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edge Form Responses" sheetId="1" r:id="rId4"/>
    <sheet state="visible" name="Sheet 3" sheetId="2" r:id="rId5"/>
    <sheet state="visible" name="Awesome Table Feed Do Not Edit!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9">
      <text>
        <t xml:space="preserve">Responder updated this value.</t>
      </text>
    </comment>
    <comment authorId="0" ref="B412">
      <text>
        <t xml:space="preserve">Responder updated this value.</t>
      </text>
    </comment>
    <comment authorId="0" ref="D593">
      <text>
        <t xml:space="preserve">Responder updated this value.</t>
      </text>
    </comment>
    <comment authorId="0" ref="D726">
      <text>
        <t xml:space="preserve">Responder updated this value.</t>
      </text>
    </comment>
    <comment authorId="0" ref="D786">
      <text>
        <t xml:space="preserve">Responder updated this value.</t>
      </text>
    </comment>
    <comment authorId="0" ref="D891">
      <text>
        <t xml:space="preserve">Responder updated this value.</t>
      </text>
    </comment>
    <comment authorId="0" ref="E1050">
      <text>
        <t xml:space="preserve">Responder updated this value.</t>
      </text>
    </comment>
    <comment authorId="0" ref="C1171">
      <text>
        <t xml:space="preserve">Responder updated this value.</t>
      </text>
    </comment>
    <comment authorId="0" ref="D1221">
      <text>
        <t xml:space="preserve">Responder updated this value.</t>
      </text>
    </comment>
    <comment authorId="0" ref="D1508">
      <text>
        <t xml:space="preserve">Responder updated this value.</t>
      </text>
    </comment>
    <comment authorId="0" ref="B1715">
      <text>
        <t xml:space="preserve">Responder updated this value.</t>
      </text>
    </comment>
    <comment authorId="0" ref="D1900">
      <text>
        <t xml:space="preserve">Responder updated this value.</t>
      </text>
    </comment>
    <comment authorId="0" ref="B1949">
      <text>
        <t xml:space="preserve">Responder updated this value.</t>
      </text>
    </comment>
    <comment authorId="0" ref="D1976">
      <text>
        <t xml:space="preserve">Responder updated this value.</t>
      </text>
    </comment>
    <comment authorId="0" ref="D210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<sst xmlns="http://schemas.openxmlformats.org/spreadsheetml/2006/main" count="11523" uniqueCount="5544">
  <si>
    <t>Timestamp</t>
  </si>
  <si>
    <t>Email you use to access the classroom</t>
  </si>
  <si>
    <t>First and Last Name</t>
  </si>
  <si>
    <t>Your Slack Username</t>
  </si>
  <si>
    <t>Are you OK with us displaying your Slack name on the #50DaysofUdacity Honorable Mentions Wall on our Google site?</t>
  </si>
  <si>
    <t>celiapafi@gmail.com</t>
  </si>
  <si>
    <t>Celia Palacios</t>
  </si>
  <si>
    <t>Yes</t>
  </si>
  <si>
    <t>nnelichijioke@gmail.com</t>
  </si>
  <si>
    <t>Nneli</t>
  </si>
  <si>
    <t>Tj.Udacity</t>
  </si>
  <si>
    <t>uppalmuskan07@gmail.com</t>
  </si>
  <si>
    <t>Muskan uppal</t>
  </si>
  <si>
    <t>nathphoenix75@gmail.com</t>
  </si>
  <si>
    <t>Akinwunmi Nathaniel</t>
  </si>
  <si>
    <t>Nathaniel</t>
  </si>
  <si>
    <t>gaganmanku96@gmail.com</t>
  </si>
  <si>
    <t>Gagandeep Singh</t>
  </si>
  <si>
    <t>gagan</t>
  </si>
  <si>
    <t>joaquim.gomes@bancoob.com.br</t>
  </si>
  <si>
    <t>Joaquim Gomes</t>
  </si>
  <si>
    <t>Joaquim</t>
  </si>
  <si>
    <t>m.c.maccarone@gmail.com</t>
  </si>
  <si>
    <t>Maria Cristina Maccarone</t>
  </si>
  <si>
    <t>Cristina.M</t>
  </si>
  <si>
    <t xml:space="preserve"> hjromero465@misena.edu.co</t>
  </si>
  <si>
    <t>Hermes Juan David Romero Parrado</t>
  </si>
  <si>
    <t>Juan David R.</t>
  </si>
  <si>
    <t>annalisafoglia@gmail.com</t>
  </si>
  <si>
    <t>Annalisa Magrì</t>
  </si>
  <si>
    <t>Annalisa</t>
  </si>
  <si>
    <t>ssarka34@asu.edu</t>
  </si>
  <si>
    <t>Suryadipto Sarkar</t>
  </si>
  <si>
    <t>Surya</t>
  </si>
  <si>
    <t>sayakmukherjee2010@gmail.com</t>
  </si>
  <si>
    <t>Sayak Mukherjee</t>
  </si>
  <si>
    <t>me@clarevoyance.com</t>
  </si>
  <si>
    <t>Clarence Lam</t>
  </si>
  <si>
    <t>sohampendurkar@gmail.com</t>
  </si>
  <si>
    <t>Soham Pendurkar</t>
  </si>
  <si>
    <t>simslegal@gmail.com</t>
  </si>
  <si>
    <t>Brianna Sims</t>
  </si>
  <si>
    <t>abeaniefan+udacity@gmail.com</t>
  </si>
  <si>
    <t>Roger Jaccaud</t>
  </si>
  <si>
    <t>RJ</t>
  </si>
  <si>
    <t>C.g.dubois@protonmail.com</t>
  </si>
  <si>
    <t>Chantelle Dubois</t>
  </si>
  <si>
    <t>saswat.rout@gmail.com</t>
  </si>
  <si>
    <t>Saswat Rout</t>
  </si>
  <si>
    <t>Saswat Kumar Rout</t>
  </si>
  <si>
    <t>arun.vak1103@gmail.com</t>
  </si>
  <si>
    <t>Arun Kumar Venkitaraman</t>
  </si>
  <si>
    <t>us066765@gmail.com</t>
  </si>
  <si>
    <t>Umesh Sharma</t>
  </si>
  <si>
    <t>rajasekhar.battula@yahoo.in</t>
  </si>
  <si>
    <t>Rajasekhar Battula</t>
  </si>
  <si>
    <t>Rajasekhar</t>
  </si>
  <si>
    <t>satishpradhan18@gmail.com</t>
  </si>
  <si>
    <t>Satish Pradhan</t>
  </si>
  <si>
    <t>yogitab2798@gmail.com</t>
  </si>
  <si>
    <t>Yogita Bhatia</t>
  </si>
  <si>
    <t>nadine.elsaeed@gmail.com</t>
  </si>
  <si>
    <t>Nadine Elsaeed</t>
  </si>
  <si>
    <t>cmahathi06@gmail.com</t>
  </si>
  <si>
    <t>Mahathi Chintapalli</t>
  </si>
  <si>
    <t>Thakur.ajay187@gmail.com</t>
  </si>
  <si>
    <t>Ajay Thakur</t>
  </si>
  <si>
    <t>Ajay thakur</t>
  </si>
  <si>
    <t>aga.figiel@gmail.com</t>
  </si>
  <si>
    <t>Agnieszka Figiel</t>
  </si>
  <si>
    <t>Aga Figiel</t>
  </si>
  <si>
    <t>mariecarmelinasandrinejoseph@gmail.com</t>
  </si>
  <si>
    <t xml:space="preserve">Marie Carmelina Sandrine Joseph </t>
  </si>
  <si>
    <t>Marie Carmelina Sandrine Joseph</t>
  </si>
  <si>
    <t>daniela08699@gmail.ccom</t>
  </si>
  <si>
    <t>Daniela Llano</t>
  </si>
  <si>
    <t>baabalola@outlook.com</t>
  </si>
  <si>
    <t>John Babalola</t>
  </si>
  <si>
    <t>carlos_fernandez9@hotmail.com</t>
  </si>
  <si>
    <t>Carlos Fernandez</t>
  </si>
  <si>
    <t>marija.beleska@gmail.com</t>
  </si>
  <si>
    <t>Marija Beleska Arnaudova</t>
  </si>
  <si>
    <t>Marija</t>
  </si>
  <si>
    <t>arushikha0408@gmail.com</t>
  </si>
  <si>
    <t>Arushikha</t>
  </si>
  <si>
    <t>peremar@br.ibm.com</t>
  </si>
  <si>
    <t>Marcelo Peres</t>
  </si>
  <si>
    <t>Marcelo Pereira Marco Peres</t>
  </si>
  <si>
    <t>nehadohare@gmail.com</t>
  </si>
  <si>
    <t>Neha Dohare</t>
  </si>
  <si>
    <t>Neha</t>
  </si>
  <si>
    <t>astha23sinha@gmail.com</t>
  </si>
  <si>
    <t>Astha Sinha</t>
  </si>
  <si>
    <t>sumandandapat739@gmail.com</t>
  </si>
  <si>
    <t>Suman Dandapat</t>
  </si>
  <si>
    <t>bhadreshpsavani@gmail.com</t>
  </si>
  <si>
    <t>Bhadresh Savani</t>
  </si>
  <si>
    <t>al.dighton@outlook.com</t>
  </si>
  <si>
    <t>Taha</t>
  </si>
  <si>
    <t>rainy422002@gmail.com</t>
  </si>
  <si>
    <t>Renu Konda</t>
  </si>
  <si>
    <t>ss235667@gmail.com</t>
  </si>
  <si>
    <t>Shubham Sharma</t>
  </si>
  <si>
    <t>neeraj.ruhela92@gmail.com</t>
  </si>
  <si>
    <t>Neeraj Ruhela</t>
  </si>
  <si>
    <t>somyadwivedi21@gmail.com</t>
  </si>
  <si>
    <t>Somya Dwivedi</t>
  </si>
  <si>
    <t>hemangee4700@gmail.com</t>
  </si>
  <si>
    <t>Hemangee De</t>
  </si>
  <si>
    <t>balurachabathuni@gmail.com</t>
  </si>
  <si>
    <t>Chinna Bala Subramanyam Rachabathuni</t>
  </si>
  <si>
    <t>Balu_r</t>
  </si>
  <si>
    <t>paulbetekong1@yahoo.com</t>
  </si>
  <si>
    <t>Paul Betekong</t>
  </si>
  <si>
    <t>Paul Nkem Betekong</t>
  </si>
  <si>
    <t>jhgreen14@yahoo.com</t>
  </si>
  <si>
    <t>Jo Green</t>
  </si>
  <si>
    <t>Jo</t>
  </si>
  <si>
    <t>sharmasurbhi2899@gmail.com</t>
  </si>
  <si>
    <t>surbhi sharma</t>
  </si>
  <si>
    <t>Surbhi Sharma</t>
  </si>
  <si>
    <t>alexx.korolev@gmail.com</t>
  </si>
  <si>
    <t>Alexander Korolev</t>
  </si>
  <si>
    <t>nicksonthanda10@msn.com</t>
  </si>
  <si>
    <t>Nickson Thanda</t>
  </si>
  <si>
    <t>zingjat@gmail.com</t>
  </si>
  <si>
    <t>Natalia Sokolova</t>
  </si>
  <si>
    <t>Tali</t>
  </si>
  <si>
    <t>mjesurum@uninorte.edu.co</t>
  </si>
  <si>
    <t>Maria Camila Quijano Jesurum</t>
  </si>
  <si>
    <t>Maria Quijano</t>
  </si>
  <si>
    <t>olumayowa.omotunde@gmail.com</t>
  </si>
  <si>
    <t xml:space="preserve">Olumayowa Omotunde </t>
  </si>
  <si>
    <t xml:space="preserve">Mayowa Omotunde </t>
  </si>
  <si>
    <t>Vinod.veen@gmail.com</t>
  </si>
  <si>
    <t>Vinod Koli</t>
  </si>
  <si>
    <t>adityasharmacs@gmail.com</t>
  </si>
  <si>
    <t>Aditya Sharma</t>
  </si>
  <si>
    <t>beautifulroses.aishu@gmail.com</t>
  </si>
  <si>
    <t>Sasanapuri Aishwarya</t>
  </si>
  <si>
    <t>caio.alencikas@gmail.com</t>
  </si>
  <si>
    <t>Caio Farias</t>
  </si>
  <si>
    <t>Caio Alencikas</t>
  </si>
  <si>
    <t>Kuklovam@gmail.com</t>
  </si>
  <si>
    <t>Mahulena Kuklova</t>
  </si>
  <si>
    <t>2018ugpi041@gmail.com</t>
  </si>
  <si>
    <t>Rishika singh</t>
  </si>
  <si>
    <t>Rishika.Udacity</t>
  </si>
  <si>
    <t>kumarnitin00713@gmail.com</t>
  </si>
  <si>
    <t>Nitinkumar Gupta</t>
  </si>
  <si>
    <t>sowmyagangadhar18@gmail.com</t>
  </si>
  <si>
    <t>sowmya madanagula</t>
  </si>
  <si>
    <t>sowmya</t>
  </si>
  <si>
    <t>vc.vivi.carol@gmail.com</t>
  </si>
  <si>
    <t>Victoria Correa Andrade</t>
  </si>
  <si>
    <t>Victoria</t>
  </si>
  <si>
    <t>yashkulkarni2198@gmail.com</t>
  </si>
  <si>
    <t>Yash Kulkarni</t>
  </si>
  <si>
    <t>marimogucheese@gmail.com</t>
  </si>
  <si>
    <t>Noel Ching</t>
  </si>
  <si>
    <t>auraf85@yahoo.it</t>
  </si>
  <si>
    <t>Aura Frizzati</t>
  </si>
  <si>
    <t>rameshgrds@gmail.com</t>
  </si>
  <si>
    <t>Rakshithaa R</t>
  </si>
  <si>
    <t>anderson12@live.com</t>
  </si>
  <si>
    <t>Anderson Oliveira</t>
  </si>
  <si>
    <t>Anderson Furtado</t>
  </si>
  <si>
    <t>vinayks7696@gmail.com</t>
  </si>
  <si>
    <t>Vinay kumar</t>
  </si>
  <si>
    <t>Vinay</t>
  </si>
  <si>
    <t>weenie3009@gmail.com</t>
  </si>
  <si>
    <t>Wee Nie Tham</t>
  </si>
  <si>
    <t>heajaeryu@gmail.com</t>
  </si>
  <si>
    <t>Hea Jae Ryu</t>
  </si>
  <si>
    <t>sskohli79@gmail.com</t>
  </si>
  <si>
    <t>Sandeep Kohli</t>
  </si>
  <si>
    <t>antuhvan@gmail.com</t>
  </si>
  <si>
    <t>Huynh Van Tu An</t>
  </si>
  <si>
    <t>An Van</t>
  </si>
  <si>
    <t>jayaswalaman@gmail.com</t>
  </si>
  <si>
    <t>Aman Jayaswal</t>
  </si>
  <si>
    <t>jayaswalaman</t>
  </si>
  <si>
    <t>obasichigoziefrancis@gmail.com</t>
  </si>
  <si>
    <t>Francis Obasi</t>
  </si>
  <si>
    <t>Francis</t>
  </si>
  <si>
    <t>annsanababy@gmail.com</t>
  </si>
  <si>
    <t>Annsana Baby</t>
  </si>
  <si>
    <t>clintonasoh@gmail.com</t>
  </si>
  <si>
    <t>Asoh-Itambi Clinton Binda</t>
  </si>
  <si>
    <t>Clinton B</t>
  </si>
  <si>
    <t>andri.apr@gmail.com</t>
  </si>
  <si>
    <t>Andri Apriyana SA</t>
  </si>
  <si>
    <t>apriyana</t>
  </si>
  <si>
    <t>kz.cs.29@gmail.com</t>
  </si>
  <si>
    <t>Pakeeza Shahnaz</t>
  </si>
  <si>
    <t>Pakeeza</t>
  </si>
  <si>
    <t>ananda.rcbu@gmail.com</t>
  </si>
  <si>
    <t>Ashique Bin Iqbal</t>
  </si>
  <si>
    <t>avinash8946@gmail.com</t>
  </si>
  <si>
    <t>Avinash Topani</t>
  </si>
  <si>
    <t>m.adeen232@gmail.com</t>
  </si>
  <si>
    <t xml:space="preserve">Muhammad Adeen </t>
  </si>
  <si>
    <t>sakethagattu1200@gmail.com</t>
  </si>
  <si>
    <t>G Saketha</t>
  </si>
  <si>
    <t>raul.ascencio@yandex.com</t>
  </si>
  <si>
    <t>Raul Ascencio</t>
  </si>
  <si>
    <t>snehith_allamraju_2019@cba.isb.edu</t>
  </si>
  <si>
    <t>Snehith Allamraju</t>
  </si>
  <si>
    <t>batrasamridhi23@gmail.com</t>
  </si>
  <si>
    <t>Samridhi Batra</t>
  </si>
  <si>
    <t>Samridhi</t>
  </si>
  <si>
    <t>khushalg670@gmail.com</t>
  </si>
  <si>
    <t>Khushal Goyal</t>
  </si>
  <si>
    <t>parvatijay2901@gmail.com</t>
  </si>
  <si>
    <t>Parvati Jayakumar</t>
  </si>
  <si>
    <t>Parvati</t>
  </si>
  <si>
    <t>singhalok641@gmail.com</t>
  </si>
  <si>
    <t>Alok Singh</t>
  </si>
  <si>
    <t>singhalok641</t>
  </si>
  <si>
    <t>Gdlabelsforless@gmail.com</t>
  </si>
  <si>
    <t>Grace Dolphy</t>
  </si>
  <si>
    <t>Grace.D</t>
  </si>
  <si>
    <t>mufaddal16.haidermota@gmail.com</t>
  </si>
  <si>
    <t>Mufaddal Haidermota</t>
  </si>
  <si>
    <t>jrcendagorta@gmail.com</t>
  </si>
  <si>
    <t>Joseph Cendagorta</t>
  </si>
  <si>
    <t>Joey Cendagorta</t>
  </si>
  <si>
    <t>shimaa.ar@windowslive.com</t>
  </si>
  <si>
    <t>Shimaa Ahmed</t>
  </si>
  <si>
    <t>jesuseduardo46@gmail.com</t>
  </si>
  <si>
    <t>Jesús Golindano</t>
  </si>
  <si>
    <t>jesus golindano</t>
  </si>
  <si>
    <t>jonahmary17@gmail.com</t>
  </si>
  <si>
    <t>Mary Jonah</t>
  </si>
  <si>
    <t>Mary.Jonah</t>
  </si>
  <si>
    <t>deekshitasaikia@gmail.com</t>
  </si>
  <si>
    <t>Deekshita Saikia</t>
  </si>
  <si>
    <t>athashreeav5556@gmail.com</t>
  </si>
  <si>
    <t>Athashree Vartak</t>
  </si>
  <si>
    <t>Athashree</t>
  </si>
  <si>
    <t>ir.tinini@acad.ucb.edu.bo</t>
  </si>
  <si>
    <t>Israel Tiñini</t>
  </si>
  <si>
    <t>Israel Tiñini Alvarez</t>
  </si>
  <si>
    <t>hariganesh94@gmail.com</t>
  </si>
  <si>
    <t>Harinath Krishnamoorthy</t>
  </si>
  <si>
    <t>spidy.88@gmail.com</t>
  </si>
  <si>
    <t>Nick Ferraro</t>
  </si>
  <si>
    <t>kevin.vicent@gmail.com</t>
  </si>
  <si>
    <t>Kevin Vicent</t>
  </si>
  <si>
    <t>rajenirav@gmail.com</t>
  </si>
  <si>
    <t>Nirav Raje</t>
  </si>
  <si>
    <t>Nirav</t>
  </si>
  <si>
    <t>floresjulio@gmail.com</t>
  </si>
  <si>
    <t xml:space="preserve">Julio Flores </t>
  </si>
  <si>
    <t>Julio</t>
  </si>
  <si>
    <t>urmee04sust@gmail.com</t>
  </si>
  <si>
    <t>Romana Akter</t>
  </si>
  <si>
    <t>jivanshagupta@gmail.com</t>
  </si>
  <si>
    <t>Jivansha Gupta</t>
  </si>
  <si>
    <t>Jivansha G</t>
  </si>
  <si>
    <t xml:space="preserve">Johncabiles@gmail.com </t>
  </si>
  <si>
    <t>John Cabiles</t>
  </si>
  <si>
    <t>andres.dorado90@gmail.com</t>
  </si>
  <si>
    <t>Andres Dorado</t>
  </si>
  <si>
    <t>19varada97@gmail.com</t>
  </si>
  <si>
    <t>Varada Bhatawadekar</t>
  </si>
  <si>
    <t>Varada.B</t>
  </si>
  <si>
    <t>ckuckian@gmail.com</t>
  </si>
  <si>
    <t>Chetan Kuckian</t>
  </si>
  <si>
    <t>annisapermatasaria@gmail.com</t>
  </si>
  <si>
    <t>Annisa Permatasari Ayuningtyas</t>
  </si>
  <si>
    <t>Annisa</t>
  </si>
  <si>
    <t>philippa.jayne.roberts@gmail.com</t>
  </si>
  <si>
    <t>Philippa Roberts</t>
  </si>
  <si>
    <t>Pippa</t>
  </si>
  <si>
    <t>theshreyakhare@gmail.com</t>
  </si>
  <si>
    <t>Shreya Khare</t>
  </si>
  <si>
    <t>maulingogri@gmail.com</t>
  </si>
  <si>
    <t>Maulin Gogri</t>
  </si>
  <si>
    <t>divyanayal.26@gmail.com</t>
  </si>
  <si>
    <t>Divya Nayal</t>
  </si>
  <si>
    <t>ashvineek9@gmail.com</t>
  </si>
  <si>
    <t>Ashvinee</t>
  </si>
  <si>
    <t>ramkrishnakunduece@gmail.com</t>
  </si>
  <si>
    <t>RAMKRISHNA KUNDU</t>
  </si>
  <si>
    <t>himanshumadan1059@gmail.com</t>
  </si>
  <si>
    <t>Himanshu Madan</t>
  </si>
  <si>
    <t>panth5shah@gmail.com</t>
  </si>
  <si>
    <t>Panth Shah</t>
  </si>
  <si>
    <t>joeabrahamparayil@gmail.com</t>
  </si>
  <si>
    <t>Joe Abraham</t>
  </si>
  <si>
    <t>dani.barretto@hotmail.com</t>
  </si>
  <si>
    <t>Danielle Paes Barretto de Arruda Camara</t>
  </si>
  <si>
    <t>Danielle Paes Barretto</t>
  </si>
  <si>
    <t>Divyanshu1795@gmail.com</t>
  </si>
  <si>
    <t>Divyanshu Malik</t>
  </si>
  <si>
    <t>abitaaugustine@gmail.com</t>
  </si>
  <si>
    <t>Abita Ann Augustine</t>
  </si>
  <si>
    <t>ssishlakshmi@gmail.com</t>
  </si>
  <si>
    <t>Ishwarya Lakshmi</t>
  </si>
  <si>
    <t>hanishsingla0241@gmail.com</t>
  </si>
  <si>
    <t>Hanish Singla</t>
  </si>
  <si>
    <t>Hanish</t>
  </si>
  <si>
    <t>wojtek.czuba@gmail.com</t>
  </si>
  <si>
    <t>Wojciech</t>
  </si>
  <si>
    <t>Wojtek Czuba</t>
  </si>
  <si>
    <t>akashmhatre274@gmail.com</t>
  </si>
  <si>
    <t xml:space="preserve">Akash Mhatre </t>
  </si>
  <si>
    <t>Akash Mhatre</t>
  </si>
  <si>
    <t>shainisoni1696@gmail.com</t>
  </si>
  <si>
    <t>Shaini Soni</t>
  </si>
  <si>
    <t>medha.shaharkar@gmail.com</t>
  </si>
  <si>
    <t>Medha Shaharkar</t>
  </si>
  <si>
    <t>aanishabhattacharyya@gmail.com</t>
  </si>
  <si>
    <t>Aanisha Bhattacharyya</t>
  </si>
  <si>
    <t>Dankuni</t>
  </si>
  <si>
    <t>cjc.buyu@gmail.com</t>
  </si>
  <si>
    <t>Carlos Castro</t>
  </si>
  <si>
    <t>theju1999@gmail.com</t>
  </si>
  <si>
    <t>M Thejaswini</t>
  </si>
  <si>
    <t>yimp34@gmail.com</t>
  </si>
  <si>
    <t>Yiby Morales</t>
  </si>
  <si>
    <t>oyindadavid18@gmail.com</t>
  </si>
  <si>
    <t>Oyindamola Oyetunmibi</t>
  </si>
  <si>
    <t>Oyindamola</t>
  </si>
  <si>
    <t>irunelansorena@gmail.com</t>
  </si>
  <si>
    <t>Irune Lansorena Sanchez</t>
  </si>
  <si>
    <t>ILS</t>
  </si>
  <si>
    <t>ejukorlemsolomon@gmail.com</t>
  </si>
  <si>
    <t>Solomon Ejukorlem</t>
  </si>
  <si>
    <t>en.marwan@yahoo.com</t>
  </si>
  <si>
    <t>Marwan Saeed Alsharabbi</t>
  </si>
  <si>
    <t>cnduciva@gmail.com</t>
  </si>
  <si>
    <t>Sindhu Sirigireddy</t>
  </si>
  <si>
    <t>votiende@usiu.ac.ke</t>
  </si>
  <si>
    <t>Verrah Otiende</t>
  </si>
  <si>
    <t>jayavardhan.kaspa@gmail.com</t>
  </si>
  <si>
    <t>kaspa jayavardhan</t>
  </si>
  <si>
    <t>Jayavardhan Kaspa</t>
  </si>
  <si>
    <t>sam.chawla26@gmail.com</t>
  </si>
  <si>
    <t>Sumit S Chawla</t>
  </si>
  <si>
    <t>subodha94@gmail.com</t>
  </si>
  <si>
    <t>R.M Subodha Lakmini Rathnayake</t>
  </si>
  <si>
    <t>karvepradnya96@gmail.com</t>
  </si>
  <si>
    <t>Pradnya Karve</t>
  </si>
  <si>
    <t>bushraakram689@gmail.com</t>
  </si>
  <si>
    <t>Bushra Akram</t>
  </si>
  <si>
    <t>joycetirnyuy@gmail.com</t>
  </si>
  <si>
    <t>Clare-Joyce Fomonyuy Ngoran</t>
  </si>
  <si>
    <t>Clare-Joyce F. N.</t>
  </si>
  <si>
    <t>msdec.ict@gmail.com</t>
  </si>
  <si>
    <t>Shanaya Mehta</t>
  </si>
  <si>
    <t>steve.paek.2@gmail.com</t>
  </si>
  <si>
    <t>Steve Paek</t>
  </si>
  <si>
    <t>harrysonjohnson50@gmail.com</t>
  </si>
  <si>
    <t>Harryson Johnson</t>
  </si>
  <si>
    <t>stefan.zils@inoatec.de</t>
  </si>
  <si>
    <t>Stefan Zils</t>
  </si>
  <si>
    <t>Stefan Z</t>
  </si>
  <si>
    <t xml:space="preserve">Annatrumm@aol.com </t>
  </si>
  <si>
    <t>Anna Haenchen</t>
  </si>
  <si>
    <t>Anna Hae</t>
  </si>
  <si>
    <t>nikitamahajan654@gmail.com</t>
  </si>
  <si>
    <t xml:space="preserve">Nikita Mahajan </t>
  </si>
  <si>
    <t>rvs.contactid@gmail.com</t>
  </si>
  <si>
    <t>Sudha R V</t>
  </si>
  <si>
    <t>Sudha</t>
  </si>
  <si>
    <t>vanshikamedi@gmail.com</t>
  </si>
  <si>
    <t>Vanshika Mediratta</t>
  </si>
  <si>
    <t>prashasti708@gmail.com</t>
  </si>
  <si>
    <t>Prashasti Gupta</t>
  </si>
  <si>
    <t>moshoodyahaya09@yahoo.com</t>
  </si>
  <si>
    <t xml:space="preserve">Moshood Yahaya </t>
  </si>
  <si>
    <t>tarun.shukla8266@gmail.com</t>
  </si>
  <si>
    <t>Tarun Shukla</t>
  </si>
  <si>
    <t>pseema.john@gmail.com</t>
  </si>
  <si>
    <t>Seema Pathikulangara</t>
  </si>
  <si>
    <t>Seema P</t>
  </si>
  <si>
    <t>maxambaq@gmail.com</t>
  </si>
  <si>
    <t>Qaqamba Maxamba</t>
  </si>
  <si>
    <t>Qaqamba</t>
  </si>
  <si>
    <t>tmsubait@gmail.com</t>
  </si>
  <si>
    <t>Tahani Alsubait</t>
  </si>
  <si>
    <t>ishabehera@gmail.com</t>
  </si>
  <si>
    <t>Komal T Behera</t>
  </si>
  <si>
    <t>laurajimenezb33@gmail.com</t>
  </si>
  <si>
    <t>Laura Jimenez Barron</t>
  </si>
  <si>
    <t>Laura JB</t>
  </si>
  <si>
    <t>rafasiqueira@gmail.com</t>
  </si>
  <si>
    <t>Rafael Guimarães Siqueira</t>
  </si>
  <si>
    <t>ah00104@gmail.com</t>
  </si>
  <si>
    <t>Apichart Hortiangtham</t>
  </si>
  <si>
    <t>anshul14july@gmail.com</t>
  </si>
  <si>
    <t>Anshul Srivastava</t>
  </si>
  <si>
    <t>yagnasrip2@gmail.com</t>
  </si>
  <si>
    <t>PENDALA YAGNA SREE BHAVANI</t>
  </si>
  <si>
    <t>Yagna</t>
  </si>
  <si>
    <t>sneha.jayaganthan.19041@iitgoa.ac.in</t>
  </si>
  <si>
    <t>Sneha Jayaganthan</t>
  </si>
  <si>
    <t>cesar.ramirez.torres@gmail.com</t>
  </si>
  <si>
    <t>Cesar Ramirez</t>
  </si>
  <si>
    <t>Cesar</t>
  </si>
  <si>
    <t xml:space="preserve">ruba@al-dabbas.com </t>
  </si>
  <si>
    <t>Ruba</t>
  </si>
  <si>
    <t>ruba.dabbaz</t>
  </si>
  <si>
    <t>felip.crs@gmail.com</t>
  </si>
  <si>
    <t>Felipe Salvagnini</t>
  </si>
  <si>
    <t>Felipe Crispim</t>
  </si>
  <si>
    <t>dehhaghi@usc.edu</t>
  </si>
  <si>
    <t>Mohsen Dehhaghi</t>
  </si>
  <si>
    <t>tatkalillian@gmail.com</t>
  </si>
  <si>
    <t>Lillian Tatka</t>
  </si>
  <si>
    <t>Lilly T</t>
  </si>
  <si>
    <t>varz.kesavan@gmail.com</t>
  </si>
  <si>
    <t>Varsha Kesavan</t>
  </si>
  <si>
    <t>mohammedazeem159@gmail.com</t>
  </si>
  <si>
    <t>MOHAMMED AZEEM</t>
  </si>
  <si>
    <t>Mohammed_Azeem</t>
  </si>
  <si>
    <t>vanezlee@gmail.com</t>
  </si>
  <si>
    <t>Vannessa Lee</t>
  </si>
  <si>
    <t>Singapore</t>
  </si>
  <si>
    <t>angel.anqi.fu@gmail.com</t>
  </si>
  <si>
    <t>Angel Fu</t>
  </si>
  <si>
    <t>priyanshi417@gmail.com</t>
  </si>
  <si>
    <t>Priyanshi Sharma</t>
  </si>
  <si>
    <t>akashdhanpal993@gmail.com</t>
  </si>
  <si>
    <t>Akash Dhanpal</t>
  </si>
  <si>
    <t>rohanosmith@hotmail.com</t>
  </si>
  <si>
    <t>Rohan Smith</t>
  </si>
  <si>
    <t>Rohan</t>
  </si>
  <si>
    <t>odicenta@gmail.com</t>
  </si>
  <si>
    <t>Oscar Dicenta</t>
  </si>
  <si>
    <t>hafssabelj2016@gmail.com</t>
  </si>
  <si>
    <t>Hafssa TAJBEL</t>
  </si>
  <si>
    <t>Hafssa</t>
  </si>
  <si>
    <t>praharsha.karlapudi@gmail.com</t>
  </si>
  <si>
    <t>Praharsha</t>
  </si>
  <si>
    <t>Praharsha K</t>
  </si>
  <si>
    <t>snehagowda584@gmail.com</t>
  </si>
  <si>
    <t>Sneha R</t>
  </si>
  <si>
    <t>v.rajeev92@gmail.com</t>
  </si>
  <si>
    <t>Rajeev Vempuluru</t>
  </si>
  <si>
    <t>RajeevV</t>
  </si>
  <si>
    <t xml:space="preserve">Prasansha.satpathy@gmail.com </t>
  </si>
  <si>
    <t xml:space="preserve">Prasansha Satpathy </t>
  </si>
  <si>
    <t>sara.lane@caplanglass.com</t>
  </si>
  <si>
    <t>Sara Lane</t>
  </si>
  <si>
    <t>Lane</t>
  </si>
  <si>
    <t>datascientistobi@gmail.com</t>
  </si>
  <si>
    <t>Obinna Iheanachor</t>
  </si>
  <si>
    <t>sudarshni.shankar@gmail.com</t>
  </si>
  <si>
    <t>Sudarshni Sivashankar</t>
  </si>
  <si>
    <t>nishanthan.kamaleson@gmail.com</t>
  </si>
  <si>
    <t>Nishanthan Kamaleson</t>
  </si>
  <si>
    <t>anthonytobynho@gmail.com</t>
  </si>
  <si>
    <t>Oluwatobi Betiku</t>
  </si>
  <si>
    <t>Sango otta</t>
  </si>
  <si>
    <t>ria.acharya07@gmail.com</t>
  </si>
  <si>
    <t>Riya Acharya</t>
  </si>
  <si>
    <t>lee.mcfrancis@gmail.com</t>
  </si>
  <si>
    <t>Lee Francis</t>
  </si>
  <si>
    <t>thomasgk3986@gmail.com</t>
  </si>
  <si>
    <t>Thomas Kureekat</t>
  </si>
  <si>
    <t>Thomas George Kureekat</t>
  </si>
  <si>
    <t>kmark@ucsd.edu</t>
  </si>
  <si>
    <t>Karina Mark</t>
  </si>
  <si>
    <t>Karina</t>
  </si>
  <si>
    <t>diksha.arora798@gmail.com</t>
  </si>
  <si>
    <t>Diksha Arora</t>
  </si>
  <si>
    <t>ulrichmabou@gmail.com</t>
  </si>
  <si>
    <t>Ulrich Mabou</t>
  </si>
  <si>
    <t>toshita2000@gmail.com</t>
  </si>
  <si>
    <t xml:space="preserve">Toshita Sharma </t>
  </si>
  <si>
    <t>afreenkansal3@gmail.com</t>
  </si>
  <si>
    <t>Afreen Kansal</t>
  </si>
  <si>
    <t>howt51@gmail.com</t>
  </si>
  <si>
    <t>Ming Hao Teo</t>
  </si>
  <si>
    <t>Ming Hao</t>
  </si>
  <si>
    <t>singh2010nidhi@gmail.com</t>
  </si>
  <si>
    <t>Nidhi Singh</t>
  </si>
  <si>
    <t>manasvitrivedi@gmail.com</t>
  </si>
  <si>
    <t>Manasvi Trivedi</t>
  </si>
  <si>
    <t>Manas_v</t>
  </si>
  <si>
    <t>danielburrueco@interactivechaos.com</t>
  </si>
  <si>
    <t>Daniel Burrueco</t>
  </si>
  <si>
    <t>activedarshanas@gmail.com</t>
  </si>
  <si>
    <t>Darshana S</t>
  </si>
  <si>
    <t>sivaselvamhawkings@gmail.com</t>
  </si>
  <si>
    <t>Sivaselvam</t>
  </si>
  <si>
    <t>Sivaselvam Sellamuthu</t>
  </si>
  <si>
    <t>h4hari2015@gmail.com</t>
  </si>
  <si>
    <t>Harikrishna K P</t>
  </si>
  <si>
    <t>vandagracio@yahoo.co.uk</t>
  </si>
  <si>
    <t>Vanda Gracio</t>
  </si>
  <si>
    <t>4EverStudent</t>
  </si>
  <si>
    <t>varshiniravi1824@gmail.com</t>
  </si>
  <si>
    <t>Varshini Ravi</t>
  </si>
  <si>
    <t>scicey@Gmail.com</t>
  </si>
  <si>
    <t>Victoria Abia Ediete</t>
  </si>
  <si>
    <t>thisladytechs</t>
  </si>
  <si>
    <t>babatolatemi@gmail.com</t>
  </si>
  <si>
    <t>Temitope Babatola</t>
  </si>
  <si>
    <t>Bimie</t>
  </si>
  <si>
    <t>harshitrai68@gmail.com</t>
  </si>
  <si>
    <t>Harshit Rai</t>
  </si>
  <si>
    <t>ibrahimcemdurak2@gmail.com</t>
  </si>
  <si>
    <t>Ibrahim Cem Durak</t>
  </si>
  <si>
    <t>kienkakio@hotmail.com</t>
  </si>
  <si>
    <t>Kienka Kio</t>
  </si>
  <si>
    <t>atultoocool@gmail.com</t>
  </si>
  <si>
    <t>Atul Jain</t>
  </si>
  <si>
    <t>Atul</t>
  </si>
  <si>
    <t>philip@osit.co.za</t>
  </si>
  <si>
    <t>Philip Csaplar</t>
  </si>
  <si>
    <t>bhuvni.shah@gmail.com</t>
  </si>
  <si>
    <t>Bhuvni Shah</t>
  </si>
  <si>
    <t>zahraa.zsaleh@ukh.edu.krd</t>
  </si>
  <si>
    <t>Zahraa Zakariya Saleh</t>
  </si>
  <si>
    <t xml:space="preserve">Zahraa Zakariya Saleh </t>
  </si>
  <si>
    <t>damir.divkovic@hotmail.com</t>
  </si>
  <si>
    <t>Damir Divkovic</t>
  </si>
  <si>
    <t>shikhar42@gmail.com</t>
  </si>
  <si>
    <t>Shikhar Chhabra</t>
  </si>
  <si>
    <t xml:space="preserve">susyjame@gmail.com </t>
  </si>
  <si>
    <t xml:space="preserve">Jacqueline Susan Mejía Cáceres </t>
  </si>
  <si>
    <t>susyjam</t>
  </si>
  <si>
    <t>namitha1997@gmail.com</t>
  </si>
  <si>
    <t>Namitha P R</t>
  </si>
  <si>
    <t>shivangigupta354@gmail.com</t>
  </si>
  <si>
    <t>Shivangi Gupta</t>
  </si>
  <si>
    <t>Shivangi</t>
  </si>
  <si>
    <t>ashishkumar0154@gmail.com</t>
  </si>
  <si>
    <t>Ashish Kumar</t>
  </si>
  <si>
    <t>jp.rampure@gmail.com</t>
  </si>
  <si>
    <t>Jaiprasad</t>
  </si>
  <si>
    <t>spawar4@gmail.com</t>
  </si>
  <si>
    <t>sandeep pawar</t>
  </si>
  <si>
    <t>Sandeep Pawar</t>
  </si>
  <si>
    <t>henkef1@outlook.com</t>
  </si>
  <si>
    <t>Henrik Fridström</t>
  </si>
  <si>
    <t>sandyrocks56789@gmail.com</t>
  </si>
  <si>
    <t>Sandhya Singh</t>
  </si>
  <si>
    <t>scignspam.udacity@mailnull.com</t>
  </si>
  <si>
    <t>Aleem Juma</t>
  </si>
  <si>
    <t>ruthu.sankethi@gmail.com</t>
  </si>
  <si>
    <t>Ruthu S Sanketh</t>
  </si>
  <si>
    <t>Ruthu</t>
  </si>
  <si>
    <t>hz2cp@virginia.edu</t>
  </si>
  <si>
    <t>Hexuan Zhang</t>
  </si>
  <si>
    <t>aakashbakhle@gmail.com</t>
  </si>
  <si>
    <t>Aakash Bakhle</t>
  </si>
  <si>
    <t>Aakash</t>
  </si>
  <si>
    <t>kankeyra@mail.uc.edu</t>
  </si>
  <si>
    <t>Raveena Pooja Kankeyan</t>
  </si>
  <si>
    <t>lilyazu289@gmail.com</t>
  </si>
  <si>
    <t>Ileana Rodriguez</t>
  </si>
  <si>
    <t>gsatyam625@gmail.com</t>
  </si>
  <si>
    <t>Satyam Gupta</t>
  </si>
  <si>
    <t>SatyamDG</t>
  </si>
  <si>
    <t>babatundeakinsanmi@gmail.com</t>
  </si>
  <si>
    <t>Babatunde AKinsanmi</t>
  </si>
  <si>
    <t>Tunde</t>
  </si>
  <si>
    <t>ramoshumbertoa6@gmail.com</t>
  </si>
  <si>
    <t>Humberto Ramos</t>
  </si>
  <si>
    <t>Humberto</t>
  </si>
  <si>
    <t>satishmulay@hotmail.com</t>
  </si>
  <si>
    <t>Satish MulayRama</t>
  </si>
  <si>
    <t>Satish Mulay</t>
  </si>
  <si>
    <t>khushbooshaurya@gmail.com</t>
  </si>
  <si>
    <t xml:space="preserve">Khushboo kumari </t>
  </si>
  <si>
    <t>Khushboo</t>
  </si>
  <si>
    <t>acardenas.mas@gmail.com</t>
  </si>
  <si>
    <t>Adriana Cárdenas Soto</t>
  </si>
  <si>
    <t>Adriana Cárdenas</t>
  </si>
  <si>
    <t>nimmaraju.lalitha@gmail.com</t>
  </si>
  <si>
    <t>Lalitha Nimmaraju</t>
  </si>
  <si>
    <t>anusha.raj.1921@gmail.com</t>
  </si>
  <si>
    <t>Anusha S Raj</t>
  </si>
  <si>
    <t>yashbhawsar872@gmail.com</t>
  </si>
  <si>
    <t>Yash Bhawsar</t>
  </si>
  <si>
    <t>sudipta002@gmail.com</t>
  </si>
  <si>
    <t>Sudipta Ghosh</t>
  </si>
  <si>
    <t>Sudipta</t>
  </si>
  <si>
    <t xml:space="preserve">jenniferat04@gmail.com </t>
  </si>
  <si>
    <t>Archita Totla</t>
  </si>
  <si>
    <t>shindevipul205@gmail.com</t>
  </si>
  <si>
    <t xml:space="preserve">Vipul Shinde </t>
  </si>
  <si>
    <t>Vipul</t>
  </si>
  <si>
    <t>sara.s.j.s.r.k@gmail.com</t>
  </si>
  <si>
    <t>Sara Ahmed</t>
  </si>
  <si>
    <t>Sara ahmed</t>
  </si>
  <si>
    <t>miltoskrg@hotmail.com</t>
  </si>
  <si>
    <t>Miltiadis Karagiannis</t>
  </si>
  <si>
    <t>omowunmirukayat05@gmail.com</t>
  </si>
  <si>
    <t>Rukayat Omowunmi Lawal</t>
  </si>
  <si>
    <t>Omowunmi</t>
  </si>
  <si>
    <t>rohandamagatla10@gmail.com</t>
  </si>
  <si>
    <t>Rohandamagatla</t>
  </si>
  <si>
    <t>RohankumarReddyDamagatla</t>
  </si>
  <si>
    <t>shweta.universidad@gmail.com</t>
  </si>
  <si>
    <t>Shweta Shrestha Thapa</t>
  </si>
  <si>
    <t>Shweta</t>
  </si>
  <si>
    <t>rafavolpato@gmail.com</t>
  </si>
  <si>
    <t>Rafael cunha</t>
  </si>
  <si>
    <t>Rafael Wilson Volpato da Cunha</t>
  </si>
  <si>
    <t>shaguntyagi28@gmail.com</t>
  </si>
  <si>
    <t>Shagun</t>
  </si>
  <si>
    <t>ayesha.akhtar209@gmail.com</t>
  </si>
  <si>
    <t>Ayesha Akhtar</t>
  </si>
  <si>
    <t>ingrjhernandez@gmail.com</t>
  </si>
  <si>
    <t>Rodrigo Hernandez</t>
  </si>
  <si>
    <t>Rodrigo J Hernandez</t>
  </si>
  <si>
    <t>sanday.delgadoh@gmail.com</t>
  </si>
  <si>
    <t>Dayeli Manuet</t>
  </si>
  <si>
    <t>Day</t>
  </si>
  <si>
    <t>reemq86@hotmail.com</t>
  </si>
  <si>
    <t>Reem Qais</t>
  </si>
  <si>
    <t>Reem Q.</t>
  </si>
  <si>
    <t>subhadeepchowdhury@outlook.com</t>
  </si>
  <si>
    <t>Subhadeep Chowdhury</t>
  </si>
  <si>
    <t>adijj332@gmail.com</t>
  </si>
  <si>
    <t>Aditya Jadhav</t>
  </si>
  <si>
    <t>raghad.hethnawii@gmail.com</t>
  </si>
  <si>
    <t>Raghad Hethnawi</t>
  </si>
  <si>
    <t>ijeendu@gmail.com</t>
  </si>
  <si>
    <t xml:space="preserve">Ijeoma Ndu </t>
  </si>
  <si>
    <t>Ijeoma Ndu</t>
  </si>
  <si>
    <t>oladejosarah234@gmail.com</t>
  </si>
  <si>
    <t xml:space="preserve">Oladejo Sarah </t>
  </si>
  <si>
    <t xml:space="preserve">Sarah Oladejo </t>
  </si>
  <si>
    <t>omukamis@gmail.com</t>
  </si>
  <si>
    <t>Mary Omukami</t>
  </si>
  <si>
    <t>No</t>
  </si>
  <si>
    <t>pratheeksha2299@gmail.com</t>
  </si>
  <si>
    <t>Pratheeksha C Dhanpal</t>
  </si>
  <si>
    <t>msk88.in@gmail.com</t>
  </si>
  <si>
    <t>Suresh Kumar Maddala</t>
  </si>
  <si>
    <t>Suresh Kumar</t>
  </si>
  <si>
    <t>www.sisters304@gmail.com</t>
  </si>
  <si>
    <t xml:space="preserve">Divya Sri Bhargavi </t>
  </si>
  <si>
    <t>Divya Sri Bhargavi</t>
  </si>
  <si>
    <t>mosad.dokany@yahoo.com</t>
  </si>
  <si>
    <t>Mossad</t>
  </si>
  <si>
    <t>Mossad Dokkani</t>
  </si>
  <si>
    <t>thamarniyo@gmail.com</t>
  </si>
  <si>
    <t>NIYOMUKIZA THAMAR</t>
  </si>
  <si>
    <t>gayathrirajan.g3@gmail.com</t>
  </si>
  <si>
    <t>Gayathri Rajan</t>
  </si>
  <si>
    <t>beesapu.mounika@gmail.com</t>
  </si>
  <si>
    <t>Mounika Beesapu</t>
  </si>
  <si>
    <t>flakita.florida@gmail.com</t>
  </si>
  <si>
    <t>Carla Marcela Florida Román</t>
  </si>
  <si>
    <t>Carla Florida</t>
  </si>
  <si>
    <t>071bel2014@gmail.com</t>
  </si>
  <si>
    <t>umesh gainju</t>
  </si>
  <si>
    <t>umesh</t>
  </si>
  <si>
    <t>Charlotte.kerio@gmail.com</t>
  </si>
  <si>
    <t>Charlotte Kerio</t>
  </si>
  <si>
    <t>g4radha@gmail.com</t>
  </si>
  <si>
    <t>Radha Revathi G</t>
  </si>
  <si>
    <t>gunreet99@gmail.com</t>
  </si>
  <si>
    <t>Gunreet Kaur</t>
  </si>
  <si>
    <t>Flakamahmuti@gmail.com</t>
  </si>
  <si>
    <t>Flaka Mahmuti</t>
  </si>
  <si>
    <t>Flaka</t>
  </si>
  <si>
    <t>omkarsahasrabudhe.cs@gmail.com</t>
  </si>
  <si>
    <t>Omkar Sahasrabudhe</t>
  </si>
  <si>
    <t>Omkar MS</t>
  </si>
  <si>
    <t>s.poornima.pai@gmail.com</t>
  </si>
  <si>
    <t>Poornima Sivanand</t>
  </si>
  <si>
    <t>tanujkapila1041@gmail.com</t>
  </si>
  <si>
    <t>Tanuj Kapila</t>
  </si>
  <si>
    <t>sadmibouhafs@gmail.com</t>
  </si>
  <si>
    <t>Sadmi Bouhafs</t>
  </si>
  <si>
    <t>Sadmi</t>
  </si>
  <si>
    <t>nmalet12@gmail.com</t>
  </si>
  <si>
    <t>Nuria Malet Quintar</t>
  </si>
  <si>
    <t>Nuria A Malet Quintar</t>
  </si>
  <si>
    <t>si00578@georgiasouthern.edu</t>
  </si>
  <si>
    <t>Susan Ihejirika</t>
  </si>
  <si>
    <t>maheshbadam945@gmail.com</t>
  </si>
  <si>
    <t>Mahesh Badam</t>
  </si>
  <si>
    <t>Mahesh</t>
  </si>
  <si>
    <t>kanojiyamayur@gmail.com</t>
  </si>
  <si>
    <t>Mayur Kanojiya</t>
  </si>
  <si>
    <t>jtavara@unitru.edu.pe</t>
  </si>
  <si>
    <t>Gaston Tavara</t>
  </si>
  <si>
    <t>pbeugnet@gmail.com</t>
  </si>
  <si>
    <t>Pierre Beugnet</t>
  </si>
  <si>
    <t>Pbeugnet</t>
  </si>
  <si>
    <t>Mohdabdulhuq2004@gmail.com</t>
  </si>
  <si>
    <t xml:space="preserve">Abdul Huq Mohammed </t>
  </si>
  <si>
    <t>Mahuq2005</t>
  </si>
  <si>
    <t>shashankraj07@gmail.com</t>
  </si>
  <si>
    <t>Shashanka Raj Srivastava</t>
  </si>
  <si>
    <t>Its_srs</t>
  </si>
  <si>
    <t>apurvakhude@gmail.com</t>
  </si>
  <si>
    <t>Apurva Khude</t>
  </si>
  <si>
    <t>Apurva K</t>
  </si>
  <si>
    <t>shatakshi700@gmail.com</t>
  </si>
  <si>
    <t>Shatakshi Pachori</t>
  </si>
  <si>
    <t>gabrielmbaiorga@gmail.com</t>
  </si>
  <si>
    <t>Gabriel Simon Mbaiorga</t>
  </si>
  <si>
    <t>Gabby</t>
  </si>
  <si>
    <t>gayathri.venkatesh@arcadis.com</t>
  </si>
  <si>
    <t>Gayathri Venkatesh</t>
  </si>
  <si>
    <t>aymanfatimaed@gmail.com</t>
  </si>
  <si>
    <t>Ayman Fatima</t>
  </si>
  <si>
    <t>cgimenest@gmail.com</t>
  </si>
  <si>
    <t>Claudio Toledo</t>
  </si>
  <si>
    <t>cgimenest</t>
  </si>
  <si>
    <t>hariharanp1094@gmail.com</t>
  </si>
  <si>
    <t>Hariharan Palanichamy</t>
  </si>
  <si>
    <t>cesar.schiraldi@gmail.com</t>
  </si>
  <si>
    <t>Cesar Schiraldi</t>
  </si>
  <si>
    <t>Cesar S.</t>
  </si>
  <si>
    <t>dt747@snu.edu.in</t>
  </si>
  <si>
    <t>Devesh Tarasia</t>
  </si>
  <si>
    <t>topcoder69@gmail.com</t>
  </si>
  <si>
    <t>Vani Gupta</t>
  </si>
  <si>
    <t xml:space="preserve">nenorotich@yahoo.com </t>
  </si>
  <si>
    <t xml:space="preserve">FLORENCE ROTICH </t>
  </si>
  <si>
    <t>Sandy</t>
  </si>
  <si>
    <t>vikramverma25@live.com</t>
  </si>
  <si>
    <t>Vikram Verma</t>
  </si>
  <si>
    <t>ikrdriba@gmail.com</t>
  </si>
  <si>
    <t>Ikram Driba</t>
  </si>
  <si>
    <t>Ikram</t>
  </si>
  <si>
    <t>kevinvago@gmail.com</t>
  </si>
  <si>
    <t>Kevin Prinsloo</t>
  </si>
  <si>
    <t>rachhek@gmail.com</t>
  </si>
  <si>
    <t>Rachhek shrestha</t>
  </si>
  <si>
    <t>mostafa.sna@gmail.com</t>
  </si>
  <si>
    <t>Md. Golam Mostafa</t>
  </si>
  <si>
    <t>athikam.maneesha@gmail.com</t>
  </si>
  <si>
    <t>Maneesha Athikam</t>
  </si>
  <si>
    <t>huijunzhao.ds@gmail.com</t>
  </si>
  <si>
    <t>Huijun Zhao</t>
  </si>
  <si>
    <t>jcvalerio@gmail.com</t>
  </si>
  <si>
    <t>Juan Carlos Valerio Arrieta</t>
  </si>
  <si>
    <t>Juan Carlos Valerio</t>
  </si>
  <si>
    <t>swapnake123@gmail.com</t>
  </si>
  <si>
    <t>Swapna K E</t>
  </si>
  <si>
    <t>er1shivam@gmail.com</t>
  </si>
  <si>
    <t xml:space="preserve">Shivam Srivastava </t>
  </si>
  <si>
    <t>er1shivam</t>
  </si>
  <si>
    <t>connectdevashish@gmail.com</t>
  </si>
  <si>
    <t>Devashish Shivmurthy</t>
  </si>
  <si>
    <t>suhana.aaina@gmail.com</t>
  </si>
  <si>
    <t>Tushika Singh</t>
  </si>
  <si>
    <t>wgowthami98@gmail.com</t>
  </si>
  <si>
    <t>Gowthami Wudaru</t>
  </si>
  <si>
    <t>Gowthami</t>
  </si>
  <si>
    <t>wale.adelanwa22@gmail.com</t>
  </si>
  <si>
    <t>Wale Adelanwa</t>
  </si>
  <si>
    <t>sukanyasahoo41455@gmail.com</t>
  </si>
  <si>
    <t>Sukanya Sahoo</t>
  </si>
  <si>
    <t>oindrila.choudhury3@gmail.com</t>
  </si>
  <si>
    <t>Oindrila Choudhury</t>
  </si>
  <si>
    <t>purvajapuri@gmail.com</t>
  </si>
  <si>
    <t>Purvaja Durga Barnala</t>
  </si>
  <si>
    <t>ruchika.julka@gmail.com</t>
  </si>
  <si>
    <t>Ruchika Julka</t>
  </si>
  <si>
    <t>Vivicanyango@gmail.com</t>
  </si>
  <si>
    <t xml:space="preserve">Vivica Anyango Odongo </t>
  </si>
  <si>
    <t xml:space="preserve">Vivica Anyango </t>
  </si>
  <si>
    <t>somatat@gmail.com</t>
  </si>
  <si>
    <t>somatat na takuatung</t>
  </si>
  <si>
    <t>somatat</t>
  </si>
  <si>
    <t>debalekhachakraborty@yahoo.in</t>
  </si>
  <si>
    <t>Debalekha Chakraborty</t>
  </si>
  <si>
    <t>ashik@outlook.com</t>
  </si>
  <si>
    <t>Ashik Ravindran</t>
  </si>
  <si>
    <t>arpitdhankhar@gmail.com</t>
  </si>
  <si>
    <t>Arpit Dhankhar</t>
  </si>
  <si>
    <t>ing.ricardo.tapia@gmail.com</t>
  </si>
  <si>
    <t>Ricardo Tapia</t>
  </si>
  <si>
    <t>Oselox</t>
  </si>
  <si>
    <t>mukund.ram96@gmail.com</t>
  </si>
  <si>
    <t>Mukundaram Prem Kumar</t>
  </si>
  <si>
    <t>Mukund</t>
  </si>
  <si>
    <t>manduggal@gmail.com</t>
  </si>
  <si>
    <t>Manasvi Duggal</t>
  </si>
  <si>
    <t>ManasviDuggal</t>
  </si>
  <si>
    <t>tejasbangera@outlook.com</t>
  </si>
  <si>
    <t>Tejas Bangera</t>
  </si>
  <si>
    <t>tejas</t>
  </si>
  <si>
    <t>ipseetag13@gmail.com</t>
  </si>
  <si>
    <t>IPSEETA GARG</t>
  </si>
  <si>
    <t>nancyalaswad90@gmail.com</t>
  </si>
  <si>
    <t xml:space="preserve">Nancy Al Aswad </t>
  </si>
  <si>
    <t>Amman</t>
  </si>
  <si>
    <t>anand.goud.2020@gmail.com</t>
  </si>
  <si>
    <t xml:space="preserve">Anand Topu </t>
  </si>
  <si>
    <t>bilalfromlahore@gmail.com</t>
  </si>
  <si>
    <t>Muhammad Bilal</t>
  </si>
  <si>
    <t>zaza107@gmail.com</t>
  </si>
  <si>
    <t>Gaston Rinaldi</t>
  </si>
  <si>
    <t>Gaston R</t>
  </si>
  <si>
    <t>harshavardhan.ma@gmail.com</t>
  </si>
  <si>
    <t>Harsha Vardhan Matada Allamaprabhu</t>
  </si>
  <si>
    <t>Harsha Vardhan</t>
  </si>
  <si>
    <t>arunabh.2212@gmail.com</t>
  </si>
  <si>
    <t>Arunabh Ghosal</t>
  </si>
  <si>
    <t>aakanksha.jain8@gmail.com</t>
  </si>
  <si>
    <t>Aakanksha Jain</t>
  </si>
  <si>
    <t>accakks</t>
  </si>
  <si>
    <t>vaibhavirohilla741@gmail.com</t>
  </si>
  <si>
    <t>Ruchika Rohilla</t>
  </si>
  <si>
    <t>chirag.baru@somaiya.edu</t>
  </si>
  <si>
    <t>Chirag Baru</t>
  </si>
  <si>
    <t>ichharathod@gmail.com</t>
  </si>
  <si>
    <t>Ichha Rathod</t>
  </si>
  <si>
    <t>changwenyun@yahoo.com</t>
  </si>
  <si>
    <t>Wen-Yun Chang</t>
  </si>
  <si>
    <t>Wen Chang</t>
  </si>
  <si>
    <t xml:space="preserve">obiajugeorge@gmail.com </t>
  </si>
  <si>
    <t>George obiaju</t>
  </si>
  <si>
    <t xml:space="preserve">George Obiaju </t>
  </si>
  <si>
    <t>binarajan1999@gmail.com</t>
  </si>
  <si>
    <t>Bina R</t>
  </si>
  <si>
    <t>arshisaleh@gmail.com</t>
  </si>
  <si>
    <t>Arshi Saleh</t>
  </si>
  <si>
    <t>chowjanyak@gmail.com</t>
  </si>
  <si>
    <t>Chowjanya Kandasamy</t>
  </si>
  <si>
    <t>Chowjanya</t>
  </si>
  <si>
    <t>akaatish@gmail.com</t>
  </si>
  <si>
    <t>Aatish Kunal</t>
  </si>
  <si>
    <t>Aatish</t>
  </si>
  <si>
    <t>Jose.quintini@gmail.com</t>
  </si>
  <si>
    <t>Jose Quintini</t>
  </si>
  <si>
    <t>Okereaformariam@gmail.com</t>
  </si>
  <si>
    <t xml:space="preserve">Mariam Okereafor </t>
  </si>
  <si>
    <t>hanane.ouhammouch.job@gmail.com</t>
  </si>
  <si>
    <t>Hanane ouhammouch</t>
  </si>
  <si>
    <t xml:space="preserve">Hanane Ouhammouch </t>
  </si>
  <si>
    <t>manjusapbasis92@gmail.com</t>
  </si>
  <si>
    <t>Manjunath Hanmantgad</t>
  </si>
  <si>
    <t>apoorvamahajan4@gmail.com</t>
  </si>
  <si>
    <t>Apoorva Mahajan</t>
  </si>
  <si>
    <t>karimfahmy431@hotmail.com</t>
  </si>
  <si>
    <t>Karim Guirguis</t>
  </si>
  <si>
    <t xml:space="preserve">Karim Guirguis </t>
  </si>
  <si>
    <t>yacine.hakimi19@gmail.com</t>
  </si>
  <si>
    <t>Yacine Hakimi</t>
  </si>
  <si>
    <t>yacine hakimi</t>
  </si>
  <si>
    <t>karthik0@vt.edu</t>
  </si>
  <si>
    <t>Karthik Venkataramani</t>
  </si>
  <si>
    <t>Karthik V</t>
  </si>
  <si>
    <t>Powernerd7@yahoo.com</t>
  </si>
  <si>
    <t>Patrick Flynn</t>
  </si>
  <si>
    <t>veloshan@gmail.com</t>
  </si>
  <si>
    <t>Veloshan Pillay</t>
  </si>
  <si>
    <t>Veloshan</t>
  </si>
  <si>
    <t>hajar1wer@gmail.com</t>
  </si>
  <si>
    <t>Hajar Sekkach</t>
  </si>
  <si>
    <t>HajarS</t>
  </si>
  <si>
    <t>anupamagarani95@gmail.com</t>
  </si>
  <si>
    <t>Anupama Garani</t>
  </si>
  <si>
    <t>Anupama Garani Sheshagiri</t>
  </si>
  <si>
    <t>Daniel.ogbu06@gmail.com</t>
  </si>
  <si>
    <t>Daniel Ogbu</t>
  </si>
  <si>
    <t xml:space="preserve">Daniel Ogbu </t>
  </si>
  <si>
    <t>jannatarora21@gmail.com</t>
  </si>
  <si>
    <t>Jannat Arora</t>
  </si>
  <si>
    <t>vikkyfama@gmail.com</t>
  </si>
  <si>
    <t>Victoria Famakinwa</t>
  </si>
  <si>
    <t>Vikkyfama</t>
  </si>
  <si>
    <t>aishwarya.mahapatra.45@gmail.com</t>
  </si>
  <si>
    <t>Aishwarya Mahapatra</t>
  </si>
  <si>
    <t>mandazara@hotmail.com</t>
  </si>
  <si>
    <t>Ricardo Quibao</t>
  </si>
  <si>
    <t>reneemraven@yahoo.com</t>
  </si>
  <si>
    <t>Renee Raven</t>
  </si>
  <si>
    <t>likki1996@gmail.com</t>
  </si>
  <si>
    <t>Sai Likhith Kanuparthi</t>
  </si>
  <si>
    <t>sailikhith.k</t>
  </si>
  <si>
    <t>luc.de.andrade@outlook.com</t>
  </si>
  <si>
    <t>Lucas Andrade</t>
  </si>
  <si>
    <t>Lucas de Andrade</t>
  </si>
  <si>
    <t>shashank.kumar903@gmail.com</t>
  </si>
  <si>
    <t>SHASHANK KUMAR</t>
  </si>
  <si>
    <t>tooota_1432@hotmail.com</t>
  </si>
  <si>
    <t>Tahani AL-Adwani</t>
  </si>
  <si>
    <t>Tahani Aladwani</t>
  </si>
  <si>
    <t>ziyinmatsci@gmail.com</t>
  </si>
  <si>
    <t>Ziyin Huang</t>
  </si>
  <si>
    <t>Nard</t>
  </si>
  <si>
    <t>slk522@nyu.edu</t>
  </si>
  <si>
    <t>sailikhith_k</t>
  </si>
  <si>
    <t>eshwaryapathak@gmail.com</t>
  </si>
  <si>
    <t>Eshwarya Pathak</t>
  </si>
  <si>
    <t>niux.legend@gmail.com</t>
  </si>
  <si>
    <t>Armando Medina</t>
  </si>
  <si>
    <t>ketcx</t>
  </si>
  <si>
    <t>bnur_atum@hotmail.com</t>
  </si>
  <si>
    <t>Busra Atum</t>
  </si>
  <si>
    <t>Busra</t>
  </si>
  <si>
    <t>devtodev@gmail.com</t>
  </si>
  <si>
    <t>Devender Bejju</t>
  </si>
  <si>
    <t>lavanya.p2211@gmail.com</t>
  </si>
  <si>
    <t>Lavanya Polamarasetty</t>
  </si>
  <si>
    <t>Polamarasetty Lavanya</t>
  </si>
  <si>
    <t>rayansalah53@gmail.com</t>
  </si>
  <si>
    <t>Rayan Salah</t>
  </si>
  <si>
    <t>marcela.config@gmail.com</t>
  </si>
  <si>
    <t>Marcela Alves</t>
  </si>
  <si>
    <t>mems180005021@iiti.ac.in</t>
  </si>
  <si>
    <t>Priyanka Umre</t>
  </si>
  <si>
    <t>PRIYANKA UMRE</t>
  </si>
  <si>
    <t>anushka2@andrew.cmu.edu</t>
  </si>
  <si>
    <t>Anushka Saxena</t>
  </si>
  <si>
    <t>itssaad.muhammad@gmail.com</t>
  </si>
  <si>
    <t>Muhammad Saad Uddin</t>
  </si>
  <si>
    <t>aditianmol@gmail.com</t>
  </si>
  <si>
    <t>Aditi</t>
  </si>
  <si>
    <t>hshetty1@stevens.edu</t>
  </si>
  <si>
    <t>Hitesh Karunakara Shettty</t>
  </si>
  <si>
    <t>Hitesh Karunakara Shetty</t>
  </si>
  <si>
    <t>hasan.ahmedmonjurul@usask.ca</t>
  </si>
  <si>
    <t>Ahmed M. Hasan</t>
  </si>
  <si>
    <t>sumanth472@gmail.com</t>
  </si>
  <si>
    <t>sumanth Polisetty</t>
  </si>
  <si>
    <t>Sumanth</t>
  </si>
  <si>
    <t>sandeep.palit047@gmail.com</t>
  </si>
  <si>
    <t>Sandeep Kumar Palit</t>
  </si>
  <si>
    <t>maitys@outlook.com</t>
  </si>
  <si>
    <t>Siddharth Maity</t>
  </si>
  <si>
    <t>monishka29.05@gmail.com</t>
  </si>
  <si>
    <t>Monishka Das</t>
  </si>
  <si>
    <t xml:space="preserve">Monishka </t>
  </si>
  <si>
    <t>aishwaryam676@gmail.com</t>
  </si>
  <si>
    <t>Aishwarya Mishra</t>
  </si>
  <si>
    <t>Aishwarya</t>
  </si>
  <si>
    <t>kanthilatha.b@gmail.com</t>
  </si>
  <si>
    <t xml:space="preserve">Kanthi Latha Bhamidipati </t>
  </si>
  <si>
    <t xml:space="preserve">Kanthi Bhamidipati </t>
  </si>
  <si>
    <t>vedprakash.nitjsr@gmail.com</t>
  </si>
  <si>
    <t>Ved Prakash</t>
  </si>
  <si>
    <t>nairabhishek96@gmail.com</t>
  </si>
  <si>
    <t>Abhishek Nair</t>
  </si>
  <si>
    <t>annkon22@gmail.com</t>
  </si>
  <si>
    <t>Anna Kondratenko</t>
  </si>
  <si>
    <t>19dcmo@queensu.ca</t>
  </si>
  <si>
    <t>Diana Moyano</t>
  </si>
  <si>
    <t>Diana</t>
  </si>
  <si>
    <t>mcavalcanti.filho@gmail.com</t>
  </si>
  <si>
    <t>Marco Cavalcanti</t>
  </si>
  <si>
    <t>aishwarya.das@nyu.edu</t>
  </si>
  <si>
    <t>Aishwarya Das</t>
  </si>
  <si>
    <t>mdeborto@gmail.com</t>
  </si>
  <si>
    <t>Marta De Bortoli</t>
  </si>
  <si>
    <t>Mdeborto</t>
  </si>
  <si>
    <t>radhikaakhandelwal@gmail.com</t>
  </si>
  <si>
    <t>Radhika Khandelwal</t>
  </si>
  <si>
    <t>trekkedout@outlook.com</t>
  </si>
  <si>
    <t>Rachel Drury</t>
  </si>
  <si>
    <t>Rachel Ann Drury</t>
  </si>
  <si>
    <t>perestra.ccds@gmail.com</t>
  </si>
  <si>
    <t>Cristian Carlos dos Santos</t>
  </si>
  <si>
    <t>caiovsa2@gmail.com</t>
  </si>
  <si>
    <t>Caio Vasconcelos</t>
  </si>
  <si>
    <t>leenabhandari1@gmail.com</t>
  </si>
  <si>
    <t>Leena Bhandari</t>
  </si>
  <si>
    <t>Leena</t>
  </si>
  <si>
    <t>ioana.raducanu101@gmail.com</t>
  </si>
  <si>
    <t>Ioana Raducanu</t>
  </si>
  <si>
    <t>Ioana</t>
  </si>
  <si>
    <t>feh_xnydr@hotmail.com</t>
  </si>
  <si>
    <t>Felipe Schneider</t>
  </si>
  <si>
    <t>indianhacker.in@gmail.com</t>
  </si>
  <si>
    <t>Mohd Rustam Mansoori</t>
  </si>
  <si>
    <t>rustamaly</t>
  </si>
  <si>
    <t>aionesei.larisa@gmail.com</t>
  </si>
  <si>
    <t>Larisa Aionesei</t>
  </si>
  <si>
    <t>anubhuti.libran@gmail.com</t>
  </si>
  <si>
    <t>Anubhuti Singh</t>
  </si>
  <si>
    <t>akshay.kumar1989@ymail.com</t>
  </si>
  <si>
    <t>Akshay Kumar</t>
  </si>
  <si>
    <t>Akshay</t>
  </si>
  <si>
    <t>sriram.naidu532@gmail.com</t>
  </si>
  <si>
    <t>Ram Nayudu</t>
  </si>
  <si>
    <t>andres.senegal@gmail.com</t>
  </si>
  <si>
    <t>Andres Hernandez</t>
  </si>
  <si>
    <t>dinaabdelrasoul@hotmail.com</t>
  </si>
  <si>
    <t>Dina Abdul-Rasoul</t>
  </si>
  <si>
    <t>katie.sang.park@gmail.com</t>
  </si>
  <si>
    <t>Katie Park</t>
  </si>
  <si>
    <t>ameekkhan.soccer@gmail.com</t>
  </si>
  <si>
    <t>Ameeq Hanzlah Sohail</t>
  </si>
  <si>
    <t xml:space="preserve"> chetanatadadikar@gmail.com</t>
  </si>
  <si>
    <t>Chetana Tadadikar</t>
  </si>
  <si>
    <t>gunveenbatra@gmail.com</t>
  </si>
  <si>
    <t>Gunveen Batra</t>
  </si>
  <si>
    <t>alexander.hiesch@daimler.com</t>
  </si>
  <si>
    <t>Alexander Hiesch</t>
  </si>
  <si>
    <t>mcanavarro@gmail.com</t>
  </si>
  <si>
    <t>Marcela Canavarro</t>
  </si>
  <si>
    <t>rezanuyelik@gmail.com</t>
  </si>
  <si>
    <t>Umut Rêzan Azizoğlu</t>
  </si>
  <si>
    <t>mail.to.tamjid@gmail.com</t>
  </si>
  <si>
    <t>Tamjid Ahmed</t>
  </si>
  <si>
    <t>jose.mariscal@pm.me</t>
  </si>
  <si>
    <t>Jose Mariscal</t>
  </si>
  <si>
    <t>massoumeharmonie@gmail.com</t>
  </si>
  <si>
    <t>Audrey Harmonie M'Assoume Mengue</t>
  </si>
  <si>
    <t>Audrey Mengue</t>
  </si>
  <si>
    <t xml:space="preserve">ezekielsebastine@gmail.com </t>
  </si>
  <si>
    <t xml:space="preserve">Ezekiel Sebastine </t>
  </si>
  <si>
    <t>Mardillu</t>
  </si>
  <si>
    <t>tk.thushara@gmail.com</t>
  </si>
  <si>
    <t>Thushara Kesavapillai</t>
  </si>
  <si>
    <t>TK</t>
  </si>
  <si>
    <t>ananyaankit2000@gmail.com</t>
  </si>
  <si>
    <t>Ananyay Ankit</t>
  </si>
  <si>
    <t xml:space="preserve">shivangeesinghchouhan@gmail.com </t>
  </si>
  <si>
    <t xml:space="preserve">Shivangee Chouhan </t>
  </si>
  <si>
    <t xml:space="preserve">Shivangee Singh Chouhan </t>
  </si>
  <si>
    <t>mari.karyaeva@gmail.com</t>
  </si>
  <si>
    <t>Mariia Karyaeva</t>
  </si>
  <si>
    <t>trishlapal13@gmail.com</t>
  </si>
  <si>
    <t>Trishla Pal</t>
  </si>
  <si>
    <t>debarpitajyoti@gmail.com</t>
  </si>
  <si>
    <t>Debarpita Jyoti</t>
  </si>
  <si>
    <t>sapra.apoorva88@gmail.com</t>
  </si>
  <si>
    <t>Apoorva Sapra</t>
  </si>
  <si>
    <t>Apoorva</t>
  </si>
  <si>
    <t>mukherjee.abhradeep@gmail.com</t>
  </si>
  <si>
    <t>Abhradeep Mukherjee</t>
  </si>
  <si>
    <t>gurpreetchawla113@gmail.com</t>
  </si>
  <si>
    <t>Gurpreet Chawla</t>
  </si>
  <si>
    <t>parasharaditi99@gmail.com</t>
  </si>
  <si>
    <t>Aditi parashar</t>
  </si>
  <si>
    <t>divadugar@gmail.com</t>
  </si>
  <si>
    <t>Diva Dugar</t>
  </si>
  <si>
    <t>Diva</t>
  </si>
  <si>
    <t>varnitsharma.102@gmail.com</t>
  </si>
  <si>
    <t xml:space="preserve">Varnit Sharma </t>
  </si>
  <si>
    <t xml:space="preserve">Varnit.Udacity </t>
  </si>
  <si>
    <t>angel.sakk98@gmail.com</t>
  </si>
  <si>
    <t>Sakshi Gupte</t>
  </si>
  <si>
    <t>Sakshi S Gupte</t>
  </si>
  <si>
    <t>gmurugaa@gmail.com</t>
  </si>
  <si>
    <t>Murugan G</t>
  </si>
  <si>
    <t>MuruganG</t>
  </si>
  <si>
    <t>kuldeep.kumar@umontreal.ca</t>
  </si>
  <si>
    <t>Kuldeep Kumar</t>
  </si>
  <si>
    <t>xfrank.hu@gmail.com</t>
  </si>
  <si>
    <t>Xiaoyu (Frank) Hu</t>
  </si>
  <si>
    <t>Frank Hu</t>
  </si>
  <si>
    <t>Khalid0276@outlook.com</t>
  </si>
  <si>
    <t>Khalid Jaafary</t>
  </si>
  <si>
    <t>Khalid Jaafart</t>
  </si>
  <si>
    <t>ilejarza@gmail.com</t>
  </si>
  <si>
    <t>Íñigo Lejarza</t>
  </si>
  <si>
    <t>deepansh.mathur96@gmail.com</t>
  </si>
  <si>
    <t>Deepansh Mathur</t>
  </si>
  <si>
    <t>Kaseypasqualini@yahoo.com</t>
  </si>
  <si>
    <t>Kasey Pasqualini</t>
  </si>
  <si>
    <t>m_ilishebo@live.com</t>
  </si>
  <si>
    <t>Mubita Ilishebo</t>
  </si>
  <si>
    <t>Mubita Ilishebo.udacity</t>
  </si>
  <si>
    <t>singhsidhukuldeep@gmail.com</t>
  </si>
  <si>
    <t xml:space="preserve">Kuldeep Singh Sidhu </t>
  </si>
  <si>
    <t>Kuldeep Singh Sidhu</t>
  </si>
  <si>
    <t>olaleyeobidiya@gmail.com</t>
  </si>
  <si>
    <t>Olaleye Obidiya</t>
  </si>
  <si>
    <t>Onyx_Oceanview</t>
  </si>
  <si>
    <t>eaakwasi@yahoo.ca</t>
  </si>
  <si>
    <t>Edward Amankwah</t>
  </si>
  <si>
    <t>Edward.Udacity</t>
  </si>
  <si>
    <t>Mintysi.k@gmail.com</t>
  </si>
  <si>
    <t>Ayushi Kapil</t>
  </si>
  <si>
    <t>srivastavasurbhi93@gmail.com</t>
  </si>
  <si>
    <t>Surabhi Srivastava</t>
  </si>
  <si>
    <t>afreenjuly@gmail.com</t>
  </si>
  <si>
    <t>Afreen Aliya</t>
  </si>
  <si>
    <t>afreenaliya</t>
  </si>
  <si>
    <t>james.mbugua0@gmail.com</t>
  </si>
  <si>
    <t>James Mbugua</t>
  </si>
  <si>
    <t>daniel.villegas.p@gmail.com</t>
  </si>
  <si>
    <t>Daniel Villegas</t>
  </si>
  <si>
    <t>daniel.villegas</t>
  </si>
  <si>
    <t>topepooja008@gmail.com</t>
  </si>
  <si>
    <t>Pooja Tope- Puranik</t>
  </si>
  <si>
    <t>Pooja Tope-Puranik</t>
  </si>
  <si>
    <t>aima.a.malik@gmail.com</t>
  </si>
  <si>
    <t xml:space="preserve">Aima Malik </t>
  </si>
  <si>
    <t>axel.vargas92@live.com</t>
  </si>
  <si>
    <t>Oscar Axel Vargas</t>
  </si>
  <si>
    <t>axel.tum</t>
  </si>
  <si>
    <t>smekarthick2005@gmail.com</t>
  </si>
  <si>
    <t>Karthick Elangovan</t>
  </si>
  <si>
    <t>karthickelangovan</t>
  </si>
  <si>
    <t>okten.burak@hotmail.com</t>
  </si>
  <si>
    <t>Burak Okten</t>
  </si>
  <si>
    <t xml:space="preserve">laasyakasaraneni@gmail </t>
  </si>
  <si>
    <t xml:space="preserve">Laasya Kasaraneni </t>
  </si>
  <si>
    <t xml:space="preserve">ianakotocecil@gmail.com </t>
  </si>
  <si>
    <t xml:space="preserve">Ian Akoto </t>
  </si>
  <si>
    <t>Ian cecil mawuli Akoto</t>
  </si>
  <si>
    <t>vasanth.3656@yahoo.com</t>
  </si>
  <si>
    <t>Vasanth kumar</t>
  </si>
  <si>
    <t>Vasi</t>
  </si>
  <si>
    <t>cardosoafolabi@yahoo.com</t>
  </si>
  <si>
    <t>Afolabi Cardoso</t>
  </si>
  <si>
    <t>Captain Cardoso</t>
  </si>
  <si>
    <t>manuelad@uw.edu</t>
  </si>
  <si>
    <t xml:space="preserve">Manuela Dorado Novoa </t>
  </si>
  <si>
    <t>orellana.carlos@gmail.com</t>
  </si>
  <si>
    <t>Carlos Orellana</t>
  </si>
  <si>
    <t>tjosepraveen@gmail.com</t>
  </si>
  <si>
    <t>Jose Praveen</t>
  </si>
  <si>
    <t>purohit.an@gmail.com</t>
  </si>
  <si>
    <t>Anand Purohit</t>
  </si>
  <si>
    <t>Anand.Udacity-ML-Scholar</t>
  </si>
  <si>
    <t>dvaldettaro@gmail.com</t>
  </si>
  <si>
    <t>Diego Valdettaro</t>
  </si>
  <si>
    <t>agnihotririshita18@gmail.com</t>
  </si>
  <si>
    <t xml:space="preserve">Rishita Agnihotri </t>
  </si>
  <si>
    <t>Rishita</t>
  </si>
  <si>
    <t>tanaya_10@gwu.edu</t>
  </si>
  <si>
    <t>Tanaya Kavathekar</t>
  </si>
  <si>
    <t>tanaya</t>
  </si>
  <si>
    <t xml:space="preserve">anisha.ad74@gmail.com </t>
  </si>
  <si>
    <t xml:space="preserve">Anisha Donde </t>
  </si>
  <si>
    <t>mars_abdul@outlook.com</t>
  </si>
  <si>
    <t>Mohammed Siddiqui</t>
  </si>
  <si>
    <t>mars</t>
  </si>
  <si>
    <t>hasanjamshaid86@gmail.com</t>
  </si>
  <si>
    <t>Hasan Jamshaid</t>
  </si>
  <si>
    <t>HasanJamshaid</t>
  </si>
  <si>
    <t>adolfogh@gmail.com</t>
  </si>
  <si>
    <t>Adolfo García</t>
  </si>
  <si>
    <t>lomarpe2@alumni.uv.es</t>
  </si>
  <si>
    <t>Lorena Martínez Perea</t>
  </si>
  <si>
    <t>lomarpe</t>
  </si>
  <si>
    <t>wardhashalaka7@gmail.com</t>
  </si>
  <si>
    <t>Shalaka Wardha</t>
  </si>
  <si>
    <t>shalaka wardha</t>
  </si>
  <si>
    <t>larinayc@gmail.com</t>
  </si>
  <si>
    <t>Larina Chen</t>
  </si>
  <si>
    <t>sridhar.shopmail@gmail.com</t>
  </si>
  <si>
    <t>Sridhar Baburam</t>
  </si>
  <si>
    <t>martinehman90@gmail.com</t>
  </si>
  <si>
    <t>Martin Ehman</t>
  </si>
  <si>
    <t>martinehman</t>
  </si>
  <si>
    <t>sprusty@princeton.edu</t>
  </si>
  <si>
    <t>Shivani Prusty</t>
  </si>
  <si>
    <t>keshari.rohit160@gmail.com</t>
  </si>
  <si>
    <t>Rohit Keshari</t>
  </si>
  <si>
    <t>s.mehak@outlook.com</t>
  </si>
  <si>
    <t xml:space="preserve">Mehak Shahid </t>
  </si>
  <si>
    <t>Mehak Shahid</t>
  </si>
  <si>
    <t>sohamc@andrew.cmu.edu</t>
  </si>
  <si>
    <t>soham chakraborti</t>
  </si>
  <si>
    <t>aymensekhri20@gmail.com</t>
  </si>
  <si>
    <t>Aymen Sekhri</t>
  </si>
  <si>
    <t>anish_arya@outlook.com</t>
  </si>
  <si>
    <t>Anish Arya</t>
  </si>
  <si>
    <t>ananth.mamidipally@arvato.com</t>
  </si>
  <si>
    <t>Ananth Mamidipally</t>
  </si>
  <si>
    <t>kahsantos89@gmail.com</t>
  </si>
  <si>
    <t>kamila oliveira</t>
  </si>
  <si>
    <t>Kamila santos</t>
  </si>
  <si>
    <t>eleftheriachatzidaki@gmail.com</t>
  </si>
  <si>
    <t>Eleftheria Chatzidaki</t>
  </si>
  <si>
    <t>eleftheria</t>
  </si>
  <si>
    <t>laura.uzcateguij@gmail.com</t>
  </si>
  <si>
    <t>Laura Uzcategui</t>
  </si>
  <si>
    <t>Lau</t>
  </si>
  <si>
    <t>juan.ossa@ressolve.ai</t>
  </si>
  <si>
    <t>Juan Fernando Ossa Vásquez</t>
  </si>
  <si>
    <t xml:space="preserve">borismikwa@yahoo.co.uk </t>
  </si>
  <si>
    <t>BORIS</t>
  </si>
  <si>
    <t xml:space="preserve">Mikwa Boris Tamanjong </t>
  </si>
  <si>
    <t>chetanrane72@gmail.com</t>
  </si>
  <si>
    <t>Chetan Rane</t>
  </si>
  <si>
    <t>Chetan S Rane</t>
  </si>
  <si>
    <t>adeniran.ayodeji@yahoo.com</t>
  </si>
  <si>
    <t>Ayodeji Adeniran</t>
  </si>
  <si>
    <t>Ayo</t>
  </si>
  <si>
    <t>nurrygopali@gmail.com</t>
  </si>
  <si>
    <t>Nupur Gopali</t>
  </si>
  <si>
    <t>Nupur R. Gopali</t>
  </si>
  <si>
    <t>awszelaka9@gmail.com</t>
  </si>
  <si>
    <t>Anna</t>
  </si>
  <si>
    <t xml:space="preserve">sandra.sibanda992@gmail.com </t>
  </si>
  <si>
    <t>Sandra Susan Sibanda</t>
  </si>
  <si>
    <t>Sandra</t>
  </si>
  <si>
    <t>dayris0817@gmail.com</t>
  </si>
  <si>
    <t xml:space="preserve">Dayris Rapado </t>
  </si>
  <si>
    <t>Dayris RM</t>
  </si>
  <si>
    <t>rjpuzniak@gmail.com</t>
  </si>
  <si>
    <t>Robert Puzniak</t>
  </si>
  <si>
    <t>RJPuzniak</t>
  </si>
  <si>
    <t>priyansh_gupta@scmhrd.edu</t>
  </si>
  <si>
    <t>Priyansh Gupta</t>
  </si>
  <si>
    <t>ranaabdallammi@gmail.com</t>
  </si>
  <si>
    <t>rana abdalla</t>
  </si>
  <si>
    <t>bhattacharya.subhodeep@gmail.com</t>
  </si>
  <si>
    <t>Subhodeep Bhattacharya</t>
  </si>
  <si>
    <t>Deep_B</t>
  </si>
  <si>
    <t>astikanehra@gmail.com</t>
  </si>
  <si>
    <t>Astika Nehra</t>
  </si>
  <si>
    <t>chargel@gmail.com</t>
  </si>
  <si>
    <t>thalita chargel</t>
  </si>
  <si>
    <t>Thalita chargel</t>
  </si>
  <si>
    <t>anindamsom7@gmail.com</t>
  </si>
  <si>
    <t>Anindam Som</t>
  </si>
  <si>
    <t>aishu1hari@gmail.com</t>
  </si>
  <si>
    <t>S H Aishwarya</t>
  </si>
  <si>
    <t>ujjwaltech.05@gmail.com</t>
  </si>
  <si>
    <t>ujjwal kalkhande</t>
  </si>
  <si>
    <t>zahra.informatics@gmail.com</t>
  </si>
  <si>
    <t>Zahra Nabila Izdihar</t>
  </si>
  <si>
    <t>annanya.jain24@gmail.com</t>
  </si>
  <si>
    <t>Annanya Jain</t>
  </si>
  <si>
    <t>annanya24</t>
  </si>
  <si>
    <t>thezultimate@gmail.com</t>
  </si>
  <si>
    <t>Dafferianto Trinugroho</t>
  </si>
  <si>
    <t>kaushal.mshr@gmail.com</t>
  </si>
  <si>
    <t>Kaushal kashyap</t>
  </si>
  <si>
    <t>madalinailincamatei1996@gmail.com</t>
  </si>
  <si>
    <t>Madalina Matei</t>
  </si>
  <si>
    <t>gonzalez106@sssnet.com</t>
  </si>
  <si>
    <t>Yago Gonzalez</t>
  </si>
  <si>
    <t>rodro_ff7@hotmail.com</t>
  </si>
  <si>
    <t>Rodrigo Daniel Solis Ortega</t>
  </si>
  <si>
    <t>Rodrigo Solis</t>
  </si>
  <si>
    <t>shankarpandey123@gmail.com</t>
  </si>
  <si>
    <t>Shankar Pandey</t>
  </si>
  <si>
    <t>dibyendupoddar31@gmail.com</t>
  </si>
  <si>
    <t>Dibyendu Poddar</t>
  </si>
  <si>
    <t>ayeni14414@gmail.com</t>
  </si>
  <si>
    <t>AYENI OREJAH</t>
  </si>
  <si>
    <t>bbhambore@gmail.com</t>
  </si>
  <si>
    <t>Bharath Bhambore</t>
  </si>
  <si>
    <t>amishu1999@gmail.com</t>
  </si>
  <si>
    <t>Amisha Singh</t>
  </si>
  <si>
    <t>mohamedorief@hotmail.com</t>
  </si>
  <si>
    <t>Mohamed Orief</t>
  </si>
  <si>
    <t>Mohamed Gamal Orief</t>
  </si>
  <si>
    <t>tanvi.shinde46@gmail.com</t>
  </si>
  <si>
    <t>Tanvi Shinde</t>
  </si>
  <si>
    <t>Denaelgammal@gmail.com</t>
  </si>
  <si>
    <t>Dina</t>
  </si>
  <si>
    <t>Dina ElGammal</t>
  </si>
  <si>
    <t>fazalmca@gmail.com</t>
  </si>
  <si>
    <t>FAZLUL HAQ FAROOK</t>
  </si>
  <si>
    <t>gk1656@nyu.edu</t>
  </si>
  <si>
    <t>Gopika Krishnan</t>
  </si>
  <si>
    <t>anuushabn@gmail.com</t>
  </si>
  <si>
    <t>Naga Anusha Bommidi</t>
  </si>
  <si>
    <t>Anuusha BN</t>
  </si>
  <si>
    <t>shivanichauhan781@gmail.com</t>
  </si>
  <si>
    <t>Shivani Chauhan</t>
  </si>
  <si>
    <t>ailinvm@gmail.com</t>
  </si>
  <si>
    <t>Ailin Valdes</t>
  </si>
  <si>
    <t>Ailu</t>
  </si>
  <si>
    <t>maxxtepper@gmail.com</t>
  </si>
  <si>
    <t>Maxx Tepper</t>
  </si>
  <si>
    <t>kunal.kumar.eee14@itbhu.ac.in</t>
  </si>
  <si>
    <t>Kunal Kumar</t>
  </si>
  <si>
    <t>Kunal</t>
  </si>
  <si>
    <t>thiagomoura89@gmail.com</t>
  </si>
  <si>
    <t>Marcos Moura</t>
  </si>
  <si>
    <t>Marcos Thiago Moura</t>
  </si>
  <si>
    <t>bree.alfaruq@gmail.com</t>
  </si>
  <si>
    <t>Bree Alfaruq</t>
  </si>
  <si>
    <t>saswatarakshit19@gmail.com</t>
  </si>
  <si>
    <t>saswata rakshit</t>
  </si>
  <si>
    <t>KOLKATA</t>
  </si>
  <si>
    <t>prabha0106@gmail.com</t>
  </si>
  <si>
    <t>Prabha Venkatesh</t>
  </si>
  <si>
    <t>sandrablessing09@gmail.com</t>
  </si>
  <si>
    <t>Onai Sandra</t>
  </si>
  <si>
    <t>Sandra Yayra Onai</t>
  </si>
  <si>
    <t>dey7.kingshuk@gmail.com</t>
  </si>
  <si>
    <t>Kingshuk Dey</t>
  </si>
  <si>
    <t xml:space="preserve">sagu94271@gmail </t>
  </si>
  <si>
    <t>Sagar Lad</t>
  </si>
  <si>
    <t>Sagar</t>
  </si>
  <si>
    <t>annedl1211@gmail.com</t>
  </si>
  <si>
    <t>Anne Losch</t>
  </si>
  <si>
    <t>shubhra99sachdev@gmail.com</t>
  </si>
  <si>
    <t>Shubhra Sachdev</t>
  </si>
  <si>
    <t>Garimasharma4@gmail.com</t>
  </si>
  <si>
    <t>Garima Sharma</t>
  </si>
  <si>
    <t>itsbharathhere@gmail.com</t>
  </si>
  <si>
    <t>BHARATH CHAKILELA</t>
  </si>
  <si>
    <t>Bharath Chakilela</t>
  </si>
  <si>
    <t>couragedike@gmail.com</t>
  </si>
  <si>
    <t xml:space="preserve">Courage Dike </t>
  </si>
  <si>
    <t>couragedike</t>
  </si>
  <si>
    <t>Ayoyinkas@gmail.com</t>
  </si>
  <si>
    <t xml:space="preserve">Ayoyinka Sofuwa </t>
  </si>
  <si>
    <t>Ayoyinka</t>
  </si>
  <si>
    <t>oriji.sandra@gmail.com</t>
  </si>
  <si>
    <t>Sandra Orii</t>
  </si>
  <si>
    <t>Oriji Sandra O</t>
  </si>
  <si>
    <t>raoyasir43@gmail.com</t>
  </si>
  <si>
    <t>Muhammad Yasir Mansoor</t>
  </si>
  <si>
    <t>bharatisharada@gmail.com</t>
  </si>
  <si>
    <t>Bharati Subramanian</t>
  </si>
  <si>
    <t>Bharati</t>
  </si>
  <si>
    <t>gouwu10@gmail.com</t>
  </si>
  <si>
    <t>Zhicui Zhang</t>
  </si>
  <si>
    <t xml:space="preserve">shrutikaaggarwal97@gmail.com </t>
  </si>
  <si>
    <t xml:space="preserve">Shrutika Aggarwal </t>
  </si>
  <si>
    <t>nbelmokhtar@gmail.com</t>
  </si>
  <si>
    <t>Nabil Belmokhtar</t>
  </si>
  <si>
    <t>bilal.azmi88@qmail.cuny.edu</t>
  </si>
  <si>
    <t>Bilal Azmi</t>
  </si>
  <si>
    <t>matthew.abar@microland.ca</t>
  </si>
  <si>
    <t>Matthew Abar</t>
  </si>
  <si>
    <t>Matt Abar</t>
  </si>
  <si>
    <t>mft3131987@gmail.com</t>
  </si>
  <si>
    <t>Muhammad Farooq Tahir</t>
  </si>
  <si>
    <t xml:space="preserve">ayushic061@gmail.com </t>
  </si>
  <si>
    <t>Ayushi Choudhary</t>
  </si>
  <si>
    <t>prussellhanna@gmail.com</t>
  </si>
  <si>
    <t>Russell Hanna</t>
  </si>
  <si>
    <t>joyceannie111@gmail.com</t>
  </si>
  <si>
    <t>Joyce Annie George</t>
  </si>
  <si>
    <t>kbardool@gmail.com</t>
  </si>
  <si>
    <t>Kevin Bardool</t>
  </si>
  <si>
    <t>pratyushsahu007@gmail.com</t>
  </si>
  <si>
    <t>Pratyusha Sahu</t>
  </si>
  <si>
    <t>Pratyusha Kumar Sahu</t>
  </si>
  <si>
    <t>bahri.masoumeh@gmail.com</t>
  </si>
  <si>
    <t>Masoumeh Bahri</t>
  </si>
  <si>
    <t>Masi</t>
  </si>
  <si>
    <t>aayushsharmaju@gmail.com</t>
  </si>
  <si>
    <t>Aayush Sharma</t>
  </si>
  <si>
    <t>somenbg@gmail.com</t>
  </si>
  <si>
    <t>Somen Bag</t>
  </si>
  <si>
    <t>SomenBag</t>
  </si>
  <si>
    <t>muhdzubair89@gmail.com</t>
  </si>
  <si>
    <t>Muhammad Zubair</t>
  </si>
  <si>
    <t>rohit.goshalawale08@gmail.com</t>
  </si>
  <si>
    <t>Rohit Goshalawale</t>
  </si>
  <si>
    <t>Rohit.Goshalawale</t>
  </si>
  <si>
    <t>michav1510@gmail.com</t>
  </si>
  <si>
    <t>Michalis Chaviaras</t>
  </si>
  <si>
    <t>19sreenithi98@gmail.com</t>
  </si>
  <si>
    <t>Sreenithi Sridharan</t>
  </si>
  <si>
    <t>vgagwani@gmail.com</t>
  </si>
  <si>
    <t>Vaishali Gagwani</t>
  </si>
  <si>
    <t>ajinkya.ambike@gmail.com</t>
  </si>
  <si>
    <t>Ajinkya Ambike</t>
  </si>
  <si>
    <t>z.rohitraj1997@gmail.com</t>
  </si>
  <si>
    <t>Rohit Raj</t>
  </si>
  <si>
    <t>maiaxxle@gmail.com</t>
  </si>
  <si>
    <t>Mai Le</t>
  </si>
  <si>
    <t>Maia Le</t>
  </si>
  <si>
    <t>Angelica.cook@gcccks.edu</t>
  </si>
  <si>
    <t>Angelica Cook</t>
  </si>
  <si>
    <t>carloshvp@gmail.com</t>
  </si>
  <si>
    <t>Carlos Hernandez-Vaquero</t>
  </si>
  <si>
    <t>carloshvp</t>
  </si>
  <si>
    <t>idayatadebisi@yahoo.com</t>
  </si>
  <si>
    <t>Idayat Oshodi</t>
  </si>
  <si>
    <t>Idayat</t>
  </si>
  <si>
    <t>saraswatanupriya14@gmail.com</t>
  </si>
  <si>
    <t>Anupriya Saraswat</t>
  </si>
  <si>
    <t>sahebrao21@gmail.com</t>
  </si>
  <si>
    <t>Mayur Gaidhane</t>
  </si>
  <si>
    <t>debanshudatta123@gmail.com</t>
  </si>
  <si>
    <t>Debanshu Datta</t>
  </si>
  <si>
    <t>ruslan_mv@mail.ru</t>
  </si>
  <si>
    <t>Ruslan Idelfonso Magana Vsevolodovna</t>
  </si>
  <si>
    <t>ahmednadiyah@gmail.com</t>
  </si>
  <si>
    <t>Nadiyah Ahmed</t>
  </si>
  <si>
    <t>raunaksarada.cse21@jecrc.ac.in</t>
  </si>
  <si>
    <t>Raunak Sarada</t>
  </si>
  <si>
    <t>sharmilam@terawe.com</t>
  </si>
  <si>
    <t xml:space="preserve">Sharmila </t>
  </si>
  <si>
    <t>florentina.vlasceanu@gmail.com</t>
  </si>
  <si>
    <t>Florentina Vlasceanu</t>
  </si>
  <si>
    <t>florentina.vlasceanu</t>
  </si>
  <si>
    <t>sylviaekongo@gmail.com</t>
  </si>
  <si>
    <t>Sylvia Ekongo</t>
  </si>
  <si>
    <t>yesika.contrerasd@gmail.com</t>
  </si>
  <si>
    <t>Yesika Contreras</t>
  </si>
  <si>
    <t xml:space="preserve">Yesika Contreras </t>
  </si>
  <si>
    <t>Pfobos@gmail.com</t>
  </si>
  <si>
    <t>Marin Misur</t>
  </si>
  <si>
    <t>Marin M</t>
  </si>
  <si>
    <t>orkumashi@gmail.com</t>
  </si>
  <si>
    <t>Shiaondo Orkuma</t>
  </si>
  <si>
    <t>Alex_O</t>
  </si>
  <si>
    <t>rezwanul.cse@gmail.com</t>
  </si>
  <si>
    <t>Md. Rezwanul Haque Razib</t>
  </si>
  <si>
    <t>Rezwanul Haque</t>
  </si>
  <si>
    <t>Arnaldors14@gmail.com</t>
  </si>
  <si>
    <t>Arnaldo Ramirez</t>
  </si>
  <si>
    <t>Arnaldoramirez</t>
  </si>
  <si>
    <t>mr.bangladesh@gmail.com</t>
  </si>
  <si>
    <t>Asif Hossain</t>
  </si>
  <si>
    <t>Asif hossain</t>
  </si>
  <si>
    <t xml:space="preserve">dyeipyeng@gmail.com </t>
  </si>
  <si>
    <t>Happiness Davou</t>
  </si>
  <si>
    <t xml:space="preserve">Happiness J Davou </t>
  </si>
  <si>
    <t>namatovudamalie02@gmail.com</t>
  </si>
  <si>
    <t>Damalie Namatovu</t>
  </si>
  <si>
    <t>Damalie</t>
  </si>
  <si>
    <t>bernotiene.rasaa@gmail.com</t>
  </si>
  <si>
    <t>Rasa Bernotiene</t>
  </si>
  <si>
    <t>bukyte.neringa@gmail.com</t>
  </si>
  <si>
    <t>Neringa Bukyte</t>
  </si>
  <si>
    <t>ranumalas@yahoo.com</t>
  </si>
  <si>
    <t>Anuradha Anumalasetty</t>
  </si>
  <si>
    <t>italo@turo.com</t>
  </si>
  <si>
    <t>Italo D'Amato</t>
  </si>
  <si>
    <t>Italo</t>
  </si>
  <si>
    <t>bloomer.melissa18@gmail.com</t>
  </si>
  <si>
    <t>Melissa Bloomer</t>
  </si>
  <si>
    <t>anuraghiwanj@gmail.com</t>
  </si>
  <si>
    <t>Anurag Hiwanj</t>
  </si>
  <si>
    <t>Anurag_hiwanj</t>
  </si>
  <si>
    <t>wnmsilva74@gmail.com</t>
  </si>
  <si>
    <t>Wildes Silva</t>
  </si>
  <si>
    <t>wildes.silva</t>
  </si>
  <si>
    <t>nzamersi@gmail.com</t>
  </si>
  <si>
    <t>Nadine Amersi-Belton</t>
  </si>
  <si>
    <t>Nadine AB</t>
  </si>
  <si>
    <t>druby@mail.fresnostate.edu</t>
  </si>
  <si>
    <t>David Ruby</t>
  </si>
  <si>
    <t>druby</t>
  </si>
  <si>
    <t>sayema.mashhadi@gmail.com</t>
  </si>
  <si>
    <t>Sayema Mashhadi</t>
  </si>
  <si>
    <t>Sayema</t>
  </si>
  <si>
    <t>mk.narrator@gmail.com</t>
  </si>
  <si>
    <t>Michał Kucharczyk</t>
  </si>
  <si>
    <t>anandece4u@gmail.com</t>
  </si>
  <si>
    <t>Anand Kumar</t>
  </si>
  <si>
    <t>l.murithi@alustudent.com</t>
  </si>
  <si>
    <t>Lavina Kathambi</t>
  </si>
  <si>
    <t>Lavina</t>
  </si>
  <si>
    <t>varsheni16@gmail.com</t>
  </si>
  <si>
    <t>Shri Varsheni R</t>
  </si>
  <si>
    <t>Shri Varsheni</t>
  </si>
  <si>
    <t>muskan.dav@gmail.com</t>
  </si>
  <si>
    <t>Muskan _</t>
  </si>
  <si>
    <t>Muskan</t>
  </si>
  <si>
    <t>dipanwita_diya@yahoo.in</t>
  </si>
  <si>
    <t>Dipanwita Guhathakurta</t>
  </si>
  <si>
    <t>Dipanwita.G</t>
  </si>
  <si>
    <t>debbyfames@gmail.com</t>
  </si>
  <si>
    <t xml:space="preserve">Chidinma Afamefuna </t>
  </si>
  <si>
    <t>Afamefuna Chidinma Deborah</t>
  </si>
  <si>
    <t>hnvivek@gmail.com</t>
  </si>
  <si>
    <t>Vivek Hosahalli Narayana Reddy</t>
  </si>
  <si>
    <t>Vivek Narayan</t>
  </si>
  <si>
    <t>olumadegbolahan@gmail.com</t>
  </si>
  <si>
    <t>Gbolahan Olumade</t>
  </si>
  <si>
    <t>jupiter.hash@gmail.com</t>
  </si>
  <si>
    <t>Harshita Sharma</t>
  </si>
  <si>
    <t>engin.alkan@shell.com</t>
  </si>
  <si>
    <t>Engin Alkan</t>
  </si>
  <si>
    <t>congel@gmail.com</t>
  </si>
  <si>
    <t>Qingyang Li</t>
  </si>
  <si>
    <t>chandresh_ghodasara@yahoo.co.in</t>
  </si>
  <si>
    <t>Chandresh Ghodasara</t>
  </si>
  <si>
    <t>shuvropal@gmail.com</t>
  </si>
  <si>
    <t>Shuvro Pal</t>
  </si>
  <si>
    <t>sreelekha901@gmail.com</t>
  </si>
  <si>
    <t>Sreelekha D</t>
  </si>
  <si>
    <t>gen.nigel.ni@gmail.com</t>
  </si>
  <si>
    <t>Ikechukwu Ogbuchi</t>
  </si>
  <si>
    <t>Ike Nigel.O</t>
  </si>
  <si>
    <t>elstonekoh8@gmail.com</t>
  </si>
  <si>
    <t>Efevode Ekoh</t>
  </si>
  <si>
    <t>elston</t>
  </si>
  <si>
    <t>vishal.pentakota10@gmail.com</t>
  </si>
  <si>
    <t>Vishal Pentakota</t>
  </si>
  <si>
    <t>vishal.pentakota</t>
  </si>
  <si>
    <t>dragomirescu200@yahoo.co.uk</t>
  </si>
  <si>
    <t>Mihail Dragomirescu</t>
  </si>
  <si>
    <t>MihailD</t>
  </si>
  <si>
    <t>ayatzkhraisat@gmail.com</t>
  </si>
  <si>
    <t>Ayat Khrisat</t>
  </si>
  <si>
    <t>As Salt</t>
  </si>
  <si>
    <t>igorwrd@yahoo.com.br</t>
  </si>
  <si>
    <t>Igor Dias</t>
  </si>
  <si>
    <t>Igor Duas</t>
  </si>
  <si>
    <t>abofanela@gmail.com</t>
  </si>
  <si>
    <t xml:space="preserve">Mohamed Amr </t>
  </si>
  <si>
    <t>wamuyuwanjohi97@gmail.com</t>
  </si>
  <si>
    <t>Wamuyu Wanjohi</t>
  </si>
  <si>
    <t>sharmaine.aguilar@gmail.com</t>
  </si>
  <si>
    <t>Sharmaine Aguilar</t>
  </si>
  <si>
    <t>Shar</t>
  </si>
  <si>
    <t>aj7amigo@gmail.com</t>
  </si>
  <si>
    <t>AKHIL JAMES</t>
  </si>
  <si>
    <t>sezincivaroglu@gmail.com</t>
  </si>
  <si>
    <t>sezin civaroglu</t>
  </si>
  <si>
    <t>sezin</t>
  </si>
  <si>
    <t>varunkumarvaleti@gmail.com</t>
  </si>
  <si>
    <t>Varun and Valeti</t>
  </si>
  <si>
    <t>Varun Valeti</t>
  </si>
  <si>
    <t>ozan.ersoy@gmail.com</t>
  </si>
  <si>
    <t>Ozan Ersoy</t>
  </si>
  <si>
    <t>vishalbansal1650@gmail.com</t>
  </si>
  <si>
    <t>Vishal Bansal</t>
  </si>
  <si>
    <t>maria@lean-tech.io</t>
  </si>
  <si>
    <t>silvana_85bt@yahoo.com</t>
  </si>
  <si>
    <t>Silvana Zdravevska</t>
  </si>
  <si>
    <t xml:space="preserve">aditya. lahariya12@gmail.com </t>
  </si>
  <si>
    <t>aditya lahariya</t>
  </si>
  <si>
    <t>tousifahamed11@gmail.com</t>
  </si>
  <si>
    <t>TousifAhamed Nadaf</t>
  </si>
  <si>
    <t xml:space="preserve">TousifAhamed </t>
  </si>
  <si>
    <t>binisah.info@gmail.com</t>
  </si>
  <si>
    <t xml:space="preserve">Abdulrahman </t>
  </si>
  <si>
    <t>AR</t>
  </si>
  <si>
    <t>rasha.gh22@gmail.com</t>
  </si>
  <si>
    <t>Rasha Salim</t>
  </si>
  <si>
    <t>sourav.verma@ttu.edu</t>
  </si>
  <si>
    <t>Sourav Verma</t>
  </si>
  <si>
    <t>sourav.verma</t>
  </si>
  <si>
    <t>amit.singh0823@gmail.com</t>
  </si>
  <si>
    <t>Amit Singh</t>
  </si>
  <si>
    <t>AMIT SINGH</t>
  </si>
  <si>
    <t>pmmacaya@gmail.com</t>
  </si>
  <si>
    <t>Paula Muñoz Macaya</t>
  </si>
  <si>
    <t>Paula</t>
  </si>
  <si>
    <t>csiro@aimsammi.org</t>
  </si>
  <si>
    <t>Clemencia Siro</t>
  </si>
  <si>
    <t>Clem</t>
  </si>
  <si>
    <t>kashmira65@gmail.com</t>
  </si>
  <si>
    <t>Kashmira Puranik</t>
  </si>
  <si>
    <t>Kashmiraa</t>
  </si>
  <si>
    <t>p.t.bailey04@gmail.com</t>
  </si>
  <si>
    <t>Patrina Bailey</t>
  </si>
  <si>
    <t>reshmarameshbabu@gmail.com</t>
  </si>
  <si>
    <t>Reshma Ramesh Babu</t>
  </si>
  <si>
    <t xml:space="preserve">Sara_reinita19@hotmail.com </t>
  </si>
  <si>
    <t>Sara Saad</t>
  </si>
  <si>
    <t>coral@sheldon-hess.org</t>
  </si>
  <si>
    <t>Coral Sheldon-Hess</t>
  </si>
  <si>
    <t>coral</t>
  </si>
  <si>
    <t>ivar.maeland@gmail.com</t>
  </si>
  <si>
    <t>Ivar Maeland</t>
  </si>
  <si>
    <t>advaitshashikumar@gmail.com</t>
  </si>
  <si>
    <t>Advait Kumar</t>
  </si>
  <si>
    <t>varshaadhanasekar@gmail.com</t>
  </si>
  <si>
    <t>Varshaa Dhanasekar</t>
  </si>
  <si>
    <t>alishaaamir12@gmail.com</t>
  </si>
  <si>
    <t>Alisha Aamir</t>
  </si>
  <si>
    <t>econitz@gmail.com</t>
  </si>
  <si>
    <t>Ernitia Paramasari</t>
  </si>
  <si>
    <t>eparamasari</t>
  </si>
  <si>
    <t>chantallprocopio@gmail.com</t>
  </si>
  <si>
    <t>Chantal Lopez</t>
  </si>
  <si>
    <t>Chantal L.</t>
  </si>
  <si>
    <t>jothisekaran568@gmail.com</t>
  </si>
  <si>
    <t>Narmatha D</t>
  </si>
  <si>
    <t>vishishr4040@gmail.com</t>
  </si>
  <si>
    <t>Vishi Sharma</t>
  </si>
  <si>
    <t>vishi sharma</t>
  </si>
  <si>
    <t>visarjusufi@hotmail.com</t>
  </si>
  <si>
    <t>Visar Jusufi</t>
  </si>
  <si>
    <t>Visarion</t>
  </si>
  <si>
    <t>christodoulossantorinaios@gmail.com</t>
  </si>
  <si>
    <t>Christodoulos Santorinaios</t>
  </si>
  <si>
    <t>remipadiath@gmail.com</t>
  </si>
  <si>
    <t>Remi Padiath</t>
  </si>
  <si>
    <t>Remi</t>
  </si>
  <si>
    <t>tugce.tunalilar@gmail.com</t>
  </si>
  <si>
    <t>Tugce Tunalilar</t>
  </si>
  <si>
    <t>Tugce</t>
  </si>
  <si>
    <t>piotr_ek7@interia.pl</t>
  </si>
  <si>
    <t>Piotr Piasta</t>
  </si>
  <si>
    <t>csepiyush@outlook.com</t>
  </si>
  <si>
    <t>Piyush</t>
  </si>
  <si>
    <t>aksanebs@live.in</t>
  </si>
  <si>
    <t>Nandan Mishra</t>
  </si>
  <si>
    <t xml:space="preserve">nandan </t>
  </si>
  <si>
    <t>alexwpaiz@gmail.com</t>
  </si>
  <si>
    <t>Alex Paiz</t>
  </si>
  <si>
    <t>skull4una@gmail.com</t>
  </si>
  <si>
    <t>Akeem Oladipo</t>
  </si>
  <si>
    <t>Akol</t>
  </si>
  <si>
    <t>amtell.93@gmail.com</t>
  </si>
  <si>
    <t>Ammar Tello</t>
  </si>
  <si>
    <t>vinayanantha096@gmail.com</t>
  </si>
  <si>
    <t>jshchavarria93@gmail.com</t>
  </si>
  <si>
    <t>Joshua Chavarria</t>
  </si>
  <si>
    <t>Jchavarr</t>
  </si>
  <si>
    <t>nwanetochidiebere@gmail.com</t>
  </si>
  <si>
    <t>Chidiebere Nwaneto</t>
  </si>
  <si>
    <t>Chidi Nwaneto</t>
  </si>
  <si>
    <t>adhikthikar.a@gmail.com</t>
  </si>
  <si>
    <t>Avinesh Adhikthikar</t>
  </si>
  <si>
    <t>U.mutluyum@gmail.com</t>
  </si>
  <si>
    <t>Umut DALKILIÇ</t>
  </si>
  <si>
    <t>Umut Dalkılıç</t>
  </si>
  <si>
    <t>sumbomarcus@gmail.com</t>
  </si>
  <si>
    <t>Olasumbo Banjoko</t>
  </si>
  <si>
    <t>Ola-sumbo</t>
  </si>
  <si>
    <t>sakshi1913@gmail.com</t>
  </si>
  <si>
    <t>Sakshi Mahajan</t>
  </si>
  <si>
    <t>Sakshi-M</t>
  </si>
  <si>
    <t>amal.al.kholeify@gmail.com</t>
  </si>
  <si>
    <t>Amal Al-Khulaifi</t>
  </si>
  <si>
    <t>hilakibe20@gmail.com</t>
  </si>
  <si>
    <t>Hillary Kirui</t>
  </si>
  <si>
    <t>Teeshe1@aol.com</t>
  </si>
  <si>
    <t>Taffney Gardner</t>
  </si>
  <si>
    <t>Teeshe1</t>
  </si>
  <si>
    <t>vaishnave.subbramanian@gmail.com</t>
  </si>
  <si>
    <t>Vaishnave Subbramanian</t>
  </si>
  <si>
    <t>ltruncel@gmail.com</t>
  </si>
  <si>
    <t>Laura Truncellito</t>
  </si>
  <si>
    <t>LauraT</t>
  </si>
  <si>
    <t>liendomartin@gmail.com</t>
  </si>
  <si>
    <t>Martin Andres Liendo</t>
  </si>
  <si>
    <t>priya.bhatia6971@gmail.com</t>
  </si>
  <si>
    <t>Priya Bhatia</t>
  </si>
  <si>
    <t>melaniedenyeris@gmail.com</t>
  </si>
  <si>
    <t>Melanie Denyer</t>
  </si>
  <si>
    <t>asharakosi@gmail.com</t>
  </si>
  <si>
    <t>Kosisochukwu ashara</t>
  </si>
  <si>
    <t>Kosi ashara</t>
  </si>
  <si>
    <t>abhiagar@hotmail.com</t>
  </si>
  <si>
    <t>Abhishek Agarwal</t>
  </si>
  <si>
    <t>Abhi Agarwal</t>
  </si>
  <si>
    <t>aliabojadya@gmail.com</t>
  </si>
  <si>
    <t>Ali Abo-Jadya</t>
  </si>
  <si>
    <t>reuben@xineoh.com</t>
  </si>
  <si>
    <t>Reuben Groenewald</t>
  </si>
  <si>
    <t>pedro.zacharias@hotmail.com</t>
  </si>
  <si>
    <t>Pedro Zacharias</t>
  </si>
  <si>
    <t>timoore92@gmail.com</t>
  </si>
  <si>
    <t>Timothy Moore</t>
  </si>
  <si>
    <t>meriem.bencharrada@gmail.com</t>
  </si>
  <si>
    <t>Mariem Ben Charrada</t>
  </si>
  <si>
    <t>varisiv@gmail.com</t>
  </si>
  <si>
    <t>Jeremiah Ifeanyichukwu</t>
  </si>
  <si>
    <t>morhaf.jely@gmail.com</t>
  </si>
  <si>
    <t>Mohammed Morhaf Jaela</t>
  </si>
  <si>
    <t>zyyads@gmail.com</t>
  </si>
  <si>
    <t>Zyyad Ali Shah Syed</t>
  </si>
  <si>
    <t>Syed.Zyyad</t>
  </si>
  <si>
    <t>msv3.ai@gmail.com</t>
  </si>
  <si>
    <t>Mohana Sundaram M</t>
  </si>
  <si>
    <t>Mohan M</t>
  </si>
  <si>
    <t>cgurkan@gmail.com</t>
  </si>
  <si>
    <t>Cem Gürkan</t>
  </si>
  <si>
    <t>Cem</t>
  </si>
  <si>
    <t>admi.fedotova@gmail.com</t>
  </si>
  <si>
    <t>Anna Fedotova</t>
  </si>
  <si>
    <t>anya</t>
  </si>
  <si>
    <t>ejukorlemvoke@yahoo.com</t>
  </si>
  <si>
    <t>Voke Ej</t>
  </si>
  <si>
    <t>qiu.liming@gmail.com</t>
  </si>
  <si>
    <t>Liming Qiu</t>
  </si>
  <si>
    <t>LQ</t>
  </si>
  <si>
    <t>sabyhahmad@yahoo.com</t>
  </si>
  <si>
    <t>sabhi ahmed</t>
  </si>
  <si>
    <t>sabyh</t>
  </si>
  <si>
    <t>selenehuang@hotmail.com</t>
  </si>
  <si>
    <t>Ying Huang</t>
  </si>
  <si>
    <t>Ying</t>
  </si>
  <si>
    <t>nikhita.panchangam@gmail.com</t>
  </si>
  <si>
    <t>Nikhita Panchangam</t>
  </si>
  <si>
    <t xml:space="preserve">Favouraiyegbeni@yahoo.com </t>
  </si>
  <si>
    <t>Favour Aiyegbeni</t>
  </si>
  <si>
    <t>ey_leib@yahoo.com</t>
  </si>
  <si>
    <t>Eyal Leibman</t>
  </si>
  <si>
    <t>salimad76@gmail.com</t>
  </si>
  <si>
    <t>Salima Donovan</t>
  </si>
  <si>
    <t>Salima</t>
  </si>
  <si>
    <t>khaled.skairek@gmail.com</t>
  </si>
  <si>
    <t>Khaled Skairek</t>
  </si>
  <si>
    <t>msantokie@gmail.com</t>
  </si>
  <si>
    <t>Michelle Santokie</t>
  </si>
  <si>
    <t>ohisgodfaith14@gmail.com</t>
  </si>
  <si>
    <t>George Ohikhatemen</t>
  </si>
  <si>
    <t>Ohikhatemen George</t>
  </si>
  <si>
    <t>utorian@gmail.com</t>
  </si>
  <si>
    <t>Udana Torian</t>
  </si>
  <si>
    <t>Dana</t>
  </si>
  <si>
    <t>ebiessek@yahoo.co.uk</t>
  </si>
  <si>
    <t>Ellie Biessek</t>
  </si>
  <si>
    <t>nevena.bajic@protonmail.com</t>
  </si>
  <si>
    <t>Nevena Bajic</t>
  </si>
  <si>
    <t>Nency</t>
  </si>
  <si>
    <t>emmapraise@gmail.com</t>
  </si>
  <si>
    <t xml:space="preserve">Emmanuel Oludare </t>
  </si>
  <si>
    <t>abinash_jan84@yahoo.co.in</t>
  </si>
  <si>
    <t>ABINASH SHARMA</t>
  </si>
  <si>
    <t>Abinash</t>
  </si>
  <si>
    <t>lokesh.bisht@gmail.com</t>
  </si>
  <si>
    <t>Lokesh Bisht</t>
  </si>
  <si>
    <t>Obinnaobeleagu10@gmail.com</t>
  </si>
  <si>
    <t xml:space="preserve">Obinna Obeleagu </t>
  </si>
  <si>
    <t>Abuja</t>
  </si>
  <si>
    <t>dimitrijevic@gmail.com</t>
  </si>
  <si>
    <t>Dejan Dimitrijevic</t>
  </si>
  <si>
    <t>D</t>
  </si>
  <si>
    <t>handetopcu37@hotmail.com</t>
  </si>
  <si>
    <t>hande pehlivan</t>
  </si>
  <si>
    <t>U016EJP4EDV</t>
  </si>
  <si>
    <t>hlo4@cornell.edu</t>
  </si>
  <si>
    <t>Howard Operowsky</t>
  </si>
  <si>
    <t>HowardO</t>
  </si>
  <si>
    <t>garg.manav8@gmail.com</t>
  </si>
  <si>
    <t>Manav Garg</t>
  </si>
  <si>
    <t>shriyanarang03@gmail.com</t>
  </si>
  <si>
    <t xml:space="preserve">Shriya Narang </t>
  </si>
  <si>
    <t>alefaraujo@gmail.com</t>
  </si>
  <si>
    <t>Alessandra Araujo</t>
  </si>
  <si>
    <t>ale.araujo</t>
  </si>
  <si>
    <t>yashviiparmar@gmail.com</t>
  </si>
  <si>
    <t>Yashvi Parmar</t>
  </si>
  <si>
    <t>Yashvi</t>
  </si>
  <si>
    <t>pogayo17@alustudent.com</t>
  </si>
  <si>
    <t>Perez Ogayo</t>
  </si>
  <si>
    <t>vijoy.basu@gmail.com</t>
  </si>
  <si>
    <t>Vijoy Basu</t>
  </si>
  <si>
    <t>haarthi12@gmail.com</t>
  </si>
  <si>
    <t>Haarthi Rajendran</t>
  </si>
  <si>
    <t>Haarthi</t>
  </si>
  <si>
    <t>anieze96@gmail.com</t>
  </si>
  <si>
    <t>Anieze Ikedionwu</t>
  </si>
  <si>
    <t>Annie</t>
  </si>
  <si>
    <t>xqy99500@gmail.com</t>
  </si>
  <si>
    <t>qinyue (sherry) xu</t>
  </si>
  <si>
    <t>sherry.xu</t>
  </si>
  <si>
    <t>gerrykerley@gmail.com</t>
  </si>
  <si>
    <t>Gerry Kerley</t>
  </si>
  <si>
    <t>Gerry K</t>
  </si>
  <si>
    <t>enkindel@gmail.com</t>
  </si>
  <si>
    <t>Ian Faigao</t>
  </si>
  <si>
    <t>Ian F</t>
  </si>
  <si>
    <t>vinirsharma@gmail.com</t>
  </si>
  <si>
    <t>Vini Sharma</t>
  </si>
  <si>
    <t>vini</t>
  </si>
  <si>
    <t>iamsun@live.in</t>
  </si>
  <si>
    <t>Suraj Prasad</t>
  </si>
  <si>
    <t>Marwah5551@gmail.com</t>
  </si>
  <si>
    <t xml:space="preserve">Marwah Alahmadi </t>
  </si>
  <si>
    <t>Marwah</t>
  </si>
  <si>
    <t>ataani@gmail.com</t>
  </si>
  <si>
    <t xml:space="preserve">Alaa TAAN </t>
  </si>
  <si>
    <t>aangel_rona@yahoo.com</t>
  </si>
  <si>
    <t>Rania Hamed</t>
  </si>
  <si>
    <t>Rania.Udacity</t>
  </si>
  <si>
    <t>burcukoculu6@gmail.com</t>
  </si>
  <si>
    <t>Burcu Koculu</t>
  </si>
  <si>
    <t>Burcu K.</t>
  </si>
  <si>
    <t>krzysztof@walkowicz.pl</t>
  </si>
  <si>
    <t>Krzysztof Walkowicz</t>
  </si>
  <si>
    <t>krzysztof</t>
  </si>
  <si>
    <t>sandravdavis@gmail.com</t>
  </si>
  <si>
    <t>Sandy Davis</t>
  </si>
  <si>
    <t>suzanne.hussein88@gmail.com</t>
  </si>
  <si>
    <t>Suzanne Hussein</t>
  </si>
  <si>
    <t>suzanne.hussein</t>
  </si>
  <si>
    <t>shivamkhosla80@gmail.com</t>
  </si>
  <si>
    <t>shivam khosla</t>
  </si>
  <si>
    <t>ramneetsingh30@gmail.com</t>
  </si>
  <si>
    <t>Ramneet Singh</t>
  </si>
  <si>
    <t xml:space="preserve">Nairdeepa@gmail.com </t>
  </si>
  <si>
    <t>Deepa nair</t>
  </si>
  <si>
    <t>Deepa Nair</t>
  </si>
  <si>
    <t>email@marconogueira.com</t>
  </si>
  <si>
    <t>Marco Nogueira</t>
  </si>
  <si>
    <t>aaron.luhning@vitalpointanalytics.com</t>
  </si>
  <si>
    <t>Aaron Luhning</t>
  </si>
  <si>
    <t>Aaron - Vital Point AI</t>
  </si>
  <si>
    <t>auro3194@gmail.com</t>
  </si>
  <si>
    <t>Aurora Mata</t>
  </si>
  <si>
    <t>Auro</t>
  </si>
  <si>
    <t>ani.humane@gmail.com</t>
  </si>
  <si>
    <t>Aniruddha Humane</t>
  </si>
  <si>
    <t>Ani</t>
  </si>
  <si>
    <t>smriti2815@gmail.com</t>
  </si>
  <si>
    <t>Smriti Singh</t>
  </si>
  <si>
    <t>Khanukae@gmail.com</t>
  </si>
  <si>
    <t>Marina Khanukaeva</t>
  </si>
  <si>
    <t>mohammad.diab1991@gmail.com</t>
  </si>
  <si>
    <t>Mohammad Diab</t>
  </si>
  <si>
    <t>jspero@mygglo.com</t>
  </si>
  <si>
    <t>Espoir Koudjo GAGLO</t>
  </si>
  <si>
    <t>Espoir</t>
  </si>
  <si>
    <t>divyani018@gmail.com</t>
  </si>
  <si>
    <t>Divyani</t>
  </si>
  <si>
    <t>chinitaberrio@gmail.com</t>
  </si>
  <si>
    <t>Stephany Berrio</t>
  </si>
  <si>
    <t>NourCS@hotmail.com</t>
  </si>
  <si>
    <t>Ahmed Nour</t>
  </si>
  <si>
    <t>Ahmad Noor</t>
  </si>
  <si>
    <t>pcpark87@gmail.com</t>
  </si>
  <si>
    <t>Peter Park</t>
  </si>
  <si>
    <t>varshagore.vg@gmail.com</t>
  </si>
  <si>
    <t>Varsha Gore</t>
  </si>
  <si>
    <t>Varsha_Gore</t>
  </si>
  <si>
    <t>angakoko@gmail.com</t>
  </si>
  <si>
    <t>Anga Koko</t>
  </si>
  <si>
    <t>Anga.Koko</t>
  </si>
  <si>
    <t>martini.f@gmail.com</t>
  </si>
  <si>
    <t>Federico Martini</t>
  </si>
  <si>
    <t>FedericoM</t>
  </si>
  <si>
    <t>vikrambpurohit@gmail.com</t>
  </si>
  <si>
    <t>Vikram Purohit</t>
  </si>
  <si>
    <t>jonasafutu@gmail.com</t>
  </si>
  <si>
    <t>Jonas Afutu</t>
  </si>
  <si>
    <t>e.p.lavrov@gmail.com</t>
  </si>
  <si>
    <t>Evgeny Lavrov</t>
  </si>
  <si>
    <t>claudiabluetree@gmail.com</t>
  </si>
  <si>
    <t>Claudia</t>
  </si>
  <si>
    <t>uthlekan@gmail.com</t>
  </si>
  <si>
    <t>Olalekan Uthman</t>
  </si>
  <si>
    <t>iEvidently</t>
  </si>
  <si>
    <t>mobasshirbhuiyan.shagor@gmail.com</t>
  </si>
  <si>
    <t>Mobasshir Bhuiyan</t>
  </si>
  <si>
    <t xml:space="preserve">Mobasshir Bhuiyan </t>
  </si>
  <si>
    <t>reis_r@zoho.eu</t>
  </si>
  <si>
    <t>Rony Reis</t>
  </si>
  <si>
    <t>R. Reis</t>
  </si>
  <si>
    <t>mail@subhendu.net</t>
  </si>
  <si>
    <t>Subhendu Maji</t>
  </si>
  <si>
    <t>am.aburaddaha@gmail.com</t>
  </si>
  <si>
    <t xml:space="preserve">Abdalmalek Abu-raddaha </t>
  </si>
  <si>
    <t>joemanycks.nungu@vodacom.cd</t>
  </si>
  <si>
    <t>Joe Manycks Nungu</t>
  </si>
  <si>
    <t>feranmidareyy@gmail.com</t>
  </si>
  <si>
    <t>Oluwatomisin Ogidan</t>
  </si>
  <si>
    <t>Hadissah</t>
  </si>
  <si>
    <t>usridevinarasimham@gmail.com</t>
  </si>
  <si>
    <t>Sri Devi Upadhyayula</t>
  </si>
  <si>
    <t xml:space="preserve">andohdennis@yahoo.com </t>
  </si>
  <si>
    <t xml:space="preserve">Dennis Andoh </t>
  </si>
  <si>
    <t>yemi.oladipo1@gmail.com</t>
  </si>
  <si>
    <t>Opeyemi Farinde</t>
  </si>
  <si>
    <t>ozigbochidozie@gmail.com</t>
  </si>
  <si>
    <t xml:space="preserve">Chidozie Ozigbo </t>
  </si>
  <si>
    <t>chidozie</t>
  </si>
  <si>
    <t>balogunbolaji61@gmail.com</t>
  </si>
  <si>
    <t>Omobolaji Balogun</t>
  </si>
  <si>
    <t>Omobolaji</t>
  </si>
  <si>
    <t>mahmoud.essam.mohamed@gmail.com</t>
  </si>
  <si>
    <t>Mahmoud Essam</t>
  </si>
  <si>
    <t>dctor416@gmail.com</t>
  </si>
  <si>
    <t>David Lau</t>
  </si>
  <si>
    <t>David 416</t>
  </si>
  <si>
    <t>nattananwarin@gmail.com</t>
  </si>
  <si>
    <t>Nattanan Warintarawet</t>
  </si>
  <si>
    <t>Nattanan Nicole Warintarawet</t>
  </si>
  <si>
    <t>henrymax90@gmail.com</t>
  </si>
  <si>
    <t>Henry</t>
  </si>
  <si>
    <t xml:space="preserve">Henry Max </t>
  </si>
  <si>
    <t>ansahestel@gmail.com</t>
  </si>
  <si>
    <t>Stella Ansah</t>
  </si>
  <si>
    <t>houda.aynaou.ziani@gmail.com</t>
  </si>
  <si>
    <t>Houda Aynaou</t>
  </si>
  <si>
    <t>heber.augusto@gmail.com</t>
  </si>
  <si>
    <t>heber scachetti</t>
  </si>
  <si>
    <t>Heber</t>
  </si>
  <si>
    <t>krutqrth.joshi007@gmail.com</t>
  </si>
  <si>
    <t>Krutarth Joshi</t>
  </si>
  <si>
    <t>noemi.ramiro18@gmail.com</t>
  </si>
  <si>
    <t>Noemi Ramiro</t>
  </si>
  <si>
    <t>rykneethling@gmail.com</t>
  </si>
  <si>
    <t>Ryk Neethling</t>
  </si>
  <si>
    <t>Ryk</t>
  </si>
  <si>
    <t>lewis.writing@gmail.com</t>
  </si>
  <si>
    <t>Jason Lewis</t>
  </si>
  <si>
    <t>tanaudr@gmail.com</t>
  </si>
  <si>
    <t>Audrey Tan</t>
  </si>
  <si>
    <t>AudreyST</t>
  </si>
  <si>
    <t>jehanzebrouf@gmail.com</t>
  </si>
  <si>
    <t>Jehanzeb Wani</t>
  </si>
  <si>
    <t>Jehanzeb Rouf Wani</t>
  </si>
  <si>
    <t>dkaramperi@yahoo.gr</t>
  </si>
  <si>
    <t>Dimitra Karamperi</t>
  </si>
  <si>
    <t>richard.jarnen@gmail.com</t>
  </si>
  <si>
    <t>Jarnen Richard</t>
  </si>
  <si>
    <t>Jarnen</t>
  </si>
  <si>
    <t>johnbucmoore@gmail.com</t>
  </si>
  <si>
    <t>John Moore</t>
  </si>
  <si>
    <t>JohnBucMoore</t>
  </si>
  <si>
    <t>thierry.blanchart@gmail.com</t>
  </si>
  <si>
    <t>Thierry Blanchart</t>
  </si>
  <si>
    <t>germandavid.ramirezfigueroa@gmail.com</t>
  </si>
  <si>
    <t>German Ramírez</t>
  </si>
  <si>
    <t>German.Ramirez</t>
  </si>
  <si>
    <t>swetha.daz@gmail.com</t>
  </si>
  <si>
    <t>Swetha Mohandas</t>
  </si>
  <si>
    <t>3sripathi@gmail.com</t>
  </si>
  <si>
    <t>Sripathi m</t>
  </si>
  <si>
    <t>Sripathi</t>
  </si>
  <si>
    <t>raymondrjohnson529@gmail.com</t>
  </si>
  <si>
    <t>Ray Johnson</t>
  </si>
  <si>
    <t>Ray's Web Presence</t>
  </si>
  <si>
    <t>r.vernagus@gmail.com</t>
  </si>
  <si>
    <t>Ray Vernagus</t>
  </si>
  <si>
    <t>chocolatey_squirrel@hotmail.com</t>
  </si>
  <si>
    <t>Harriet Lawrie</t>
  </si>
  <si>
    <t>gabylopez@gmx.net</t>
  </si>
  <si>
    <t>Gabriela Lopez Espino</t>
  </si>
  <si>
    <t>Gabi Lopez</t>
  </si>
  <si>
    <t>tanwanijaya5@gmail.com</t>
  </si>
  <si>
    <t>Jaya tanwani</t>
  </si>
  <si>
    <t>jaya tanwani</t>
  </si>
  <si>
    <t>sly33779@googlemail.com</t>
  </si>
  <si>
    <t>sulaimon ibrahim</t>
  </si>
  <si>
    <t>christianw9191@gmail.com</t>
  </si>
  <si>
    <t>Christian Rutan Woods</t>
  </si>
  <si>
    <t>ramreddyyasa@gmail.com</t>
  </si>
  <si>
    <t>Ram Reddy Yasa</t>
  </si>
  <si>
    <t>ramreddy</t>
  </si>
  <si>
    <t>ignacio_ruiz2000@yahoo.com</t>
  </si>
  <si>
    <t>Ignacio Ruiz</t>
  </si>
  <si>
    <t>japesh.methuku17@gmail.com</t>
  </si>
  <si>
    <t>Japesh Methuku</t>
  </si>
  <si>
    <t>codinger@protonmail.com</t>
  </si>
  <si>
    <t>T</t>
  </si>
  <si>
    <t>mlearner</t>
  </si>
  <si>
    <t>vatsalshah2210@gmail.com</t>
  </si>
  <si>
    <t>Vatsal Slhah</t>
  </si>
  <si>
    <t>Vatsal Shah</t>
  </si>
  <si>
    <t>dahespindola@gmail.com</t>
  </si>
  <si>
    <t>Dalleth Espindola</t>
  </si>
  <si>
    <t>dahespindola</t>
  </si>
  <si>
    <t>ibraheemrofiat1502@gmail.com</t>
  </si>
  <si>
    <t xml:space="preserve">Rofiat Ibrahim </t>
  </si>
  <si>
    <t>m.venkat39@gmail.com</t>
  </si>
  <si>
    <t>venkateswarlu.maguluri</t>
  </si>
  <si>
    <t>Venkat Maguluri</t>
  </si>
  <si>
    <t>patrick_ams@hotmail.com</t>
  </si>
  <si>
    <t>Patrick Souza</t>
  </si>
  <si>
    <t>pkams</t>
  </si>
  <si>
    <t>vik.radhkrishn@gmail.com</t>
  </si>
  <si>
    <t>Vikram Mark Radhakrishnan</t>
  </si>
  <si>
    <t>mirzamoha@gmail.com</t>
  </si>
  <si>
    <t>Mirza Mehdi</t>
  </si>
  <si>
    <t>sumeetkumarsingh@gmail.com</t>
  </si>
  <si>
    <t>Sumeet kumar singh</t>
  </si>
  <si>
    <t>tomar.y@northeastern.edu</t>
  </si>
  <si>
    <t>Yuvraj SIngh Tomar</t>
  </si>
  <si>
    <t>Yuvraj</t>
  </si>
  <si>
    <t>am.leheta@gmail.com</t>
  </si>
  <si>
    <t>Amr Leheta</t>
  </si>
  <si>
    <t>am.leheta</t>
  </si>
  <si>
    <t>adekunlegabriel@gmail.com</t>
  </si>
  <si>
    <t xml:space="preserve">Gabriel Adekunle </t>
  </si>
  <si>
    <t xml:space="preserve">Adekunle Gabriel </t>
  </si>
  <si>
    <t>vedingal@outlook.com</t>
  </si>
  <si>
    <t>Maria Ericka Venece E. Dingal</t>
  </si>
  <si>
    <t>Venn Dingal</t>
  </si>
  <si>
    <t>ysinghal1155@gmail.com</t>
  </si>
  <si>
    <t>Yogesh Singhal</t>
  </si>
  <si>
    <t>Yogeshsinghal50</t>
  </si>
  <si>
    <t>okitooghenetega@gmail.com</t>
  </si>
  <si>
    <t>Sophia Okito</t>
  </si>
  <si>
    <t>uniyalrishabh@gmail.com</t>
  </si>
  <si>
    <t>Rishabh Uniyal</t>
  </si>
  <si>
    <t>rishabh uniyal</t>
  </si>
  <si>
    <t>harits8996@gmail.com</t>
  </si>
  <si>
    <t>Harits Abdurrohman</t>
  </si>
  <si>
    <t>Harits Abdr</t>
  </si>
  <si>
    <t>ouyangjianghui0916@gmail.com</t>
  </si>
  <si>
    <t>Zhengkun Ye</t>
  </si>
  <si>
    <t>Mark Ye</t>
  </si>
  <si>
    <t>gueiyajhang@gmail.com</t>
  </si>
  <si>
    <t>GUEI-YA JHANG</t>
  </si>
  <si>
    <t>Guei-Ya Jhang</t>
  </si>
  <si>
    <t>atefe.mosayebi@gmail.com</t>
  </si>
  <si>
    <t>atefe mosayebi</t>
  </si>
  <si>
    <t>MissDesire</t>
  </si>
  <si>
    <t>enplim@gmail.com</t>
  </si>
  <si>
    <t>Norman Lim</t>
  </si>
  <si>
    <t>meb@eganco.com</t>
  </si>
  <si>
    <t>Mary Becken</t>
  </si>
  <si>
    <t>rangys3@gmail.com</t>
  </si>
  <si>
    <t>Ranganath Venkataraman</t>
  </si>
  <si>
    <t>samiabutt.cs@gmail.com</t>
  </si>
  <si>
    <t>samia</t>
  </si>
  <si>
    <t>samiabutt</t>
  </si>
  <si>
    <t>syogeshw@asu.edu</t>
  </si>
  <si>
    <t>Swaprakash Yogeshwaran</t>
  </si>
  <si>
    <t>Krash</t>
  </si>
  <si>
    <t>guiza92@hotmail.com</t>
  </si>
  <si>
    <t>Aaron Landeros</t>
  </si>
  <si>
    <t xml:space="preserve">Aaron </t>
  </si>
  <si>
    <t>Mofopefoluwa1@gmail.com</t>
  </si>
  <si>
    <t>Foluwa Akinsemoyin</t>
  </si>
  <si>
    <t>Foluwa</t>
  </si>
  <si>
    <t>jeremiahfelix.n@gmail.com</t>
  </si>
  <si>
    <t>Jeremiah Nwosu</t>
  </si>
  <si>
    <t>Jeremiah K.N.</t>
  </si>
  <si>
    <t>xianxunsay@gmail.com</t>
  </si>
  <si>
    <t>Xian Xun Say</t>
  </si>
  <si>
    <t>Xian Xun</t>
  </si>
  <si>
    <t>wawirajoy98@gmail.com</t>
  </si>
  <si>
    <t>Joy Wawira</t>
  </si>
  <si>
    <t>Joy Linda Wawira</t>
  </si>
  <si>
    <t>Johncabiles@gmail.com</t>
  </si>
  <si>
    <t>chinheng.h.lu@gmail.com</t>
  </si>
  <si>
    <t>Harry Lu</t>
  </si>
  <si>
    <t>charles.simchick@gmail.com</t>
  </si>
  <si>
    <t>Charles Simchick</t>
  </si>
  <si>
    <t>simchuck</t>
  </si>
  <si>
    <t>jappreetsobti@gmail.com</t>
  </si>
  <si>
    <t>Jappreet SObti</t>
  </si>
  <si>
    <t>Jappreet Singh</t>
  </si>
  <si>
    <t xml:space="preserve">coleworldp@gmail.com </t>
  </si>
  <si>
    <t xml:space="preserve">Nwikpughita Precious D </t>
  </si>
  <si>
    <t>Mr. Presh</t>
  </si>
  <si>
    <t>miller.nicholas.a@gmail.com</t>
  </si>
  <si>
    <t>Nicholas Miller</t>
  </si>
  <si>
    <t>richuthomas58@gmail.com</t>
  </si>
  <si>
    <t>Richu Thomas</t>
  </si>
  <si>
    <t>kusuma_jenius@hotmail.com</t>
  </si>
  <si>
    <t>NI PUTU NOVIYANTI KUSUMA</t>
  </si>
  <si>
    <t>Ni Putu Noviyanti Kusuma</t>
  </si>
  <si>
    <t>pradhanmanva@gmail.com</t>
  </si>
  <si>
    <t>Manva Pradhan</t>
  </si>
  <si>
    <t>shamli95singh@gmail.com</t>
  </si>
  <si>
    <t>Shamli Singh</t>
  </si>
  <si>
    <t>anwesha.ghosh.phd@gmail.com</t>
  </si>
  <si>
    <t>Anwesha Ghosh</t>
  </si>
  <si>
    <t>Anwesha</t>
  </si>
  <si>
    <t>Ofbataineh@oakland.edu</t>
  </si>
  <si>
    <t>Omar Bataineh</t>
  </si>
  <si>
    <t xml:space="preserve">Omar Bataineh </t>
  </si>
  <si>
    <t>nano77nm@gmail.com</t>
  </si>
  <si>
    <t>Robert Taylor</t>
  </si>
  <si>
    <t>kyle.knudson2015@gmail.com</t>
  </si>
  <si>
    <t xml:space="preserve">Kyle Knudson </t>
  </si>
  <si>
    <t>me@luisam.com</t>
  </si>
  <si>
    <t>Luisa Morales</t>
  </si>
  <si>
    <t>lyan32@yahoo.com.au</t>
  </si>
  <si>
    <t>Lei Yan</t>
  </si>
  <si>
    <t>Michael</t>
  </si>
  <si>
    <t>mrmansour@ieee.org</t>
  </si>
  <si>
    <t>Moussa Reda Mansour</t>
  </si>
  <si>
    <t>moussa</t>
  </si>
  <si>
    <t>sadeem.kh992@gmail.com</t>
  </si>
  <si>
    <t>Sadeem Khalaf</t>
  </si>
  <si>
    <t>sadeem.kh992</t>
  </si>
  <si>
    <t>jaycobclavel101@gmail.com</t>
  </si>
  <si>
    <t>Jaycob Clavel</t>
  </si>
  <si>
    <t>jaycob</t>
  </si>
  <si>
    <t>utomorezadwi@yahoo.com</t>
  </si>
  <si>
    <t>Reza Utomo</t>
  </si>
  <si>
    <t>Reza Dwi Utomo</t>
  </si>
  <si>
    <t>arica.aung@gmail.com</t>
  </si>
  <si>
    <t>Arkar Aung</t>
  </si>
  <si>
    <t>a</t>
  </si>
  <si>
    <t>bimappratama@gmail.com</t>
  </si>
  <si>
    <t>Bima Putra Pratama</t>
  </si>
  <si>
    <t>chelsea.l.nowlin@gmail.com</t>
  </si>
  <si>
    <t>Chelsea Nowlin</t>
  </si>
  <si>
    <t>ridwan_80@outlook.co.id</t>
  </si>
  <si>
    <t>Syahril Ramadhan</t>
  </si>
  <si>
    <t>Syahril RS</t>
  </si>
  <si>
    <t>bhupinder_rai@hotmail.com</t>
  </si>
  <si>
    <t>Bhupinder Rai</t>
  </si>
  <si>
    <t>Bhupinder</t>
  </si>
  <si>
    <t>ngonar@gmail.com</t>
  </si>
  <si>
    <t>Iwan Saputra</t>
  </si>
  <si>
    <t>fma0005@mix.wvu.edu</t>
  </si>
  <si>
    <t>Funmilayo Adeyinka</t>
  </si>
  <si>
    <t>Funmilayo M Adeyinka</t>
  </si>
  <si>
    <t>monica.sai7@gmail.com</t>
  </si>
  <si>
    <t>Monica Sai Kambala</t>
  </si>
  <si>
    <t>dunstanlake@gmail.com</t>
  </si>
  <si>
    <t>Dominique Sy</t>
  </si>
  <si>
    <t>bow1226@gmail.com</t>
  </si>
  <si>
    <t>Hsin-Wen Chang</t>
  </si>
  <si>
    <t>ishikagoel5628@gmail.com</t>
  </si>
  <si>
    <t>Ishika Goel</t>
  </si>
  <si>
    <t>mpdiasrosa@gmail.com</t>
  </si>
  <si>
    <t>Maria Paula Dias Rosa</t>
  </si>
  <si>
    <t>Maria Paula</t>
  </si>
  <si>
    <t>nagarajda.17@gmail.com</t>
  </si>
  <si>
    <t>Nagaraj Dhondale Amarnath</t>
  </si>
  <si>
    <t>er.ashishkarn@gmail.com</t>
  </si>
  <si>
    <t>Ashish Karn</t>
  </si>
  <si>
    <t>raquelandrea97@gmail.com</t>
  </si>
  <si>
    <t>Raquel Andrea Cerda Montañez</t>
  </si>
  <si>
    <t>jarb29@gmail.com</t>
  </si>
  <si>
    <t>Jose Rubio</t>
  </si>
  <si>
    <t>augeord@gmail.com</t>
  </si>
  <si>
    <t>Georges D Auguste</t>
  </si>
  <si>
    <t>mokit.hossain2014@gmail.com</t>
  </si>
  <si>
    <t>Mokit Hossain</t>
  </si>
  <si>
    <t>w.ronaldo.cd@gmail.com</t>
  </si>
  <si>
    <t>Ronaldo Cachi</t>
  </si>
  <si>
    <t>Ronaldo Cachi Delgado</t>
  </si>
  <si>
    <t>ramya.tplm@gmail.com</t>
  </si>
  <si>
    <t>Ramya Ramesh</t>
  </si>
  <si>
    <t>nirmankarta@gmail.com</t>
  </si>
  <si>
    <t>Prabhanshu Attri</t>
  </si>
  <si>
    <t>prabhanshu</t>
  </si>
  <si>
    <t>imam.maulana2707@gmail.com</t>
  </si>
  <si>
    <t>Imam Maulana</t>
  </si>
  <si>
    <t>Imam.Maulana</t>
  </si>
  <si>
    <t xml:space="preserve">divyagugale2000@gmail.com </t>
  </si>
  <si>
    <t>Divya Gugale</t>
  </si>
  <si>
    <t>reijaycasquejo@gmail.com</t>
  </si>
  <si>
    <t>Reijay Mae Casquejo</t>
  </si>
  <si>
    <t>Reijay</t>
  </si>
  <si>
    <t>jlrivero85@gmail.com</t>
  </si>
  <si>
    <t>Jorge Rivero</t>
  </si>
  <si>
    <t>Jorge</t>
  </si>
  <si>
    <t>ucacholonu@hotmail.com</t>
  </si>
  <si>
    <t>Ugochi Jones</t>
  </si>
  <si>
    <t>yohannesbebk@gmail.com</t>
  </si>
  <si>
    <t>Yohannes  Bekele</t>
  </si>
  <si>
    <t>Yohannes B Bekele</t>
  </si>
  <si>
    <t>mahimasharma2623@gmail.com</t>
  </si>
  <si>
    <t>Mahima Sharma</t>
  </si>
  <si>
    <t>Mahima</t>
  </si>
  <si>
    <t>arfat2396@gmail.com</t>
  </si>
  <si>
    <t>Arfa Tabassum</t>
  </si>
  <si>
    <t>arfat</t>
  </si>
  <si>
    <t>tmmsagheer@gmail.com</t>
  </si>
  <si>
    <t>Mohammed Sagheer</t>
  </si>
  <si>
    <t>tmmsagheer</t>
  </si>
  <si>
    <t>aarongsojo@gmail.com</t>
  </si>
  <si>
    <t>Aaron Gomez</t>
  </si>
  <si>
    <t>aaron g</t>
  </si>
  <si>
    <t>crystalmit321@gmail.com</t>
  </si>
  <si>
    <t>Aparna Kumari</t>
  </si>
  <si>
    <t>harkiratsinghbedi@hotmail.com</t>
  </si>
  <si>
    <t>Harkirat Singh</t>
  </si>
  <si>
    <t>vinaybmore@gmail.com</t>
  </si>
  <si>
    <t>Vinay More</t>
  </si>
  <si>
    <t>jntrev17dev@gmail.com</t>
  </si>
  <si>
    <t>Jennifer Treviño</t>
  </si>
  <si>
    <t>Jenny Treviño</t>
  </si>
  <si>
    <t>mohankumargx@gmail.com</t>
  </si>
  <si>
    <t>Mohana Kumara G</t>
  </si>
  <si>
    <t>Mohan</t>
  </si>
  <si>
    <t>jose.luis.rguez.hdez@gmail.com</t>
  </si>
  <si>
    <t>José Luis Rodríguez Hernández</t>
  </si>
  <si>
    <t>Luis Rodríguez</t>
  </si>
  <si>
    <t>awoniyikazeem9@gmail.com</t>
  </si>
  <si>
    <t>kazeem Awoniyi</t>
  </si>
  <si>
    <t>enavickas@uol.com.br</t>
  </si>
  <si>
    <t>Eduardo Navickas</t>
  </si>
  <si>
    <t>rodrigopi51.49@gmail.com</t>
  </si>
  <si>
    <t>Piña Rodrigo</t>
  </si>
  <si>
    <t>Rodrigo Piña Lépiz</t>
  </si>
  <si>
    <t>kf092010@gmail.com</t>
  </si>
  <si>
    <t>Kashfia Faruque</t>
  </si>
  <si>
    <t>Kashfia</t>
  </si>
  <si>
    <t>bhavya9107@gmail.com</t>
  </si>
  <si>
    <t>Bhavya Chawla</t>
  </si>
  <si>
    <t>cristina.isadora.moody@gmail.com</t>
  </si>
  <si>
    <t>Cristina Moody</t>
  </si>
  <si>
    <t>Cristina</t>
  </si>
  <si>
    <t>iamdetlev@gmail.com</t>
  </si>
  <si>
    <t>Detlev Kerkovius</t>
  </si>
  <si>
    <t>sneha1998pawar@gmail.com</t>
  </si>
  <si>
    <t>Sneha Pawar</t>
  </si>
  <si>
    <t>SnehaPawar</t>
  </si>
  <si>
    <t>jaisun2004@gmail.com</t>
  </si>
  <si>
    <t>Jagannathan Arumugam</t>
  </si>
  <si>
    <t>salineeking@gmail.com</t>
  </si>
  <si>
    <t>Salinee Kingbaisomboon</t>
  </si>
  <si>
    <t>purunep@gmail.com</t>
  </si>
  <si>
    <t>Purushottam Dangol</t>
  </si>
  <si>
    <t>capixaba@gmail.com</t>
  </si>
  <si>
    <t>Rafael Dias</t>
  </si>
  <si>
    <t>garcia.olais@gmail.com</t>
  </si>
  <si>
    <t>Antonio Garcia Olais</t>
  </si>
  <si>
    <t>Antonio Garcia</t>
  </si>
  <si>
    <t>carlos.alcan.2@gmail.com</t>
  </si>
  <si>
    <t>Carlos Alcantara</t>
  </si>
  <si>
    <t>soumbane@umich.edu</t>
  </si>
  <si>
    <t>Soumyanil Banerjee</t>
  </si>
  <si>
    <t>drkkgy@gmail.com</t>
  </si>
  <si>
    <t>Ankit Yadav</t>
  </si>
  <si>
    <t>Whitehat</t>
  </si>
  <si>
    <t>priyadarshanisilla@gmail.com</t>
  </si>
  <si>
    <t>Silla Priyadarshni</t>
  </si>
  <si>
    <t>shivranjan1689@gmail.com</t>
  </si>
  <si>
    <t>Shivraj jan Kolvankar</t>
  </si>
  <si>
    <t>Shivranjan Kolvankar</t>
  </si>
  <si>
    <t>karan.ambasht89@gmail.com</t>
  </si>
  <si>
    <t>Karan Ambasht</t>
  </si>
  <si>
    <t>csameshiman@gmail.com</t>
  </si>
  <si>
    <t>Claudia Sameshima</t>
  </si>
  <si>
    <t>bhushit_nema@yahoo.com</t>
  </si>
  <si>
    <t>Bhushit Nema</t>
  </si>
  <si>
    <t>melvinroy.victor@gmail.com</t>
  </si>
  <si>
    <t>Melvin Roy Victor</t>
  </si>
  <si>
    <t>melvinroy</t>
  </si>
  <si>
    <t>mfaris1987@gmail.com</t>
  </si>
  <si>
    <t>Mohamed Faris</t>
  </si>
  <si>
    <t>haripriyagangavaram@gmail.com</t>
  </si>
  <si>
    <t xml:space="preserve">Gangavaram Haripriya </t>
  </si>
  <si>
    <t>Haripriya</t>
  </si>
  <si>
    <t>sahanaumamallappa@gmail.com</t>
  </si>
  <si>
    <t>Sahana M</t>
  </si>
  <si>
    <t>musicalxu@hotmail.com</t>
  </si>
  <si>
    <t>Xu Ren</t>
  </si>
  <si>
    <t>xu</t>
  </si>
  <si>
    <t xml:space="preserve">vinayak.economics@gmail.com </t>
  </si>
  <si>
    <t xml:space="preserve">Vinayak NV </t>
  </si>
  <si>
    <t>Vinayak nv</t>
  </si>
  <si>
    <t>devipriya.k.raju@gmail.com</t>
  </si>
  <si>
    <t>Devipriya Raju</t>
  </si>
  <si>
    <t>Devipriya</t>
  </si>
  <si>
    <t>mani.4272@gmail.com</t>
  </si>
  <si>
    <t>Manikanta Loya</t>
  </si>
  <si>
    <t>Komal.Khetlani@shell.com</t>
  </si>
  <si>
    <t>Komal Khetlani</t>
  </si>
  <si>
    <t>fnando1995@gmail.com</t>
  </si>
  <si>
    <t>Emmanuel Morán</t>
  </si>
  <si>
    <t>fnando1995</t>
  </si>
  <si>
    <t>fernando.terrazas.a@gmail.com</t>
  </si>
  <si>
    <t>Fernando Terrazas</t>
  </si>
  <si>
    <t>Fernando T</t>
  </si>
  <si>
    <t>jiebao637@gmail.com</t>
  </si>
  <si>
    <t>Jie Bao</t>
  </si>
  <si>
    <t>Jie</t>
  </si>
  <si>
    <t>valerie@drachuk.com</t>
  </si>
  <si>
    <t>Valeriya Drachuk</t>
  </si>
  <si>
    <t>melwinalm@gmail.com</t>
  </si>
  <si>
    <t>Melwin Amith D'Almeida</t>
  </si>
  <si>
    <t>murogive@gmail.com</t>
  </si>
  <si>
    <t>Ronald Mutegeki</t>
  </si>
  <si>
    <t>Mutegeki Ronald</t>
  </si>
  <si>
    <t>monicastephanie97@gmail.com</t>
  </si>
  <si>
    <t>Monica Stephanie</t>
  </si>
  <si>
    <t>msifaulkiki@gmail.com</t>
  </si>
  <si>
    <t>Muhammad Sifa'ul Rizky</t>
  </si>
  <si>
    <t>rizkysifaul</t>
  </si>
  <si>
    <t>ruchajogaikar@gmail.com</t>
  </si>
  <si>
    <t>Rucha Jogaikar</t>
  </si>
  <si>
    <t>ruchajogaikar</t>
  </si>
  <si>
    <t>davidj.halvorson@gmail.com</t>
  </si>
  <si>
    <t>David</t>
  </si>
  <si>
    <t>Dave Halvorson</t>
  </si>
  <si>
    <t>saitejaswiammavajjula@gmail.com</t>
  </si>
  <si>
    <t>Sai Tejaswi ammavajjula</t>
  </si>
  <si>
    <t>Ammavajjula Sai Tejaswi</t>
  </si>
  <si>
    <t>isaqueelcio@hotmail.com</t>
  </si>
  <si>
    <t>Isaque Elcio</t>
  </si>
  <si>
    <t>IES</t>
  </si>
  <si>
    <t>gmatosdiaz@gmail.com</t>
  </si>
  <si>
    <t>Gabriel Armando Matos Diaz</t>
  </si>
  <si>
    <t>Gabriel M</t>
  </si>
  <si>
    <t>suresh.koppisetti@gmail.com</t>
  </si>
  <si>
    <t>Suresh Koppisetti</t>
  </si>
  <si>
    <t>sharifnasser@gmail.com</t>
  </si>
  <si>
    <t>Sharif Nasser</t>
  </si>
  <si>
    <t>aida.austin@icloud.com</t>
  </si>
  <si>
    <t>Aida Austin</t>
  </si>
  <si>
    <t>Aida A</t>
  </si>
  <si>
    <t>pkmahan786@gmail.com</t>
  </si>
  <si>
    <t>Pankaj Kumar</t>
  </si>
  <si>
    <t>pkmahan</t>
  </si>
  <si>
    <t>erinmoo@gmail.com</t>
  </si>
  <si>
    <t>erin song</t>
  </si>
  <si>
    <t>phatdtran3k6@gmail.com</t>
  </si>
  <si>
    <t>Phat Tran</t>
  </si>
  <si>
    <t>jhonsky@gmail.com</t>
  </si>
  <si>
    <t>Jhonsen Djajamuliadi</t>
  </si>
  <si>
    <t>jhonsen</t>
  </si>
  <si>
    <t>msahmad@smartterm.io</t>
  </si>
  <si>
    <t>Mohammad Saif Ahmad</t>
  </si>
  <si>
    <t>M. Saif Ahmad</t>
  </si>
  <si>
    <t>sakthisreev@gmail.com</t>
  </si>
  <si>
    <t>Sakthisree Venkatesan</t>
  </si>
  <si>
    <t>Sree</t>
  </si>
  <si>
    <t>bknithinupadhya@gmail.com</t>
  </si>
  <si>
    <t>Nithin Upadhya B K</t>
  </si>
  <si>
    <t>priyankapadiyar2000@gmail.com</t>
  </si>
  <si>
    <t>Priyanka Padiyar</t>
  </si>
  <si>
    <t>karthik_ranggarajan@yahoo.com</t>
  </si>
  <si>
    <t>Karthik Ranggarajan</t>
  </si>
  <si>
    <t>aarthi9929@gmail.com</t>
  </si>
  <si>
    <t>Aarthi Padmanabhan</t>
  </si>
  <si>
    <t>gregoryc8@bigpond.com</t>
  </si>
  <si>
    <t>Greg Carroll</t>
  </si>
  <si>
    <t>msolanos@gmail.com</t>
  </si>
  <si>
    <t>Manuel Solano</t>
  </si>
  <si>
    <t>msolanos</t>
  </si>
  <si>
    <t>milind0906@gmail.com</t>
  </si>
  <si>
    <t>Milind Pathak</t>
  </si>
  <si>
    <t>milind.pathak</t>
  </si>
  <si>
    <t>madhurimaha2405@gmail.com</t>
  </si>
  <si>
    <t>Madhuri Mahalingam</t>
  </si>
  <si>
    <t>Madhuri M</t>
  </si>
  <si>
    <t>sagarjangid02@gmail.com</t>
  </si>
  <si>
    <t>Sagar Jangid</t>
  </si>
  <si>
    <t>luck.ashish@gmail.com</t>
  </si>
  <si>
    <t>pragna.das98@gmail.com</t>
  </si>
  <si>
    <t>Pragna Das</t>
  </si>
  <si>
    <t>ktselvi24.kk@gmail.com</t>
  </si>
  <si>
    <t>Thankaselvi Kumaresan</t>
  </si>
  <si>
    <t>archudubey1999@gmail.com</t>
  </si>
  <si>
    <t>Archana Kumari</t>
  </si>
  <si>
    <t>Archana kumari</t>
  </si>
  <si>
    <t>a.ankulkar@gmail.com</t>
  </si>
  <si>
    <t>Amod Ankulkar</t>
  </si>
  <si>
    <t>Amod A</t>
  </si>
  <si>
    <t>himanimadaan2025@gmail.com</t>
  </si>
  <si>
    <t>Himani Madaan</t>
  </si>
  <si>
    <t>Himani</t>
  </si>
  <si>
    <t>bkhirani786@gmail.com</t>
  </si>
  <si>
    <t>Balkrushn Hirani</t>
  </si>
  <si>
    <t>m.a.rhode@gmail.com</t>
  </si>
  <si>
    <t>Andreas Rhode</t>
  </si>
  <si>
    <t>mahimatendulkar98@gmail.com</t>
  </si>
  <si>
    <t>Mahima Tendulkar</t>
  </si>
  <si>
    <t>tha074bex001@tcioe.edu.np</t>
  </si>
  <si>
    <t>Aayushma Pant</t>
  </si>
  <si>
    <t>akhilesh_k@outlook.com</t>
  </si>
  <si>
    <t>Akhilesh Kumar</t>
  </si>
  <si>
    <t>Akhilesh</t>
  </si>
  <si>
    <t>prasanthhn@gmail.com</t>
  </si>
  <si>
    <t>Prasanth Nair</t>
  </si>
  <si>
    <t>goandsatish@gmail.com</t>
  </si>
  <si>
    <t>Akash Singh</t>
  </si>
  <si>
    <t>michaelthomas97@gmail.com</t>
  </si>
  <si>
    <t>Michael Thomas</t>
  </si>
  <si>
    <t>Mikey</t>
  </si>
  <si>
    <t>Hobun.so@gmail.com</t>
  </si>
  <si>
    <t>William Hobun  so</t>
  </si>
  <si>
    <t>WilliamfromLDNHK</t>
  </si>
  <si>
    <t>pujithaasre@gmail.com</t>
  </si>
  <si>
    <t>PUJITHAA SRE PVNS</t>
  </si>
  <si>
    <t>pujithaasre</t>
  </si>
  <si>
    <t>aliajder@gmail.com</t>
  </si>
  <si>
    <t>Ali Ajder</t>
  </si>
  <si>
    <t>aliajder</t>
  </si>
  <si>
    <t>weverton.medeiros@ee.ufcg.edu.br</t>
  </si>
  <si>
    <t>Weverton Medeiros</t>
  </si>
  <si>
    <t>aditya.bansal1234@gmail.com</t>
  </si>
  <si>
    <t>Aditya Bansal</t>
  </si>
  <si>
    <t>aditya.bansal1234</t>
  </si>
  <si>
    <t xml:space="preserve">reshmamandala4@gmail.com </t>
  </si>
  <si>
    <t xml:space="preserve">Reshma Mandala </t>
  </si>
  <si>
    <t>rafl.sdc.three@gmail.com</t>
  </si>
  <si>
    <t xml:space="preserve">Surya Jayaraman </t>
  </si>
  <si>
    <t>aishwaryapravat.3@gmail.com</t>
  </si>
  <si>
    <t>Aishwarya Nalini</t>
  </si>
  <si>
    <t>Saikat.pandit@gmail.com</t>
  </si>
  <si>
    <t>Saikat Pandit</t>
  </si>
  <si>
    <t>SaikatPandit</t>
  </si>
  <si>
    <t>vaani787@gmail.com</t>
  </si>
  <si>
    <t>Vaani Bansal</t>
  </si>
  <si>
    <t>aravindcj@gmail.com</t>
  </si>
  <si>
    <t>Aravind Chakravarthy</t>
  </si>
  <si>
    <t>sushmasridonthineni11@gmail.com</t>
  </si>
  <si>
    <t>Donthineni Sushma Sri</t>
  </si>
  <si>
    <t xml:space="preserve">schau5555555555@gmail.com </t>
  </si>
  <si>
    <t xml:space="preserve">Sohini Chaudhuri </t>
  </si>
  <si>
    <t>t.santhoshkumar777@fmail.com</t>
  </si>
  <si>
    <t>Santhosh Kumar T</t>
  </si>
  <si>
    <t>santhosh kumar t</t>
  </si>
  <si>
    <t>vanitabhanushali1308@gmail.com</t>
  </si>
  <si>
    <t>Vanita Bhanushali</t>
  </si>
  <si>
    <t>prathyushapatel840@gmail.com</t>
  </si>
  <si>
    <t>Prathyusha Patel</t>
  </si>
  <si>
    <t>Prathyusha</t>
  </si>
  <si>
    <t>akunagpal99@gmail.com</t>
  </si>
  <si>
    <t xml:space="preserve">Akanksha </t>
  </si>
  <si>
    <t>tharanivadde247@gmail.com</t>
  </si>
  <si>
    <t>Tharani Vadde</t>
  </si>
  <si>
    <t>claudiaeverett9@gmail.com</t>
  </si>
  <si>
    <t>Claudia Everett</t>
  </si>
  <si>
    <t>apurva27299@gmail.com</t>
  </si>
  <si>
    <t>Apurva</t>
  </si>
  <si>
    <t>Apurva.</t>
  </si>
  <si>
    <t>yashasvimisra@outlook.com</t>
  </si>
  <si>
    <t>Yashasvi Misra</t>
  </si>
  <si>
    <t>Yashasvi</t>
  </si>
  <si>
    <t>javedmatrah@gmail.com</t>
  </si>
  <si>
    <t>Javed Ahmad</t>
  </si>
  <si>
    <t>divyn0108@gmail.com</t>
  </si>
  <si>
    <t>Divyasshree</t>
  </si>
  <si>
    <t>aakashkh284@gmail.com</t>
  </si>
  <si>
    <t>Aakash Khandelwal</t>
  </si>
  <si>
    <t>Aakash.Khandelwal</t>
  </si>
  <si>
    <t>bindiyakansekar@gmail.com</t>
  </si>
  <si>
    <t>Bindiya Kansekar</t>
  </si>
  <si>
    <t>U0175KV4V17</t>
  </si>
  <si>
    <t>rskaran93@gmail.com</t>
  </si>
  <si>
    <t>Karan R</t>
  </si>
  <si>
    <t>poulami.ghosh@rhsmith.umd.edu</t>
  </si>
  <si>
    <t>Poulami Ghosh</t>
  </si>
  <si>
    <t>Poulami.Udacity</t>
  </si>
  <si>
    <t>dineshsankaran90@gmail.com</t>
  </si>
  <si>
    <t>Dinesh Sankaran</t>
  </si>
  <si>
    <t>yolanda091107@gmail.com</t>
  </si>
  <si>
    <t>Mengmeng Zhang</t>
  </si>
  <si>
    <t>Yolanda Zhang</t>
  </si>
  <si>
    <t>bappiparvez@gmail.com</t>
  </si>
  <si>
    <t>Md Bappi Parvez</t>
  </si>
  <si>
    <t>Bappi</t>
  </si>
  <si>
    <t>imsushantjain@gmail.com</t>
  </si>
  <si>
    <t>Sushant Jain</t>
  </si>
  <si>
    <t>amar.kum.mondeddu@gmail.com</t>
  </si>
  <si>
    <t>Amar Kumar Reddy MOndeddu</t>
  </si>
  <si>
    <t>DATAcated</t>
  </si>
  <si>
    <t>vasubansal23@gmail.com</t>
  </si>
  <si>
    <t>Vasu Bansal</t>
  </si>
  <si>
    <t>vasu.bansal</t>
  </si>
  <si>
    <t>arifak@sase.ssn.edu.in</t>
  </si>
  <si>
    <t>Arifa</t>
  </si>
  <si>
    <t>Arifa khan</t>
  </si>
  <si>
    <t>rahul.roger24@gmail.com</t>
  </si>
  <si>
    <t>Rahulraj Singh</t>
  </si>
  <si>
    <t>jainarisht@gmail.com</t>
  </si>
  <si>
    <t>Arisht Jain</t>
  </si>
  <si>
    <t>sagarthacker961118@gmail.com</t>
  </si>
  <si>
    <t>Sagar Thacker</t>
  </si>
  <si>
    <t>princeverma1711@gmail.com</t>
  </si>
  <si>
    <t>Prince Verma</t>
  </si>
  <si>
    <t>roshan.khandelwal@gmail.com</t>
  </si>
  <si>
    <t>Roshan Khandelwal</t>
  </si>
  <si>
    <t>lara@sidneyfolarinconsulting.com</t>
  </si>
  <si>
    <t>Lara Onafeko</t>
  </si>
  <si>
    <t>Lara</t>
  </si>
  <si>
    <t>preethigujuluva@gmail.com</t>
  </si>
  <si>
    <t>Preethi GL</t>
  </si>
  <si>
    <t>Pree</t>
  </si>
  <si>
    <t>mailme.pooja04@gmail.com</t>
  </si>
  <si>
    <t>Pooja Yadav</t>
  </si>
  <si>
    <t>Pooja</t>
  </si>
  <si>
    <t>san.jain26@tuta.io</t>
  </si>
  <si>
    <t>Sanyam Jain</t>
  </si>
  <si>
    <t>Sanyam</t>
  </si>
  <si>
    <t>aayushibhatia8@gmail.com</t>
  </si>
  <si>
    <t>Aayushi Bhatiya</t>
  </si>
  <si>
    <t>Aayushi</t>
  </si>
  <si>
    <t>ariqohfi@gmail.com</t>
  </si>
  <si>
    <t>Ariqoh Fauziyah Irbah</t>
  </si>
  <si>
    <t>Ariqoh Fauziyah</t>
  </si>
  <si>
    <t>sanyam.jain2602@gmail.com</t>
  </si>
  <si>
    <t>sanyamx</t>
  </si>
  <si>
    <t>oguchiebuka919@gmail.com</t>
  </si>
  <si>
    <t>Ebuka Philip</t>
  </si>
  <si>
    <t>Oguchi Ebuka Philip</t>
  </si>
  <si>
    <t>rina.manjeswar@gmail.com</t>
  </si>
  <si>
    <t>Rina Manjeswar</t>
  </si>
  <si>
    <t>ashika2k8@gmail.com</t>
  </si>
  <si>
    <t>Sriashika Addala</t>
  </si>
  <si>
    <t>Ashika</t>
  </si>
  <si>
    <t>saitarunkaniganti@gmail.com</t>
  </si>
  <si>
    <t>Sai Tarun Kaniganti</t>
  </si>
  <si>
    <t>abhra.debroy@sap.com</t>
  </si>
  <si>
    <t>Abhra Debroy</t>
  </si>
  <si>
    <t>adefowokea@gmail.com</t>
  </si>
  <si>
    <t>Adefowoke Sule</t>
  </si>
  <si>
    <t>Ade</t>
  </si>
  <si>
    <t>ecegulaktug@gmail.com</t>
  </si>
  <si>
    <t>Ecegul Aktug</t>
  </si>
  <si>
    <t>EcegulAktug</t>
  </si>
  <si>
    <t>surekhasurekha1679@gmail.com</t>
  </si>
  <si>
    <t>Surekha Ramireddy</t>
  </si>
  <si>
    <t>surekha Ramireddy</t>
  </si>
  <si>
    <t>rai.raivivek@gmail.com</t>
  </si>
  <si>
    <t>Vivek Rai</t>
  </si>
  <si>
    <t>emily.mape.98@gmail.com</t>
  </si>
  <si>
    <t>Emily Montserrat Madrigal Peña</t>
  </si>
  <si>
    <t>emily</t>
  </si>
  <si>
    <t>jsl.jaisingh@gmail.com</t>
  </si>
  <si>
    <t>Jai Singh</t>
  </si>
  <si>
    <t>jaisingh</t>
  </si>
  <si>
    <t>nischithanagendran@gmail.com</t>
  </si>
  <si>
    <t>Nischitha N</t>
  </si>
  <si>
    <t>thandily@gmail.com</t>
  </si>
  <si>
    <t>Thandiwe Khalaki</t>
  </si>
  <si>
    <t>anand.pandey07@gmail.com</t>
  </si>
  <si>
    <t>Anand Pandey</t>
  </si>
  <si>
    <t xml:space="preserve">Anand Kumar Pandey </t>
  </si>
  <si>
    <t>cgunnoo66@gmail.com</t>
  </si>
  <si>
    <t>CHITISHA GUNNOO</t>
  </si>
  <si>
    <t>Chitisha.Ud</t>
  </si>
  <si>
    <t>singhnimisha1970@gmail.com</t>
  </si>
  <si>
    <t>Nimisha Singh</t>
  </si>
  <si>
    <t>s.sandhya0204@gmail.com</t>
  </si>
  <si>
    <t>Sandhya Sankaranarayanan</t>
  </si>
  <si>
    <t>anuyanzin@gmail.com</t>
  </si>
  <si>
    <t>Alexey Nuyanzin</t>
  </si>
  <si>
    <t>Alexey</t>
  </si>
  <si>
    <t>chimchichchoehot@gmail.com</t>
  </si>
  <si>
    <t>Ly Nguyen Van</t>
  </si>
  <si>
    <t>vishvarajdhnwd120@gamil.com</t>
  </si>
  <si>
    <t>Vishvaraj Dhanawade</t>
  </si>
  <si>
    <t>swaroop.george@gmail.com</t>
  </si>
  <si>
    <t>Swaroop Kariath</t>
  </si>
  <si>
    <t>Calgary</t>
  </si>
  <si>
    <t>mayursoneji@gmail.com</t>
  </si>
  <si>
    <t xml:space="preserve">Mayur Soneji </t>
  </si>
  <si>
    <t>Mayur Soneji</t>
  </si>
  <si>
    <t>mariamatoyebi@gmail.com</t>
  </si>
  <si>
    <t>Temitope Atoyebi</t>
  </si>
  <si>
    <t>mariamtemi</t>
  </si>
  <si>
    <t>sli5@caltech.edu</t>
  </si>
  <si>
    <t>Shenyi Li</t>
  </si>
  <si>
    <t>sage</t>
  </si>
  <si>
    <t>shubham.suryawanshi@outlook.com</t>
  </si>
  <si>
    <t>Shubham Suryawanshi</t>
  </si>
  <si>
    <t>Shubham</t>
  </si>
  <si>
    <t>madhumitachatne@gmail.com</t>
  </si>
  <si>
    <t>Madhumita Chatne</t>
  </si>
  <si>
    <t>mztrk@hotmail.com</t>
  </si>
  <si>
    <t>Mustafa Öztürk</t>
  </si>
  <si>
    <t>Mustafa Ozturk</t>
  </si>
  <si>
    <t>Kamal.kknayak@outlook.com</t>
  </si>
  <si>
    <t>Kamal Nayak</t>
  </si>
  <si>
    <t>meghaa105@gmail.com</t>
  </si>
  <si>
    <t>Megha Agarwal</t>
  </si>
  <si>
    <t>annie.zhou.611@gmail.com</t>
  </si>
  <si>
    <t>Annie Zhou</t>
  </si>
  <si>
    <t>eefjescheerder@gmail.com</t>
  </si>
  <si>
    <t>Eefje Scheerder</t>
  </si>
  <si>
    <t>onyandookello@gmail.com</t>
  </si>
  <si>
    <t>Okello Edward</t>
  </si>
  <si>
    <t>noriega@ualberta.ca</t>
  </si>
  <si>
    <t>Roberto Noriega</t>
  </si>
  <si>
    <t>kartikaykumar1995@gmail.com</t>
  </si>
  <si>
    <t>Kartikay Kumar</t>
  </si>
  <si>
    <t>narayanan.lsrividya@gmail.com</t>
  </si>
  <si>
    <t>Srividya Lakshminarayanan</t>
  </si>
  <si>
    <t>Srividya L</t>
  </si>
  <si>
    <t>omer_ayman2009@yahoo.com</t>
  </si>
  <si>
    <t>Omar Ayman</t>
  </si>
  <si>
    <t>sunandasomwase@gmail.com</t>
  </si>
  <si>
    <t>Sunanda Somwase</t>
  </si>
  <si>
    <t>hurkanaydin@gmail.com</t>
  </si>
  <si>
    <t>Hurkan</t>
  </si>
  <si>
    <t>eveanyaboh@gmail.com</t>
  </si>
  <si>
    <t>Everlyne Angwenyi</t>
  </si>
  <si>
    <t>Eve</t>
  </si>
  <si>
    <t>riyagarwal23@gmail.com</t>
  </si>
  <si>
    <t>Riya Agarwal</t>
  </si>
  <si>
    <t>tanushreepai87@gmail.com</t>
  </si>
  <si>
    <t>Tanushree Pai</t>
  </si>
  <si>
    <t>souravknag@gmail.com</t>
  </si>
  <si>
    <t>Sourav Kumar Nag</t>
  </si>
  <si>
    <t>panjali@outlook.com</t>
  </si>
  <si>
    <t>Anjali Pathak</t>
  </si>
  <si>
    <t>AJ</t>
  </si>
  <si>
    <t>jainkamini08@gmail.com</t>
  </si>
  <si>
    <t>kamini jain</t>
  </si>
  <si>
    <t>kamini</t>
  </si>
  <si>
    <t>santhosh.mohan.in@gmail.com</t>
  </si>
  <si>
    <t>SANTHOSH M</t>
  </si>
  <si>
    <t xml:space="preserve">Santhosh Mohan </t>
  </si>
  <si>
    <t>mohammad_abdullah22@hotmail.com</t>
  </si>
  <si>
    <t>Mohammad Abdullah</t>
  </si>
  <si>
    <t>madis1995@gmail.com</t>
  </si>
  <si>
    <t>Madis Kaspar Nigol</t>
  </si>
  <si>
    <t>vhms10@outlook.com</t>
  </si>
  <si>
    <t>Víctor Maya</t>
  </si>
  <si>
    <t>Maya</t>
  </si>
  <si>
    <t>pedromatostlw7@gmail.com</t>
  </si>
  <si>
    <t>Pedro Matos</t>
  </si>
  <si>
    <t>pmn.bhatnagar@gmail.com</t>
  </si>
  <si>
    <t>Pankhuri Bhatnagar</t>
  </si>
  <si>
    <t>bhrigubhargava5@gmail.com</t>
  </si>
  <si>
    <t>Bhrigu Bhargav</t>
  </si>
  <si>
    <t>Bhrigu</t>
  </si>
  <si>
    <t>juvcha@hotmail.com</t>
  </si>
  <si>
    <t>Juv Chan</t>
  </si>
  <si>
    <t>juvchan</t>
  </si>
  <si>
    <t>shivatejayadav@gmail.com</t>
  </si>
  <si>
    <t>Siva Teja Yadav</t>
  </si>
  <si>
    <t>Siva Teja</t>
  </si>
  <si>
    <t>akshay10.bhardwaj@gmail.com</t>
  </si>
  <si>
    <t>Akshay Bhardwaj</t>
  </si>
  <si>
    <t>AB</t>
  </si>
  <si>
    <t>nileshnetajibhosale@gmail.com</t>
  </si>
  <si>
    <t>Nilesh Bhosale</t>
  </si>
  <si>
    <t>Nilesh_Bhosale</t>
  </si>
  <si>
    <t>rikkimohanty@gmail.com</t>
  </si>
  <si>
    <t>Rikki Mohanty</t>
  </si>
  <si>
    <t>Rikki.M</t>
  </si>
  <si>
    <t>geperezg@gmail.com</t>
  </si>
  <si>
    <t>Gabriel Perez</t>
  </si>
  <si>
    <t>talk2ankit007@gmail.com</t>
  </si>
  <si>
    <t>Ankit Kumar</t>
  </si>
  <si>
    <t>Ankit</t>
  </si>
  <si>
    <t>kavyashreebgr1999@gmail.com</t>
  </si>
  <si>
    <t>Kavyashree B S</t>
  </si>
  <si>
    <t>khanfaiza706@gmail.com</t>
  </si>
  <si>
    <t>Faiza khan</t>
  </si>
  <si>
    <t>Faiza Khan</t>
  </si>
  <si>
    <t>venkataravikumaralladi@gmail.com</t>
  </si>
  <si>
    <t>Venkata Alladi</t>
  </si>
  <si>
    <t>Venkata Ravi K A</t>
  </si>
  <si>
    <t>nkemdilimudeokoro@yahoo.com</t>
  </si>
  <si>
    <t>Nkemdilim Udeokoro</t>
  </si>
  <si>
    <t>Nkem</t>
  </si>
  <si>
    <t>godsenteliel@gmial.com</t>
  </si>
  <si>
    <t>Eliel Godsent</t>
  </si>
  <si>
    <t>godsenteliel</t>
  </si>
  <si>
    <t>raphaeljuwe@gmail.com</t>
  </si>
  <si>
    <t>raphael juwe</t>
  </si>
  <si>
    <t>rafayel</t>
  </si>
  <si>
    <t>svetbkk@yahoo.de</t>
  </si>
  <si>
    <t xml:space="preserve">Svetlana Krätschmer </t>
  </si>
  <si>
    <t>rakshaa2000@gmail.com</t>
  </si>
  <si>
    <t>Rakshaa Viswanathan</t>
  </si>
  <si>
    <t>lyseaaneze@gmail.com</t>
  </si>
  <si>
    <t>Lyse Arlette Aneze</t>
  </si>
  <si>
    <t>sandradumitrescu@yahoo.com</t>
  </si>
  <si>
    <t>Sandra Dumitrescu</t>
  </si>
  <si>
    <t>abdhaleem002@gmail.com</t>
  </si>
  <si>
    <t>Abdul Haleem</t>
  </si>
  <si>
    <t>nandanwar@outlook.com</t>
  </si>
  <si>
    <t>Vishal Nandanwar</t>
  </si>
  <si>
    <t>vishalnandanwar</t>
  </si>
  <si>
    <t>mikeemckenzie1@gmail.com</t>
  </si>
  <si>
    <t>Mike Wachhold</t>
  </si>
  <si>
    <t>Mike McK</t>
  </si>
  <si>
    <t>alururatnadeepak@gmail.com</t>
  </si>
  <si>
    <t>Ratna Deepak Aluru</t>
  </si>
  <si>
    <t>bakhytdariya@gmail.com</t>
  </si>
  <si>
    <t xml:space="preserve">Bakhytdariya Makhanova </t>
  </si>
  <si>
    <t>Bakhytdariya</t>
  </si>
  <si>
    <t>cakraocha@gmail.com</t>
  </si>
  <si>
    <t>I Gede Wibawa Cakramurti</t>
  </si>
  <si>
    <t>Cakra Ocha</t>
  </si>
  <si>
    <t>sckumarpy@gmail.com</t>
  </si>
  <si>
    <t>Shailendra Kumar</t>
  </si>
  <si>
    <t>sgalamo15@alustudent.com</t>
  </si>
  <si>
    <t>Stella Galamo</t>
  </si>
  <si>
    <t xml:space="preserve">laasyakasaraneni@gmail.com </t>
  </si>
  <si>
    <t>aamir222686@yahoo.com</t>
  </si>
  <si>
    <t>Aamir Hussain</t>
  </si>
  <si>
    <t>ayushdosajh@ymail.com</t>
  </si>
  <si>
    <t>Ayush Dosajh</t>
  </si>
  <si>
    <t>Ayush</t>
  </si>
  <si>
    <t>mgr.karol.karwat@gmail.com</t>
  </si>
  <si>
    <t>Karol Karwat</t>
  </si>
  <si>
    <t>nedurupurnachander556@gmail.com</t>
  </si>
  <si>
    <t>Purna Chander Neduru</t>
  </si>
  <si>
    <t>Purna Chander</t>
  </si>
  <si>
    <t>francesca.frattaroli@pcc.edu</t>
  </si>
  <si>
    <t>Francesca frattaroli</t>
  </si>
  <si>
    <t>Francesca Frattaroli</t>
  </si>
  <si>
    <t>choolisah@gmail.com</t>
  </si>
  <si>
    <t>Chollette</t>
  </si>
  <si>
    <t>Chollette C. Olisah</t>
  </si>
  <si>
    <t>Sahithiv27@gmail.com</t>
  </si>
  <si>
    <t>Sahithi vindhya</t>
  </si>
  <si>
    <t>Sahithi</t>
  </si>
  <si>
    <t>roshanbisht1992@gmail.com</t>
  </si>
  <si>
    <t>Roshan Bisht</t>
  </si>
  <si>
    <t>Roshan</t>
  </si>
  <si>
    <t>shristij81@gmail.com</t>
  </si>
  <si>
    <t>Shristi Jalan</t>
  </si>
  <si>
    <t>shristi</t>
  </si>
  <si>
    <t>adhadwal3@gmail.com</t>
  </si>
  <si>
    <t>Ashish Dhadwal</t>
  </si>
  <si>
    <t>shifanatarannum20@gmail.com</t>
  </si>
  <si>
    <t>Shifana Tarranum</t>
  </si>
  <si>
    <t>anikakhandelwal15@gmail.com</t>
  </si>
  <si>
    <t>Anika Khandelwal</t>
  </si>
  <si>
    <t>xar.developer@gmail.com</t>
  </si>
  <si>
    <t>Charbel Solís</t>
  </si>
  <si>
    <t>riagoel3999@gmail.com</t>
  </si>
  <si>
    <t>Ria Goel</t>
  </si>
  <si>
    <t>jithesh.gopal@gmail.com</t>
  </si>
  <si>
    <t>Jithesh Gopal</t>
  </si>
  <si>
    <t>shubhamjante1995@gmail.com</t>
  </si>
  <si>
    <t>Shubham Jante</t>
  </si>
  <si>
    <t>akinde.abdullah@gmail.com</t>
  </si>
  <si>
    <t>Abdullah Akinde</t>
  </si>
  <si>
    <t>iam_Akolab</t>
  </si>
  <si>
    <t>2001guljain@gmail.com</t>
  </si>
  <si>
    <t>Gul Jain</t>
  </si>
  <si>
    <t>2001guljain</t>
  </si>
  <si>
    <t>magdalena.weyher@gmx.de</t>
  </si>
  <si>
    <t>Magdalena Weyher</t>
  </si>
  <si>
    <t>shrigourigg99@gmail.com</t>
  </si>
  <si>
    <t>Shrigouri Gumaste</t>
  </si>
  <si>
    <t xml:space="preserve">chaimae.elbouhssin@gmail.com </t>
  </si>
  <si>
    <t xml:space="preserve">Chaimae ELBOUHSSINI </t>
  </si>
  <si>
    <t xml:space="preserve">Chaimae </t>
  </si>
  <si>
    <t>alihuzmeli@hotmail.com</t>
  </si>
  <si>
    <t>Ali Huzmeli</t>
  </si>
  <si>
    <t>apoorvadhawan13@gmail.com</t>
  </si>
  <si>
    <t>Apoorva Dhawan</t>
  </si>
  <si>
    <t>shymaa_arkoub@hotmail.com</t>
  </si>
  <si>
    <t>Shymaa Abou Arkoub</t>
  </si>
  <si>
    <t>shymaa</t>
  </si>
  <si>
    <t>aishwarya.svs17@vit.edu</t>
  </si>
  <si>
    <t>Aishwarya SVS</t>
  </si>
  <si>
    <t>rohitrjoshi@hotmail.com</t>
  </si>
  <si>
    <t>Rohit Joshi</t>
  </si>
  <si>
    <t>ismael.fajardop@gmail.com</t>
  </si>
  <si>
    <t>Ismael Fajardo Plaza</t>
  </si>
  <si>
    <t>IsmaelFajardo</t>
  </si>
  <si>
    <t>chaimae.elbouhssini@gmail.com</t>
  </si>
  <si>
    <t>mcb_13@outlook.fr</t>
  </si>
  <si>
    <t>Mohamed Choukri BENHABIB</t>
  </si>
  <si>
    <t>BMC</t>
  </si>
  <si>
    <t xml:space="preserve">mac.ankitamaurya@gmail.com </t>
  </si>
  <si>
    <t xml:space="preserve">Ankita Maurya </t>
  </si>
  <si>
    <t xml:space="preserve">Ankita maurya </t>
  </si>
  <si>
    <t>shubhamgaikwad0322@gmail.com</t>
  </si>
  <si>
    <t>Shubham Gaikwad</t>
  </si>
  <si>
    <t>vivektambi95@gmail.com</t>
  </si>
  <si>
    <t>VIVEK TAMBI</t>
  </si>
  <si>
    <t>extend.abhilash@gmail.com</t>
  </si>
  <si>
    <t>Abhilash Aditya</t>
  </si>
  <si>
    <t>Avi</t>
  </si>
  <si>
    <t>diana.menesesg@gmail.com</t>
  </si>
  <si>
    <t>Diana Mercedes Meneses Gustin</t>
  </si>
  <si>
    <t>Diana Meneses</t>
  </si>
  <si>
    <t>hasan.ozyavru@nesanotomasyon.com</t>
  </si>
  <si>
    <t>Hasan Ozyavru</t>
  </si>
  <si>
    <t>mizniphemmy@gmail.com</t>
  </si>
  <si>
    <t>Oluwanifemi Abimbola</t>
  </si>
  <si>
    <t>wsherbin11@gmail.com</t>
  </si>
  <si>
    <t>Sherbin W</t>
  </si>
  <si>
    <t>Sherbin</t>
  </si>
  <si>
    <t>garg.prateek1@gmail.com</t>
  </si>
  <si>
    <t>Prateek Garg</t>
  </si>
  <si>
    <t>Prateek</t>
  </si>
  <si>
    <t>cecile.navergoni@gmail.com</t>
  </si>
  <si>
    <t>Cécile NAVERGONI</t>
  </si>
  <si>
    <t>Cécile N.</t>
  </si>
  <si>
    <t xml:space="preserve">walaadlan@gmail.com </t>
  </si>
  <si>
    <t xml:space="preserve">Walla Adlan </t>
  </si>
  <si>
    <t>shalini.jaiswalsj09@gmail.com</t>
  </si>
  <si>
    <t xml:space="preserve">Shalini Jaiswal </t>
  </si>
  <si>
    <t>Shalini Jaiswal</t>
  </si>
  <si>
    <t>mouratis.spiros@gmail.com</t>
  </si>
  <si>
    <t>Spyridon Mouratis</t>
  </si>
  <si>
    <t>verena.gorris@gmx.de</t>
  </si>
  <si>
    <t>Verena Gorris</t>
  </si>
  <si>
    <t>nileshnegi@gmail.com</t>
  </si>
  <si>
    <t>Nilesh Negi</t>
  </si>
  <si>
    <t>nileshnegi</t>
  </si>
  <si>
    <t>enabs.ehi@gmail.com</t>
  </si>
  <si>
    <t>Ehi</t>
  </si>
  <si>
    <t>Jankyoh</t>
  </si>
  <si>
    <t>veenasreekumar4193@gmail.com</t>
  </si>
  <si>
    <t>Veena S Kumar</t>
  </si>
  <si>
    <t>Veena</t>
  </si>
  <si>
    <t>quanitahshaikh@sfit.ac.in</t>
  </si>
  <si>
    <t>Quanitah Shaikh</t>
  </si>
  <si>
    <t>elijahcaspi@gmail.com</t>
  </si>
  <si>
    <t>Elijah Thai</t>
  </si>
  <si>
    <t>albertopardomarti@gmail.com</t>
  </si>
  <si>
    <t>Alberto Pardo</t>
  </si>
  <si>
    <t>sushama.s.kulkarni@gmail.com</t>
  </si>
  <si>
    <t>Sushama Shegdar</t>
  </si>
  <si>
    <t>Sushama</t>
  </si>
  <si>
    <t>kumarishreya178@gmail.com</t>
  </si>
  <si>
    <t xml:space="preserve">Shreya Kumari </t>
  </si>
  <si>
    <t>Shreya Kumari</t>
  </si>
  <si>
    <t>barca.lalit09@gmail.com</t>
  </si>
  <si>
    <t>Lalit Bangad</t>
  </si>
  <si>
    <t>khalimudin@gmail.com</t>
  </si>
  <si>
    <t>Mukhammad Khalimudin</t>
  </si>
  <si>
    <t>rake.linggar@gmail.com</t>
  </si>
  <si>
    <t>Muhammad Rake Linggar Anggoro</t>
  </si>
  <si>
    <t>henry38ernest@gmail.com</t>
  </si>
  <si>
    <t>Kato Ernest</t>
  </si>
  <si>
    <t>katoernesthenry</t>
  </si>
  <si>
    <t>Abhi.1802@outlook.com</t>
  </si>
  <si>
    <t>Abhishek Jha</t>
  </si>
  <si>
    <t>Abhishek Kumar Jha</t>
  </si>
  <si>
    <t>sabrina.b.rosini@gmail.com</t>
  </si>
  <si>
    <t>Sabrina Rosini</t>
  </si>
  <si>
    <t>akankshasingh2215@gmail.com</t>
  </si>
  <si>
    <t>AKANKSHA SINGH</t>
  </si>
  <si>
    <t>kimayakulkarni1998@gmail.com</t>
  </si>
  <si>
    <t>Kimaya Kulkarni</t>
  </si>
  <si>
    <t>Kimaya</t>
  </si>
  <si>
    <t xml:space="preserve">moriejay@gmail.com </t>
  </si>
  <si>
    <t xml:space="preserve">Jeanet Morienyane </t>
  </si>
  <si>
    <t>Jeanet</t>
  </si>
  <si>
    <t>jeffrychristopher705@gmail.com</t>
  </si>
  <si>
    <t>Jeffry Christopher</t>
  </si>
  <si>
    <t xml:space="preserve">Divyanshi5120@gmail.com </t>
  </si>
  <si>
    <t>Divyanshi Parashar</t>
  </si>
  <si>
    <t>okeoluwayomi9@gmail.com</t>
  </si>
  <si>
    <t>Oluwayomi Oke</t>
  </si>
  <si>
    <t>Oke Oluwayomi</t>
  </si>
  <si>
    <t>nikitasadhnani@gmail.com</t>
  </si>
  <si>
    <t>Nikita Sadhnani</t>
  </si>
  <si>
    <t>seda.han@gmail.com</t>
  </si>
  <si>
    <t>SEDA HAN DOUKAS</t>
  </si>
  <si>
    <t>rattanamiyashita@gmail.com</t>
  </si>
  <si>
    <t>Rattana Miyashita</t>
  </si>
  <si>
    <t>Rattana</t>
  </si>
  <si>
    <t>mahekgpt116@gmail.com</t>
  </si>
  <si>
    <t xml:space="preserve">Mahek Gupta </t>
  </si>
  <si>
    <t xml:space="preserve">Mahek </t>
  </si>
  <si>
    <t>bilqiiswunmi@gmail.com</t>
  </si>
  <si>
    <t>Bilikisu Aderinto</t>
  </si>
  <si>
    <t>BWO</t>
  </si>
  <si>
    <t>tramchip@gmail.com</t>
  </si>
  <si>
    <t>tram pham</t>
  </si>
  <si>
    <t>janebraine</t>
  </si>
  <si>
    <t>iulian.vasilisca@gmail.com</t>
  </si>
  <si>
    <t>Iulian Vasilisca</t>
  </si>
  <si>
    <t>iulian v</t>
  </si>
  <si>
    <t>akpevwe4ever@gmail.com</t>
  </si>
  <si>
    <t>Akpevwoghene Michael Ipheghe</t>
  </si>
  <si>
    <t>Akpevwoghene I Michael</t>
  </si>
  <si>
    <t>richarddze@gmail.com</t>
  </si>
  <si>
    <t>DZE RICHARD</t>
  </si>
  <si>
    <t>D.Richard</t>
  </si>
  <si>
    <t>kajal.1998.aggarwal@gmail.com</t>
  </si>
  <si>
    <t>Kajal Aggarwal</t>
  </si>
  <si>
    <t>aliab3din@gmail.com</t>
  </si>
  <si>
    <t>Alireza Abedin</t>
  </si>
  <si>
    <t>eddyka90@gmail.com</t>
  </si>
  <si>
    <t>Edwin Ayi</t>
  </si>
  <si>
    <t>Eddy Qay</t>
  </si>
  <si>
    <t>little.paolo@gmail.com</t>
  </si>
  <si>
    <t>Paolo Nizzi</t>
  </si>
  <si>
    <t>Paolo</t>
  </si>
  <si>
    <t>janczak.marianna@gmail.com</t>
  </si>
  <si>
    <t>Marianna Janczak</t>
  </si>
  <si>
    <t>Marianna</t>
  </si>
  <si>
    <t>anktplwl91@gmail.com</t>
  </si>
  <si>
    <t>Ankit Paliwal</t>
  </si>
  <si>
    <t>devansheedeepak01@gmail.com</t>
  </si>
  <si>
    <t>Devanshee Deepak</t>
  </si>
  <si>
    <t>ddeepak01</t>
  </si>
  <si>
    <t>daria.hervieux@gmail.com</t>
  </si>
  <si>
    <t>Daria HERVIEUX</t>
  </si>
  <si>
    <t>Daria</t>
  </si>
  <si>
    <t>salonijaitly@gmail.com</t>
  </si>
  <si>
    <t>Saloni Jaitly</t>
  </si>
  <si>
    <t>MRSINGH17683@GMAIL.COM</t>
  </si>
  <si>
    <t>Mrigendra Singh</t>
  </si>
  <si>
    <t>nishtha18c98@gmail.com</t>
  </si>
  <si>
    <t>Nishtha Chauhan</t>
  </si>
  <si>
    <t xml:space="preserve">Nishtha </t>
  </si>
  <si>
    <t>nishcn91@gmail.com</t>
  </si>
  <si>
    <t>Nishanth Coimbatore Nagaraj</t>
  </si>
  <si>
    <t>Nishanth C N</t>
  </si>
  <si>
    <t>huzefalw@gmail.com</t>
  </si>
  <si>
    <t>Huzefa Lohawala</t>
  </si>
  <si>
    <t>lethabo.mbokazi@gmail.com</t>
  </si>
  <si>
    <t>Lethabo Mbokazi</t>
  </si>
  <si>
    <t>Johannesburg</t>
  </si>
  <si>
    <t>unsungkatun@gmail.com</t>
  </si>
  <si>
    <t>Isah Katun Adam</t>
  </si>
  <si>
    <t>Thantthazineain26@gmail.com</t>
  </si>
  <si>
    <t>Thantthazin Eain</t>
  </si>
  <si>
    <t>Thant Thazin Eain</t>
  </si>
  <si>
    <t>rajwar67@gmail.com</t>
  </si>
  <si>
    <t>Akanksha Rajwar</t>
  </si>
  <si>
    <t>Akanksha</t>
  </si>
  <si>
    <t>donjude83@live.com</t>
  </si>
  <si>
    <t>Jude Anlasun</t>
  </si>
  <si>
    <t>Jude</t>
  </si>
  <si>
    <t>sandeepsricharan@gmail.com</t>
  </si>
  <si>
    <t>Sandeep Sricharan Mukku</t>
  </si>
  <si>
    <t>archanachaubey22@gmail.com</t>
  </si>
  <si>
    <t>pavipd495@gmail.com</t>
  </si>
  <si>
    <t>Pavithra Devi M</t>
  </si>
  <si>
    <t>saleetaqadir@gmail.com</t>
  </si>
  <si>
    <t>Saleeta qadir</t>
  </si>
  <si>
    <t>Saleeta.Udacity</t>
  </si>
  <si>
    <t>vedang.bhardwaj14@gmail.com</t>
  </si>
  <si>
    <t xml:space="preserve">Vedang Bhardwaj </t>
  </si>
  <si>
    <t>Gurgaon</t>
  </si>
  <si>
    <t>singh.89@iitj.ac.in</t>
  </si>
  <si>
    <t>Navdeep Singh</t>
  </si>
  <si>
    <t>tiadwi.s@gmail.com</t>
  </si>
  <si>
    <t>Tia Dwi Setiani</t>
  </si>
  <si>
    <t>raquelguiomar18@gmail.com</t>
  </si>
  <si>
    <t>Raquel Guiomar</t>
  </si>
  <si>
    <t>med.mghari@gmail.com</t>
  </si>
  <si>
    <t>Mohammed Mghari</t>
  </si>
  <si>
    <t>medmghari</t>
  </si>
  <si>
    <t>collinsjumaz42@gmail.com</t>
  </si>
  <si>
    <t>Collins Juma</t>
  </si>
  <si>
    <t>juliehiva@gmail.com</t>
  </si>
  <si>
    <t>Stacey Onuora</t>
  </si>
  <si>
    <t>Stacey .O</t>
  </si>
  <si>
    <t>ae19palkin@mse.ac.in</t>
  </si>
  <si>
    <t>Palkin Jangra</t>
  </si>
  <si>
    <t>sabelo@tuseapp.com</t>
  </si>
  <si>
    <t>Sabelo Sibanda</t>
  </si>
  <si>
    <t>Sabelo</t>
  </si>
  <si>
    <t>abhishek.bhattacharya.11@gmail.com</t>
  </si>
  <si>
    <t>Abhishek Bhattacharya</t>
  </si>
  <si>
    <t>mkbhd</t>
  </si>
  <si>
    <t>nimishakarnatak12@gmail.com</t>
  </si>
  <si>
    <t>Nimisha Karnatak</t>
  </si>
  <si>
    <t>ramyapriyathiru1996@gmail.com</t>
  </si>
  <si>
    <t>Ramyapriya Thirunavukkarasu</t>
  </si>
  <si>
    <t>mariamshengelia@mziuri.ge</t>
  </si>
  <si>
    <t>Mary Shengelia</t>
  </si>
  <si>
    <t>modecases@gmail.com</t>
  </si>
  <si>
    <t>Melyana P</t>
  </si>
  <si>
    <t>Melyana</t>
  </si>
  <si>
    <t>harisnilore@yahoo.com</t>
  </si>
  <si>
    <t>Muhammad Haris</t>
  </si>
  <si>
    <t>Singh.ank90@hotmail.com</t>
  </si>
  <si>
    <t>Ankur Singh</t>
  </si>
  <si>
    <t>kimthow.yap@gmail.com</t>
  </si>
  <si>
    <t>Kim Thow Yap</t>
  </si>
  <si>
    <t>KT.Yap</t>
  </si>
  <si>
    <t>th.kostinas@gmail.com</t>
  </si>
  <si>
    <t>Thanasis Kostinas</t>
  </si>
  <si>
    <t>Thanasis</t>
  </si>
  <si>
    <t>volker.gerdes@web.de</t>
  </si>
  <si>
    <t>Volker Gerdes</t>
  </si>
  <si>
    <t>Volker</t>
  </si>
  <si>
    <t>joosep.kivastik@gmail.com</t>
  </si>
  <si>
    <t>Joosep Kivastik</t>
  </si>
  <si>
    <t xml:space="preserve">Shalininandan@gmail.com </t>
  </si>
  <si>
    <t xml:space="preserve">Shalini Raghunandan </t>
  </si>
  <si>
    <t>Shalini.Udacity</t>
  </si>
  <si>
    <t xml:space="preserve">shivanimhegde@gmail.com </t>
  </si>
  <si>
    <t>Shivani Hegde</t>
  </si>
  <si>
    <t>mukhtaroni@gmail.com</t>
  </si>
  <si>
    <t>Mutairu Onaido</t>
  </si>
  <si>
    <t>Onaido Aliu Mutairu</t>
  </si>
  <si>
    <t>mostafa.kebbi@gmail.com</t>
  </si>
  <si>
    <t>Mustapha El Kibi</t>
  </si>
  <si>
    <t>sweta.mikkilineni@gmail.com</t>
  </si>
  <si>
    <t>Swetha Mikkilineni</t>
  </si>
  <si>
    <t>shahaanal13@gmail.com</t>
  </si>
  <si>
    <t>Aanal Shah</t>
  </si>
  <si>
    <t>tanya.chhabra2002@gmail.com</t>
  </si>
  <si>
    <t>Tanya Chabbra</t>
  </si>
  <si>
    <t>fmomin.ai@gmail.com</t>
  </si>
  <si>
    <t>Faizahmed Momin</t>
  </si>
  <si>
    <t>Faizahmed</t>
  </si>
  <si>
    <t>hasbrovish95@gmail.com</t>
  </si>
  <si>
    <t>jaaynti Vishnoi</t>
  </si>
  <si>
    <t>jayanti vishnoi</t>
  </si>
  <si>
    <t>snehallokesh1996@gmail.com</t>
  </si>
  <si>
    <t>Snehal Lokesh</t>
  </si>
  <si>
    <t>snehallokesh1996</t>
  </si>
  <si>
    <t>ddineshjain4@gmail.com</t>
  </si>
  <si>
    <t>Dinesh kumar jain</t>
  </si>
  <si>
    <t>dinesh kumar jain</t>
  </si>
  <si>
    <t>hitesh.hinduja@ves.ac.in</t>
  </si>
  <si>
    <t>Hitesh Hinduja</t>
  </si>
  <si>
    <t>hitesh.hinduja</t>
  </si>
  <si>
    <t>swetagupta1014@gmail.com</t>
  </si>
  <si>
    <t>Sweta Gupta</t>
  </si>
  <si>
    <t>SWETA GUPTA</t>
  </si>
  <si>
    <t>iruneel@gmail.com</t>
  </si>
  <si>
    <t>Nuri Lee</t>
  </si>
  <si>
    <t>nurilee</t>
  </si>
  <si>
    <t>preethichandira@gmail.com</t>
  </si>
  <si>
    <t>Preethi Chandirasekeran</t>
  </si>
  <si>
    <t>ramkirank.95@gmail.com</t>
  </si>
  <si>
    <t>Ram Kiran Kesana</t>
  </si>
  <si>
    <t>justomwansa@outlook.com</t>
  </si>
  <si>
    <t>Charles Omwansa</t>
  </si>
  <si>
    <t xml:space="preserve">Abdulrehman1937@hotmail.com </t>
  </si>
  <si>
    <t>Abdul Rehman</t>
  </si>
  <si>
    <t>somsaini7070@gmail.com</t>
  </si>
  <si>
    <t>Somesh Saini</t>
  </si>
  <si>
    <t>luiz.c.roma.jr@gmail.com / luiz.roma@utexas.edu</t>
  </si>
  <si>
    <t>Luiz Roma</t>
  </si>
  <si>
    <t>melodypereira05@gmail.com</t>
  </si>
  <si>
    <t>Melody Pereira</t>
  </si>
  <si>
    <t>Melody.Udacity</t>
  </si>
  <si>
    <t>k.waleed@hotmail.com</t>
  </si>
  <si>
    <t>Khalid Waleed</t>
  </si>
  <si>
    <t>akannibusayo@gmail.com</t>
  </si>
  <si>
    <t>Akanni Busayo</t>
  </si>
  <si>
    <t>Busayo</t>
  </si>
  <si>
    <t>serisaigeetha@gmail.com</t>
  </si>
  <si>
    <t>Sai Geetha Seri</t>
  </si>
  <si>
    <t>Geetha</t>
  </si>
  <si>
    <t>darshandagaa@gmail.com</t>
  </si>
  <si>
    <t>Darshan Daga</t>
  </si>
  <si>
    <t>darshan Daga</t>
  </si>
  <si>
    <t xml:space="preserve">vincentesther0@gmail.com </t>
  </si>
  <si>
    <t xml:space="preserve">Esther Ikponmwosa </t>
  </si>
  <si>
    <t xml:space="preserve">Esther </t>
  </si>
  <si>
    <t>zahid.dsu@gmail.com</t>
  </si>
  <si>
    <t>Zahid Hussain</t>
  </si>
  <si>
    <t>diego.lucchi@gmail.com</t>
  </si>
  <si>
    <t>Diego Luchi</t>
  </si>
  <si>
    <t>Diego</t>
  </si>
  <si>
    <t>kawsar.ahmd@gmail.com</t>
  </si>
  <si>
    <t>Kawsar Ahmed</t>
  </si>
  <si>
    <t>jishika559@gmail.com</t>
  </si>
  <si>
    <t>Ishika Jain</t>
  </si>
  <si>
    <t>yannicksergeobam@gmail.com</t>
  </si>
  <si>
    <t>Yannick Serge  Obam</t>
  </si>
  <si>
    <t>Yannick.Serge</t>
  </si>
  <si>
    <t>vikasyadav1997@gmail.com</t>
  </si>
  <si>
    <t>Vikas Yadav</t>
  </si>
  <si>
    <t>vanessa.claudio.correia@gmail.com</t>
  </si>
  <si>
    <t>Vanessa Correia</t>
  </si>
  <si>
    <t>hcpoon@gmail.com</t>
  </si>
  <si>
    <t>Poon Ho Chuen</t>
  </si>
  <si>
    <t>Chuen</t>
  </si>
  <si>
    <t>vishalprajapati2698@gmail.com</t>
  </si>
  <si>
    <t>Vishalkumar Prajapati</t>
  </si>
  <si>
    <t>Vishalkumar</t>
  </si>
  <si>
    <t>cjosue.flores@outlook.com</t>
  </si>
  <si>
    <t>Christian Rivera</t>
  </si>
  <si>
    <t>SAMIA BUTT</t>
  </si>
  <si>
    <t>manojkumar.parmar@in.bosch.com</t>
  </si>
  <si>
    <t>Manojkumar Parmar</t>
  </si>
  <si>
    <t>Manoj</t>
  </si>
  <si>
    <t>xinxiangliu@uchicago.edu</t>
  </si>
  <si>
    <t>Xinxiang Liu</t>
  </si>
  <si>
    <t>Xinxiang (Rachel) Liu</t>
  </si>
  <si>
    <t>gsnspidey@gmail.com</t>
  </si>
  <si>
    <t>SowmiyaNarayanan G</t>
  </si>
  <si>
    <t>tinuxnet@hotmail.com</t>
  </si>
  <si>
    <t>Clemente Giorio</t>
  </si>
  <si>
    <t>pmont223@gmail.com</t>
  </si>
  <si>
    <t>Paolo Miguel Besabella</t>
  </si>
  <si>
    <t>pmont223</t>
  </si>
  <si>
    <t>sowmithra1510@gmail.com</t>
  </si>
  <si>
    <t>Sowmithra M</t>
  </si>
  <si>
    <t>Sowmithra.M</t>
  </si>
  <si>
    <t>pmont@missrosette.com</t>
  </si>
  <si>
    <t>PaulM0920</t>
  </si>
  <si>
    <t>akash1000er@gmail.com</t>
  </si>
  <si>
    <t>Akash Hajari</t>
  </si>
  <si>
    <t>AkashH</t>
  </si>
  <si>
    <t>tuanhung94@gmail.com</t>
  </si>
  <si>
    <t>Tuan Hung Truong</t>
  </si>
  <si>
    <t>Hung</t>
  </si>
  <si>
    <t>saltanatlzd@gmail.com</t>
  </si>
  <si>
    <t>Saltanat Alizada</t>
  </si>
  <si>
    <t>charkkri@gmail.com</t>
  </si>
  <si>
    <t>Charkkri Limbud</t>
  </si>
  <si>
    <t>Jacky</t>
  </si>
  <si>
    <t>samiakiran17@gmail.com</t>
  </si>
  <si>
    <t>Samia Kiran</t>
  </si>
  <si>
    <t>aejaz.velani@ymail.com</t>
  </si>
  <si>
    <t>Aejaz Velani</t>
  </si>
  <si>
    <t>AEJAZ VELANI</t>
  </si>
  <si>
    <t xml:space="preserve">Tejaswinigunnapaneni1@gmail.com </t>
  </si>
  <si>
    <t>Tejaswini G</t>
  </si>
  <si>
    <t>srinathvelavan@gmail.com</t>
  </si>
  <si>
    <t>Srinath Velavan</t>
  </si>
  <si>
    <t>ggperaza@gmail.com</t>
  </si>
  <si>
    <t>Gonzalo Peraza</t>
  </si>
  <si>
    <t>toor.chetna@gmail.com</t>
  </si>
  <si>
    <t>Chetna.</t>
  </si>
  <si>
    <t>mikkyadeolojo44@gmail.com</t>
  </si>
  <si>
    <t>Michael Olojo</t>
  </si>
  <si>
    <t>MichaelOlojo.Udacity</t>
  </si>
  <si>
    <t>sayed15-7041@diu.edu.bd</t>
  </si>
  <si>
    <t>Sayed Ahmed</t>
  </si>
  <si>
    <t>edaaydinea@outlook.com</t>
  </si>
  <si>
    <t>Eda AYDIN</t>
  </si>
  <si>
    <t>edaaydinea</t>
  </si>
  <si>
    <t>15004072933@163.com</t>
  </si>
  <si>
    <t>Zhishan Li</t>
  </si>
  <si>
    <t>Li Zhishan</t>
  </si>
  <si>
    <t>olgagnatenko13@gmail.com</t>
  </si>
  <si>
    <t>Olga Gnatenko</t>
  </si>
  <si>
    <t>prateek13mishra@gmail.com</t>
  </si>
  <si>
    <t>Prateek Mishra</t>
  </si>
  <si>
    <t>amoskipkemei12@gmail.com</t>
  </si>
  <si>
    <t>Amos Kiplimo</t>
  </si>
  <si>
    <t>amoskipkemei12</t>
  </si>
  <si>
    <t>bajwa143@gmail.com</t>
  </si>
  <si>
    <t>Muhammad Saqib</t>
  </si>
  <si>
    <t>M. Saqib</t>
  </si>
  <si>
    <t>sara_dilonardo@hotmail.it</t>
  </si>
  <si>
    <t>Sara Di Lonardo</t>
  </si>
  <si>
    <t>Sara</t>
  </si>
  <si>
    <t>konstadin.langridge@gmail.com</t>
  </si>
  <si>
    <t>Konstadin (Tina) Langridge</t>
  </si>
  <si>
    <t>Tina</t>
  </si>
  <si>
    <t>mr.kleffy@gmail.com</t>
  </si>
  <si>
    <t>Daniel Ayuba</t>
  </si>
  <si>
    <t>mr.kleffy</t>
  </si>
  <si>
    <t>yiyichanmyaewinshein@gmail.com</t>
  </si>
  <si>
    <t>Yi Yi Chan Myae Win Shein</t>
  </si>
  <si>
    <t>Anka</t>
  </si>
  <si>
    <t>diogoaos@gmail.com</t>
  </si>
  <si>
    <t>Diogo Silva</t>
  </si>
  <si>
    <t>nainamittal286@gmail.com</t>
  </si>
  <si>
    <t>Ayushi Mittal</t>
  </si>
  <si>
    <t>Ayushi</t>
  </si>
  <si>
    <t>poojaharesh@yahoo.com</t>
  </si>
  <si>
    <t>Pooja Sajnani</t>
  </si>
  <si>
    <t>raul.rada@gmail.com</t>
  </si>
  <si>
    <t>Raul Ramom Rada-Puiu</t>
  </si>
  <si>
    <t>Raul Rada-Puiu</t>
  </si>
  <si>
    <t>RJReader@gmail.com</t>
  </si>
  <si>
    <t>Richard Reader</t>
  </si>
  <si>
    <t>jeegiks@gmail.com</t>
  </si>
  <si>
    <t>Jee Gikera</t>
  </si>
  <si>
    <t>Jee</t>
  </si>
  <si>
    <t>canayokafor@gmail.com</t>
  </si>
  <si>
    <t>Chinedu Anayokafor</t>
  </si>
  <si>
    <t>Sharma29.abhipriya@gmail.com</t>
  </si>
  <si>
    <t xml:space="preserve">Sharma29.abhipriya@gmail.com </t>
  </si>
  <si>
    <t>Abhipriya</t>
  </si>
  <si>
    <t>chizzydmec@gmail.com</t>
  </si>
  <si>
    <t>Chiazam Ochiegbu</t>
  </si>
  <si>
    <t>Mr Chizzy</t>
  </si>
  <si>
    <t>iearedez@gmail.com</t>
  </si>
  <si>
    <t>Ignacio Aredez</t>
  </si>
  <si>
    <t>jayprakashthakursnr@gmail.com</t>
  </si>
  <si>
    <t>JAY PRAKASH THAKUR</t>
  </si>
  <si>
    <t>rashmikaslikar@outlook.de</t>
  </si>
  <si>
    <t>Rashmi Kaslikar</t>
  </si>
  <si>
    <t>pratisthashres@gmail.com</t>
  </si>
  <si>
    <t>Pratistha Shrestha</t>
  </si>
  <si>
    <t>abirami.baskaran@yahoo.com</t>
  </si>
  <si>
    <t>Abirami Baskaran</t>
  </si>
  <si>
    <t>connectwith@laxmena.com</t>
  </si>
  <si>
    <t>Lakshmanan Meiyappan</t>
  </si>
  <si>
    <t>laxmena</t>
  </si>
  <si>
    <t>shivansh.srivastava2018@vitstudent.ac.in</t>
  </si>
  <si>
    <t>Shivansh Srivastava</t>
  </si>
  <si>
    <t>kuotienli@gmail.com</t>
  </si>
  <si>
    <t>Tien-Li Kuo</t>
  </si>
  <si>
    <t>nehaborse99@gmail.com</t>
  </si>
  <si>
    <t>Neha Borse</t>
  </si>
  <si>
    <t>heerahemanth1@ymail.com</t>
  </si>
  <si>
    <t>Heera Bylla</t>
  </si>
  <si>
    <t>Heera Hemanth Bylla</t>
  </si>
  <si>
    <t>munna702@gmail.com</t>
  </si>
  <si>
    <t>Abdul Khalandar</t>
  </si>
  <si>
    <t>SHAIK ABDUL KHALANDAR</t>
  </si>
  <si>
    <t>dina.mowafie@gmail.com</t>
  </si>
  <si>
    <t>Dina AbdelRahman</t>
  </si>
  <si>
    <t>Swetha.kondapalli@yahoo.com</t>
  </si>
  <si>
    <t xml:space="preserve">Swetha kondapalli </t>
  </si>
  <si>
    <t>Swetha</t>
  </si>
  <si>
    <t>brooketalcott@gmail.com</t>
  </si>
  <si>
    <t>Brooke Talcott</t>
  </si>
  <si>
    <t>tud32523@temple.edu</t>
  </si>
  <si>
    <t>Michael Kovich</t>
  </si>
  <si>
    <t>Cuoyemike@gmail.com</t>
  </si>
  <si>
    <t>Cumi Oyemike</t>
  </si>
  <si>
    <t>CtripleU</t>
  </si>
  <si>
    <t>v.havlin@gmail.com</t>
  </si>
  <si>
    <t>Vaclav Havlin</t>
  </si>
  <si>
    <t>lmhatre4@gmail.com</t>
  </si>
  <si>
    <t>Lekha Mhatre</t>
  </si>
  <si>
    <t>Thane</t>
  </si>
  <si>
    <t>sayarbanerjee@gmail.com</t>
  </si>
  <si>
    <t>Sayar Banerjee</t>
  </si>
  <si>
    <t>rsalamow@gmail.com</t>
  </si>
  <si>
    <t>Rahym Salamov</t>
  </si>
  <si>
    <t>sachansdaughter@gmail.com</t>
  </si>
  <si>
    <t>Anuja Sachan</t>
  </si>
  <si>
    <t>cogitaresse@yahoo.com</t>
  </si>
  <si>
    <t>Gloria Nneoma Onwuneme</t>
  </si>
  <si>
    <t>joooory2004@gmail.com</t>
  </si>
  <si>
    <t>Rasha Assaf</t>
  </si>
  <si>
    <t>alexanderm6000@gmail.com</t>
  </si>
  <si>
    <t>Alexander Melde</t>
  </si>
  <si>
    <t>Alexander M</t>
  </si>
  <si>
    <t>Tadepete@gmail.com</t>
  </si>
  <si>
    <t>Temidayo Adeluwa</t>
  </si>
  <si>
    <t>temi</t>
  </si>
  <si>
    <t>lekzydone@gmail.com</t>
  </si>
  <si>
    <t>Olalekan Bello</t>
  </si>
  <si>
    <t>ysjamdhade17@gmail.com</t>
  </si>
  <si>
    <t>Yogesh Jamdhade</t>
  </si>
  <si>
    <t>Yogesh J</t>
  </si>
  <si>
    <t>srishti5991gupta@gmail.com</t>
  </si>
  <si>
    <t>Srishti Gupta</t>
  </si>
  <si>
    <t xml:space="preserve">Srishti </t>
  </si>
  <si>
    <t>harrymechatron@gmail.com</t>
  </si>
  <si>
    <t>Hari Prasanth SM</t>
  </si>
  <si>
    <t>avidhi07@gmail.com</t>
  </si>
  <si>
    <t>Vidhi Agarwal</t>
  </si>
  <si>
    <t>g.preeya18@gmail.com</t>
  </si>
  <si>
    <t>Priya Gupta</t>
  </si>
  <si>
    <t>josawhi@gmail.com</t>
  </si>
  <si>
    <t>Johanna Salazar White</t>
  </si>
  <si>
    <t>aron.castro.m@gmail.com</t>
  </si>
  <si>
    <t>Aron Castro</t>
  </si>
  <si>
    <t>nishkarshv@gmail.com</t>
  </si>
  <si>
    <t>Nishkarsh Vardhan</t>
  </si>
  <si>
    <t>priyabokaro@gmail.com</t>
  </si>
  <si>
    <t>priy ranjan</t>
  </si>
  <si>
    <t>priyranjan.udacity</t>
  </si>
  <si>
    <t>andreladeira.za@gmail.com</t>
  </si>
  <si>
    <t>Andre Ladeira</t>
  </si>
  <si>
    <t>Andre</t>
  </si>
  <si>
    <t>yuan.allen.tian@gmail.com</t>
  </si>
  <si>
    <t>Yuan Tian</t>
  </si>
  <si>
    <t>amberlea@gmail.com</t>
  </si>
  <si>
    <t>Amber Clark</t>
  </si>
  <si>
    <t>rahulgooli@gmail.com</t>
  </si>
  <si>
    <t>Rahul Lokesh</t>
  </si>
  <si>
    <t>keiichi.yoshitomi@gmail.com</t>
  </si>
  <si>
    <t>Keiichi Yoshitomi</t>
  </si>
  <si>
    <t>Tomii</t>
  </si>
  <si>
    <t>lvamshika09@gmail.com</t>
  </si>
  <si>
    <t>Lekkala Vamshika</t>
  </si>
  <si>
    <t>Vamshika Lekkala</t>
  </si>
  <si>
    <t>sjsmallvill@gmail.com</t>
  </si>
  <si>
    <t>Sahil Jain</t>
  </si>
  <si>
    <t>luna.nagatomo@gmail.com</t>
  </si>
  <si>
    <t>Luna Nagatomo</t>
  </si>
  <si>
    <t>Luna</t>
  </si>
  <si>
    <t>dwitrisha@gmail.com</t>
  </si>
  <si>
    <t>Dwitrisha Saha</t>
  </si>
  <si>
    <t>kelvinmwenda9@gmail.com</t>
  </si>
  <si>
    <t>Kelvin Mwenda</t>
  </si>
  <si>
    <t>peacepeters.pp@gmail.com</t>
  </si>
  <si>
    <t>Peace Peters</t>
  </si>
  <si>
    <t>kkg3005@gmail.com</t>
  </si>
  <si>
    <t>Krishna Gupta</t>
  </si>
  <si>
    <t>saru45n16@gmail.com</t>
  </si>
  <si>
    <t>Amisha  Rawat</t>
  </si>
  <si>
    <t>Amisha Rawat</t>
  </si>
  <si>
    <t xml:space="preserve">dannygarcia193@gmail.com </t>
  </si>
  <si>
    <t>Daniel Garcia Rodriguez</t>
  </si>
  <si>
    <t xml:space="preserve">Daniel Garcia </t>
  </si>
  <si>
    <t>h3ct0r.ml@gmail.com</t>
  </si>
  <si>
    <t>Hector Azpurua</t>
  </si>
  <si>
    <t>Hector</t>
  </si>
  <si>
    <t>lg.brienza@gmail.com</t>
  </si>
  <si>
    <t>Luigi</t>
  </si>
  <si>
    <t>Luigi B</t>
  </si>
  <si>
    <t>betty.work.1024@gmail.com</t>
  </si>
  <si>
    <t>Jiaxuan Shang</t>
  </si>
  <si>
    <t>July</t>
  </si>
  <si>
    <t>fatai.ayoyusuph@gmail.com</t>
  </si>
  <si>
    <t>Yusuph Fatai-Ayoade</t>
  </si>
  <si>
    <t>YusuphFatai-Ayoade.slack</t>
  </si>
  <si>
    <t>harsahib95@gmail.com</t>
  </si>
  <si>
    <t>Harsahib Singh</t>
  </si>
  <si>
    <t>temotimour@gmail.com</t>
  </si>
  <si>
    <t>tamer mohamed</t>
  </si>
  <si>
    <t>tamer</t>
  </si>
  <si>
    <t>abdulbasitnedian@gmail.com</t>
  </si>
  <si>
    <t>Abdul Basit</t>
  </si>
  <si>
    <t>samriddhi2958@gmail.com</t>
  </si>
  <si>
    <t>Samriddhi Mishra</t>
  </si>
  <si>
    <t>aloksharm29@gmail.com</t>
  </si>
  <si>
    <t>Alok Sharma</t>
  </si>
  <si>
    <t>abby.ruby@yahoo.com</t>
  </si>
  <si>
    <t>Ebiere Orubide</t>
  </si>
  <si>
    <t>Ebiere</t>
  </si>
  <si>
    <t>shudiptotrafder@gmail.com</t>
  </si>
  <si>
    <t>Shudipto Trafder</t>
  </si>
  <si>
    <t xml:space="preserve">Shudipto Trafder </t>
  </si>
  <si>
    <t>masoud.rostami@hotmail.com</t>
  </si>
  <si>
    <t>Masoud Asgharian Rostami</t>
  </si>
  <si>
    <t>Sam Rostami</t>
  </si>
  <si>
    <t>Chen.neura@gmail.com</t>
  </si>
  <si>
    <t>Edson Chen</t>
  </si>
  <si>
    <t>eccede</t>
  </si>
  <si>
    <t>931900@windowslive.com</t>
  </si>
  <si>
    <t>Ayşe Nur</t>
  </si>
  <si>
    <t>ayse.nur</t>
  </si>
  <si>
    <t>peter4biz12@gmail.com</t>
  </si>
  <si>
    <t>Peter Obi</t>
  </si>
  <si>
    <t>Peter O</t>
  </si>
  <si>
    <t>otienohezbon52@gmail.com</t>
  </si>
  <si>
    <t>Hezbon Oduol</t>
  </si>
  <si>
    <t>sharjeel400@live.com</t>
  </si>
  <si>
    <t>Sharjeel Abid Butt</t>
  </si>
  <si>
    <t>sharjeel.butt</t>
  </si>
  <si>
    <t>kennjoroges@gmail.com</t>
  </si>
  <si>
    <t>Kennedy Njoroge</t>
  </si>
  <si>
    <t>jere.2727@gmail.com</t>
  </si>
  <si>
    <t>Jeremie ruvunangiza</t>
  </si>
  <si>
    <t xml:space="preserve">Jeremie </t>
  </si>
  <si>
    <t>supriyakkhanolkar@gmail.com</t>
  </si>
  <si>
    <t>Supriya Khanolkar</t>
  </si>
  <si>
    <t>xinrand2018@gmail.com</t>
  </si>
  <si>
    <t>Xinran Dong</t>
  </si>
  <si>
    <t>pradeep.ash@gmail.com</t>
  </si>
  <si>
    <t>Pradeep Ash</t>
  </si>
  <si>
    <t>prakash.gore@hotmail.com</t>
  </si>
  <si>
    <t>Prakash Gore</t>
  </si>
  <si>
    <t>Prakash.Gore</t>
  </si>
  <si>
    <t>vivekspace94@gmail.com</t>
  </si>
  <si>
    <t>Vivek Sharma</t>
  </si>
  <si>
    <t>Vivek</t>
  </si>
  <si>
    <t>mcheetirala@gmail.com</t>
  </si>
  <si>
    <t>Mahesh Cheetirala</t>
  </si>
  <si>
    <t>Maheshcheetirala</t>
  </si>
  <si>
    <t>dalal.rachit92@gmail.com</t>
  </si>
  <si>
    <t>Rachit Dalal</t>
  </si>
  <si>
    <t>rachit.udacity</t>
  </si>
  <si>
    <t>steph2m@cmich.edu</t>
  </si>
  <si>
    <t>Mary Stepho</t>
  </si>
  <si>
    <t>Mary S.</t>
  </si>
  <si>
    <t>aarthialagammai21@gmail.com</t>
  </si>
  <si>
    <t>AARTHI ALAGAMMAI</t>
  </si>
  <si>
    <t>Aarthi Alagammai</t>
  </si>
  <si>
    <t>snehasaragadam28@gmail.com</t>
  </si>
  <si>
    <t>Sneha Saragadam</t>
  </si>
  <si>
    <t>palakrathi09@gmail.com</t>
  </si>
  <si>
    <t>Palak Rathi</t>
  </si>
  <si>
    <t>martintonikyan96.mt@gmail.com</t>
  </si>
  <si>
    <t>Martin Tonikyan</t>
  </si>
  <si>
    <t>milcahmaina19@gmail.com</t>
  </si>
  <si>
    <t>Milcah Maina</t>
  </si>
  <si>
    <t>Jayanda46@gmail.com</t>
  </si>
  <si>
    <t>Johnson Ayanda</t>
  </si>
  <si>
    <t>Jesutomi Johnson Ayanda</t>
  </si>
  <si>
    <t>htah0002@student.monash.edu</t>
  </si>
  <si>
    <t>Hasan Tahir</t>
  </si>
  <si>
    <t>rafael.arenhart@gmail.com</t>
  </si>
  <si>
    <t>Rafael Arenhart</t>
  </si>
  <si>
    <t>Rafael Guntzel Arenhart</t>
  </si>
  <si>
    <t>advaith652@gmail.com</t>
  </si>
  <si>
    <t>Advaith rao</t>
  </si>
  <si>
    <t>Advaith Rao</t>
  </si>
  <si>
    <t>vishalyadav733@gmail.com</t>
  </si>
  <si>
    <t>vishal yadav</t>
  </si>
  <si>
    <t>vishal</t>
  </si>
  <si>
    <t>debbieskt@gmail.com</t>
  </si>
  <si>
    <t>Debbie Ojigho</t>
  </si>
  <si>
    <t>Debbie 16</t>
  </si>
  <si>
    <t>rteenamary@gmail.com</t>
  </si>
  <si>
    <t>Teena Mary Thomas</t>
  </si>
  <si>
    <t>riaanjacobs@gmail.com</t>
  </si>
  <si>
    <t>Riaan Jacobs</t>
  </si>
  <si>
    <t>Riaan</t>
  </si>
  <si>
    <t>azaryanradik@gmail.com</t>
  </si>
  <si>
    <t>Radames Azaryan</t>
  </si>
  <si>
    <t>andreas.leszczynski@gmx.de</t>
  </si>
  <si>
    <t>Andreas Leszczynski</t>
  </si>
  <si>
    <t>AndyL</t>
  </si>
  <si>
    <t>meetreks@gmail.com</t>
  </si>
  <si>
    <t>Ramesh Mathikumar</t>
  </si>
  <si>
    <t>ramster</t>
  </si>
  <si>
    <t>vamsikrishna.adepu@gmail.com</t>
  </si>
  <si>
    <t>vamsikrishna adepu</t>
  </si>
  <si>
    <t>fboykin@yahoo.com</t>
  </si>
  <si>
    <t>Frances Boykin</t>
  </si>
  <si>
    <t>venkatapavani2017@gmail.com</t>
  </si>
  <si>
    <t>Venkata Lakshmi Pavani Nrusimhadevara</t>
  </si>
  <si>
    <t>Pavani</t>
  </si>
  <si>
    <t>ammenaajaz21@gmail.com</t>
  </si>
  <si>
    <t>Ammena Ajaz</t>
  </si>
  <si>
    <t>waqasne@gmail.com</t>
  </si>
  <si>
    <t>WAQAS AHMED</t>
  </si>
  <si>
    <t>A7MED</t>
  </si>
  <si>
    <t>zawadikiboss@gmail.com</t>
  </si>
  <si>
    <t>Zawadi Kiboss</t>
  </si>
  <si>
    <t>Kiboss</t>
  </si>
  <si>
    <t>devquie@gmail.com</t>
  </si>
  <si>
    <t>Otuekong Enang</t>
  </si>
  <si>
    <t>shield</t>
  </si>
  <si>
    <t>saikiran0908@gmail.com</t>
  </si>
  <si>
    <t>Sai Kiran Kuppala</t>
  </si>
  <si>
    <t>goelakansha1995@gmail.com</t>
  </si>
  <si>
    <t>Akansha goel</t>
  </si>
  <si>
    <t>Akansha Goel</t>
  </si>
  <si>
    <t>bharat.divvela@gmail.com</t>
  </si>
  <si>
    <t>Bharat Divvela</t>
  </si>
  <si>
    <t>andreluizdaniel1@gmail.com</t>
  </si>
  <si>
    <t>Andre Daniel</t>
  </si>
  <si>
    <t>gangasahu@gmail.com</t>
  </si>
  <si>
    <t>Gangadhar Sahu</t>
  </si>
  <si>
    <t>GSahu</t>
  </si>
  <si>
    <t>tpool42@gmail.com</t>
  </si>
  <si>
    <t xml:space="preserve">Tawny Pool </t>
  </si>
  <si>
    <t>pool.t</t>
  </si>
  <si>
    <t>paolapizutti@yahoo.com.br</t>
  </si>
  <si>
    <t>Paola Pizutti</t>
  </si>
  <si>
    <t>gilbertgotora@gmail.com</t>
  </si>
  <si>
    <t>Gilbert Gotora</t>
  </si>
  <si>
    <t>lazureite@gmail.com</t>
  </si>
  <si>
    <t>Yue Lin</t>
  </si>
  <si>
    <t>Nicole Yue Lin</t>
  </si>
  <si>
    <t>sushmithap3@gmail.com</t>
  </si>
  <si>
    <t>sushmitha palleti</t>
  </si>
  <si>
    <t>Sushmithap3</t>
  </si>
  <si>
    <t>william.m.mwangi@gmail.com</t>
  </si>
  <si>
    <t>William</t>
  </si>
  <si>
    <t>William Mwangi</t>
  </si>
  <si>
    <t>228030@1st.technology</t>
  </si>
  <si>
    <t>Se Elnour</t>
  </si>
  <si>
    <t>SE</t>
  </si>
  <si>
    <t>tobi_daramola@yahoo.com</t>
  </si>
  <si>
    <t>Oluwatobi Daramola</t>
  </si>
  <si>
    <t>Hephzaron</t>
  </si>
  <si>
    <t>daksh391@gmail.com</t>
  </si>
  <si>
    <t>Dakshina Dhanasekaran</t>
  </si>
  <si>
    <t>elena.lestini@gmail.com</t>
  </si>
  <si>
    <t>Elena Lestini</t>
  </si>
  <si>
    <t>mail.gauri08@gmail.com</t>
  </si>
  <si>
    <t>Gauri</t>
  </si>
  <si>
    <t>zoeritola@icloud.com</t>
  </si>
  <si>
    <t>Ye Zhang</t>
  </si>
  <si>
    <t>majekodunmijoseph@yahoo.com</t>
  </si>
  <si>
    <t>Joseph Majekodunmi</t>
  </si>
  <si>
    <t>rbadada1@binghamton.edu</t>
  </si>
  <si>
    <t>Rashmi Badadale</t>
  </si>
  <si>
    <t>amritchhetrib@gmail.com</t>
  </si>
  <si>
    <t>Amrit Chhetri</t>
  </si>
  <si>
    <t>amritchhetrib</t>
  </si>
  <si>
    <t>westafellas@yahoo.com</t>
  </si>
  <si>
    <t xml:space="preserve">Chinelo Okafor </t>
  </si>
  <si>
    <t>rowdeil@gmail.com</t>
  </si>
  <si>
    <t>Trevor O'Neil</t>
  </si>
  <si>
    <t>Zica</t>
  </si>
  <si>
    <t>N.fooda@nu.edu.eg</t>
  </si>
  <si>
    <t>Nourhan Fooda</t>
  </si>
  <si>
    <t>davidblanco103@gmail.com</t>
  </si>
  <si>
    <t>David Jurado</t>
  </si>
  <si>
    <t>vaitkus@gmail.com</t>
  </si>
  <si>
    <t>Antanas Vaitkus</t>
  </si>
  <si>
    <t>vaitkus</t>
  </si>
  <si>
    <t>zulum9@gmail.com</t>
  </si>
  <si>
    <t>Michael Zulu</t>
  </si>
  <si>
    <t>Kidamillz.ge@gmail.com</t>
  </si>
  <si>
    <t>Gilead Ezerie</t>
  </si>
  <si>
    <t>Gilead_Ezerie</t>
  </si>
  <si>
    <t>saikiran.sangam7@gmail.com</t>
  </si>
  <si>
    <t>Sai kiran Sangam</t>
  </si>
  <si>
    <t>saikiransangam</t>
  </si>
  <si>
    <t>Tosinfalebita@gmail.com</t>
  </si>
  <si>
    <t>Oluwatosin Falebita</t>
  </si>
  <si>
    <t>Oluwatosin</t>
  </si>
  <si>
    <t>vshrey@gmail.com</t>
  </si>
  <si>
    <t>Shreyas Vemuganti</t>
  </si>
  <si>
    <t>vshrey</t>
  </si>
  <si>
    <t>Okeks64@gmail.com</t>
  </si>
  <si>
    <t>Princewill Okechukwu</t>
  </si>
  <si>
    <t xml:space="preserve">Princewill Okechukwu </t>
  </si>
  <si>
    <t>gigikenneth7@gmail.com</t>
  </si>
  <si>
    <t>Gift Kenneth</t>
  </si>
  <si>
    <t>Gigi</t>
  </si>
  <si>
    <t>ashsakshi191000@gmail.com</t>
  </si>
  <si>
    <t>Akshita Sakshi</t>
  </si>
  <si>
    <t>akshita sakshi</t>
  </si>
  <si>
    <t>anita.goldpergel@gmail.com</t>
  </si>
  <si>
    <t>Anita Gulyasne Goldpergel</t>
  </si>
  <si>
    <t>chandler.calderon@gmail.com</t>
  </si>
  <si>
    <t>Chandler Calderon</t>
  </si>
  <si>
    <t>chancald</t>
  </si>
  <si>
    <t>FSHKOKANI@YAHOO.COM</t>
  </si>
  <si>
    <t>FATIMA ADEL</t>
  </si>
  <si>
    <t>FATIMA A</t>
  </si>
  <si>
    <t>naji@letstalkdata.io</t>
  </si>
  <si>
    <t>Naji El Kotob</t>
  </si>
  <si>
    <t>NajiElKotob</t>
  </si>
  <si>
    <t>evan.gillespie1@gmail.com</t>
  </si>
  <si>
    <t>Evan Gillespie</t>
  </si>
  <si>
    <t>lightbiaggi@gmail.com</t>
  </si>
  <si>
    <t>Light Biaggi</t>
  </si>
  <si>
    <t>Leo Biaggi</t>
  </si>
  <si>
    <t>umacivil2003@gmail.com</t>
  </si>
  <si>
    <t>Uma Maheswari Raju</t>
  </si>
  <si>
    <t>Uma Raju</t>
  </si>
  <si>
    <t>gustdomar@gmail.com</t>
  </si>
  <si>
    <t>Gustavo Domingues</t>
  </si>
  <si>
    <t>1204beatriz@gmail.com</t>
  </si>
  <si>
    <t>Beatriz Garcia</t>
  </si>
  <si>
    <t>Beatriz Garci</t>
  </si>
  <si>
    <t>neemaclare@gmail.com</t>
  </si>
  <si>
    <t xml:space="preserve">Neema Mwaniki </t>
  </si>
  <si>
    <t>fernanda.brunobr@gmail.com</t>
  </si>
  <si>
    <t>Fernanda Bruno dos Santos</t>
  </si>
  <si>
    <t>fernandabruno</t>
  </si>
  <si>
    <t>obinegbo.oluchukwu@gmail.com</t>
  </si>
  <si>
    <t>Oluchukwu Obinegbo</t>
  </si>
  <si>
    <t>Oluchi</t>
  </si>
  <si>
    <t>ecode27@gmail.com</t>
  </si>
  <si>
    <t>Marien Scott</t>
  </si>
  <si>
    <t>Marien</t>
  </si>
  <si>
    <t>ramoseduardoc@gmail.com</t>
  </si>
  <si>
    <t>Eduardo Ramos</t>
  </si>
  <si>
    <t>Eduardo.Ramos</t>
  </si>
  <si>
    <t>ojo.adebayo.oluwaseun@gmail.com</t>
  </si>
  <si>
    <t>Adebayo Ojo</t>
  </si>
  <si>
    <t xml:space="preserve">ojo </t>
  </si>
  <si>
    <t xml:space="preserve">zehraouisara@gmail.com </t>
  </si>
  <si>
    <t xml:space="preserve">SARA ZEHRAOUI </t>
  </si>
  <si>
    <t>Sara.Udicity</t>
  </si>
  <si>
    <t>manjuk25@hotmail.com</t>
  </si>
  <si>
    <t>Manju Bhardwaj</t>
  </si>
  <si>
    <t>Manju Bhardwaj.Udacity</t>
  </si>
  <si>
    <t>dragoncrane65@gmail.com</t>
  </si>
  <si>
    <t>David Spriggs</t>
  </si>
  <si>
    <t>verogiann@libero.it</t>
  </si>
  <si>
    <t>Veronica Giannotti</t>
  </si>
  <si>
    <t>Veronica</t>
  </si>
  <si>
    <t>tjoericky@gmail.com</t>
  </si>
  <si>
    <t>ricky tjoe</t>
  </si>
  <si>
    <t>Rtjoe</t>
  </si>
  <si>
    <t>f.nascimento@edu.pucrs.br</t>
  </si>
  <si>
    <t>Francisco Assis Moreira do Nascimento</t>
  </si>
  <si>
    <t>Francisco Assis Nascimento at Udacity</t>
  </si>
  <si>
    <t>tanujsawant3691@gmail.com</t>
  </si>
  <si>
    <t>Tanuj Sawant</t>
  </si>
  <si>
    <t>eberechukwuajoku7@gmail.com</t>
  </si>
  <si>
    <t>Anita Ajoku</t>
  </si>
  <si>
    <t xml:space="preserve">Anita Ajoku </t>
  </si>
  <si>
    <t>sourav692@gmail.com</t>
  </si>
  <si>
    <t>Sourav Banerjee</t>
  </si>
  <si>
    <t>iamakbarsurani@gmail.com</t>
  </si>
  <si>
    <t>Akbar Surani</t>
  </si>
  <si>
    <t>koded17@yahoo.com</t>
  </si>
  <si>
    <t>Habeeb kazeem</t>
  </si>
  <si>
    <t>Habeeb  Kazeem</t>
  </si>
  <si>
    <t>rfks@freemail.hu</t>
  </si>
  <si>
    <t>Robert Kiss</t>
  </si>
  <si>
    <t>rob</t>
  </si>
  <si>
    <t>c.raulramirez.m@gmail.com</t>
  </si>
  <si>
    <t>Carlos Raul Ramírez Medina</t>
  </si>
  <si>
    <t>Carlos Raul Ramirez</t>
  </si>
  <si>
    <t>sfernandez@flowgroup.ca</t>
  </si>
  <si>
    <t>Sandra Fernandez</t>
  </si>
  <si>
    <t>maryamzahrahasan@gmail.com</t>
  </si>
  <si>
    <t>Maryam Hasan</t>
  </si>
  <si>
    <t>Maryam Zahra Hasan</t>
  </si>
  <si>
    <t>hunyinbo@ualberta.ca</t>
  </si>
  <si>
    <t>Seyide Hunyinbo</t>
  </si>
  <si>
    <t>carol.hargreaves@nus.edu.sg</t>
  </si>
  <si>
    <t>Carol Hargreaves</t>
  </si>
  <si>
    <t>Carol</t>
  </si>
  <si>
    <t>shivani631992@gmail.com</t>
  </si>
  <si>
    <t>Shivani Singh Rajput</t>
  </si>
  <si>
    <t>cdt.iurymelo@hotmail.com</t>
  </si>
  <si>
    <t>Iury Americo</t>
  </si>
  <si>
    <t>Iury Melo</t>
  </si>
  <si>
    <t xml:space="preserve">solkang0113@gmail.com </t>
  </si>
  <si>
    <t>Saesol Kang</t>
  </si>
  <si>
    <t>yuliu93@hotmail.com</t>
  </si>
  <si>
    <t>Oliver Liu</t>
  </si>
  <si>
    <t>Oli L</t>
  </si>
  <si>
    <t>count.ghss@gmail.com</t>
  </si>
  <si>
    <t>Grover Susanibar</t>
  </si>
  <si>
    <t>Grover</t>
  </si>
  <si>
    <t>wuraolaadedoyin@gmail.com</t>
  </si>
  <si>
    <t>Adedoyin Adelakun</t>
  </si>
  <si>
    <t>Wuraola</t>
  </si>
  <si>
    <t>egbekunleoluwafunmilola@gmail.com</t>
  </si>
  <si>
    <t>Egbekunle Oluwafunmilola</t>
  </si>
  <si>
    <t>Oluwafunmilola Egbekunle</t>
  </si>
  <si>
    <t>clasimoesr@gmail.com</t>
  </si>
  <si>
    <t>Clarisse Ribeiro</t>
  </si>
  <si>
    <t>Clarisse Simoes Ribeiro</t>
  </si>
  <si>
    <t>atulya.jyoti@gmail.com</t>
  </si>
  <si>
    <t>Atulya Jyoti</t>
  </si>
  <si>
    <t>osujistanley@yahoo.com</t>
  </si>
  <si>
    <t>Obinna Osuji</t>
  </si>
  <si>
    <t>Stanley Osuji</t>
  </si>
  <si>
    <t>karthik1702.r@gmail.com</t>
  </si>
  <si>
    <t>Karthik Rajan</t>
  </si>
  <si>
    <t>Karthik R</t>
  </si>
  <si>
    <t>mylinle@gmail.com</t>
  </si>
  <si>
    <t>Linh Le</t>
  </si>
  <si>
    <t>alexmartt@outlook.com</t>
  </si>
  <si>
    <t>Alexandre Oliveira</t>
  </si>
  <si>
    <t>meisamheidari@gmail.com</t>
  </si>
  <si>
    <t>Meisam Heidari</t>
  </si>
  <si>
    <t>Sam</t>
  </si>
  <si>
    <t>aneetajames05@gmail.com</t>
  </si>
  <si>
    <t>Aneeta James</t>
  </si>
  <si>
    <t>tariqusama95@gmail.com</t>
  </si>
  <si>
    <t>Usama Tariq</t>
  </si>
  <si>
    <t>ankitchadha59@gmail.com</t>
  </si>
  <si>
    <t>Ankit Chadha</t>
  </si>
  <si>
    <t>divait.parra@gmail.com</t>
  </si>
  <si>
    <t>Diego Parra</t>
  </si>
  <si>
    <t>kishore1.gk@gmail.com</t>
  </si>
  <si>
    <t>Kishore Goduguluri</t>
  </si>
  <si>
    <t>GK.Cosmos</t>
  </si>
  <si>
    <t>priyankaafssulur@gmail.com</t>
  </si>
  <si>
    <t>Priyanka Prasad</t>
  </si>
  <si>
    <t>priyanka Prasad</t>
  </si>
  <si>
    <t>temmysam@gmail.com</t>
  </si>
  <si>
    <t>Temitayo Ilori</t>
  </si>
  <si>
    <t>ma.abdelhafiz@gmail.com</t>
  </si>
  <si>
    <t>Marwa A.Elsayed</t>
  </si>
  <si>
    <t>Marwa Afifi</t>
  </si>
  <si>
    <t>ors.danilo@gmail.com</t>
  </si>
  <si>
    <t>Danilo de Oliveira</t>
  </si>
  <si>
    <t>professorsarku@gmail.com</t>
  </si>
  <si>
    <t>Enoch Sarku</t>
  </si>
  <si>
    <t>tolofarit@gmail.com</t>
  </si>
  <si>
    <t>Tamunomieokumibim Tolofari</t>
  </si>
  <si>
    <t>tammy_628</t>
  </si>
  <si>
    <t>premkumar.shanmugam@gmail.com</t>
  </si>
  <si>
    <t>Premkumar Shanmugam</t>
  </si>
  <si>
    <t>Prem</t>
  </si>
  <si>
    <t>jbyun6@gmail.com</t>
  </si>
  <si>
    <t>Nathan Byun</t>
  </si>
  <si>
    <t>Nathan_</t>
  </si>
  <si>
    <t>jrborelli@gmail.com</t>
  </si>
  <si>
    <t>José Renato Borelli</t>
  </si>
  <si>
    <t>jrborelli</t>
  </si>
  <si>
    <t>nicovivas28@gmail.com</t>
  </si>
  <si>
    <t>Nicolas Vivas</t>
  </si>
  <si>
    <t>nicolas.vivas</t>
  </si>
  <si>
    <t>rahaf.m.abdullah@gmail.com</t>
  </si>
  <si>
    <t>Rahaf Abdullah</t>
  </si>
  <si>
    <t>jerwinsamuel@gmail.com</t>
  </si>
  <si>
    <t>Jerwin Samuel</t>
  </si>
  <si>
    <t>Jerwin</t>
  </si>
  <si>
    <t>ranjitklive@gmail.com</t>
  </si>
  <si>
    <t>Ranjit Krishnamurthy</t>
  </si>
  <si>
    <t>ranjitklive</t>
  </si>
  <si>
    <t>alieren.85@gmail.com</t>
  </si>
  <si>
    <t>Ali Eren</t>
  </si>
  <si>
    <t>jarvispradeep@gmail.com</t>
  </si>
  <si>
    <t>Pradeep Kumar</t>
  </si>
  <si>
    <t>ashwanitripathi144@gmail.com</t>
  </si>
  <si>
    <t>Ashwani Tripathi</t>
  </si>
  <si>
    <t>muhameda.radwan@gmail.com</t>
  </si>
  <si>
    <t>Mohamed Radawn</t>
  </si>
  <si>
    <t>muhameda.radwan</t>
  </si>
  <si>
    <t>thillaimakesh98@gmail.com</t>
  </si>
  <si>
    <t>Thillai Makesh</t>
  </si>
  <si>
    <t>thillai makesh</t>
  </si>
  <si>
    <t>quietrex@gmail.com</t>
  </si>
  <si>
    <t>Kuok hong chan</t>
  </si>
  <si>
    <t>kuokhong117</t>
  </si>
  <si>
    <t>sitinadhirah6797@gmail.com</t>
  </si>
  <si>
    <t>Siti Nadhirah Kamaruzuki</t>
  </si>
  <si>
    <t xml:space="preserve">Siti Nadhirah </t>
  </si>
  <si>
    <t>ankit313d@gmail.com</t>
  </si>
  <si>
    <t>Ankit Dhanda</t>
  </si>
  <si>
    <t>aditiaadeodhar@gmail.com</t>
  </si>
  <si>
    <t>Aditi Deodhar</t>
  </si>
  <si>
    <t>smelendez25@gmail.com</t>
  </si>
  <si>
    <t>Steven Melendez</t>
  </si>
  <si>
    <t>Steven</t>
  </si>
  <si>
    <t>riya.certification@gmail.com</t>
  </si>
  <si>
    <t>Aditya Riya</t>
  </si>
  <si>
    <t>Riya</t>
  </si>
  <si>
    <t>donymuhammad@gmail.com</t>
  </si>
  <si>
    <t>Muhammad Dony</t>
  </si>
  <si>
    <t>rimu.alikaiser@gmail.com</t>
  </si>
  <si>
    <t>Ali Kaiser</t>
  </si>
  <si>
    <t>mail.kuhadir@gmail.com</t>
  </si>
  <si>
    <t>Mochamad Vicky Ghani Aziz</t>
  </si>
  <si>
    <t>ali.oku@mnsu.edu</t>
  </si>
  <si>
    <t>Ali Oku</t>
  </si>
  <si>
    <t>ALI EASTMAN OKU</t>
  </si>
  <si>
    <t>vidhyasri15101999@gmail.com</t>
  </si>
  <si>
    <t>Srividhya R</t>
  </si>
  <si>
    <t>Srividhya</t>
  </si>
  <si>
    <t>swatipc92@gmail.com</t>
  </si>
  <si>
    <t>Swati Narkhede</t>
  </si>
  <si>
    <t>usametov@gmail.com</t>
  </si>
  <si>
    <t>Alan Samet</t>
  </si>
  <si>
    <t>arqatar301218@gmail.com</t>
  </si>
  <si>
    <t>Anum</t>
  </si>
  <si>
    <t>anum abdullah</t>
  </si>
  <si>
    <t>Ann.nurkayeva@gmail.com</t>
  </si>
  <si>
    <t>Anel Nurkayeva</t>
  </si>
  <si>
    <t>jagruthi.d18@iiits.in</t>
  </si>
  <si>
    <t>Jagruthi Dandamudi</t>
  </si>
  <si>
    <t>sravindr@mtu.edu</t>
  </si>
  <si>
    <t>Sarala Ravindra</t>
  </si>
  <si>
    <t>SaralaR</t>
  </si>
  <si>
    <t>matrikashukla@gmail.com</t>
  </si>
  <si>
    <t>Matrika Shukla</t>
  </si>
  <si>
    <t>abdullahkhan9003@gmail.com</t>
  </si>
  <si>
    <t>Abdullah Khan</t>
  </si>
  <si>
    <t>rutujakawade24@gmail.com</t>
  </si>
  <si>
    <t>Rutuja Kawade</t>
  </si>
  <si>
    <t>ratneshwarmishra.mishra10@gmail.com</t>
  </si>
  <si>
    <t>RATNESHWAR MISHRA</t>
  </si>
  <si>
    <t>RATNESHWAR</t>
  </si>
  <si>
    <t>saimaheshkrishna@gmail.com</t>
  </si>
  <si>
    <t>Saimaheshkrishna Avula</t>
  </si>
  <si>
    <t>saimaheshkrishna</t>
  </si>
  <si>
    <t>loginricha@gmail.com</t>
  </si>
  <si>
    <t>Richa</t>
  </si>
  <si>
    <t>loginricha</t>
  </si>
  <si>
    <t>mandalravi04@gmail.com</t>
  </si>
  <si>
    <t>Ravi Mandal</t>
  </si>
  <si>
    <t>Ravi</t>
  </si>
  <si>
    <t>gsclarke@ucsc.edu</t>
  </si>
  <si>
    <t>Geetha Saarunya Clarke</t>
  </si>
  <si>
    <t>tanyaaggarwal1051@gmail.com</t>
  </si>
  <si>
    <t>Tanya Aggarwal</t>
  </si>
  <si>
    <t>g.seetharaman@outlook.com</t>
  </si>
  <si>
    <t>Seetharaman</t>
  </si>
  <si>
    <t>Ram</t>
  </si>
  <si>
    <t>naidevmodha@gmail.com</t>
  </si>
  <si>
    <t>Devanshi Modha</t>
  </si>
  <si>
    <t>Devanshi</t>
  </si>
  <si>
    <t>malinda.vania@gmail.com</t>
  </si>
  <si>
    <t>Malinda Vania</t>
  </si>
  <si>
    <t>malinda</t>
  </si>
  <si>
    <t>jaykmr_vs@hotmail.com</t>
  </si>
  <si>
    <t>Jayakumar v s</t>
  </si>
  <si>
    <t>jayakumarvs</t>
  </si>
  <si>
    <t>ahmed_abdelkader@hotmail.com</t>
  </si>
  <si>
    <t>Ahmed Elpannann</t>
  </si>
  <si>
    <t>pannann</t>
  </si>
  <si>
    <t>iambenn55@gmail.com</t>
  </si>
  <si>
    <t>Paitoon Prownets</t>
  </si>
  <si>
    <t>abhisheek.uit.ee@gmail.com</t>
  </si>
  <si>
    <t>Abhisheek Mondal</t>
  </si>
  <si>
    <t>moruridarius@gmail.com</t>
  </si>
  <si>
    <t xml:space="preserve">Darius Moruri </t>
  </si>
  <si>
    <t>Darius Moruri</t>
  </si>
  <si>
    <t>17211a0222@bvrit.ac.in</t>
  </si>
  <si>
    <t>Chinta Bindhu Sri</t>
  </si>
  <si>
    <t>chinta Bindhu Sri</t>
  </si>
  <si>
    <t>revanth.adept@gmail.com</t>
  </si>
  <si>
    <t>Revanth Korlepara</t>
  </si>
  <si>
    <t>Revanth</t>
  </si>
  <si>
    <t>nandynamrata10@gmail.com</t>
  </si>
  <si>
    <t>Namrata Nandy</t>
  </si>
  <si>
    <t>Namrata13</t>
  </si>
  <si>
    <t>azeem012001@gmail.com</t>
  </si>
  <si>
    <t>Mohammed Abdul Azeem Siddiqui</t>
  </si>
  <si>
    <t>Abdul Azeem</t>
  </si>
  <si>
    <t>ds.chinzo@gmail.com</t>
  </si>
  <si>
    <t>Chinzorigt Ganbat</t>
  </si>
  <si>
    <t>Zoro</t>
  </si>
  <si>
    <t>begomontes7@gmail.com</t>
  </si>
  <si>
    <t>Begoña Montes</t>
  </si>
  <si>
    <t>bego</t>
  </si>
  <si>
    <t>tjha2008@gmail.com</t>
  </si>
  <si>
    <t>Tanaya Jha</t>
  </si>
  <si>
    <t>Tanaya</t>
  </si>
  <si>
    <t>anamabdullah@gmail.com</t>
  </si>
  <si>
    <t>Anum Abdullah</t>
  </si>
  <si>
    <t>abdullahiismail33@gmail.com</t>
  </si>
  <si>
    <t xml:space="preserve">Abdullahi Ismail </t>
  </si>
  <si>
    <t>abdul</t>
  </si>
  <si>
    <t>rvg296@gmail.com</t>
  </si>
  <si>
    <t>Rohit Mendadhala</t>
  </si>
  <si>
    <t>rvg296</t>
  </si>
  <si>
    <t>anshutrivedik@gmail.com</t>
  </si>
  <si>
    <t>Anshu Trivedi</t>
  </si>
  <si>
    <t>jiyathegreat373@gmail.com</t>
  </si>
  <si>
    <t>Jiya Gupta</t>
  </si>
  <si>
    <t>drrafiqru@yahoo.com</t>
  </si>
  <si>
    <t>Mohammad Rafiqul Islam</t>
  </si>
  <si>
    <t>luckyjeagun1@gmail.com</t>
  </si>
  <si>
    <t>Jeagun Lucky</t>
  </si>
  <si>
    <t>LuckyJD</t>
  </si>
  <si>
    <t>katefiona121@gmail.com</t>
  </si>
  <si>
    <t>Fiona Owuor</t>
  </si>
  <si>
    <t>dkorolov4learn@gmail.com</t>
  </si>
  <si>
    <t>Dmytro Korolov</t>
  </si>
  <si>
    <t>muhammad_sajad47@yahoo.com</t>
  </si>
  <si>
    <t>Muhammad Sajad</t>
  </si>
  <si>
    <t>moni.saro1999@gmail.com</t>
  </si>
  <si>
    <t>Moniga Saroja E</t>
  </si>
  <si>
    <t>Moniga</t>
  </si>
  <si>
    <t>pravallikaaradhyula1999@gmail.com</t>
  </si>
  <si>
    <t>Pravallika Aradhyula</t>
  </si>
  <si>
    <t>Pravallika</t>
  </si>
  <si>
    <t>Mohamed.elghayesh@gmail.com</t>
  </si>
  <si>
    <t xml:space="preserve">Mohamed Elghayesh </t>
  </si>
  <si>
    <t>Alex-Navy</t>
  </si>
  <si>
    <t>manish.krgupta411@gmail.com</t>
  </si>
  <si>
    <t>Manish Gupta</t>
  </si>
  <si>
    <t>Manish Kumar Gupta</t>
  </si>
  <si>
    <t>andrewwongls@outlook.com</t>
  </si>
  <si>
    <t>Andrew Won</t>
  </si>
  <si>
    <t>Andrew W</t>
  </si>
  <si>
    <t>antaripasaha2000@gmail.com</t>
  </si>
  <si>
    <t>Antaripa Saha</t>
  </si>
  <si>
    <t>Vikasmaurya200@gmail.com</t>
  </si>
  <si>
    <t>Vikas Maurya</t>
  </si>
  <si>
    <t>pavitthiraa527@gmail.com</t>
  </si>
  <si>
    <t>Pavitthiraa Periyasamy</t>
  </si>
  <si>
    <t>bansal.ridhima30@gmail.com</t>
  </si>
  <si>
    <t>Ridhima Bansal</t>
  </si>
  <si>
    <t>wrrohit@gmail.com</t>
  </si>
  <si>
    <t>Rohit</t>
  </si>
  <si>
    <t>Rohit R</t>
  </si>
  <si>
    <t>padhmasahithya@gmail.com</t>
  </si>
  <si>
    <t>Padhma M</t>
  </si>
  <si>
    <t>torlarh@gmail.com</t>
  </si>
  <si>
    <t>Adetola Olabanji</t>
  </si>
  <si>
    <t>hellennassuna@gmail.com</t>
  </si>
  <si>
    <t>Hellen Nassuna</t>
  </si>
  <si>
    <t>Hellen</t>
  </si>
  <si>
    <t>kopparthisaikiran@gmail.com</t>
  </si>
  <si>
    <t>Saikiran Kopparthi</t>
  </si>
  <si>
    <t>debo.2006@gmail.com</t>
  </si>
  <si>
    <t>Debarati Sadhukhan</t>
  </si>
  <si>
    <t>ayoadebenjamin@gmail.com</t>
  </si>
  <si>
    <t>Benjamin Ajibade</t>
  </si>
  <si>
    <t>BenAji</t>
  </si>
  <si>
    <t>willyfitrahendria@gmail.com</t>
  </si>
  <si>
    <t>Willy Fitra Hendria</t>
  </si>
  <si>
    <t>mariaridel@gmail.com</t>
  </si>
  <si>
    <t>Maria Rios Delgado</t>
  </si>
  <si>
    <t>aditya.bansal1235</t>
  </si>
  <si>
    <t>lexkariuki92@gmail.com</t>
  </si>
  <si>
    <t>Alexander Kariuki</t>
  </si>
  <si>
    <t>tajnacska@gmail.com</t>
  </si>
  <si>
    <t>Ajna Toth</t>
  </si>
  <si>
    <t>Ajna</t>
  </si>
  <si>
    <t>sivasankarisudhakar@gmail.com</t>
  </si>
  <si>
    <t>Sivasankari</t>
  </si>
  <si>
    <t>sahar_dba_oracle@yahoo.com</t>
  </si>
  <si>
    <t>Sahar Badr</t>
  </si>
  <si>
    <t>bjpavan@gmail.com</t>
  </si>
  <si>
    <t>Pavan B J</t>
  </si>
  <si>
    <t>preetidevsang@gmail.com</t>
  </si>
  <si>
    <t>Preeti Sharma</t>
  </si>
  <si>
    <t>hannesdelbeke@gmail.com</t>
  </si>
  <si>
    <t>Hannes Delbeke</t>
  </si>
  <si>
    <t>hannes delbeke</t>
  </si>
  <si>
    <t>tdarejohnson@gmail.com</t>
  </si>
  <si>
    <t>Dare</t>
  </si>
  <si>
    <t>Dare.Udacity</t>
  </si>
  <si>
    <t>cmaurer2111@gmail.com</t>
  </si>
  <si>
    <t>Constance</t>
  </si>
  <si>
    <t>Constance Maurer</t>
  </si>
  <si>
    <t>2018ab04589@wilp.bits-pilani.ac.in</t>
  </si>
  <si>
    <t>Abhishek Dey</t>
  </si>
  <si>
    <t>Abhishek</t>
  </si>
  <si>
    <t>gul jain</t>
  </si>
  <si>
    <t>surajkarn2@gmail.com</t>
  </si>
  <si>
    <t>Suraj Kumar Karn</t>
  </si>
  <si>
    <t>Suraj</t>
  </si>
  <si>
    <t>xquy.vu@gmail.com</t>
  </si>
  <si>
    <t>Quy Vu</t>
  </si>
  <si>
    <t>sanikamal223@gmail.com</t>
  </si>
  <si>
    <t>Sani Kamal</t>
  </si>
  <si>
    <t>azadbsr3095@gmail.com</t>
  </si>
  <si>
    <t>Chandra Shekhar Azad VA</t>
  </si>
  <si>
    <t>Erode</t>
  </si>
  <si>
    <t>nairanjali0508@gmail.com</t>
  </si>
  <si>
    <t>Anjali Nair</t>
  </si>
  <si>
    <t>Anjali</t>
  </si>
  <si>
    <t>omitspaul@gmail.com</t>
  </si>
  <si>
    <t>Omitusa Oluwafemi</t>
  </si>
  <si>
    <t>jain.kirtika08@gmail.com</t>
  </si>
  <si>
    <t>Kirtika Jain</t>
  </si>
  <si>
    <t>kirtika Jain</t>
  </si>
  <si>
    <t>jimenezpellecer@gmail.com</t>
  </si>
  <si>
    <t>Gabriela Felder</t>
  </si>
  <si>
    <t>GabrielaF</t>
  </si>
  <si>
    <t>lolooyin@gmail.com</t>
  </si>
  <si>
    <t>Apata oyinlade</t>
  </si>
  <si>
    <t>luispacs@gmail.com</t>
  </si>
  <si>
    <t>LUIS CORCHADO</t>
  </si>
  <si>
    <t>LUIS.CORCHADO</t>
  </si>
  <si>
    <t>saleeta qadir</t>
  </si>
  <si>
    <t>saleeta</t>
  </si>
  <si>
    <t>shrishti.sharma.mst17@itbhu.ac.in</t>
  </si>
  <si>
    <t>Shrishti Sharma</t>
  </si>
  <si>
    <t>Ghenaietabir@gmail.com</t>
  </si>
  <si>
    <t xml:space="preserve">Abir Ghenaiet </t>
  </si>
  <si>
    <t>srout2000@yahoo.com</t>
  </si>
  <si>
    <t>Subhasis Rout</t>
  </si>
  <si>
    <t>loisemwarangu@gmail.com</t>
  </si>
  <si>
    <t>Loise Mwarangu</t>
  </si>
  <si>
    <t>Loise</t>
  </si>
  <si>
    <t>ovalle.rogert@gmail.com</t>
  </si>
  <si>
    <t>Rogert Ovalle</t>
  </si>
  <si>
    <t>rogertovalle</t>
  </si>
  <si>
    <t>omunir.mscs18seecs@seecs.edu.pk</t>
  </si>
  <si>
    <t>Omair Munir</t>
  </si>
  <si>
    <t>Islamabad</t>
  </si>
  <si>
    <t>vgnesh@gmail.com</t>
  </si>
  <si>
    <t>Vignesh Rajkumar</t>
  </si>
  <si>
    <t>carlosrojas607@gmail.com</t>
  </si>
  <si>
    <t>Carlos Rojas</t>
  </si>
  <si>
    <t>Carlos Rojas V</t>
  </si>
  <si>
    <t>shrutiavinashaher@gmail.com</t>
  </si>
  <si>
    <t>Shruti Aher</t>
  </si>
  <si>
    <t>yuping1624@gmail.com</t>
  </si>
  <si>
    <t>Yu-Ping Tseng</t>
  </si>
  <si>
    <t>anuja.dasnurkar@gmail.com</t>
  </si>
  <si>
    <t>Anuja Dasnurkar</t>
  </si>
  <si>
    <t>mahirahamzah@gmail.com</t>
  </si>
  <si>
    <t>Mahira Hamzah</t>
  </si>
  <si>
    <t>Mahira</t>
  </si>
  <si>
    <t>Mahek Gupta</t>
  </si>
  <si>
    <t>Mahek</t>
  </si>
  <si>
    <t>danotsonof@gmail.com</t>
  </si>
  <si>
    <t>Daniel Otulagun</t>
  </si>
  <si>
    <t>Danotsonof</t>
  </si>
  <si>
    <t>haloos@me.com</t>
  </si>
  <si>
    <t>Jason</t>
  </si>
  <si>
    <t>Jason Paredes</t>
  </si>
  <si>
    <t>faythkoko98@gmail.com</t>
  </si>
  <si>
    <t>Faith Chepkorir</t>
  </si>
  <si>
    <t>Faith chepkorir</t>
  </si>
  <si>
    <t>Fowler7878@gmail.com</t>
  </si>
  <si>
    <t xml:space="preserve">Christopher Fowler </t>
  </si>
  <si>
    <t xml:space="preserve">Chris Fowler </t>
  </si>
  <si>
    <t>debanjana.karmakar@gmail.com</t>
  </si>
  <si>
    <t>Debanjana Karmakar</t>
  </si>
  <si>
    <t>sathpra@gmail.com</t>
  </si>
  <si>
    <t>Prasath Mendis Appu</t>
  </si>
  <si>
    <t>SATHPra</t>
  </si>
  <si>
    <t>sonalsprabhu16@gmail.com</t>
  </si>
  <si>
    <t>Sonal Prabhu</t>
  </si>
  <si>
    <t>fionashmu@gmail.com</t>
  </si>
  <si>
    <t>Fiyinfoluwa Ashamu</t>
  </si>
  <si>
    <t>Fiyinfoluwa</t>
  </si>
  <si>
    <t>sheetalsinghssr@gmail.com</t>
  </si>
  <si>
    <t>Sheetal Singh</t>
  </si>
  <si>
    <t>Sheetal Singj</t>
  </si>
  <si>
    <t>eeshutyagi@gmail.com</t>
  </si>
  <si>
    <t>Ishani Bhardwaj</t>
  </si>
  <si>
    <t>casiana.ulici21@gmail.com</t>
  </si>
  <si>
    <t xml:space="preserve">Casiana Ulici </t>
  </si>
  <si>
    <t>Casiana Ulici</t>
  </si>
  <si>
    <t>amahale22@gmail.com</t>
  </si>
  <si>
    <t>Akshay mahale</t>
  </si>
  <si>
    <t>Chalokwun@gmail.com</t>
  </si>
  <si>
    <t>Nneamaka Chalokwu</t>
  </si>
  <si>
    <t xml:space="preserve">Microprocessor </t>
  </si>
  <si>
    <t>ngacha.duncan@students.jkuat.ac.ke</t>
  </si>
  <si>
    <t>Ian Ngacha</t>
  </si>
  <si>
    <t>Ngacha</t>
  </si>
  <si>
    <t>vikramaniitr@gmail.com</t>
  </si>
  <si>
    <t xml:space="preserve">Vikraman Karunanidhi </t>
  </si>
  <si>
    <t>Vikraman</t>
  </si>
  <si>
    <t>nikiyasimpson@gmail.com</t>
  </si>
  <si>
    <t>Nikiya Simpson</t>
  </si>
  <si>
    <t>rodrigolima82@gmail.com</t>
  </si>
  <si>
    <t>Rodrigo de Lima Oliveira</t>
  </si>
  <si>
    <t>v78918@yahoo.com.tw</t>
  </si>
  <si>
    <t>Vivian Jiang</t>
  </si>
  <si>
    <t>Vivian J.</t>
  </si>
  <si>
    <t>salwa.afir98@gmail.com</t>
  </si>
  <si>
    <t>SALWA AFIR</t>
  </si>
  <si>
    <t>afir salwa</t>
  </si>
  <si>
    <t>gklinavos@gmail.com</t>
  </si>
  <si>
    <t>Christos Gklinavos</t>
  </si>
  <si>
    <t>cemrecadir@gmail.com</t>
  </si>
  <si>
    <t>Cemre Çadır</t>
  </si>
  <si>
    <t>Cemre</t>
  </si>
  <si>
    <t>muimijustus@gmail.com</t>
  </si>
  <si>
    <t>Justus muimi</t>
  </si>
  <si>
    <t>Muimi justus</t>
  </si>
  <si>
    <t>nandironny1@gmail.com</t>
  </si>
  <si>
    <t>Nandi Chinmay</t>
  </si>
  <si>
    <t>karolina.kulesz@gmail.com</t>
  </si>
  <si>
    <t>Karolina Kulesz</t>
  </si>
  <si>
    <t>bhavyadubey0510@gmail.com</t>
  </si>
  <si>
    <t>Bhavya Dubey</t>
  </si>
  <si>
    <t>jeovani.sanchez@gmail.com</t>
  </si>
  <si>
    <t>Jeovani Sánchez</t>
  </si>
  <si>
    <t>Jeovani Sanchez</t>
  </si>
  <si>
    <t xml:space="preserve">Tanuja.chenna.dev@gmail.com </t>
  </si>
  <si>
    <t>Tanuja Chenna</t>
  </si>
  <si>
    <t>Tanuja</t>
  </si>
  <si>
    <t>nigelgovender@gmail.com</t>
  </si>
  <si>
    <t>Nigel Govender</t>
  </si>
  <si>
    <t>Durban</t>
  </si>
  <si>
    <t>malik.vik22@gmail.com</t>
  </si>
  <si>
    <t>Vikas Malik</t>
  </si>
  <si>
    <t>appanarahul1997@gmail.com</t>
  </si>
  <si>
    <t>Rahul Appana</t>
  </si>
  <si>
    <t>usmanqadeer@yahoo.com</t>
  </si>
  <si>
    <t>Muhammad Usman Qadeer</t>
  </si>
  <si>
    <t>weiyang.sun@ericsson.com</t>
  </si>
  <si>
    <t>Weiyang Sun</t>
  </si>
  <si>
    <t>mitali3112@gmail.com</t>
  </si>
  <si>
    <t>Mitali Sheth</t>
  </si>
  <si>
    <t>Mitali</t>
  </si>
  <si>
    <t>femi.oladosu@gmail.com</t>
  </si>
  <si>
    <t>Oluwafemi Oladosu</t>
  </si>
  <si>
    <t>Femi Oladosu</t>
  </si>
  <si>
    <t>udegbunam.morah@gmail.com</t>
  </si>
  <si>
    <t>Udegbunam MORAH</t>
  </si>
  <si>
    <t>575manohar@gmail.com</t>
  </si>
  <si>
    <t>Siva Koki</t>
  </si>
  <si>
    <t>Siva</t>
  </si>
  <si>
    <t>kanjirukamau30@gmail.com</t>
  </si>
  <si>
    <t>Solomon Kamau</t>
  </si>
  <si>
    <t>davijit868@gmail.com</t>
  </si>
  <si>
    <t>Avijit Das</t>
  </si>
  <si>
    <t>scientificgh@gmail.com</t>
  </si>
  <si>
    <t>Kofi Ocran</t>
  </si>
  <si>
    <t>relay.10d@gmail.com</t>
  </si>
  <si>
    <t>V. Vishal</t>
  </si>
  <si>
    <t>_vishal</t>
  </si>
  <si>
    <t>upadhyayshashank94@gmail.com</t>
  </si>
  <si>
    <t>Shashank Upadhyay</t>
  </si>
  <si>
    <t>Shashank</t>
  </si>
  <si>
    <t>julia.masloh@gmail.com</t>
  </si>
  <si>
    <t>Julia Masloh</t>
  </si>
  <si>
    <t>Julia</t>
  </si>
  <si>
    <t>bribehnke@gmail.com</t>
  </si>
  <si>
    <t>Brian Behnke</t>
  </si>
  <si>
    <t>xmaalix@gmail.com</t>
  </si>
  <si>
    <t>maali altulayhi</t>
  </si>
  <si>
    <t>counteer@gmail.com</t>
  </si>
  <si>
    <t>Zoltán Fábián</t>
  </si>
  <si>
    <t>elenceee@gmail.com</t>
  </si>
  <si>
    <t>Elena Mancheva Zajkovska</t>
  </si>
  <si>
    <t>Elena</t>
  </si>
  <si>
    <t>rachana.bisht.2013@gmail.com</t>
  </si>
  <si>
    <t>Rachana Bisht</t>
  </si>
  <si>
    <t>Rachana.Udacity</t>
  </si>
  <si>
    <t>sridhar_ethiraj@yahoo.com</t>
  </si>
  <si>
    <t>Sridhar Ethiraj</t>
  </si>
  <si>
    <t>jermainedasargo@gmail.com</t>
  </si>
  <si>
    <t>Jermaine Dasargo</t>
  </si>
  <si>
    <t>nirmal.budhathoki@gmail.com</t>
  </si>
  <si>
    <t>Nirmal Budhathoki</t>
  </si>
  <si>
    <t>Nirmal</t>
  </si>
  <si>
    <t>patilaja@gmail.com</t>
  </si>
  <si>
    <t>Ajay Patil</t>
  </si>
  <si>
    <t>suma.mandalreddy@gmail.com</t>
  </si>
  <si>
    <t>Suma Mandalreddy</t>
  </si>
  <si>
    <t>Suma</t>
  </si>
  <si>
    <t>edirgl@hotmail.com</t>
  </si>
  <si>
    <t>Edir Garcia Lazo</t>
  </si>
  <si>
    <t>Edir Garcia</t>
  </si>
  <si>
    <t>astika.nehra@gmail.com</t>
  </si>
  <si>
    <t>ap056056@gmail.com</t>
  </si>
  <si>
    <t>Ashish Pradhan</t>
  </si>
  <si>
    <t>alezamaziessoloani@gmail.com</t>
  </si>
  <si>
    <t>Mazi Essoloani Aleza</t>
  </si>
  <si>
    <t>dnoel@prkcg.com</t>
  </si>
  <si>
    <t>Donatienne Noel</t>
  </si>
  <si>
    <t>Donatienne.Udacity</t>
  </si>
  <si>
    <t>vvijaya19@gmail.com</t>
  </si>
  <si>
    <t>Vijaya Lakshmi Vishnumolakala</t>
  </si>
  <si>
    <t>Vijaya</t>
  </si>
  <si>
    <t>patthyfer.pf@gmail.com</t>
  </si>
  <si>
    <t>Patrícia Fernandes</t>
  </si>
  <si>
    <t>Patrícia</t>
  </si>
  <si>
    <t>rehab228emam@hotmail.co.uk</t>
  </si>
  <si>
    <t>Rehab Emam</t>
  </si>
  <si>
    <t>gen.parra65@gmail.com</t>
  </si>
  <si>
    <t>Gen Parra</t>
  </si>
  <si>
    <t>wuletal@lalibelaglobal.com</t>
  </si>
  <si>
    <t>Wuleta Lemma</t>
  </si>
  <si>
    <t>Wlemma</t>
  </si>
  <si>
    <t>ttmafox@gmail.com</t>
  </si>
  <si>
    <t>Qinhong Cai</t>
  </si>
  <si>
    <t>shivaniisiva@gmail.com</t>
  </si>
  <si>
    <t>Shivanii S</t>
  </si>
  <si>
    <t>Shivanii</t>
  </si>
  <si>
    <t>eftychiatsoni@gmail.com</t>
  </si>
  <si>
    <t>Effie Tsonis</t>
  </si>
  <si>
    <t>gustavosystemas@gmail.com</t>
  </si>
  <si>
    <t>Cesar Gustavo Seminario Calle</t>
  </si>
  <si>
    <t>C.Gustavo_Seminario</t>
  </si>
  <si>
    <t>khatrimahesh@gmail.com</t>
  </si>
  <si>
    <t>Mahesh Khatri</t>
  </si>
  <si>
    <t xml:space="preserve">neemaclare@gmail.com </t>
  </si>
  <si>
    <t>Neema Mwaniki</t>
  </si>
  <si>
    <t>brenoufes@hotmail.com</t>
  </si>
  <si>
    <t>Breno Silva</t>
  </si>
  <si>
    <t>brendalf</t>
  </si>
  <si>
    <t>atirabagwan@gmail.com</t>
  </si>
  <si>
    <t>Atira Bagwan</t>
  </si>
  <si>
    <t>immanuelladuke@gmail.com</t>
  </si>
  <si>
    <t>Immanuella Duke</t>
  </si>
  <si>
    <t>yallamandarao@gmail.com</t>
  </si>
  <si>
    <t>Yallamanda Rao Daghupati</t>
  </si>
  <si>
    <t>Yallamandarao Daghupati</t>
  </si>
  <si>
    <t>visaleap1@gmail.com</t>
  </si>
  <si>
    <t>Visalakshi Dhandapani</t>
  </si>
  <si>
    <t>visalakshi.d</t>
  </si>
  <si>
    <t>anushakrn.st02@gmail.com</t>
  </si>
  <si>
    <t>K Anusha</t>
  </si>
  <si>
    <t>vvijayalakshmi21@gmail.com</t>
  </si>
  <si>
    <t>Vijaya Lakshmi Venkatraman</t>
  </si>
  <si>
    <t>Viji</t>
  </si>
  <si>
    <t>RAHUL.SAMANT07@GMAIL.COM</t>
  </si>
  <si>
    <t>RAHUL SINGH SAMANT</t>
  </si>
  <si>
    <t>Enabs.ehi@gmail.com</t>
  </si>
  <si>
    <t>Ehi Enabs</t>
  </si>
  <si>
    <t>iishipatel@gmail.com</t>
  </si>
  <si>
    <t>Iishi Patel</t>
  </si>
  <si>
    <t>ariannarojasaquino@gmail.com</t>
  </si>
  <si>
    <t>Arianna Rojas Aquino</t>
  </si>
  <si>
    <t>pinzari.kirill@gmail.com</t>
  </si>
  <si>
    <t>Pinzari Chiril</t>
  </si>
  <si>
    <t>vanessaguapo@gmail.com</t>
  </si>
  <si>
    <t>Vanessa Guapo</t>
  </si>
  <si>
    <t>Vanessa G.</t>
  </si>
  <si>
    <t>ujafarali@gmail.com</t>
  </si>
  <si>
    <t>Ubaidullah Jaffar Ali</t>
  </si>
  <si>
    <t>career.development.miami@gmail.com</t>
  </si>
  <si>
    <t>Pablo Puente</t>
  </si>
  <si>
    <t>pablo.puente</t>
  </si>
  <si>
    <t>ikilicas@icloud.com</t>
  </si>
  <si>
    <t>Ismail Kilicaslan</t>
  </si>
  <si>
    <t>simi.wadhwa999@gmail.com</t>
  </si>
  <si>
    <t>Simran Wadhwa</t>
  </si>
  <si>
    <t>a.gharib89@yahoo.com</t>
  </si>
  <si>
    <t>Ahmed Gharib</t>
  </si>
  <si>
    <t>rahulrmysore@gmail.com</t>
  </si>
  <si>
    <t>Rahul Ravishankar</t>
  </si>
  <si>
    <t>rahul</t>
  </si>
  <si>
    <t>spammo@gmx.at</t>
  </si>
  <si>
    <t>Chris Kollmitzer</t>
  </si>
  <si>
    <t>Chris</t>
  </si>
  <si>
    <t>saakshi077@gmail.com</t>
  </si>
  <si>
    <t>Saakshi Malhotra</t>
  </si>
  <si>
    <t>lissagraciela.rivera@gmail.com</t>
  </si>
  <si>
    <t>Lissa Rivera</t>
  </si>
  <si>
    <t>Lissa Graciela</t>
  </si>
  <si>
    <t>molingejr@gmail.com</t>
  </si>
  <si>
    <t>Molinge Jr</t>
  </si>
  <si>
    <t>Molinge</t>
  </si>
  <si>
    <t>elau2002@gmail.com</t>
  </si>
  <si>
    <t>Elaine Lau</t>
  </si>
  <si>
    <t>Elaine</t>
  </si>
  <si>
    <t xml:space="preserve">s.saood879@yahoo.com </t>
  </si>
  <si>
    <t xml:space="preserve">Shah Saood khan </t>
  </si>
  <si>
    <t xml:space="preserve">Saood khan </t>
  </si>
  <si>
    <t>ghanshyama108@gmail.com</t>
  </si>
  <si>
    <t>Ghanshyam kumar</t>
  </si>
  <si>
    <t>ghanshyam.tech</t>
  </si>
  <si>
    <t>miroslaw.kurzela@gmail.com</t>
  </si>
  <si>
    <t>Miroslaw Kurzela</t>
  </si>
  <si>
    <t>adeosunolufunmbi@gmail.com</t>
  </si>
  <si>
    <t>OLUFUNMBI ADEOSUN</t>
  </si>
  <si>
    <t>Funmbi</t>
  </si>
  <si>
    <t>ines_mrpp@hotmail.com</t>
  </si>
  <si>
    <t>Inês Pinto</t>
  </si>
  <si>
    <t>prashanth.babu@gmail.com</t>
  </si>
  <si>
    <t>Prashanth Babu, Velanati Venkata</t>
  </si>
  <si>
    <t>Prashanth</t>
  </si>
  <si>
    <t>SALMANZAMAN@GMAIL.COM</t>
  </si>
  <si>
    <t>Salman Zaman</t>
  </si>
  <si>
    <t>ayanmiayan2010@gmail.com</t>
  </si>
  <si>
    <t>Ayanlowo Babatunde</t>
  </si>
  <si>
    <t>ayanlola</t>
  </si>
  <si>
    <t>erico.luiz@gmail.com</t>
  </si>
  <si>
    <t>Érico Rocha</t>
  </si>
  <si>
    <t>Érico Luiz Encarnação Rocha</t>
  </si>
  <si>
    <t>crisansou@gmail.com</t>
  </si>
  <si>
    <t>Cristina Santana Souza</t>
  </si>
  <si>
    <t>ashlynnleray@gmail.com</t>
  </si>
  <si>
    <t>Ashlynn Le Ray</t>
  </si>
  <si>
    <t>Ashlynn</t>
  </si>
  <si>
    <t>g.gashin@gmail.com</t>
  </si>
  <si>
    <t>Gashin Ghazizadeh</t>
  </si>
  <si>
    <t>petrooha@gmail.com</t>
  </si>
  <si>
    <t>Petr Frolkin</t>
  </si>
  <si>
    <t>alumandas.sil@gmail.com</t>
  </si>
  <si>
    <t>Alumanda Shakankale</t>
  </si>
  <si>
    <t>senogard@gmail.com</t>
  </si>
  <si>
    <t>Omar Fuentes</t>
  </si>
  <si>
    <t>siewlee_k@rocketmail.com</t>
  </si>
  <si>
    <t>Koh Siew Lee</t>
  </si>
  <si>
    <t>Siewlee</t>
  </si>
  <si>
    <t>eltonkwek@gmail.com</t>
  </si>
  <si>
    <t>Elton Kwek</t>
  </si>
  <si>
    <t>natarosas96@gmail.com</t>
  </si>
  <si>
    <t>Natalia Monroy</t>
  </si>
  <si>
    <t>Natalia Monroy Rosas</t>
  </si>
  <si>
    <t>toyinolatile@gmail.com</t>
  </si>
  <si>
    <t>Toyin Olatile</t>
  </si>
  <si>
    <t>ahmed_barbary@yahoo.com</t>
  </si>
  <si>
    <t>Ahmed Abdelhameed</t>
  </si>
  <si>
    <t>Bhoikar.a@northeastern.edu</t>
  </si>
  <si>
    <t>Abhinay Bhoikar</t>
  </si>
  <si>
    <t>georgi_palavecino@hotmail.com</t>
  </si>
  <si>
    <t>Georgina Palavecino</t>
  </si>
  <si>
    <t>Georgi</t>
  </si>
  <si>
    <t>giselle.vqz@gmail.com</t>
  </si>
  <si>
    <t>Giselle Velazquez</t>
  </si>
  <si>
    <t>alisha.goyal007@gmail.com</t>
  </si>
  <si>
    <t>Alisha Goyal</t>
  </si>
  <si>
    <t>ngabry@yahoo.com</t>
  </si>
  <si>
    <t>Gabriella Nagy</t>
  </si>
  <si>
    <t>Gabriella</t>
  </si>
  <si>
    <t>aditi.hrms@gmail.com</t>
  </si>
  <si>
    <t>Aditi Chadha</t>
  </si>
  <si>
    <t>shborade@gmail.com</t>
  </si>
  <si>
    <t>Shubhankar Borade</t>
  </si>
  <si>
    <t>pereraniromi1004@gmail.com</t>
  </si>
  <si>
    <t>mnsb perera</t>
  </si>
  <si>
    <t>mnsb1004</t>
  </si>
  <si>
    <t>khan.jamshed4u@gmail.com</t>
  </si>
  <si>
    <t>Jamshed Khan</t>
  </si>
  <si>
    <t>souji.1990@gmail.com</t>
  </si>
  <si>
    <t>Soujanya Konkimalla</t>
  </si>
  <si>
    <t>souji2k8</t>
  </si>
  <si>
    <t>korubilliprasanna686@gmail.com</t>
  </si>
  <si>
    <t>Korubilli Sri Lakshmi Prasanna</t>
  </si>
  <si>
    <t>Korubilli_Prasanna.udacity</t>
  </si>
  <si>
    <t>fior.gbm@gmail.com</t>
  </si>
  <si>
    <t>Gabriel Fior</t>
  </si>
  <si>
    <t>aksh.shendge@gmail.com</t>
  </si>
  <si>
    <t>Akshata Shendge</t>
  </si>
  <si>
    <t>Pune</t>
  </si>
  <si>
    <t>kaanchan.yadav@gmail.com</t>
  </si>
  <si>
    <t>Kanchan Yadav</t>
  </si>
  <si>
    <t>monika.zofal@tuwien.ac.at</t>
  </si>
  <si>
    <t>Monika Zofal</t>
  </si>
  <si>
    <t>Monika</t>
  </si>
  <si>
    <t>sessika.siregar@gmail.com</t>
  </si>
  <si>
    <t>Sessika Siregar</t>
  </si>
  <si>
    <t>Sessika</t>
  </si>
  <si>
    <t>rajeshroy402@outlook.com</t>
  </si>
  <si>
    <t>Rajesh Roy</t>
  </si>
  <si>
    <t>felix.odette@gmail.com</t>
  </si>
  <si>
    <t>Felix Odete</t>
  </si>
  <si>
    <t>Odette</t>
  </si>
  <si>
    <t>fazalmd964@gmail.com</t>
  </si>
  <si>
    <t xml:space="preserve">Mohamed Fazal Mustafa </t>
  </si>
  <si>
    <t>patrick.bayard@gmail.com</t>
  </si>
  <si>
    <t>Patrick Bayard</t>
  </si>
  <si>
    <t>PB.udacity</t>
  </si>
  <si>
    <t>corriewsnyman@gmail.com</t>
  </si>
  <si>
    <t>Corrie Snyman</t>
  </si>
  <si>
    <t>Corrie</t>
  </si>
  <si>
    <t>sma.olulana@gmail.com</t>
  </si>
  <si>
    <t>Oluseun Olulana</t>
  </si>
  <si>
    <t>ou.fatimaezzahra@gmail.com</t>
  </si>
  <si>
    <t>Fatima-Ezzahra OUHMID</t>
  </si>
  <si>
    <t>thegame4020@gmail.com</t>
  </si>
  <si>
    <t>April Dickson</t>
  </si>
  <si>
    <t>April_D</t>
  </si>
  <si>
    <t>RIA GOEL</t>
  </si>
  <si>
    <t>deepika.vemuri1@gmail.com</t>
  </si>
  <si>
    <t>Deepika Vemuri</t>
  </si>
  <si>
    <t>bewitharindam@gmail.com</t>
  </si>
  <si>
    <t>Arindam Banerjee</t>
  </si>
  <si>
    <t>afolabimkay@gmail.com</t>
  </si>
  <si>
    <t>Adeshola Afolabi</t>
  </si>
  <si>
    <t>deepali.tolia@gmail.com</t>
  </si>
  <si>
    <t>Deepali Tolia</t>
  </si>
  <si>
    <t>Deepali</t>
  </si>
  <si>
    <t>zhoujing@ninjaedu.com.cn</t>
  </si>
  <si>
    <t>Jing Zhou</t>
  </si>
  <si>
    <t>Margot</t>
  </si>
  <si>
    <t>anupthakker7@gmail.com</t>
  </si>
  <si>
    <t>Anup Thakkar</t>
  </si>
  <si>
    <t>milamish@live.com</t>
  </si>
  <si>
    <t>Mildred Amalemba Amiani</t>
  </si>
  <si>
    <t>machocho.mengo254@gmail.com</t>
  </si>
  <si>
    <t>Machocho Mengo</t>
  </si>
  <si>
    <t>omar_medhat62@yahoo.com</t>
  </si>
  <si>
    <t>Omar Medhat</t>
  </si>
  <si>
    <t>atishimiral@gmail.com</t>
  </si>
  <si>
    <t>Atishi Miral</t>
  </si>
  <si>
    <t>AtishiMiral</t>
  </si>
  <si>
    <t>vrikshikakalpa@gmail.com</t>
  </si>
  <si>
    <t>Kalpa Selva</t>
  </si>
  <si>
    <t>Kalpa</t>
  </si>
  <si>
    <t>csilva.santos1997@gmail.com</t>
  </si>
  <si>
    <t>Camila Silva dos Santos</t>
  </si>
  <si>
    <t>Camila</t>
  </si>
  <si>
    <t>guptamanasi888@gmail.com</t>
  </si>
  <si>
    <t>Manasi Gupta</t>
  </si>
  <si>
    <t xml:space="preserve">Ayoyinkas@gmail.com </t>
  </si>
  <si>
    <t xml:space="preserve">Ayoyinka </t>
  </si>
  <si>
    <t>murad.a.yaghi@ieee.org</t>
  </si>
  <si>
    <t>Murad A. Yaghi</t>
  </si>
  <si>
    <t>b.tasneem@hotmail.com</t>
  </si>
  <si>
    <t>Bilal Tasneem</t>
  </si>
  <si>
    <t>injarapusrisharanya@gmail.com</t>
  </si>
  <si>
    <t>Injarapu Sri Sharanya</t>
  </si>
  <si>
    <t>Sri Sharanya</t>
  </si>
  <si>
    <t>arthur.reis@live.com</t>
  </si>
  <si>
    <t>Arthur Carvalho</t>
  </si>
  <si>
    <t>Arthur Reis de Carvalho</t>
  </si>
  <si>
    <t>aditis15aug@gmail.com</t>
  </si>
  <si>
    <t>Aditi Singh</t>
  </si>
  <si>
    <t>vnmamniya@gmail.com</t>
  </si>
  <si>
    <t>Viral Mamniya</t>
  </si>
  <si>
    <t>philoraj93@gmail.com</t>
  </si>
  <si>
    <t>Philo R</t>
  </si>
  <si>
    <t>monim67@yahoo.com</t>
  </si>
  <si>
    <t>Md. Abdul Monim</t>
  </si>
  <si>
    <t>haonatararomi@gmail.com</t>
  </si>
  <si>
    <t>Haonat Araromi</t>
  </si>
  <si>
    <t>Olajumoke</t>
  </si>
  <si>
    <t>sainihith9618@gmail.com</t>
  </si>
  <si>
    <t>Nihith Reddy</t>
  </si>
  <si>
    <t>raklalulua@gmail.com</t>
  </si>
  <si>
    <t>Lulua Rakla</t>
  </si>
  <si>
    <t>Lulua</t>
  </si>
  <si>
    <t>i.linker8@gmail.com</t>
  </si>
  <si>
    <t>Iair Moisés</t>
  </si>
  <si>
    <t>iair linker</t>
  </si>
  <si>
    <t>meinloo94@gmail.com</t>
  </si>
  <si>
    <t>Mokarrameh Einlou</t>
  </si>
  <si>
    <t>werlindo.mangrobang@gmail.com</t>
  </si>
  <si>
    <t>Werlindo Mangrobang</t>
  </si>
  <si>
    <t>Werlindo</t>
  </si>
  <si>
    <t>minoli879@gmail.com</t>
  </si>
  <si>
    <t>Minoli Vartak</t>
  </si>
  <si>
    <t>pasalemaiyri79@gmail.com</t>
  </si>
  <si>
    <t xml:space="preserve">Maitri Pasale </t>
  </si>
  <si>
    <t xml:space="preserve">Maitri Paslae </t>
  </si>
  <si>
    <t>khyatibisht4998@gmail.com</t>
  </si>
  <si>
    <t>Khyati Bisht</t>
  </si>
  <si>
    <t>Khyati</t>
  </si>
  <si>
    <t>emanijaz583@gmail.com</t>
  </si>
  <si>
    <t>Eman Ijaz</t>
  </si>
  <si>
    <t>Eman</t>
  </si>
  <si>
    <t>linchao1@yahoo.com</t>
  </si>
  <si>
    <t>Lin Chao</t>
  </si>
  <si>
    <t>Lin C.</t>
  </si>
  <si>
    <t>uskpra2223@gmail.com</t>
  </si>
  <si>
    <t>Utkarsha Kandale</t>
  </si>
  <si>
    <t>dsouzaakhil@outlook.com</t>
  </si>
  <si>
    <t>Akhil Dsouza</t>
  </si>
  <si>
    <t>svk.shreyaskale@gmail.com</t>
  </si>
  <si>
    <t>Shreyas Kale</t>
  </si>
  <si>
    <t xml:space="preserve">tahreemarif34@gmail.com </t>
  </si>
  <si>
    <t xml:space="preserve">Tahreem Arif </t>
  </si>
  <si>
    <t>ahmed.rabbani8@gmail.com</t>
  </si>
  <si>
    <t>Ahmed Rabbani</t>
  </si>
  <si>
    <t>Ahmed</t>
  </si>
  <si>
    <t>lambertb@uw.edu</t>
  </si>
  <si>
    <t>Bennett Lambert</t>
  </si>
  <si>
    <t>Ben Lambert</t>
  </si>
  <si>
    <t>cnmuraya@gmail.com</t>
  </si>
  <si>
    <t>Catherine Muraya</t>
  </si>
  <si>
    <t>chioma.simonetta.ifeji@cantab.net</t>
  </si>
  <si>
    <t>Simonetta Ifeji</t>
  </si>
  <si>
    <t>Simonetta I.</t>
  </si>
  <si>
    <t>fatimaharake95@gmail.com</t>
  </si>
  <si>
    <t>Fatima Al Harake</t>
  </si>
  <si>
    <t>jurreaserna@gmail.com</t>
  </si>
  <si>
    <t>Julián Urrea</t>
  </si>
  <si>
    <t>cristiana.galotti@gmail.com</t>
  </si>
  <si>
    <t>Cristiana Galotti</t>
  </si>
  <si>
    <t>zorzi.gio@gmail.com</t>
  </si>
  <si>
    <t>Giorgio Zorzi</t>
  </si>
  <si>
    <t>e109261@gmail.com</t>
  </si>
  <si>
    <t>Erkan Hatipoğlu</t>
  </si>
  <si>
    <t>Erkan</t>
  </si>
  <si>
    <t>krishan.singh@hec.edu</t>
  </si>
  <si>
    <t>Krishan Singh</t>
  </si>
  <si>
    <t>Krishan</t>
  </si>
  <si>
    <t>satymbhushan@hotmail.com</t>
  </si>
  <si>
    <t>Satyam Bhushan</t>
  </si>
  <si>
    <t>satyam.bhushan</t>
  </si>
  <si>
    <t>tt.99@hotmail.com</t>
  </si>
  <si>
    <t>Mohamed Mohana</t>
  </si>
  <si>
    <t>Mohamed Osama Mohamed Mohana</t>
  </si>
  <si>
    <t>boraton2010@gmail.com</t>
  </si>
  <si>
    <t>Olabode Oluwaseun</t>
  </si>
  <si>
    <t>Olabode Ajayi</t>
  </si>
  <si>
    <t>zoe.goey@gmail.com</t>
  </si>
  <si>
    <t>Zoé Goey</t>
  </si>
  <si>
    <t>musbell007@gmail.com</t>
  </si>
  <si>
    <t>Bello Musa</t>
  </si>
  <si>
    <t>gulsahgrk@gmail.com</t>
  </si>
  <si>
    <t>Gulsah Guruk</t>
  </si>
  <si>
    <t>ppetrovski@gmail.com</t>
  </si>
  <si>
    <t>Petar Petrovski</t>
  </si>
  <si>
    <t>dgalindo@studentpartner.com</t>
  </si>
  <si>
    <t>DANIELA ALEXANDRA GALINDO MALDONADO</t>
  </si>
  <si>
    <t>Daniela Alexandra Galindo Maldonado</t>
  </si>
  <si>
    <t>alexioskreyzig@gmail.com</t>
  </si>
  <si>
    <t>Harsimranjeet Saini</t>
  </si>
  <si>
    <t>Harry</t>
  </si>
  <si>
    <t>fyepezsalazar@gmail.com</t>
  </si>
  <si>
    <t>Felix Yepez</t>
  </si>
  <si>
    <t>Mokowebtech@gmail.com</t>
  </si>
  <si>
    <t>Daniel Amoko</t>
  </si>
  <si>
    <t>AmoCode</t>
  </si>
  <si>
    <t>alex.milks@gmail.com</t>
  </si>
  <si>
    <t>Alexander Milks</t>
  </si>
  <si>
    <t>meganjythong@gmail.com</t>
  </si>
  <si>
    <t>Megan Thong</t>
  </si>
  <si>
    <t>dannygarcia193@gmail.com</t>
  </si>
  <si>
    <t>Daniel Garcia</t>
  </si>
  <si>
    <t>peninahmatheri@gmail.com</t>
  </si>
  <si>
    <t>Peninah Matheri</t>
  </si>
  <si>
    <t>Peninah</t>
  </si>
  <si>
    <t>TousifAhamed</t>
  </si>
  <si>
    <t>massoudhamad@gmail.com</t>
  </si>
  <si>
    <t>Massoud Hamad</t>
  </si>
  <si>
    <t>massoudhamad</t>
  </si>
  <si>
    <t>narramukhesh@gmail.com</t>
  </si>
  <si>
    <t>Mukhesh narra</t>
  </si>
  <si>
    <t>uoctaviani@gmail.com</t>
  </si>
  <si>
    <t>ulfa octaviani</t>
  </si>
  <si>
    <t>ulfa</t>
  </si>
  <si>
    <t>nazirsanna99@gmail.com</t>
  </si>
  <si>
    <t>Sanna Nazir</t>
  </si>
  <si>
    <t>ankitbhagat.ankit@gmail.com</t>
  </si>
  <si>
    <t xml:space="preserve">Ankit Bhagat </t>
  </si>
  <si>
    <t xml:space="preserve">Ankit Kumar Bhagat </t>
  </si>
  <si>
    <t>Ebuka Oguchi</t>
  </si>
  <si>
    <t>sachindev1111@gmail.com</t>
  </si>
  <si>
    <t>Sachin Dev S</t>
  </si>
  <si>
    <t>Sachindev</t>
  </si>
  <si>
    <t>Jjj430@msn.com</t>
  </si>
  <si>
    <t>Rosemary Joe</t>
  </si>
  <si>
    <t>Rosemary</t>
  </si>
  <si>
    <t>shaistaaman@live.com</t>
  </si>
  <si>
    <t>Shaista Aman</t>
  </si>
  <si>
    <t>Anusha K</t>
  </si>
  <si>
    <t>landryplacid@gmail.com</t>
  </si>
  <si>
    <t xml:space="preserve">Noubissie landry placid </t>
  </si>
  <si>
    <t>Noubissie Landry</t>
  </si>
  <si>
    <t>taysc789@gmail.com</t>
  </si>
  <si>
    <t>Felicia Tay</t>
  </si>
  <si>
    <t>amit.pradhanece@gmail.com</t>
  </si>
  <si>
    <t>Amit Pradhan</t>
  </si>
  <si>
    <t>fvidaurre@gmail.com</t>
  </si>
  <si>
    <t>Freddy Vidaurre</t>
  </si>
  <si>
    <t>Freddy V</t>
  </si>
  <si>
    <t>surekha1678@gmail.com</t>
  </si>
  <si>
    <t>whalesun@gmail.com</t>
  </si>
  <si>
    <t>Wilson Chee</t>
  </si>
  <si>
    <t>Wilson_Udacity_ML</t>
  </si>
  <si>
    <t>Cmiyachi@alum.mit.edu</t>
  </si>
  <si>
    <t>Christine Miyachi</t>
  </si>
  <si>
    <t>Chris M</t>
  </si>
  <si>
    <t>indubitable_indra@yahoo.co.in</t>
  </si>
  <si>
    <t>Indrajit Roy</t>
  </si>
  <si>
    <t>varun1malik@gmail.com</t>
  </si>
  <si>
    <t>Varun malik</t>
  </si>
  <si>
    <t>Vmalik</t>
  </si>
  <si>
    <t>nidhivermaa91@gmail.com</t>
  </si>
  <si>
    <t>Nidhi Verma</t>
  </si>
  <si>
    <t>NIDHI_V</t>
  </si>
  <si>
    <t>jahnavi30nov@gmail.com</t>
  </si>
  <si>
    <t>Jahnavi Jonnalagadda</t>
  </si>
  <si>
    <t>akshay.verenkar07@gmail.com</t>
  </si>
  <si>
    <t>Akshay Verenkar</t>
  </si>
  <si>
    <t>Akki07</t>
  </si>
  <si>
    <t>aji.jan90@gmail.com</t>
  </si>
  <si>
    <t>Aji S</t>
  </si>
  <si>
    <t>Aji</t>
  </si>
  <si>
    <t>lokeshlalwani.nmims@gmail.com</t>
  </si>
  <si>
    <t>Lokesh Lalwani</t>
  </si>
  <si>
    <t>Lokesh</t>
  </si>
  <si>
    <t>alina.motygullina@gmail.com</t>
  </si>
  <si>
    <t>Alina Motygullina</t>
  </si>
  <si>
    <t>athanasios.al@gmail.com</t>
  </si>
  <si>
    <t xml:space="preserve">Athanasios Alexopoulos </t>
  </si>
  <si>
    <t>atalex</t>
  </si>
  <si>
    <t>karim.youssef@ymail.cpm</t>
  </si>
  <si>
    <t>Karim Youssef</t>
  </si>
  <si>
    <t>sajjadmanal24@gmail.com</t>
  </si>
  <si>
    <t>Sajjad Manal</t>
  </si>
  <si>
    <t>Sajjad</t>
  </si>
  <si>
    <t>sidbhat1979@gmail.com</t>
  </si>
  <si>
    <t>siddhartha bhattacharya</t>
  </si>
  <si>
    <t>b.kilicaslanbk@gmail.com</t>
  </si>
  <si>
    <t>Burak Kilicaslan</t>
  </si>
  <si>
    <t>BurakKilicaslan</t>
  </si>
  <si>
    <t xml:space="preserve">kanthchary@gmail.com </t>
  </si>
  <si>
    <t xml:space="preserve">Shivakanth Puligilla </t>
  </si>
  <si>
    <t>Shivakanth P</t>
  </si>
  <si>
    <t>nagendrasingh12471@hotmail.com</t>
  </si>
  <si>
    <t>Nagendra Singh</t>
  </si>
  <si>
    <t>falconArrow</t>
  </si>
  <si>
    <t>Missoctober959@gmail.com</t>
  </si>
  <si>
    <t>Funto Adeyemi</t>
  </si>
  <si>
    <t>Feekah</t>
  </si>
  <si>
    <t>prakashram1996@gmail.com</t>
  </si>
  <si>
    <t>Ramprakash Pavithrakannan</t>
  </si>
  <si>
    <t>Ramprakash</t>
  </si>
  <si>
    <t>vanam.srikanth@infosys.com</t>
  </si>
  <si>
    <t>vanam srikanth</t>
  </si>
  <si>
    <t>jcanizar@gmail.com</t>
  </si>
  <si>
    <t>JORGE CAÑIZARES</t>
  </si>
  <si>
    <t>Jorge Cañizares</t>
  </si>
  <si>
    <t>sibigbami01@gmail.com</t>
  </si>
  <si>
    <t xml:space="preserve">Sulaiman Ibigbami </t>
  </si>
  <si>
    <t xml:space="preserve">Sulaiman </t>
  </si>
  <si>
    <t>Chitisha.UK</t>
  </si>
  <si>
    <t>ash2shukla@gmail.com</t>
  </si>
  <si>
    <t>Ashish Shukla</t>
  </si>
  <si>
    <t>riokorb14@gmail.com</t>
  </si>
  <si>
    <t>Wilson Teng</t>
  </si>
  <si>
    <t>namaniharish33@gmail.com</t>
  </si>
  <si>
    <t>Hareesh Namani</t>
  </si>
  <si>
    <t>simranjeet.dba@gmail.com</t>
  </si>
  <si>
    <t>Simranjeet Singh</t>
  </si>
  <si>
    <t>Sreevenkatesh09@yahoo.com</t>
  </si>
  <si>
    <t>Sree Venkatesh Nanduri</t>
  </si>
  <si>
    <t>Sree Venkatesh</t>
  </si>
  <si>
    <t xml:space="preserve">jadhavsnema17ite@student.mes.ac.in </t>
  </si>
  <si>
    <t>Snehal Jadhav</t>
  </si>
  <si>
    <t xml:space="preserve">Snehal Mangesh Jadhav </t>
  </si>
  <si>
    <t>smruti.sambit.rout@gmail.com</t>
  </si>
  <si>
    <t>Smrutisambit Rout</t>
  </si>
  <si>
    <t>Sambit Rout</t>
  </si>
  <si>
    <t>sunanda1sripally@gmail.com</t>
  </si>
  <si>
    <t>Sunanda Mandal</t>
  </si>
  <si>
    <t>Sunanda</t>
  </si>
  <si>
    <t>ayushic061@gmail.com</t>
  </si>
  <si>
    <t>Yogesh.tak@outlook.com</t>
  </si>
  <si>
    <t>Yogesh Tak</t>
  </si>
  <si>
    <t>Yogesh</t>
  </si>
  <si>
    <t>onur_bar@yahoo.com</t>
  </si>
  <si>
    <t>Onur Barış</t>
  </si>
  <si>
    <t>Onur Baris</t>
  </si>
  <si>
    <t>anandjha_1990@yahoo.com</t>
  </si>
  <si>
    <t>Anand Jha</t>
  </si>
  <si>
    <t xml:space="preserve">salmantaiwo@gmail.com </t>
  </si>
  <si>
    <t>Umar  Salman</t>
  </si>
  <si>
    <t>Umar Taiwo Salman</t>
  </si>
  <si>
    <t>wiktor.gancarz@smykbsl.co.uk</t>
  </si>
  <si>
    <t>Wiktor Gancarz</t>
  </si>
  <si>
    <t>Kirkcaldy</t>
  </si>
  <si>
    <t>sh.shandilya16@gmail.com</t>
  </si>
  <si>
    <t>Shikha Shandilya</t>
  </si>
  <si>
    <t>yeliz.angin@gmail.com</t>
  </si>
  <si>
    <t>Yeliz Angin-Strelkov</t>
  </si>
  <si>
    <t>Yeliz_Udacity</t>
  </si>
  <si>
    <t xml:space="preserve">loisblssd@gmail.com </t>
  </si>
  <si>
    <t>Keh</t>
  </si>
  <si>
    <t>Lois Keh</t>
  </si>
  <si>
    <t>yacine.hafiane@abc-dz.net</t>
  </si>
  <si>
    <t>Yacine Hafiane</t>
  </si>
  <si>
    <t>ashishvishnusomvanshi@gmail.com</t>
  </si>
  <si>
    <t>Ashish Somvanshi</t>
  </si>
  <si>
    <t>rashmikiran.18je0667@cse.iitism.ac.in</t>
  </si>
  <si>
    <t>Rashmikiran Pandit</t>
  </si>
  <si>
    <t>yusuf.alma@gmail.com</t>
  </si>
  <si>
    <t>Alma Vita Sophia</t>
  </si>
  <si>
    <t>Yusuf Alma</t>
  </si>
  <si>
    <t>joy.24.neethu@gmail.com</t>
  </si>
  <si>
    <t>Neethu Mariam Joy</t>
  </si>
  <si>
    <t>Neethu</t>
  </si>
  <si>
    <t>patilnishu22@gmail.com</t>
  </si>
  <si>
    <t>Nishant patil</t>
  </si>
  <si>
    <t>Nishant</t>
  </si>
  <si>
    <t>martinirsch@googlemail.com</t>
  </si>
  <si>
    <t>Martin-Philipp Irsch</t>
  </si>
  <si>
    <t>oluwasefunmibamidele@gmail.com</t>
  </si>
  <si>
    <t>Oluwasefunmi Bamidele</t>
  </si>
  <si>
    <t>Oluwasefunmi.Udacity</t>
  </si>
  <si>
    <t>pedrocouto39@gmail.com</t>
  </si>
  <si>
    <t>Pedro Couto</t>
  </si>
  <si>
    <t>hftamayo@gmail.com</t>
  </si>
  <si>
    <t>Herbert Eduardo Fernandez Tamayo</t>
  </si>
  <si>
    <t>Herbert Fernandez Tamayo</t>
  </si>
  <si>
    <t>asai04101999@gmail.com</t>
  </si>
  <si>
    <t>Ashwin Murali</t>
  </si>
  <si>
    <t>Asai04</t>
  </si>
  <si>
    <t>memichelleful@gmail.com</t>
  </si>
  <si>
    <t>Michelle Foo</t>
  </si>
  <si>
    <t xml:space="preserve">learnashwin@gmail.com </t>
  </si>
  <si>
    <t>asai04101999.udacity</t>
  </si>
  <si>
    <t>queeenmahy@yahoo.com</t>
  </si>
  <si>
    <t>Mahynour Saeed Abdel Wahab</t>
  </si>
  <si>
    <t>Mahynour</t>
  </si>
  <si>
    <t>mcwooil2@gmail.com</t>
  </si>
  <si>
    <t>Wooil Jeong</t>
  </si>
  <si>
    <t>nixkjadhav007@gmail.com</t>
  </si>
  <si>
    <t>Nikunj Jadhav</t>
  </si>
  <si>
    <t>Nikunj_J</t>
  </si>
  <si>
    <t>hamadouche1chahrazed@gmail.com</t>
  </si>
  <si>
    <t xml:space="preserve">Chahrazed Hamadouche </t>
  </si>
  <si>
    <t>zsajid014@gmail.com</t>
  </si>
  <si>
    <t>Sajid Zaman</t>
  </si>
  <si>
    <t>varadavishnu1@gmail.com</t>
  </si>
  <si>
    <t>Varada Vishnu</t>
  </si>
  <si>
    <t>ashraf.kanyadakam@gmail.com</t>
  </si>
  <si>
    <t>Ashraf Kanyadakam</t>
  </si>
  <si>
    <t>blume918@gmail.com</t>
  </si>
  <si>
    <t>Wei-Che Tseng</t>
  </si>
  <si>
    <t>WC Tseng</t>
  </si>
  <si>
    <t>deepchatterjee.pune@gmail.com</t>
  </si>
  <si>
    <t>Deep Chatterjee</t>
  </si>
  <si>
    <t>joseph.f.henry@gmail.com</t>
  </si>
  <si>
    <t>Joseph Henry</t>
  </si>
  <si>
    <t>col.buche02@gmail.com</t>
  </si>
  <si>
    <t>Onyebuchim Oranya</t>
  </si>
  <si>
    <t>Onyebuche</t>
  </si>
  <si>
    <t>juber_buet@yahoo.com</t>
  </si>
  <si>
    <t>Md Juber Rahman</t>
  </si>
  <si>
    <t>Juber Rahman</t>
  </si>
  <si>
    <t>atorress@precitool.com</t>
  </si>
  <si>
    <t>Angel Torres</t>
  </si>
  <si>
    <t>pujaagarwal092000@gmail.com</t>
  </si>
  <si>
    <t>Puja Agarwal</t>
  </si>
  <si>
    <t>Puja</t>
  </si>
  <si>
    <t>srujanareddyw@gmail.com</t>
  </si>
  <si>
    <t>Srujana Enduri</t>
  </si>
  <si>
    <t>Srujana.UIEngineer</t>
  </si>
  <si>
    <t>f.ammon.1@gmail.com</t>
  </si>
  <si>
    <t>Florian</t>
  </si>
  <si>
    <t>Florian Ammon</t>
  </si>
  <si>
    <t>msmgroup0111@gmail.com</t>
  </si>
  <si>
    <t>Mokakatla Masekela</t>
  </si>
  <si>
    <t>MOK0111.Udacity</t>
  </si>
  <si>
    <t>hba.umair@gmail.com</t>
  </si>
  <si>
    <t>Hiba Umair</t>
  </si>
  <si>
    <t>Hiba</t>
  </si>
  <si>
    <t>sobil.dalal@gmail.com</t>
  </si>
  <si>
    <t>Sobil Dalal</t>
  </si>
  <si>
    <t>sobil.dalal</t>
  </si>
  <si>
    <t>rickypj3092@gmail.com</t>
  </si>
  <si>
    <t>Ricardo Patino</t>
  </si>
  <si>
    <t>Ricky.Patino</t>
  </si>
  <si>
    <t>anitakumari1408@gmail.com</t>
  </si>
  <si>
    <t>Anita kumari Jena</t>
  </si>
  <si>
    <t>deeoakit2195@gmail.com</t>
  </si>
  <si>
    <t>Deepak Kanuri</t>
  </si>
  <si>
    <t>Deepak kanuri</t>
  </si>
  <si>
    <t>Olga.Lalakulich@mediengruppe-rtl.de</t>
  </si>
  <si>
    <t>Olga Lalakulich</t>
  </si>
  <si>
    <t>lanenok</t>
  </si>
  <si>
    <t>arunima.etc@gmail.com</t>
  </si>
  <si>
    <t>Arunima Bhattacharya</t>
  </si>
  <si>
    <t>rasarmientos@unal.edu.co</t>
  </si>
  <si>
    <t>Rafael Antonio Sarmiento Salazar</t>
  </si>
  <si>
    <t>Rafael Sarmiento</t>
  </si>
  <si>
    <t>bhargav1997x@gmail.com</t>
  </si>
  <si>
    <t>Bhargav Kakadiya</t>
  </si>
  <si>
    <t>shreyashetty697@gmail.com</t>
  </si>
  <si>
    <t>Shreya Shetty Atmakuri</t>
  </si>
  <si>
    <t>Shreya Shetty</t>
  </si>
  <si>
    <t>hello@verenapues.com</t>
  </si>
  <si>
    <t>Verena Pues</t>
  </si>
  <si>
    <t>Verena</t>
  </si>
  <si>
    <t>varun.rajeshkumar@gmail.com</t>
  </si>
  <si>
    <t>Varun Kumar</t>
  </si>
  <si>
    <t>Varun.Kumar</t>
  </si>
  <si>
    <t>kashani.public@gmail.com</t>
  </si>
  <si>
    <t>Padideh Kashani</t>
  </si>
  <si>
    <t>Fariman Kashani</t>
  </si>
  <si>
    <t>kendi.mwenda95@gmail.com</t>
  </si>
  <si>
    <t>Brenda Kendi</t>
  </si>
  <si>
    <t>Kendi'</t>
  </si>
  <si>
    <t>nclifford200@gmail.com</t>
  </si>
  <si>
    <t>Nathan Clifford</t>
  </si>
  <si>
    <t>Nathan</t>
  </si>
  <si>
    <t>sonia.agrawal4@gmail.com</t>
  </si>
  <si>
    <t>Sonia Agrawal</t>
  </si>
  <si>
    <t>nick.abhi.saxena@gmail.com</t>
  </si>
  <si>
    <t>Abhishek Saxena</t>
  </si>
  <si>
    <t>chidindego@gmail.com</t>
  </si>
  <si>
    <t>Chidi Memphis Ndego</t>
  </si>
  <si>
    <t>Memphis Ndego</t>
  </si>
  <si>
    <t>b517055@iiit-bh.ac.in</t>
  </si>
  <si>
    <t>Sweta Sahu</t>
  </si>
  <si>
    <t>Sweta</t>
  </si>
  <si>
    <t>utsha.sinha1510@gmail.com</t>
  </si>
  <si>
    <t>Utsha Sinha</t>
  </si>
  <si>
    <t>oots</t>
  </si>
  <si>
    <t>rinatiwari@hotmail.com</t>
  </si>
  <si>
    <t>Rina Tiwari</t>
  </si>
  <si>
    <t xml:space="preserve">nom.ngubane@gmail.com </t>
  </si>
  <si>
    <t xml:space="preserve">Noma Ngubane </t>
  </si>
  <si>
    <t xml:space="preserve">Noma_mthii </t>
  </si>
  <si>
    <t>mimijanny4u48@gmail.com</t>
  </si>
  <si>
    <t>Onyemma Mirian</t>
  </si>
  <si>
    <t>rivka.cucalon@gmail.com</t>
  </si>
  <si>
    <t>Rivka Cucalon</t>
  </si>
  <si>
    <t>tj.anih@g,ail.com</t>
  </si>
  <si>
    <t>John Anih</t>
  </si>
  <si>
    <t>John</t>
  </si>
  <si>
    <t>luiz.c.roma.jr@gmail.com</t>
  </si>
  <si>
    <t>Roma</t>
  </si>
  <si>
    <t>zhiyuanlu2000@gmail.com</t>
  </si>
  <si>
    <t>Zhiyuan Lu</t>
  </si>
  <si>
    <t>Annie Lu</t>
  </si>
  <si>
    <t>emilysmtan@hotmail.com</t>
  </si>
  <si>
    <t>Emily Tan</t>
  </si>
  <si>
    <t>jt0rres@live.com</t>
  </si>
  <si>
    <t>Jorge Torres</t>
  </si>
  <si>
    <t>pcma.farias@gmail.com</t>
  </si>
  <si>
    <t>Paulo Farias</t>
  </si>
  <si>
    <t>will@tribbey.net</t>
  </si>
  <si>
    <t>Will Tribbey</t>
  </si>
  <si>
    <t>jfclaudien@gmail.com</t>
  </si>
  <si>
    <t>Fabrice Claudien</t>
  </si>
  <si>
    <t>amchu1714@gmail.com</t>
  </si>
  <si>
    <t>Prify Philip</t>
  </si>
  <si>
    <t>nihaaarika@gmail.com</t>
  </si>
  <si>
    <t xml:space="preserve">Aitam Sri Sarojini Niharikaa </t>
  </si>
  <si>
    <t xml:space="preserve">Niharikaa </t>
  </si>
  <si>
    <t>ayinde2m@gmail.com</t>
  </si>
  <si>
    <t>Sunday Ayinde</t>
  </si>
  <si>
    <t>Ayinde Sunday</t>
  </si>
  <si>
    <t>ravijainpro@gmail.com</t>
  </si>
  <si>
    <t>Ravi Jain</t>
  </si>
  <si>
    <t>tai.delgadillo@gmail.com</t>
  </si>
  <si>
    <t>Tatiana Delgadillo</t>
  </si>
  <si>
    <t>sajitsalahuddin@live.com</t>
  </si>
  <si>
    <t>MD SALAH UDDIN</t>
  </si>
  <si>
    <t>anjaligpj1999@gmail.com</t>
  </si>
  <si>
    <t>Anjali Kumari</t>
  </si>
  <si>
    <t>amardeepsingh2212@yahoo.com</t>
  </si>
  <si>
    <t>Amardeep Singh</t>
  </si>
  <si>
    <t>jefinpaul99@gmail.com</t>
  </si>
  <si>
    <t>Jefin Paul</t>
  </si>
  <si>
    <t>adi18rox@gmail.com</t>
  </si>
  <si>
    <t>Aaditree Jaisswal</t>
  </si>
  <si>
    <t>k.wai.man23@gmail.com</t>
  </si>
  <si>
    <t>Kwong Wai Man</t>
  </si>
  <si>
    <t>anupam.contact@gmail.com</t>
  </si>
  <si>
    <t>Anupam Sinha</t>
  </si>
  <si>
    <t>aminatlawal21@gmail.com</t>
  </si>
  <si>
    <t>Aminat Lawal</t>
  </si>
  <si>
    <t>Ameenah</t>
  </si>
  <si>
    <t>arushishrivastava1997@gmail.com</t>
  </si>
  <si>
    <t>Arushi Shrivastava</t>
  </si>
  <si>
    <t xml:space="preserve">monicaiyb@gmail.com </t>
  </si>
  <si>
    <t>monica iyabo</t>
  </si>
  <si>
    <t xml:space="preserve">monica iyabo </t>
  </si>
  <si>
    <t>Paulisaiah440@gmail.com</t>
  </si>
  <si>
    <t>Paul Ishaya</t>
  </si>
  <si>
    <t>Aj Paul</t>
  </si>
  <si>
    <t>singhshubhi1996@gmail.com</t>
  </si>
  <si>
    <t>Shubhi Singh</t>
  </si>
  <si>
    <t>miraymatur@gmail.com</t>
  </si>
  <si>
    <t>Miray Matur</t>
  </si>
  <si>
    <t>eva.s.hoermann@googlemail.com</t>
  </si>
  <si>
    <t>Eva Hörmann</t>
  </si>
  <si>
    <t>Eva</t>
  </si>
  <si>
    <t>kalyanikm.1997@gmail.com</t>
  </si>
  <si>
    <t>kalyani mahajan</t>
  </si>
  <si>
    <t>james.thackray@gmail.com</t>
  </si>
  <si>
    <t>James Thackray</t>
  </si>
  <si>
    <t>abhishekkoranne@gmail.com</t>
  </si>
  <si>
    <t>Abhishek Koranne</t>
  </si>
  <si>
    <t>Khayamm101@gmail.com</t>
  </si>
  <si>
    <t>Khayam Malik</t>
  </si>
  <si>
    <t>erankikiran@hotmail.com</t>
  </si>
  <si>
    <t>Kiran Eranki</t>
  </si>
  <si>
    <t>erankikiran</t>
  </si>
  <si>
    <t>writetouk@hotmail.com</t>
  </si>
  <si>
    <t>Kumaresan Udayappan</t>
  </si>
  <si>
    <t>syedafaizahmed@gmail.com</t>
  </si>
  <si>
    <t>Syeda Faiza Ahmed</t>
  </si>
  <si>
    <t>shambhavishree283@gmail.com</t>
  </si>
  <si>
    <t>Shambhavi Shree</t>
  </si>
  <si>
    <t>anjalipoornima.k16@iiits.in</t>
  </si>
  <si>
    <t>Anjali Poornima Karri</t>
  </si>
  <si>
    <t>Anjali Poornima</t>
  </si>
  <si>
    <t xml:space="preserve">sudeksha.singh26@gmail.com </t>
  </si>
  <si>
    <t>Sudeksha singh</t>
  </si>
  <si>
    <t>mostafa.mhmosry@yahoo.com</t>
  </si>
  <si>
    <t>Mostafa Hussien</t>
  </si>
  <si>
    <t>ferdib.bsmrstu@gmail.com</t>
  </si>
  <si>
    <t>Ferdib Al Islam</t>
  </si>
  <si>
    <t>Ferdib-Al-Islam</t>
  </si>
  <si>
    <t>laboni.kuet.bme@gmail.com</t>
  </si>
  <si>
    <t>Laboni Akter</t>
  </si>
  <si>
    <t>nvmp2996@hotmail.com</t>
  </si>
  <si>
    <t>Nydia Medina</t>
  </si>
  <si>
    <t>bonioloff@gmail.com</t>
  </si>
  <si>
    <t>Boni Nugraha</t>
  </si>
  <si>
    <t>Boni</t>
  </si>
  <si>
    <t>paulkokos@yahoo.gr</t>
  </si>
  <si>
    <t>Pavlos Kokozidis</t>
  </si>
  <si>
    <t>paulkokos</t>
  </si>
  <si>
    <t>nickgatzios@gmail.com</t>
  </si>
  <si>
    <t>Nikolaos Gkatzios</t>
  </si>
  <si>
    <t>djorovickatarina@gmail.com</t>
  </si>
  <si>
    <t>Katarina Dorovic</t>
  </si>
  <si>
    <t>draganov@gmail.com</t>
  </si>
  <si>
    <t>Iliyan Draganov</t>
  </si>
  <si>
    <t>ahmed.akram32765@gmail.com</t>
  </si>
  <si>
    <t>Ahmed Akram</t>
  </si>
  <si>
    <t>_Akram__</t>
  </si>
  <si>
    <t>danielefirme@gmail.com</t>
  </si>
  <si>
    <t>Daniele Miranad</t>
  </si>
  <si>
    <t>Daniele Miranda</t>
  </si>
  <si>
    <t>hinddps@gmail.com</t>
  </si>
  <si>
    <t>Hind AlRamah</t>
  </si>
  <si>
    <t>Hind</t>
  </si>
  <si>
    <t>siddharth.rai@team.telstra.com</t>
  </si>
  <si>
    <t>Siddharth Rai</t>
  </si>
  <si>
    <t>Sid_in_Oz</t>
  </si>
  <si>
    <t>shrutisalian@mail.usf.edu</t>
  </si>
  <si>
    <t>Shruti Salian</t>
  </si>
  <si>
    <t>ShrutiS</t>
  </si>
  <si>
    <t>nisharathee203@gmail.com</t>
  </si>
  <si>
    <t>Neesha Rathee</t>
  </si>
  <si>
    <t>simikeye@gmail.com</t>
  </si>
  <si>
    <t>Simisola Keye</t>
  </si>
  <si>
    <t>simikeye</t>
  </si>
  <si>
    <t>adebayo.oyeleye@gmail.com</t>
  </si>
  <si>
    <t>Adebayo OYELEYE</t>
  </si>
  <si>
    <t>Adebayo</t>
  </si>
  <si>
    <t>camilloshady@gmail.com</t>
  </si>
  <si>
    <t>Camillo Cosentino</t>
  </si>
  <si>
    <t>Camillo Heska</t>
  </si>
  <si>
    <t>roosevelt1@gmail.com</t>
  </si>
  <si>
    <t>Roosevelt Sardinha</t>
  </si>
  <si>
    <t>prarthnaadhikari@gmail.com</t>
  </si>
  <si>
    <t>Prarthna Adhikari</t>
  </si>
  <si>
    <t>piu.mitra@icloud.com</t>
  </si>
  <si>
    <t>Piu Mitra</t>
  </si>
  <si>
    <t>maziar@alumni.stanford.edu</t>
  </si>
  <si>
    <t>Maziar Motahari</t>
  </si>
  <si>
    <t>Maz Motahari</t>
  </si>
  <si>
    <t>sfarooq.84@gmail.com</t>
  </si>
  <si>
    <t>Salah-ud-din Farooq</t>
  </si>
  <si>
    <t>csee1989@gmail.com</t>
  </si>
  <si>
    <t>Christine See</t>
  </si>
  <si>
    <t>christine_s</t>
  </si>
  <si>
    <t>joannejons@gmail.com</t>
  </si>
  <si>
    <t>Joanne Jons</t>
  </si>
  <si>
    <t>Joanne Mary Jons</t>
  </si>
  <si>
    <t>nyihambachia@gmail.com</t>
  </si>
  <si>
    <t>lucy mbachia</t>
  </si>
  <si>
    <t>Lucy  Nyiha Mbachia</t>
  </si>
  <si>
    <t>vwadhwa3@gmail.com</t>
  </si>
  <si>
    <t>Varun Wadhwa</t>
  </si>
  <si>
    <t>varun wadhwa</t>
  </si>
  <si>
    <t>bichardip@tcioe.edu.np</t>
  </si>
  <si>
    <t xml:space="preserve">Bichar Dip Shrestha Gurung </t>
  </si>
  <si>
    <t>m_homossani@yahoo.com</t>
  </si>
  <si>
    <t>Mohamed Homossani</t>
  </si>
  <si>
    <t>brendakarimi101@gmail.com</t>
  </si>
  <si>
    <t>Brenda Karimi</t>
  </si>
  <si>
    <t>samuela.anastasi@gmail.com</t>
  </si>
  <si>
    <t>Samuela Anastasi</t>
  </si>
  <si>
    <t>haiming2390@hotmail.com</t>
  </si>
  <si>
    <t>Ng Hai Ming</t>
  </si>
  <si>
    <t>hmm</t>
  </si>
  <si>
    <t>Dethekar@gmail.com</t>
  </si>
  <si>
    <t>Pradeep Dethekar</t>
  </si>
  <si>
    <t>Pradeep</t>
  </si>
  <si>
    <t>manas2224@gmail.com</t>
  </si>
  <si>
    <t>manas ranjan dash</t>
  </si>
  <si>
    <t>manas</t>
  </si>
  <si>
    <t>dethekar@gmail.com</t>
  </si>
  <si>
    <t>wechulipaul@yahoo.com</t>
  </si>
  <si>
    <t>Paul Wafula</t>
  </si>
  <si>
    <t>Wechuli</t>
  </si>
  <si>
    <t>ananyaguptaag2001@gmail.com</t>
  </si>
  <si>
    <t>Ananya Gupta</t>
  </si>
  <si>
    <t>amitsood1191@gmail.com</t>
  </si>
  <si>
    <t>Amit Sood</t>
  </si>
  <si>
    <t>ramanratnakar09@gmail.com</t>
  </si>
  <si>
    <t>Raman Ratnakar</t>
  </si>
  <si>
    <t>raheshravi95@gmail.com</t>
  </si>
  <si>
    <t>Rahesh Ravi</t>
  </si>
  <si>
    <t>garishakurthi.siddharth@gmail.com</t>
  </si>
  <si>
    <t>Siddharth garishakurthi</t>
  </si>
  <si>
    <t>siddharth garishakurthi</t>
  </si>
  <si>
    <t>agnihotrirashmi20@gmail.com</t>
  </si>
  <si>
    <t>Rashmi Agnihotri</t>
  </si>
  <si>
    <t>nehirugue@gmail.com</t>
  </si>
  <si>
    <t>Osarugue Enehizena</t>
  </si>
  <si>
    <t>gbubemimakpokpomi@gmail.com</t>
  </si>
  <si>
    <t>Gbubemi Makpokpomi</t>
  </si>
  <si>
    <t>Gbubemi</t>
  </si>
  <si>
    <t>kleczek.r@gmail.com</t>
  </si>
  <si>
    <t>Rafal Kleczek</t>
  </si>
  <si>
    <t>rafal kleczek</t>
  </si>
  <si>
    <t>ezenworo.ebuka@gmail.com</t>
  </si>
  <si>
    <t>Ebuka Ezenworo</t>
  </si>
  <si>
    <t>Ezenworo Ebuka</t>
  </si>
  <si>
    <t>Omuinetimi@gmail.com</t>
  </si>
  <si>
    <t>Omu inetimi</t>
  </si>
  <si>
    <t>Mizzle</t>
  </si>
  <si>
    <t>dhananjay.dj28@gmail.com</t>
  </si>
  <si>
    <t>Dhananjay Sharma</t>
  </si>
  <si>
    <t>jmedirisinghe@gmail.com</t>
  </si>
  <si>
    <t>Jayani Edirisinghe</t>
  </si>
  <si>
    <t>Krishnakkuchibhotla@gmail.com</t>
  </si>
  <si>
    <t>Krishna Kuchibhotla</t>
  </si>
  <si>
    <t>chathurangijks@gmail.com</t>
  </si>
  <si>
    <t>Chathurangi Shyalika</t>
  </si>
  <si>
    <t>Pranita.shrestha@hotmail.com</t>
  </si>
  <si>
    <t>Pranita shrestha</t>
  </si>
  <si>
    <t>Pranita.shrestha</t>
  </si>
  <si>
    <t>carolina.araujosantana@gmail.com</t>
  </si>
  <si>
    <t>Carolina Santana</t>
  </si>
  <si>
    <t>ayodeji.olarotimi.ajayi@gmail.com</t>
  </si>
  <si>
    <t>ayodeji ajayi</t>
  </si>
  <si>
    <t>rhotimie</t>
  </si>
  <si>
    <t>afwilliams@shoprite.co.za</t>
  </si>
  <si>
    <t>Abigail Williams</t>
  </si>
  <si>
    <t>Abigail Faith Williams</t>
  </si>
  <si>
    <t>deyvithernandez@gmail.com</t>
  </si>
  <si>
    <t>Deyvit Hernandez</t>
  </si>
  <si>
    <t>satya21u@gmail.com</t>
  </si>
  <si>
    <t>Satyendra Gupta</t>
  </si>
  <si>
    <t>a.gradischnig+udacity@outlook.com</t>
  </si>
  <si>
    <t>Alexander Gradischnig</t>
  </si>
  <si>
    <t>Alex</t>
  </si>
  <si>
    <t>nnekkaaa@gmail.com</t>
  </si>
  <si>
    <t>Marcellina Onwueme</t>
  </si>
  <si>
    <t>Nneka Onwueme</t>
  </si>
  <si>
    <t>ting.kay.lan@gmail.com</t>
  </si>
  <si>
    <t>Ting Lan</t>
  </si>
  <si>
    <t>mamadsaidova.o@gmail.com</t>
  </si>
  <si>
    <t>Oistamo Mamadsaidova</t>
  </si>
  <si>
    <t>valeriocardoso89@gmail.com</t>
  </si>
  <si>
    <t>Valério Cardoso</t>
  </si>
  <si>
    <t>valeriocardoso</t>
  </si>
  <si>
    <t>nicolas.lecaros.m@gmail.com</t>
  </si>
  <si>
    <t>Nicolas Lecaros Marchant</t>
  </si>
  <si>
    <t>Nicolas Lecaros</t>
  </si>
  <si>
    <t>azcxrw@gmail.com</t>
  </si>
  <si>
    <t>RENE WILSON AIZA CHOQUE</t>
  </si>
  <si>
    <t>RENE AIZA</t>
  </si>
  <si>
    <t>fsomoye@gmail.com</t>
  </si>
  <si>
    <t xml:space="preserve">Oluwafunmilayo Somoye </t>
  </si>
  <si>
    <t>Funmi</t>
  </si>
  <si>
    <t>john.samarasinghe@outlook.com</t>
  </si>
  <si>
    <t>John Samarasinghe</t>
  </si>
  <si>
    <t>iamJohnnySam</t>
  </si>
  <si>
    <t>suresh.uc@gmail.com</t>
  </si>
  <si>
    <t>Suresh Vasa</t>
  </si>
  <si>
    <t>Sunny Vas</t>
  </si>
  <si>
    <t>menon.hema@gmail.com</t>
  </si>
  <si>
    <t>Hema Menon</t>
  </si>
  <si>
    <t>hmenon</t>
  </si>
  <si>
    <t>savviscribe@gmail.com</t>
  </si>
  <si>
    <t>Olatunde Babawale</t>
  </si>
  <si>
    <t>Nclifford200@gmail.com</t>
  </si>
  <si>
    <t>Grover.Udacity</t>
  </si>
  <si>
    <t>ahmed.hamido98@gmail.com</t>
  </si>
  <si>
    <t>Ahmed Hamido</t>
  </si>
  <si>
    <t>A.Hamido</t>
  </si>
  <si>
    <t>pradyumnal204@gmail.com</t>
  </si>
  <si>
    <t>Pradyumna Londhe</t>
  </si>
  <si>
    <t>KHANDWA</t>
  </si>
  <si>
    <t>ayanfeoluwaoluyomi@gmail.com</t>
  </si>
  <si>
    <t>Ayanfeoluwa Oluyomi</t>
  </si>
  <si>
    <t xml:space="preserve">Oluyomi Ayanfeoluwa </t>
  </si>
  <si>
    <t>pairace@gmail.com</t>
  </si>
  <si>
    <t>Rene Dela Cruz</t>
  </si>
  <si>
    <t>Rene D.</t>
  </si>
  <si>
    <t>annexergk@gmail.com</t>
  </si>
  <si>
    <t>Syed Zain Abidi</t>
  </si>
  <si>
    <t>Zain Abidi</t>
  </si>
  <si>
    <t>ashupadhyay.ai@gmail.com</t>
  </si>
  <si>
    <t>Aishwarya Upadhyay</t>
  </si>
  <si>
    <t>hardymichelle11@gmail.com</t>
  </si>
  <si>
    <t>Michelle Hardy</t>
  </si>
  <si>
    <t>Michelle L. Hardy</t>
  </si>
  <si>
    <t>nicolas_wsp@hotmail.com</t>
  </si>
  <si>
    <t>Nícolas Pauli</t>
  </si>
  <si>
    <t>vishuvedanth@gmail.com</t>
  </si>
  <si>
    <t>Vedanth B J</t>
  </si>
  <si>
    <t>Vedanth</t>
  </si>
  <si>
    <t>blanesibille@gmail.com</t>
  </si>
  <si>
    <t>Blane Sibille</t>
  </si>
  <si>
    <t>ricardobarbieri@gmail.com</t>
  </si>
  <si>
    <t>Ricardo Barbieri</t>
  </si>
  <si>
    <t>Ricardo</t>
  </si>
  <si>
    <t>Kashoo703@gmail.com</t>
  </si>
  <si>
    <t xml:space="preserve">Muhammad Kashif Nawaz </t>
  </si>
  <si>
    <t xml:space="preserve">Kashif Nawaz </t>
  </si>
  <si>
    <t>rtiwary@deloitte.com</t>
  </si>
  <si>
    <t>Rahul Tiwary</t>
  </si>
  <si>
    <t xml:space="preserve">Rahul Kumar Tiwary </t>
  </si>
  <si>
    <t>amritchhetri</t>
  </si>
  <si>
    <t>shriganesh.patel@gmail.com</t>
  </si>
  <si>
    <t>Ashish patel</t>
  </si>
  <si>
    <t>Ashish Patel</t>
  </si>
  <si>
    <t>marzougui.af@gmail.com</t>
  </si>
  <si>
    <t>Afef Marzougui</t>
  </si>
  <si>
    <t>MAfef</t>
  </si>
  <si>
    <t>matopesithole@gmail.com</t>
  </si>
  <si>
    <t>Matope Sithole</t>
  </si>
  <si>
    <t>opeyemifabiyim@gmail.com</t>
  </si>
  <si>
    <t>Opeyemi Fabiyi</t>
  </si>
  <si>
    <t>anok.kumar.munna@gmail.com</t>
  </si>
  <si>
    <t>Anok</t>
  </si>
  <si>
    <t>Anok Kumar</t>
  </si>
  <si>
    <t>aygulbayramova86@gmail.com</t>
  </si>
  <si>
    <t>Aygul Bayramova</t>
  </si>
  <si>
    <t>hryash10@gmail.com</t>
  </si>
  <si>
    <t>Yash Patil</t>
  </si>
  <si>
    <t>yash-makes-machines-learn</t>
  </si>
  <si>
    <t>sahilarora2796@gmail.com</t>
  </si>
  <si>
    <t>Sahil Arora</t>
  </si>
  <si>
    <t>mhnpta@gmail.com</t>
  </si>
  <si>
    <t>SAYED MAHEEN BASHEER</t>
  </si>
  <si>
    <t>Sayed Maheen Basheer</t>
  </si>
  <si>
    <t>sh.usmanikram@hotmail.com</t>
  </si>
  <si>
    <t>Muhammad Usman Ikram</t>
  </si>
  <si>
    <t>sh.usmanikram</t>
  </si>
  <si>
    <t>neeharika2016@gmail.com</t>
  </si>
  <si>
    <t>Neeharika</t>
  </si>
  <si>
    <t>samwelehrmarsha@gmail.com</t>
  </si>
  <si>
    <t>emmanuel macharia</t>
  </si>
  <si>
    <t>kkech@di.uoa.gr</t>
  </si>
  <si>
    <t>Konstantinos Kechagias</t>
  </si>
  <si>
    <t>kkech</t>
  </si>
  <si>
    <t>naittou.soufiane@gmail.com</t>
  </si>
  <si>
    <t>Soufiane NAITTOULAHYANE</t>
  </si>
  <si>
    <t>CASABLANCA</t>
  </si>
  <si>
    <t>moncalma13@gmail.com</t>
  </si>
  <si>
    <t>Mon Calma</t>
  </si>
  <si>
    <t>m_lutfi_santoso@yahoo.co.id</t>
  </si>
  <si>
    <t>Muhamamd Lutfi Santoso</t>
  </si>
  <si>
    <t>lutfisan</t>
  </si>
  <si>
    <t>radio_seattle@hotmail.com</t>
  </si>
  <si>
    <t xml:space="preserve">ANDRES FERNANDO REGALADO BUCHELI </t>
  </si>
  <si>
    <t>Rothwulf</t>
  </si>
  <si>
    <t>liberto.siahaan@gmail.com</t>
  </si>
  <si>
    <t>Liberto Siahaan</t>
  </si>
  <si>
    <t>Liberto</t>
  </si>
  <si>
    <t>ankitasinha1988@gmail.com</t>
  </si>
  <si>
    <t>Ankita Sinha</t>
  </si>
  <si>
    <t>smriti1829@gmail.com</t>
  </si>
  <si>
    <t>Smriti Jha</t>
  </si>
  <si>
    <t>harinipavithra0998@gmail.com</t>
  </si>
  <si>
    <t>Harini Pavithra</t>
  </si>
  <si>
    <t>karthikeyan.arumugam@students.iiit.ac.in</t>
  </si>
  <si>
    <t>Karthikeyan Arumugam</t>
  </si>
  <si>
    <t>karthikeyan</t>
  </si>
  <si>
    <t>shayla.costello@optusnet.com.au</t>
  </si>
  <si>
    <t>Shayla Costello</t>
  </si>
  <si>
    <t>kiplimoelijah82@gmail.com</t>
  </si>
  <si>
    <t>Elijah Kiplimo</t>
  </si>
  <si>
    <t>puneetsaluja100@gmail.com</t>
  </si>
  <si>
    <t>Puneet Saluja</t>
  </si>
  <si>
    <t>lakin.patel30@gmail.com</t>
  </si>
  <si>
    <t>Lakinkumar Patel</t>
  </si>
  <si>
    <t>lakin.patel</t>
  </si>
  <si>
    <t>minassouane@gmail.com</t>
  </si>
  <si>
    <t>Amina Assouane</t>
  </si>
  <si>
    <t>jafarsharif6@gmail.com</t>
  </si>
  <si>
    <t>Shaik Jafar Sharif</t>
  </si>
  <si>
    <t>Jafar</t>
  </si>
  <si>
    <t>shrutisrisvce@gmail.com</t>
  </si>
  <si>
    <t>Shruti Srivatsan</t>
  </si>
  <si>
    <t>lamiae.hana@gmail.com</t>
  </si>
  <si>
    <t>Lamiae Hana</t>
  </si>
  <si>
    <t xml:space="preserve">Lamiae Hana </t>
  </si>
  <si>
    <t>akashjain832@gmail.com</t>
  </si>
  <si>
    <t>Akash Jain</t>
  </si>
  <si>
    <t>akashjain832</t>
  </si>
  <si>
    <t>contact.bhumikasaini@gmail.com</t>
  </si>
  <si>
    <t>Bhumika Saini</t>
  </si>
  <si>
    <t>gunisha3007@gmail.com</t>
  </si>
  <si>
    <t>Gunisha Chaturvedi</t>
  </si>
  <si>
    <t>duygubozkr@gmail.com</t>
  </si>
  <si>
    <t>Duygu Turgut</t>
  </si>
  <si>
    <t>Duygu</t>
  </si>
  <si>
    <t>ala.qabaja@gmail.com</t>
  </si>
  <si>
    <t>Ala Qabaja</t>
  </si>
  <si>
    <t>pasupuleti.chandana96@gmail.com</t>
  </si>
  <si>
    <t>Pasupuleti Chandana</t>
  </si>
  <si>
    <t>sarabintekarim@gmail.com</t>
  </si>
  <si>
    <t>Sara Karim</t>
  </si>
  <si>
    <t>stastaov@gmail.com</t>
  </si>
  <si>
    <t>Stan Taov</t>
  </si>
  <si>
    <t>enessari.edu@gmail.com</t>
  </si>
  <si>
    <t>Abdullah Enes SARI</t>
  </si>
  <si>
    <t>enessari</t>
  </si>
  <si>
    <t>manuelmartinez27ale@gmail.com</t>
  </si>
  <si>
    <t>Manuel Martinez</t>
  </si>
  <si>
    <t>franco.facultad@hotmail.com</t>
  </si>
  <si>
    <t>Franco  Valor</t>
  </si>
  <si>
    <t>Franco Valor</t>
  </si>
  <si>
    <t>emiliya.hrabova@gmail.com</t>
  </si>
  <si>
    <t>Emiliya Hrabova</t>
  </si>
  <si>
    <t>caiocamara@ice.ufjf.br</t>
  </si>
  <si>
    <t>caio camara</t>
  </si>
  <si>
    <t>caio cezar aver camara</t>
  </si>
  <si>
    <t>nairash53@gmail.com</t>
  </si>
  <si>
    <t>Asha Nair</t>
  </si>
  <si>
    <t>todiwon23@gmail.com</t>
  </si>
  <si>
    <t>Oluwatodimu Isewon</t>
  </si>
  <si>
    <t>Todimu Isewon</t>
  </si>
  <si>
    <t>asb761@nyu.edu</t>
  </si>
  <si>
    <t>Anand Bhave</t>
  </si>
  <si>
    <t>usushmita20@gmail.com</t>
  </si>
  <si>
    <t>Sushmita Upadhyay</t>
  </si>
  <si>
    <t>Sushmita</t>
  </si>
  <si>
    <t>vagbharathi@gmail.com</t>
  </si>
  <si>
    <t>Sai Vagbharathi Addagalla</t>
  </si>
  <si>
    <t>Sai Addagalla</t>
  </si>
  <si>
    <t>maloojinesh@gmail.com</t>
  </si>
  <si>
    <t>Jinesh Maloo</t>
  </si>
  <si>
    <t>tovaadefolaju@gmail.com</t>
  </si>
  <si>
    <t>Enniye Timiebi</t>
  </si>
  <si>
    <t>sylon231@gmail.com</t>
  </si>
  <si>
    <t>Onyinye Uche</t>
  </si>
  <si>
    <t xml:space="preserve">Onyinye </t>
  </si>
  <si>
    <t>sskulk25@gmail.com</t>
  </si>
  <si>
    <t>Samruddhi Kulkarni</t>
  </si>
  <si>
    <t>apoorvayadav1998@gmail.com</t>
  </si>
  <si>
    <t>Apoorva Yadav</t>
  </si>
  <si>
    <t xml:space="preserve">djara@ucm.es </t>
  </si>
  <si>
    <t xml:space="preserve">Dennis Elizabeth Jara Díaz </t>
  </si>
  <si>
    <t xml:space="preserve">Elizabeth Jara </t>
  </si>
  <si>
    <t>serjesh8735@gmail.com</t>
  </si>
  <si>
    <t>Serjesh Sharma</t>
  </si>
  <si>
    <t>serjesh</t>
  </si>
  <si>
    <t>tharun123cool@gmail.com</t>
  </si>
  <si>
    <t>Tharun Reddy Pesara</t>
  </si>
  <si>
    <t>ashirwadsatapathi.aim@gmail.com</t>
  </si>
  <si>
    <t>Ashirwad Satapathi</t>
  </si>
  <si>
    <t>mariatua2@gmail.com</t>
  </si>
  <si>
    <t>María Ortiz</t>
  </si>
  <si>
    <t>Mvortizr</t>
  </si>
  <si>
    <t>sandeepkrjha1999@gmail.com</t>
  </si>
  <si>
    <t>Sandeep Kumar Jha</t>
  </si>
  <si>
    <t>Akhilsrj@gmail.com</t>
  </si>
  <si>
    <t>Akhil Sebastian</t>
  </si>
  <si>
    <t>emrekaraselvi@gmail.com</t>
  </si>
  <si>
    <t>Emre Karaselvi</t>
  </si>
  <si>
    <t>emrekaraselvi</t>
  </si>
  <si>
    <t>ramanchopra.8@gmail.com</t>
  </si>
  <si>
    <t>Raman Chopra</t>
  </si>
  <si>
    <t>adeniranmichael98@gmail.com</t>
  </si>
  <si>
    <t>Michael Adeleke</t>
  </si>
  <si>
    <t>Myk</t>
  </si>
  <si>
    <t>junbug.auh@gmail.com</t>
  </si>
  <si>
    <t>Junyoung Auh</t>
  </si>
  <si>
    <t>Jun Auh</t>
  </si>
  <si>
    <t>biolaomolaja@gmail.com</t>
  </si>
  <si>
    <t>Abiola Omolaja</t>
  </si>
  <si>
    <t>miruna@inquito.ro</t>
  </si>
  <si>
    <t>Miruna Iliescu</t>
  </si>
  <si>
    <t xml:space="preserve">Miruna </t>
  </si>
  <si>
    <t>cbhangale4@gmail.com</t>
  </si>
  <si>
    <t>Chetan Bhangale</t>
  </si>
  <si>
    <t>Chetan bhangale</t>
  </si>
  <si>
    <t>jatinmishra27@gmail.com</t>
  </si>
  <si>
    <t>Jatin Mishra</t>
  </si>
  <si>
    <t>kaushkiraj3@gmail.com</t>
  </si>
  <si>
    <t>Kaushki Raj</t>
  </si>
  <si>
    <t>nidhiverma1997@live.in</t>
  </si>
  <si>
    <t>ltsantos@live.com</t>
  </si>
  <si>
    <t>Luciano de Toledo Santos</t>
  </si>
  <si>
    <t>tkhoshino.j@gmail.com</t>
  </si>
  <si>
    <t>Takafumi Hoshino</t>
  </si>
  <si>
    <t>Taka</t>
  </si>
  <si>
    <t>sowcharam@gmail.com</t>
  </si>
  <si>
    <t>Sowjanya Palavanchu</t>
  </si>
  <si>
    <t>Sowji</t>
  </si>
  <si>
    <t>tushar.nitave@gmail.com</t>
  </si>
  <si>
    <t>Tushar Nitave</t>
  </si>
  <si>
    <t>tnitave</t>
  </si>
  <si>
    <t>laura.gutierrez@ooqia.com</t>
  </si>
  <si>
    <t>Laura Gutiérrez</t>
  </si>
  <si>
    <t>LauraG</t>
  </si>
  <si>
    <t>shreyashinde028@gmail.com</t>
  </si>
  <si>
    <t>Shreya Shinde</t>
  </si>
  <si>
    <t>mostafa.mhmosry</t>
  </si>
  <si>
    <t>alayandeibukun@gmail.com</t>
  </si>
  <si>
    <t>Blessing Alayande</t>
  </si>
  <si>
    <t>maulik_naik14@rediffmail.com</t>
  </si>
  <si>
    <t>Maulik Naik</t>
  </si>
  <si>
    <t>guptahemanshu86@gmail.com</t>
  </si>
  <si>
    <t>HEMANSHU GUPTA</t>
  </si>
  <si>
    <t>heman</t>
  </si>
  <si>
    <t>godfrey_tutu@yahoo.com</t>
  </si>
  <si>
    <t>Godfrey Tutu</t>
  </si>
  <si>
    <t>Godfrey</t>
  </si>
  <si>
    <t>lhazan@gmail.com</t>
  </si>
  <si>
    <t>Lauran Hazan</t>
  </si>
  <si>
    <t>Lauren</t>
  </si>
  <si>
    <t>jesusvelascov@gmail.com</t>
  </si>
  <si>
    <t>Jesus Velasco</t>
  </si>
  <si>
    <t>heba.beshai08@gmail.com</t>
  </si>
  <si>
    <t>Heba Beshai</t>
  </si>
  <si>
    <t>nescampos_18@hotmail.com</t>
  </si>
  <si>
    <t>Néstor Campos</t>
  </si>
  <si>
    <t>Néstor Nicolás Campos Rojas</t>
  </si>
  <si>
    <t>aladdinotop@gmail.com</t>
  </si>
  <si>
    <t>Alaa Eddine Bouchikhi</t>
  </si>
  <si>
    <t>rosannexuan@gmail.com</t>
  </si>
  <si>
    <t>Yan Xuan</t>
  </si>
  <si>
    <t>Yan</t>
  </si>
  <si>
    <t>ashley.mallia@icloud.com</t>
  </si>
  <si>
    <t>Ashley Mallia</t>
  </si>
  <si>
    <t>Ricardoroiseman@gmail.com</t>
  </si>
  <si>
    <t>Ricardo Lima Roiseman</t>
  </si>
  <si>
    <t>Ricardo Roiseman</t>
  </si>
  <si>
    <t>hinson29@gmail.com</t>
  </si>
  <si>
    <t>Hinson Chung</t>
  </si>
  <si>
    <t>kirtika.jaiswal27@gmail.com</t>
  </si>
  <si>
    <t>Kirtika Jaiswal</t>
  </si>
  <si>
    <t>o22g@hotmail.com</t>
  </si>
  <si>
    <t>Aman Singh</t>
  </si>
  <si>
    <t>Aman</t>
  </si>
  <si>
    <t>raj.uppala75@gmail.com</t>
  </si>
  <si>
    <t>Amrutraj Uppala</t>
  </si>
  <si>
    <t>Raj Uppala</t>
  </si>
  <si>
    <t>timiderinola@gmail.com</t>
  </si>
  <si>
    <t>Timilehin Aderinola</t>
  </si>
  <si>
    <t>timiderinola</t>
  </si>
  <si>
    <t>gminiliza@gmail.com</t>
  </si>
  <si>
    <t>Mini George</t>
  </si>
  <si>
    <t>Meena</t>
  </si>
  <si>
    <t>andyswebs@gmail.com</t>
  </si>
  <si>
    <t>Andrea Pena</t>
  </si>
  <si>
    <t>AndyP</t>
  </si>
  <si>
    <t>zakiya.fathima27@gmail.com</t>
  </si>
  <si>
    <t>Tahseen Fathima</t>
  </si>
  <si>
    <t>amishashukla245@gmail.com</t>
  </si>
  <si>
    <t>Amisha Shukla</t>
  </si>
  <si>
    <t>Amisha</t>
  </si>
  <si>
    <t>biswajit.spec@gmail.com</t>
  </si>
  <si>
    <t>Biswajit Bandyopadhyay</t>
  </si>
  <si>
    <t>shaun.reiger@therae.com</t>
  </si>
  <si>
    <t>Shaun Reiger</t>
  </si>
  <si>
    <t>harisbinzia@hotmail.com</t>
  </si>
  <si>
    <t>Haris Zia</t>
  </si>
  <si>
    <t>harisbinzia</t>
  </si>
  <si>
    <t>alumasavanessa@gmail.com</t>
  </si>
  <si>
    <t>Vanessa Alumasa</t>
  </si>
  <si>
    <t>dev.prasad179@gmail.com</t>
  </si>
  <si>
    <t>Devi Vara Prasad Karnati</t>
  </si>
  <si>
    <t>Devi Vara Prasad</t>
  </si>
  <si>
    <t>mayureshsamberkar@gmail.com</t>
  </si>
  <si>
    <t>Mayuresh Amberkar</t>
  </si>
  <si>
    <t>shubhisinha2010@gmail.com</t>
  </si>
  <si>
    <t>Shubhi Sinha</t>
  </si>
  <si>
    <t>eli.halych@gmail.com</t>
  </si>
  <si>
    <t>Illia Halych</t>
  </si>
  <si>
    <t>adewalade@gmail.com</t>
  </si>
  <si>
    <t>Dewalade Ade-Onojobi</t>
  </si>
  <si>
    <t>Dewa</t>
  </si>
  <si>
    <t>vishawjeetd@gmail.com</t>
  </si>
  <si>
    <t>Vishawjeet Deshmukh</t>
  </si>
  <si>
    <t>anderson.vinco@gmail.com</t>
  </si>
  <si>
    <t>Anderson Vinco</t>
  </si>
  <si>
    <t>Anderson Fardin Vinco</t>
  </si>
  <si>
    <t>khyati.ma25@gmail.com</t>
  </si>
  <si>
    <t>Khyati Mahendru</t>
  </si>
  <si>
    <t>nitramesorb@gmail.com</t>
  </si>
  <si>
    <t>Martin Brose</t>
  </si>
  <si>
    <t>pratibha.saha@gipe.ac.in</t>
  </si>
  <si>
    <t>Pratibha Saha</t>
  </si>
  <si>
    <t>kalaimaran.r@gmail.com</t>
  </si>
  <si>
    <t>Kalaimaran Routtramourthy</t>
  </si>
  <si>
    <t>palritika71@gmail.com</t>
  </si>
  <si>
    <t>Ritika Pal</t>
  </si>
  <si>
    <t>chriszumberge@gmail.com</t>
  </si>
  <si>
    <t>Christopher Zumberge</t>
  </si>
  <si>
    <t>Chris Zumberge</t>
  </si>
  <si>
    <t>david.ffup@gmail.com</t>
  </si>
  <si>
    <t>David Pereira</t>
  </si>
  <si>
    <t>gianpierverutti@live.com</t>
  </si>
  <si>
    <t>Gianpier Verutti</t>
  </si>
  <si>
    <t>lourdeslunardz_2895@outlook.com</t>
  </si>
  <si>
    <t>Lourdes Luna</t>
  </si>
  <si>
    <t>Lourdes Lizbeth Luna Rodríguez</t>
  </si>
  <si>
    <t>usama.younus01@gmail.com</t>
  </si>
  <si>
    <t>Usama Younus</t>
  </si>
  <si>
    <t>pullurusrilekhya@gmail.com</t>
  </si>
  <si>
    <t>SRI LEKHYA PULLURU</t>
  </si>
  <si>
    <t>Pulluru Sri Lekhya</t>
  </si>
  <si>
    <t>meabhishek101@gmial.com</t>
  </si>
  <si>
    <t>Abhishek Kumar</t>
  </si>
  <si>
    <t>chrhertwig@yahoo.de</t>
  </si>
  <si>
    <t>Christian Hertwig</t>
  </si>
  <si>
    <t>Christian</t>
  </si>
  <si>
    <t>Mjose@gmail.com</t>
  </si>
  <si>
    <t>Maria Jose Blanco Vicente</t>
  </si>
  <si>
    <t>Maria Jose</t>
  </si>
  <si>
    <t>jyoti.janai14@outlook.com</t>
  </si>
  <si>
    <t>Jyoti Janai</t>
  </si>
  <si>
    <t>stacyhenry80@yahoo.com</t>
  </si>
  <si>
    <t>Stacy Mwende</t>
  </si>
  <si>
    <t>stanlee321@gmail.com</t>
  </si>
  <si>
    <t>Stanley Salvatierra</t>
  </si>
  <si>
    <t>stanlee321</t>
  </si>
  <si>
    <t>johnchitic@gmail.com</t>
  </si>
  <si>
    <t>ionut chitic</t>
  </si>
  <si>
    <t>ionutchitic</t>
  </si>
  <si>
    <t>mmzeynall1998@gmail.com</t>
  </si>
  <si>
    <t>Miradil Zeynalli</t>
  </si>
  <si>
    <t>alfredolasupo@gmail.com</t>
  </si>
  <si>
    <t>Tobiloba Olasupo</t>
  </si>
  <si>
    <t>Olasupo Tobiloba</t>
  </si>
  <si>
    <t>yazid.vmfs@gmail.com</t>
  </si>
  <si>
    <t>Lyazid RAMOUL</t>
  </si>
  <si>
    <t>Ramoul.Udacity</t>
  </si>
  <si>
    <t>she20@jhu.edu</t>
  </si>
  <si>
    <t>Chloe He</t>
  </si>
  <si>
    <t>nwabisandodana@gmail.com</t>
  </si>
  <si>
    <t>Nwabisa Ndodana</t>
  </si>
  <si>
    <t>gbarwade@iastate.edu</t>
  </si>
  <si>
    <t>Gaurav</t>
  </si>
  <si>
    <t xml:space="preserve"> Gaurav Arwade</t>
  </si>
  <si>
    <t>grantg@live.unc.edu</t>
  </si>
  <si>
    <t>Grant Glass</t>
  </si>
  <si>
    <t>eoakan@yahoo.com</t>
  </si>
  <si>
    <t>Olufemi Akanbi</t>
  </si>
  <si>
    <t>Olufemi</t>
  </si>
  <si>
    <t>tifeasypeasy@gmail.com</t>
  </si>
  <si>
    <t>Boluwatife ogundeyi</t>
  </si>
  <si>
    <t>Boluwatife</t>
  </si>
  <si>
    <t xml:space="preserve">muhammad.ali.udacity@gmail.com </t>
  </si>
  <si>
    <t xml:space="preserve">Muhammad Ali </t>
  </si>
  <si>
    <t>Muhammad.Ali</t>
  </si>
  <si>
    <t>guadalupebrondino@gmail.com</t>
  </si>
  <si>
    <t>Guadalupe Brondino</t>
  </si>
  <si>
    <t>Guadalupe B.</t>
  </si>
  <si>
    <t>pranshurastogi3196@gmail.com</t>
  </si>
  <si>
    <t>Pranshu</t>
  </si>
  <si>
    <t>Pranshu Rastogi</t>
  </si>
  <si>
    <t>javieradanaque@gmail.com</t>
  </si>
  <si>
    <t>Javier Adanaque</t>
  </si>
  <si>
    <t xml:space="preserve">ibraheemrofiat1502@gmail.com </t>
  </si>
  <si>
    <t>bigyi1989@gmail.com</t>
  </si>
  <si>
    <t>Yi Wang</t>
  </si>
  <si>
    <t>YiWang</t>
  </si>
  <si>
    <t>connie.meinke@gmail.com</t>
  </si>
  <si>
    <t>Connie Bednarski-Meinke</t>
  </si>
  <si>
    <t>C. Meink</t>
  </si>
  <si>
    <t>nkosanapdube@gmail.com</t>
  </si>
  <si>
    <t>Nkosana Prince Dube</t>
  </si>
  <si>
    <t>Nkosana</t>
  </si>
  <si>
    <t>anitaigbine@gmail.com</t>
  </si>
  <si>
    <t>Anita Igbine</t>
  </si>
  <si>
    <t xml:space="preserve">dammierezseriki@gmail.com </t>
  </si>
  <si>
    <t>Opeyemi Seriki</t>
  </si>
  <si>
    <t>austineikharebha@gmail.com</t>
  </si>
  <si>
    <t>Ehiaguina Ikhareba</t>
  </si>
  <si>
    <t>Ikharebha Ehiaguina</t>
  </si>
  <si>
    <t>philiac19@gmail.com</t>
  </si>
  <si>
    <t>Philipa Sarfo</t>
  </si>
  <si>
    <t>Philipa Acheampomaa Sarfo</t>
  </si>
  <si>
    <t>likhitha.pulluru79@gmail.com</t>
  </si>
  <si>
    <t>likhitha pulluru</t>
  </si>
  <si>
    <t>likhitha</t>
  </si>
  <si>
    <t>ussnmurthy@gmail.com</t>
  </si>
  <si>
    <t>Shanmukh Upadhyayula</t>
  </si>
  <si>
    <t>Shanmukh</t>
  </si>
  <si>
    <t xml:space="preserve">Tal_til@yahoo.com </t>
  </si>
  <si>
    <t>Tal Til</t>
  </si>
  <si>
    <t>Tal</t>
  </si>
  <si>
    <t>preethi52@gmail.com</t>
  </si>
  <si>
    <t>Prathibha Ramachandran</t>
  </si>
  <si>
    <t>Prathibha</t>
  </si>
  <si>
    <t>kartik.bhatt92@gmail.com</t>
  </si>
  <si>
    <t>kartik bhatt</t>
  </si>
  <si>
    <t>victoroguche@gmail.com</t>
  </si>
  <si>
    <t>Victor Oguche</t>
  </si>
  <si>
    <t>Royal_Vee</t>
  </si>
  <si>
    <t>rohan.seikh99@gmail.com</t>
  </si>
  <si>
    <t>SK Saharul Hoda</t>
  </si>
  <si>
    <t>Palak.Udacity</t>
  </si>
  <si>
    <t>vinumessi684@gmail.com</t>
  </si>
  <si>
    <t>Aravind Menon</t>
  </si>
  <si>
    <t>Aravind.Menon</t>
  </si>
  <si>
    <t>syahrialrangga11@gmail.com</t>
  </si>
  <si>
    <t>Rangga Syahrial</t>
  </si>
  <si>
    <t>yifanlin0804@gmail.com</t>
  </si>
  <si>
    <t>Yifan Lin</t>
  </si>
  <si>
    <t>Yvonne</t>
  </si>
  <si>
    <t>apelekanou18@gmail.com</t>
  </si>
  <si>
    <t>Antonia Pelekanou</t>
  </si>
  <si>
    <t>subbu.ase@gmail.com</t>
  </si>
  <si>
    <t>Subramanian Annamalai</t>
  </si>
  <si>
    <t>psn.sashank@gmail.com</t>
  </si>
  <si>
    <t>sashank pappu</t>
  </si>
  <si>
    <t>sashankpappu</t>
  </si>
  <si>
    <t>sve.slavchev@gmail.com</t>
  </si>
  <si>
    <t>Svetoslav Slavchev</t>
  </si>
  <si>
    <t>Svet</t>
  </si>
  <si>
    <t>seba.chace@gmail.com</t>
  </si>
  <si>
    <t>Sebastián Cahce</t>
  </si>
  <si>
    <t>Sebastián Chace Esteva</t>
  </si>
  <si>
    <t>veditakamat@gmail.com</t>
  </si>
  <si>
    <t>Vedita Kamat</t>
  </si>
  <si>
    <t>goncalonfpinto@gmail.com</t>
  </si>
  <si>
    <t>Goncalo Pinto</t>
  </si>
  <si>
    <t>wacky.pallavi@gmail.com</t>
  </si>
  <si>
    <t>Pallavi Agrawal</t>
  </si>
  <si>
    <t>sabah_alhaye@yahoo.com</t>
  </si>
  <si>
    <t>Sabah Abdel Haye</t>
  </si>
  <si>
    <t>Sabah</t>
  </si>
  <si>
    <t>ritikagupta8734@gmail.com</t>
  </si>
  <si>
    <t>Ritika Gupta</t>
  </si>
  <si>
    <t>wafa.basudan@gmail.com</t>
  </si>
  <si>
    <t>Wafa Basoodan</t>
  </si>
  <si>
    <t>Wafa</t>
  </si>
  <si>
    <t>rapuj93@gmail.com</t>
  </si>
  <si>
    <t>Edum Ujunwa</t>
  </si>
  <si>
    <t>vlad.bocanet@gmail.com</t>
  </si>
  <si>
    <t>Vlad Bocanet</t>
  </si>
  <si>
    <t>maryam.ahhtouch@gmail.com</t>
  </si>
  <si>
    <t>Mariam Ahhttouche</t>
  </si>
  <si>
    <t>mira</t>
  </si>
  <si>
    <t>asmaaksa@outlook.com</t>
  </si>
  <si>
    <t>Asmaa Zargar</t>
  </si>
  <si>
    <t>yasmeen.elazazi@gmail.com</t>
  </si>
  <si>
    <t>Yasmeen asaad</t>
  </si>
  <si>
    <t>Yasmeen tawfik</t>
  </si>
  <si>
    <t xml:space="preserve">mahamarif49@gmail.com </t>
  </si>
  <si>
    <t xml:space="preserve">Maham Arif </t>
  </si>
  <si>
    <t>Jitendra86.4@gmail.com</t>
  </si>
  <si>
    <t>Jitendra Upadhyay</t>
  </si>
  <si>
    <t>jyotisoodmta@gmail.com</t>
  </si>
  <si>
    <t>Jyoti</t>
  </si>
  <si>
    <t>Jyoti Sood</t>
  </si>
  <si>
    <t>rowaina.mohamed@gmail.com</t>
  </si>
  <si>
    <t>Rowaina Mohamed</t>
  </si>
  <si>
    <t>Rowaina.Udacity</t>
  </si>
  <si>
    <t>tejaswisurineni@gmail.com</t>
  </si>
  <si>
    <t>Tejaswi Surineni</t>
  </si>
  <si>
    <t xml:space="preserve">Tejaswi </t>
  </si>
  <si>
    <t>ra_roshel@yahoo.com</t>
  </si>
  <si>
    <t>Randa AlWakeel</t>
  </si>
  <si>
    <t>Randa</t>
  </si>
  <si>
    <t>jhonatannagasako@gmail.com</t>
  </si>
  <si>
    <t>Jhonatan Nagasako</t>
  </si>
  <si>
    <t>NEW HAVEN</t>
  </si>
  <si>
    <t>npgonzalezvilla@gmail.com</t>
  </si>
  <si>
    <t>Nayarett González</t>
  </si>
  <si>
    <t>carolinagalmeida.eng@gmail.com</t>
  </si>
  <si>
    <t>Ana Albuquerque</t>
  </si>
  <si>
    <t>carolina</t>
  </si>
  <si>
    <t>thaka015@umn.edu</t>
  </si>
  <si>
    <t>Sanket Yograj Thakare</t>
  </si>
  <si>
    <t>Sanket Thakare</t>
  </si>
  <si>
    <t>bonnieliu2002@gmail.com</t>
  </si>
  <si>
    <t>Bonnie Liu</t>
  </si>
  <si>
    <t>sabila.hadinn234@gmail.com</t>
  </si>
  <si>
    <t>Sabila Hadinnisa</t>
  </si>
  <si>
    <t>sabila_hd</t>
  </si>
  <si>
    <t>flabiomarz@gmail.com</t>
  </si>
  <si>
    <t>Flabio Marz</t>
  </si>
  <si>
    <t>jaejun.lee@live.com</t>
  </si>
  <si>
    <t>Jaejun Lee</t>
  </si>
  <si>
    <t>susan_22_94@hotmail.com</t>
  </si>
  <si>
    <t>Iris Montalban</t>
  </si>
  <si>
    <t>IrisSusana</t>
  </si>
  <si>
    <t>gvk462@gmail.com</t>
  </si>
  <si>
    <t>Vamsi Krishna Gutta</t>
  </si>
  <si>
    <t>Vamsi</t>
  </si>
  <si>
    <t>avald026@ucr.edu</t>
  </si>
  <si>
    <t>Andrea Cruz Castillo</t>
  </si>
  <si>
    <t>koogle012@gmail.com</t>
  </si>
  <si>
    <t>Saad Majidu Kulumba</t>
  </si>
  <si>
    <t>Saad</t>
  </si>
  <si>
    <t>aleonardobecerra@gmail.com</t>
  </si>
  <si>
    <t>Andres Leonardo Becerra Lopez</t>
  </si>
  <si>
    <t>Tunja</t>
  </si>
  <si>
    <t xml:space="preserve">guleriasrishti01@gmail.com </t>
  </si>
  <si>
    <t>Srishti y</t>
  </si>
  <si>
    <t xml:space="preserve">Srishti Guleria </t>
  </si>
  <si>
    <t>emailfalalu@gmail.com</t>
  </si>
  <si>
    <t>Falalu Barde</t>
  </si>
  <si>
    <t>F4FALALU</t>
  </si>
  <si>
    <t>vvaradinov@tourupapp.com</t>
  </si>
  <si>
    <t>Vladislav Varadinov</t>
  </si>
  <si>
    <t>fatima.atiyya@yahoo.com</t>
  </si>
  <si>
    <t>Fatima Atiyya</t>
  </si>
  <si>
    <t>anh-tuan.vu@outlook.com</t>
  </si>
  <si>
    <t>Anh Tuan VU</t>
  </si>
  <si>
    <t>VU Anh-Tuan</t>
  </si>
  <si>
    <t>m.chemseddine@gmail.com</t>
  </si>
  <si>
    <t>Chemseddine MENAKBI</t>
  </si>
  <si>
    <t>harshsharma6868@gmail.com</t>
  </si>
  <si>
    <t>Harsh Sharma</t>
  </si>
  <si>
    <t>jmunoz@uno.edu</t>
  </si>
  <si>
    <t xml:space="preserve">john munoz </t>
  </si>
  <si>
    <t>John Munoz</t>
  </si>
  <si>
    <t xml:space="preserve">Slack Username </t>
  </si>
  <si>
    <t>Trimmed Slack Username</t>
  </si>
  <si>
    <t>Slack Usernames to be Displayed</t>
  </si>
  <si>
    <t>Tahreem Arif</t>
  </si>
  <si>
    <t/>
  </si>
  <si>
    <t>Sarah Oladejo</t>
  </si>
  <si>
    <t>Oluyomi Ayanfeoluwa</t>
  </si>
  <si>
    <t>Kashif Nawaz</t>
  </si>
  <si>
    <t>Rahul Kumar Tiwary</t>
  </si>
  <si>
    <t>Santhosh Mohan</t>
  </si>
  <si>
    <t>Rofiat Ibrahim</t>
  </si>
  <si>
    <t>Srishti</t>
  </si>
  <si>
    <t>Ankit Kumar Bhagat</t>
  </si>
  <si>
    <t>Adekunle Gabriel</t>
  </si>
  <si>
    <t>Svetlana Krätschmer</t>
  </si>
  <si>
    <t>Aaron</t>
  </si>
  <si>
    <t>Mayowa Omotunde</t>
  </si>
  <si>
    <t>Abir Ghenaiet</t>
  </si>
  <si>
    <t>Laasya Kasaraneni</t>
  </si>
  <si>
    <t>Vivica Anyango</t>
  </si>
  <si>
    <t>Sulaiman</t>
  </si>
  <si>
    <t>Happiness J Davou</t>
  </si>
  <si>
    <t>Kyle Knudson</t>
  </si>
  <si>
    <t>Onyinye</t>
  </si>
  <si>
    <t>1729</t>
  </si>
  <si>
    <t>Chris Fowler</t>
  </si>
  <si>
    <t>Jeremie</t>
  </si>
  <si>
    <t>Elizabeth Jara</t>
  </si>
  <si>
    <t>Anand Topu</t>
  </si>
  <si>
    <t>Snehal Mangesh Jadhav</t>
  </si>
  <si>
    <t>Chaimae</t>
  </si>
  <si>
    <t>Microprocessor</t>
  </si>
  <si>
    <t>Muhammad Adeen</t>
  </si>
  <si>
    <t>George Obiaju</t>
  </si>
  <si>
    <t>Miruna</t>
  </si>
  <si>
    <t>Ankita maurya</t>
  </si>
  <si>
    <t>Mariam Okereafor</t>
  </si>
  <si>
    <t>Hanane Ouhammouch</t>
  </si>
  <si>
    <t>Walla Adlan</t>
  </si>
  <si>
    <t>Mohamed Amr</t>
  </si>
  <si>
    <t>Chahrazed Hamadouche</t>
  </si>
  <si>
    <t>Chinelo Okafor</t>
  </si>
  <si>
    <t>Monishka</t>
  </si>
  <si>
    <t>Kanthi Bhamidipati</t>
  </si>
  <si>
    <t>nandan</t>
  </si>
  <si>
    <t>Nishtha</t>
  </si>
  <si>
    <t>Noma_mthii</t>
  </si>
  <si>
    <t>ojo</t>
  </si>
  <si>
    <t>Nikita Mahajan</t>
  </si>
  <si>
    <t>Moshood Yahaya</t>
  </si>
  <si>
    <t>Niharikaa</t>
  </si>
  <si>
    <t>Gaurav Arwade</t>
  </si>
  <si>
    <t>Habeeb Kazeem</t>
  </si>
  <si>
    <t>Shivangee Singh Chouhan</t>
  </si>
  <si>
    <t>Saood khan</t>
  </si>
  <si>
    <t>Varnit.Udacity</t>
  </si>
  <si>
    <t>Prasansha Satpathy</t>
  </si>
  <si>
    <t>Emmanuel Oludare</t>
  </si>
  <si>
    <t>Reshma Mandala</t>
  </si>
  <si>
    <t>Surya Jayaraman</t>
  </si>
  <si>
    <t>Aima Malik</t>
  </si>
  <si>
    <t>Shriya Narang</t>
  </si>
  <si>
    <t>Toshita Sharma</t>
  </si>
  <si>
    <t>Sohini Chaudhuri</t>
  </si>
  <si>
    <t>Manuela Dorado Novoa</t>
  </si>
  <si>
    <t>Esther</t>
  </si>
  <si>
    <t>Maham Arif</t>
  </si>
  <si>
    <t>Siti Nadhirah</t>
  </si>
  <si>
    <t>Mohamed Fazal Mustafa</t>
  </si>
  <si>
    <t>Alaa TAAN</t>
  </si>
  <si>
    <t>Tejaswi</t>
  </si>
  <si>
    <t>Anisha Donde</t>
  </si>
  <si>
    <t>Lucy Nyiha Mbachia</t>
  </si>
  <si>
    <t>Bichar Dip Shrestha Gurung</t>
  </si>
  <si>
    <t>Srishti Guleria</t>
  </si>
  <si>
    <t>Mikwa Boris Tamanjong</t>
  </si>
  <si>
    <t>Abdalmalek Abu-raddaha</t>
  </si>
  <si>
    <t>Dennis Andoh</t>
  </si>
  <si>
    <t>Maitri Paslae</t>
  </si>
  <si>
    <t>Anand Kumar Pandey</t>
  </si>
  <si>
    <t>Henry Max</t>
  </si>
  <si>
    <t>Heading1</t>
  </si>
  <si>
    <t>Header3</t>
  </si>
  <si>
    <t>Heading3</t>
  </si>
  <si>
    <t>Heading4</t>
  </si>
  <si>
    <t>Heading5</t>
  </si>
  <si>
    <t>Heading6</t>
  </si>
  <si>
    <t>Heading7</t>
  </si>
  <si>
    <t>Heading8</t>
  </si>
  <si>
    <t>Heading9</t>
  </si>
  <si>
    <t>IconType(B)</t>
  </si>
  <si>
    <t>IconType(D)</t>
  </si>
  <si>
    <t>IconType(F)</t>
  </si>
  <si>
    <t>IconType(H)</t>
  </si>
  <si>
    <t>IconType(J)</t>
  </si>
  <si>
    <t>IconType(L)</t>
  </si>
  <si>
    <t>IconType(N)</t>
  </si>
  <si>
    <t>IconType(P)</t>
  </si>
  <si>
    <t>IconType(R)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</si>
</sst>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>
      <color theme="1"/>
      <name val="Arial"/>
    </font>
    <font>
      <sz val="10.0"/>
      <color rgb="FF1D1C1D"/>
      <name val="Slack-Lato"/>
    </font>
    <font>
      <u/>
      <color rgb="FF0000FF"/>
    </font>
    <font>
      <sz val="11.0"/>
      <color rgb="FF000000"/>
      <name val="Inconsolata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vertical="bottom"/>
    </xf>
    <xf borderId="0" fillId="3" fontId="4" numFmtId="0" xfId="0" applyFont="1"/>
    <xf borderId="0" fillId="0" fontId="5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hitisha.uk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hitisha.uk" TargetMode="External"/><Relationship Id="rId2" Type="http://schemas.openxmlformats.org/officeDocument/2006/relationships/hyperlink" Target="http://chitisha.uk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hitisha.uk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44025.911288206014</v>
      </c>
      <c r="B2" s="3" t="s">
        <v>5</v>
      </c>
      <c r="C2" s="3" t="s">
        <v>6</v>
      </c>
      <c r="D2" s="3" t="s">
        <v>6</v>
      </c>
      <c r="E2" s="3" t="s">
        <v>7</v>
      </c>
    </row>
    <row r="3">
      <c r="A3" s="2">
        <v>44025.91490015046</v>
      </c>
      <c r="B3" s="3" t="s">
        <v>8</v>
      </c>
      <c r="C3" s="3" t="s">
        <v>9</v>
      </c>
      <c r="D3" s="3" t="s">
        <v>10</v>
      </c>
      <c r="E3" s="3" t="s">
        <v>7</v>
      </c>
    </row>
    <row r="4">
      <c r="A4" s="2">
        <v>44025.915493148146</v>
      </c>
      <c r="B4" s="3" t="s">
        <v>11</v>
      </c>
      <c r="C4" s="3" t="s">
        <v>12</v>
      </c>
      <c r="D4" s="3" t="s">
        <v>12</v>
      </c>
      <c r="E4" s="3" t="s">
        <v>7</v>
      </c>
    </row>
    <row r="5">
      <c r="A5" s="2">
        <v>44025.91588003472</v>
      </c>
      <c r="B5" s="3" t="s">
        <v>13</v>
      </c>
      <c r="C5" s="3" t="s">
        <v>14</v>
      </c>
      <c r="D5" s="3" t="s">
        <v>15</v>
      </c>
      <c r="E5" s="3" t="s">
        <v>7</v>
      </c>
    </row>
    <row r="6">
      <c r="A6" s="2">
        <v>44025.91607334491</v>
      </c>
      <c r="B6" s="3" t="s">
        <v>16</v>
      </c>
      <c r="C6" s="3" t="s">
        <v>17</v>
      </c>
      <c r="D6" s="3" t="s">
        <v>18</v>
      </c>
      <c r="E6" s="3" t="s">
        <v>7</v>
      </c>
    </row>
    <row r="7">
      <c r="A7" s="2">
        <v>44025.91614162037</v>
      </c>
      <c r="B7" s="3" t="s">
        <v>19</v>
      </c>
      <c r="C7" s="3" t="s">
        <v>20</v>
      </c>
      <c r="D7" s="3" t="s">
        <v>21</v>
      </c>
      <c r="E7" s="3" t="s">
        <v>7</v>
      </c>
    </row>
    <row r="8">
      <c r="A8" s="2">
        <v>44025.91753695602</v>
      </c>
      <c r="B8" s="3" t="s">
        <v>22</v>
      </c>
      <c r="C8" s="3" t="s">
        <v>23</v>
      </c>
      <c r="D8" s="3" t="s">
        <v>24</v>
      </c>
      <c r="E8" s="3" t="s">
        <v>7</v>
      </c>
    </row>
    <row r="9">
      <c r="A9" s="2">
        <v>44025.917887766205</v>
      </c>
      <c r="B9" s="3" t="s">
        <v>25</v>
      </c>
      <c r="C9" s="3" t="s">
        <v>26</v>
      </c>
      <c r="D9" s="3" t="s">
        <v>27</v>
      </c>
      <c r="E9" s="3" t="s">
        <v>7</v>
      </c>
    </row>
    <row r="10">
      <c r="A10" s="2">
        <v>44025.9182669213</v>
      </c>
      <c r="B10" s="3" t="s">
        <v>28</v>
      </c>
      <c r="C10" s="3" t="s">
        <v>29</v>
      </c>
      <c r="D10" s="3" t="s">
        <v>30</v>
      </c>
      <c r="E10" s="3" t="s">
        <v>7</v>
      </c>
    </row>
    <row r="11">
      <c r="A11" s="2">
        <v>44025.918930196756</v>
      </c>
      <c r="B11" s="3" t="s">
        <v>31</v>
      </c>
      <c r="C11" s="3" t="s">
        <v>32</v>
      </c>
      <c r="D11" s="3" t="s">
        <v>33</v>
      </c>
      <c r="E11" s="3" t="s">
        <v>7</v>
      </c>
    </row>
    <row r="12">
      <c r="A12" s="2">
        <v>44025.918961504634</v>
      </c>
      <c r="B12" s="3" t="s">
        <v>34</v>
      </c>
      <c r="C12" s="3" t="s">
        <v>35</v>
      </c>
      <c r="D12" s="3" t="s">
        <v>35</v>
      </c>
      <c r="E12" s="3" t="s">
        <v>7</v>
      </c>
    </row>
    <row r="13">
      <c r="A13" s="2">
        <v>44025.919017141205</v>
      </c>
      <c r="B13" s="3" t="s">
        <v>36</v>
      </c>
      <c r="C13" s="3" t="s">
        <v>37</v>
      </c>
      <c r="D13" s="3" t="s">
        <v>37</v>
      </c>
      <c r="E13" s="3" t="s">
        <v>7</v>
      </c>
    </row>
    <row r="14">
      <c r="A14" s="2">
        <v>44025.91992107639</v>
      </c>
      <c r="B14" s="3" t="s">
        <v>38</v>
      </c>
      <c r="C14" s="3" t="s">
        <v>39</v>
      </c>
      <c r="D14" s="3" t="s">
        <v>39</v>
      </c>
      <c r="E14" s="3" t="s">
        <v>7</v>
      </c>
    </row>
    <row r="15">
      <c r="A15" s="2">
        <v>44025.92007295139</v>
      </c>
      <c r="B15" s="3" t="s">
        <v>40</v>
      </c>
      <c r="C15" s="3" t="s">
        <v>41</v>
      </c>
      <c r="D15" s="3" t="s">
        <v>41</v>
      </c>
      <c r="E15" s="3" t="s">
        <v>7</v>
      </c>
    </row>
    <row r="16">
      <c r="A16" s="2">
        <v>44025.92105667824</v>
      </c>
      <c r="B16" s="3" t="s">
        <v>42</v>
      </c>
      <c r="C16" s="3" t="s">
        <v>43</v>
      </c>
      <c r="D16" s="3" t="s">
        <v>44</v>
      </c>
      <c r="E16" s="3" t="s">
        <v>7</v>
      </c>
    </row>
    <row r="17">
      <c r="A17" s="2">
        <v>44025.92129583334</v>
      </c>
      <c r="B17" s="3" t="s">
        <v>45</v>
      </c>
      <c r="C17" s="3" t="s">
        <v>46</v>
      </c>
      <c r="D17" s="3" t="s">
        <v>46</v>
      </c>
      <c r="E17" s="3" t="s">
        <v>7</v>
      </c>
    </row>
    <row r="18">
      <c r="A18" s="2">
        <v>44025.92132732639</v>
      </c>
      <c r="B18" s="3" t="s">
        <v>47</v>
      </c>
      <c r="C18" s="3" t="s">
        <v>48</v>
      </c>
      <c r="D18" s="3" t="s">
        <v>49</v>
      </c>
      <c r="E18" s="3" t="s">
        <v>7</v>
      </c>
    </row>
    <row r="19">
      <c r="A19" s="2">
        <v>44025.92173391204</v>
      </c>
      <c r="B19" s="3" t="s">
        <v>50</v>
      </c>
      <c r="C19" s="3" t="s">
        <v>51</v>
      </c>
      <c r="D19" s="3" t="s">
        <v>51</v>
      </c>
      <c r="E19" s="3" t="s">
        <v>7</v>
      </c>
    </row>
    <row r="20">
      <c r="A20" s="2">
        <v>44025.92191409723</v>
      </c>
      <c r="B20" s="3" t="s">
        <v>52</v>
      </c>
      <c r="C20" s="3" t="s">
        <v>53</v>
      </c>
      <c r="D20" s="3" t="s">
        <v>53</v>
      </c>
      <c r="E20" s="3" t="s">
        <v>7</v>
      </c>
    </row>
    <row r="21">
      <c r="A21" s="2">
        <v>44025.92226386574</v>
      </c>
      <c r="B21" s="3" t="s">
        <v>54</v>
      </c>
      <c r="C21" s="3" t="s">
        <v>55</v>
      </c>
      <c r="D21" s="3" t="s">
        <v>56</v>
      </c>
      <c r="E21" s="3" t="s">
        <v>7</v>
      </c>
    </row>
    <row r="22">
      <c r="A22" s="2">
        <v>44025.9225896875</v>
      </c>
      <c r="B22" s="3" t="s">
        <v>57</v>
      </c>
      <c r="C22" s="3" t="s">
        <v>58</v>
      </c>
      <c r="D22" s="3" t="s">
        <v>58</v>
      </c>
      <c r="E22" s="3" t="s">
        <v>7</v>
      </c>
    </row>
    <row r="23">
      <c r="A23" s="2">
        <v>44025.92265337963</v>
      </c>
      <c r="B23" s="3" t="s">
        <v>59</v>
      </c>
      <c r="C23" s="3" t="s">
        <v>60</v>
      </c>
      <c r="D23" s="3" t="s">
        <v>60</v>
      </c>
      <c r="E23" s="3" t="s">
        <v>7</v>
      </c>
    </row>
    <row r="24">
      <c r="A24" s="2">
        <v>44025.922778761575</v>
      </c>
      <c r="B24" s="3" t="s">
        <v>61</v>
      </c>
      <c r="C24" s="3" t="s">
        <v>62</v>
      </c>
      <c r="D24" s="3" t="s">
        <v>62</v>
      </c>
      <c r="E24" s="3" t="s">
        <v>7</v>
      </c>
    </row>
    <row r="25">
      <c r="A25" s="2">
        <v>44025.922888553236</v>
      </c>
      <c r="B25" s="3" t="s">
        <v>63</v>
      </c>
      <c r="C25" s="3" t="s">
        <v>64</v>
      </c>
      <c r="D25" s="3" t="s">
        <v>64</v>
      </c>
      <c r="E25" s="3" t="s">
        <v>7</v>
      </c>
    </row>
    <row r="26">
      <c r="A26" s="2">
        <v>44025.92307376157</v>
      </c>
      <c r="B26" s="3" t="s">
        <v>65</v>
      </c>
      <c r="C26" s="3" t="s">
        <v>66</v>
      </c>
      <c r="D26" s="3" t="s">
        <v>67</v>
      </c>
      <c r="E26" s="3" t="s">
        <v>7</v>
      </c>
    </row>
    <row r="27">
      <c r="A27" s="2">
        <v>44025.923285578705</v>
      </c>
      <c r="B27" s="3" t="s">
        <v>68</v>
      </c>
      <c r="C27" s="3" t="s">
        <v>69</v>
      </c>
      <c r="D27" s="3" t="s">
        <v>70</v>
      </c>
      <c r="E27" s="3" t="s">
        <v>7</v>
      </c>
    </row>
    <row r="28">
      <c r="A28" s="2">
        <v>44025.92331633102</v>
      </c>
      <c r="B28" s="3" t="s">
        <v>71</v>
      </c>
      <c r="C28" s="3" t="s">
        <v>72</v>
      </c>
      <c r="D28" s="3" t="s">
        <v>73</v>
      </c>
      <c r="E28" s="3" t="s">
        <v>7</v>
      </c>
    </row>
    <row r="29">
      <c r="A29" s="2">
        <v>44025.92345872685</v>
      </c>
      <c r="B29" s="3" t="s">
        <v>74</v>
      </c>
      <c r="C29" s="3" t="s">
        <v>75</v>
      </c>
      <c r="D29" s="3" t="s">
        <v>75</v>
      </c>
      <c r="E29" s="3" t="s">
        <v>7</v>
      </c>
    </row>
    <row r="30">
      <c r="A30" s="2">
        <v>44025.92384215278</v>
      </c>
      <c r="B30" s="3" t="s">
        <v>76</v>
      </c>
      <c r="C30" s="3" t="s">
        <v>77</v>
      </c>
      <c r="D30" s="3" t="s">
        <v>77</v>
      </c>
      <c r="E30" s="3" t="s">
        <v>7</v>
      </c>
    </row>
    <row r="31">
      <c r="A31" s="2">
        <v>44025.924008946764</v>
      </c>
      <c r="B31" s="3" t="s">
        <v>78</v>
      </c>
      <c r="C31" s="3" t="s">
        <v>79</v>
      </c>
      <c r="D31" s="3" t="s">
        <v>79</v>
      </c>
      <c r="E31" s="3" t="s">
        <v>7</v>
      </c>
    </row>
    <row r="32">
      <c r="A32" s="2">
        <v>44025.92422133102</v>
      </c>
      <c r="B32" s="3" t="s">
        <v>80</v>
      </c>
      <c r="C32" s="3" t="s">
        <v>81</v>
      </c>
      <c r="D32" s="3" t="s">
        <v>82</v>
      </c>
      <c r="E32" s="3" t="s">
        <v>7</v>
      </c>
    </row>
    <row r="33">
      <c r="A33" s="2">
        <v>44025.92432980324</v>
      </c>
      <c r="B33" s="3" t="s">
        <v>83</v>
      </c>
      <c r="C33" s="3" t="s">
        <v>84</v>
      </c>
      <c r="D33" s="3" t="s">
        <v>84</v>
      </c>
      <c r="E33" s="3" t="s">
        <v>7</v>
      </c>
    </row>
    <row r="34">
      <c r="A34" s="2">
        <v>44025.92438945602</v>
      </c>
      <c r="B34" s="3" t="s">
        <v>85</v>
      </c>
      <c r="C34" s="3" t="s">
        <v>86</v>
      </c>
      <c r="D34" s="3" t="s">
        <v>87</v>
      </c>
      <c r="E34" s="3" t="s">
        <v>7</v>
      </c>
    </row>
    <row r="35">
      <c r="A35" s="2">
        <v>44025.92440030092</v>
      </c>
      <c r="B35" s="3" t="s">
        <v>88</v>
      </c>
      <c r="C35" s="3" t="s">
        <v>89</v>
      </c>
      <c r="D35" s="3" t="s">
        <v>90</v>
      </c>
      <c r="E35" s="3" t="s">
        <v>7</v>
      </c>
    </row>
    <row r="36">
      <c r="A36" s="2">
        <v>44025.92482697917</v>
      </c>
      <c r="B36" s="3" t="s">
        <v>91</v>
      </c>
      <c r="C36" s="3" t="s">
        <v>92</v>
      </c>
      <c r="D36" s="3" t="s">
        <v>92</v>
      </c>
      <c r="E36" s="3" t="s">
        <v>7</v>
      </c>
    </row>
    <row r="37">
      <c r="A37" s="2">
        <v>44025.92492017361</v>
      </c>
      <c r="B37" s="3" t="s">
        <v>93</v>
      </c>
      <c r="C37" s="3" t="s">
        <v>94</v>
      </c>
      <c r="D37" s="3" t="s">
        <v>94</v>
      </c>
      <c r="E37" s="3" t="s">
        <v>7</v>
      </c>
    </row>
    <row r="38">
      <c r="A38" s="2">
        <v>44025.92492505787</v>
      </c>
      <c r="B38" s="3" t="s">
        <v>95</v>
      </c>
      <c r="C38" s="3" t="s">
        <v>96</v>
      </c>
      <c r="D38" s="3" t="s">
        <v>96</v>
      </c>
      <c r="E38" s="3" t="s">
        <v>7</v>
      </c>
    </row>
    <row r="39">
      <c r="A39" s="2">
        <v>44025.925308819445</v>
      </c>
      <c r="B39" s="3" t="s">
        <v>97</v>
      </c>
      <c r="C39" s="3" t="s">
        <v>98</v>
      </c>
      <c r="D39" s="3" t="s">
        <v>98</v>
      </c>
      <c r="E39" s="3" t="s">
        <v>7</v>
      </c>
    </row>
    <row r="40">
      <c r="A40" s="2">
        <v>44025.92550189815</v>
      </c>
      <c r="B40" s="3" t="s">
        <v>99</v>
      </c>
      <c r="C40" s="3" t="s">
        <v>100</v>
      </c>
      <c r="D40" s="3" t="s">
        <v>100</v>
      </c>
      <c r="E40" s="3" t="s">
        <v>7</v>
      </c>
    </row>
    <row r="41">
      <c r="A41" s="2">
        <v>44025.925518414355</v>
      </c>
      <c r="B41" s="3" t="s">
        <v>101</v>
      </c>
      <c r="C41" s="3" t="s">
        <v>102</v>
      </c>
      <c r="D41" s="3" t="s">
        <v>102</v>
      </c>
      <c r="E41" s="3" t="s">
        <v>7</v>
      </c>
    </row>
    <row r="42">
      <c r="A42" s="2">
        <v>44025.925834699075</v>
      </c>
      <c r="B42" s="3" t="s">
        <v>103</v>
      </c>
      <c r="C42" s="3" t="s">
        <v>104</v>
      </c>
      <c r="D42" s="3" t="s">
        <v>104</v>
      </c>
      <c r="E42" s="3" t="s">
        <v>7</v>
      </c>
    </row>
    <row r="43">
      <c r="A43" s="2">
        <v>44025.92636481482</v>
      </c>
      <c r="B43" s="3" t="s">
        <v>105</v>
      </c>
      <c r="C43" s="3" t="s">
        <v>106</v>
      </c>
      <c r="D43" s="3" t="s">
        <v>106</v>
      </c>
      <c r="E43" s="3" t="s">
        <v>7</v>
      </c>
    </row>
    <row r="44">
      <c r="A44" s="2">
        <v>44025.926655752315</v>
      </c>
      <c r="B44" s="3" t="s">
        <v>107</v>
      </c>
      <c r="C44" s="3" t="s">
        <v>108</v>
      </c>
      <c r="D44" s="3" t="s">
        <v>108</v>
      </c>
      <c r="E44" s="3" t="s">
        <v>7</v>
      </c>
    </row>
    <row r="45">
      <c r="A45" s="2">
        <v>44025.92665862269</v>
      </c>
      <c r="B45" s="3" t="s">
        <v>109</v>
      </c>
      <c r="C45" s="3" t="s">
        <v>110</v>
      </c>
      <c r="D45" s="3" t="s">
        <v>111</v>
      </c>
      <c r="E45" s="3" t="s">
        <v>7</v>
      </c>
    </row>
    <row r="46">
      <c r="A46" s="2">
        <v>44025.926722743054</v>
      </c>
      <c r="B46" s="3" t="s">
        <v>112</v>
      </c>
      <c r="C46" s="3" t="s">
        <v>113</v>
      </c>
      <c r="D46" s="3" t="s">
        <v>114</v>
      </c>
      <c r="E46" s="3" t="s">
        <v>7</v>
      </c>
    </row>
    <row r="47">
      <c r="A47" s="2">
        <v>44025.927081435184</v>
      </c>
      <c r="B47" s="3" t="s">
        <v>115</v>
      </c>
      <c r="C47" s="3" t="s">
        <v>116</v>
      </c>
      <c r="D47" s="3" t="s">
        <v>117</v>
      </c>
      <c r="E47" s="3" t="s">
        <v>7</v>
      </c>
    </row>
    <row r="48">
      <c r="A48" s="2">
        <v>44025.927380127316</v>
      </c>
      <c r="B48" s="3" t="s">
        <v>118</v>
      </c>
      <c r="C48" s="3" t="s">
        <v>119</v>
      </c>
      <c r="D48" s="3" t="s">
        <v>120</v>
      </c>
      <c r="E48" s="3" t="s">
        <v>7</v>
      </c>
    </row>
    <row r="49">
      <c r="A49" s="2">
        <v>44025.92765060185</v>
      </c>
      <c r="B49" s="3" t="s">
        <v>121</v>
      </c>
      <c r="C49" s="3" t="s">
        <v>122</v>
      </c>
      <c r="D49" s="3" t="s">
        <v>122</v>
      </c>
      <c r="E49" s="3" t="s">
        <v>7</v>
      </c>
    </row>
    <row r="50">
      <c r="A50" s="2">
        <v>44025.92807633102</v>
      </c>
      <c r="B50" s="3" t="s">
        <v>123</v>
      </c>
      <c r="C50" s="3" t="s">
        <v>124</v>
      </c>
      <c r="D50" s="3" t="s">
        <v>124</v>
      </c>
      <c r="E50" s="3" t="s">
        <v>7</v>
      </c>
    </row>
    <row r="51">
      <c r="A51" s="2">
        <v>44025.92813515046</v>
      </c>
      <c r="B51" s="3" t="s">
        <v>125</v>
      </c>
      <c r="C51" s="3" t="s">
        <v>126</v>
      </c>
      <c r="D51" s="3" t="s">
        <v>127</v>
      </c>
      <c r="E51" s="3" t="s">
        <v>7</v>
      </c>
    </row>
    <row r="52">
      <c r="A52" s="2">
        <v>44025.92816928241</v>
      </c>
      <c r="B52" s="3" t="s">
        <v>128</v>
      </c>
      <c r="C52" s="3" t="s">
        <v>129</v>
      </c>
      <c r="D52" s="3" t="s">
        <v>130</v>
      </c>
      <c r="E52" s="3" t="s">
        <v>7</v>
      </c>
    </row>
    <row r="53">
      <c r="A53" s="2">
        <v>44025.92813878472</v>
      </c>
      <c r="B53" s="3" t="s">
        <v>131</v>
      </c>
      <c r="C53" s="3" t="s">
        <v>132</v>
      </c>
      <c r="D53" s="3" t="s">
        <v>133</v>
      </c>
      <c r="E53" s="3" t="s">
        <v>7</v>
      </c>
    </row>
    <row r="54">
      <c r="A54" s="2">
        <v>44025.92850980324</v>
      </c>
      <c r="B54" s="3" t="s">
        <v>134</v>
      </c>
      <c r="C54" s="3" t="s">
        <v>135</v>
      </c>
      <c r="D54" s="3" t="s">
        <v>135</v>
      </c>
      <c r="E54" s="3" t="s">
        <v>7</v>
      </c>
    </row>
    <row r="55">
      <c r="A55" s="2">
        <v>44025.92891861111</v>
      </c>
      <c r="B55" s="3" t="s">
        <v>136</v>
      </c>
      <c r="C55" s="3" t="s">
        <v>137</v>
      </c>
      <c r="D55" s="3" t="s">
        <v>137</v>
      </c>
      <c r="E55" s="3" t="s">
        <v>7</v>
      </c>
    </row>
    <row r="56">
      <c r="A56" s="2">
        <v>44025.92900244213</v>
      </c>
      <c r="B56" s="3" t="s">
        <v>138</v>
      </c>
      <c r="C56" s="3" t="s">
        <v>139</v>
      </c>
      <c r="D56" s="3" t="s">
        <v>139</v>
      </c>
      <c r="E56" s="3" t="s">
        <v>7</v>
      </c>
    </row>
    <row r="57">
      <c r="A57" s="2">
        <v>44025.929907349535</v>
      </c>
      <c r="B57" s="3" t="s">
        <v>140</v>
      </c>
      <c r="C57" s="3" t="s">
        <v>141</v>
      </c>
      <c r="D57" s="3" t="s">
        <v>142</v>
      </c>
      <c r="E57" s="3" t="s">
        <v>7</v>
      </c>
    </row>
    <row r="58">
      <c r="A58" s="2">
        <v>44025.93004789352</v>
      </c>
      <c r="B58" s="3" t="s">
        <v>143</v>
      </c>
      <c r="C58" s="3" t="s">
        <v>144</v>
      </c>
      <c r="D58" s="3" t="s">
        <v>144</v>
      </c>
      <c r="E58" s="3" t="s">
        <v>7</v>
      </c>
    </row>
    <row r="59">
      <c r="A59" s="2">
        <v>44025.930565613424</v>
      </c>
      <c r="B59" s="3" t="s">
        <v>145</v>
      </c>
      <c r="C59" s="3" t="s">
        <v>146</v>
      </c>
      <c r="D59" s="3" t="s">
        <v>147</v>
      </c>
      <c r="E59" s="3" t="s">
        <v>7</v>
      </c>
    </row>
    <row r="60">
      <c r="A60" s="2">
        <v>44025.9307675</v>
      </c>
      <c r="B60" s="3" t="s">
        <v>148</v>
      </c>
      <c r="C60" s="3" t="s">
        <v>149</v>
      </c>
      <c r="D60" s="3" t="s">
        <v>149</v>
      </c>
      <c r="E60" s="3" t="s">
        <v>7</v>
      </c>
    </row>
    <row r="61">
      <c r="A61" s="2">
        <v>44025.93082879629</v>
      </c>
      <c r="B61" s="3" t="s">
        <v>150</v>
      </c>
      <c r="C61" s="3" t="s">
        <v>151</v>
      </c>
      <c r="D61" s="3" t="s">
        <v>152</v>
      </c>
      <c r="E61" s="3" t="s">
        <v>7</v>
      </c>
    </row>
    <row r="62">
      <c r="A62" s="2">
        <v>44025.93099311343</v>
      </c>
      <c r="B62" s="3" t="s">
        <v>153</v>
      </c>
      <c r="C62" s="3" t="s">
        <v>154</v>
      </c>
      <c r="D62" s="3" t="s">
        <v>155</v>
      </c>
      <c r="E62" s="3" t="s">
        <v>7</v>
      </c>
    </row>
    <row r="63">
      <c r="A63" s="2">
        <v>44025.931067997684</v>
      </c>
      <c r="B63" s="3" t="s">
        <v>156</v>
      </c>
      <c r="C63" s="3" t="s">
        <v>157</v>
      </c>
      <c r="D63" s="3" t="s">
        <v>157</v>
      </c>
      <c r="E63" s="3" t="s">
        <v>7</v>
      </c>
    </row>
    <row r="64">
      <c r="A64" s="2">
        <v>44025.93118003472</v>
      </c>
      <c r="B64" s="3" t="s">
        <v>158</v>
      </c>
      <c r="C64" s="3" t="s">
        <v>159</v>
      </c>
      <c r="D64" s="3" t="s">
        <v>159</v>
      </c>
      <c r="E64" s="3" t="s">
        <v>7</v>
      </c>
    </row>
    <row r="65">
      <c r="A65" s="2">
        <v>44025.93118905093</v>
      </c>
      <c r="B65" s="3" t="s">
        <v>160</v>
      </c>
      <c r="C65" s="3" t="s">
        <v>161</v>
      </c>
      <c r="D65" s="3" t="s">
        <v>161</v>
      </c>
      <c r="E65" s="3" t="s">
        <v>7</v>
      </c>
    </row>
    <row r="66">
      <c r="A66" s="2">
        <v>44025.93132375</v>
      </c>
      <c r="B66" s="3" t="s">
        <v>162</v>
      </c>
      <c r="C66" s="3" t="s">
        <v>163</v>
      </c>
      <c r="D66" s="3" t="s">
        <v>163</v>
      </c>
      <c r="E66" s="3" t="s">
        <v>7</v>
      </c>
    </row>
    <row r="67">
      <c r="A67" s="2">
        <v>44025.93154641204</v>
      </c>
      <c r="B67" s="3" t="s">
        <v>164</v>
      </c>
      <c r="C67" s="3" t="s">
        <v>165</v>
      </c>
      <c r="D67" s="3" t="s">
        <v>166</v>
      </c>
      <c r="E67" s="3" t="s">
        <v>7</v>
      </c>
    </row>
    <row r="68">
      <c r="A68" s="2">
        <v>44025.93175851852</v>
      </c>
      <c r="B68" s="3" t="s">
        <v>167</v>
      </c>
      <c r="C68" s="3" t="s">
        <v>168</v>
      </c>
      <c r="D68" s="3" t="s">
        <v>169</v>
      </c>
      <c r="E68" s="3" t="s">
        <v>7</v>
      </c>
    </row>
    <row r="69">
      <c r="A69" s="2">
        <v>44025.93187414352</v>
      </c>
      <c r="B69" s="3" t="s">
        <v>170</v>
      </c>
      <c r="C69" s="3" t="s">
        <v>171</v>
      </c>
      <c r="D69" s="3" t="s">
        <v>171</v>
      </c>
      <c r="E69" s="3" t="s">
        <v>7</v>
      </c>
    </row>
    <row r="70">
      <c r="A70" s="2">
        <v>44025.932595509265</v>
      </c>
      <c r="B70" s="3" t="s">
        <v>172</v>
      </c>
      <c r="C70" s="3" t="s">
        <v>173</v>
      </c>
      <c r="D70" s="3" t="s">
        <v>173</v>
      </c>
      <c r="E70" s="3" t="s">
        <v>7</v>
      </c>
    </row>
    <row r="71">
      <c r="A71" s="2">
        <v>44025.93279604167</v>
      </c>
      <c r="B71" s="3" t="s">
        <v>174</v>
      </c>
      <c r="C71" s="3" t="s">
        <v>175</v>
      </c>
      <c r="D71" s="3" t="s">
        <v>175</v>
      </c>
      <c r="E71" s="3" t="s">
        <v>7</v>
      </c>
    </row>
    <row r="72">
      <c r="A72" s="2">
        <v>44025.93386055555</v>
      </c>
      <c r="B72" s="3" t="s">
        <v>176</v>
      </c>
      <c r="C72" s="3" t="s">
        <v>177</v>
      </c>
      <c r="D72" s="3" t="s">
        <v>178</v>
      </c>
      <c r="E72" s="3" t="s">
        <v>7</v>
      </c>
    </row>
    <row r="73">
      <c r="A73" s="2">
        <v>44025.934063252316</v>
      </c>
      <c r="B73" s="3" t="s">
        <v>179</v>
      </c>
      <c r="C73" s="3" t="s">
        <v>180</v>
      </c>
      <c r="D73" s="3" t="s">
        <v>181</v>
      </c>
      <c r="E73" s="3" t="s">
        <v>7</v>
      </c>
    </row>
    <row r="74">
      <c r="A74" s="2">
        <v>44025.93416755787</v>
      </c>
      <c r="B74" s="3" t="s">
        <v>182</v>
      </c>
      <c r="C74" s="3" t="s">
        <v>183</v>
      </c>
      <c r="D74" s="3" t="s">
        <v>184</v>
      </c>
      <c r="E74" s="3" t="s">
        <v>7</v>
      </c>
    </row>
    <row r="75">
      <c r="A75" s="2">
        <v>44025.93429425926</v>
      </c>
      <c r="B75" s="3" t="s">
        <v>185</v>
      </c>
      <c r="C75" s="3" t="s">
        <v>186</v>
      </c>
      <c r="D75" s="3" t="s">
        <v>186</v>
      </c>
      <c r="E75" s="3" t="s">
        <v>7</v>
      </c>
    </row>
    <row r="76">
      <c r="A76" s="2">
        <v>44025.93496143518</v>
      </c>
      <c r="B76" s="3" t="s">
        <v>187</v>
      </c>
      <c r="C76" s="3" t="s">
        <v>188</v>
      </c>
      <c r="D76" s="3" t="s">
        <v>189</v>
      </c>
      <c r="E76" s="3" t="s">
        <v>7</v>
      </c>
    </row>
    <row r="77">
      <c r="A77" s="2">
        <v>44025.93570099537</v>
      </c>
      <c r="B77" s="3" t="s">
        <v>190</v>
      </c>
      <c r="C77" s="3" t="s">
        <v>191</v>
      </c>
      <c r="D77" s="3" t="s">
        <v>192</v>
      </c>
      <c r="E77" s="3" t="s">
        <v>7</v>
      </c>
    </row>
    <row r="78">
      <c r="A78" s="2">
        <v>44025.93604085648</v>
      </c>
      <c r="B78" s="3" t="s">
        <v>193</v>
      </c>
      <c r="C78" s="3" t="s">
        <v>194</v>
      </c>
      <c r="D78" s="3" t="s">
        <v>195</v>
      </c>
      <c r="E78" s="3" t="s">
        <v>7</v>
      </c>
    </row>
    <row r="79">
      <c r="A79" s="2">
        <v>44025.93618246527</v>
      </c>
      <c r="B79" s="3" t="s">
        <v>196</v>
      </c>
      <c r="C79" s="3" t="s">
        <v>197</v>
      </c>
      <c r="D79" s="3" t="s">
        <v>197</v>
      </c>
      <c r="E79" s="3" t="s">
        <v>7</v>
      </c>
    </row>
    <row r="80">
      <c r="A80" s="2">
        <v>44025.936850659724</v>
      </c>
      <c r="B80" s="3" t="s">
        <v>198</v>
      </c>
      <c r="C80" s="3" t="s">
        <v>199</v>
      </c>
      <c r="D80" s="3" t="s">
        <v>199</v>
      </c>
      <c r="E80" s="3" t="s">
        <v>7</v>
      </c>
    </row>
    <row r="81">
      <c r="A81" s="2">
        <v>44025.93710081019</v>
      </c>
      <c r="B81" s="3" t="s">
        <v>200</v>
      </c>
      <c r="C81" s="3" t="s">
        <v>201</v>
      </c>
      <c r="D81" s="3" t="s">
        <v>201</v>
      </c>
      <c r="E81" s="3" t="s">
        <v>7</v>
      </c>
    </row>
    <row r="82">
      <c r="A82" s="2">
        <v>44025.937701828705</v>
      </c>
      <c r="B82" s="3" t="s">
        <v>202</v>
      </c>
      <c r="C82" s="3" t="s">
        <v>203</v>
      </c>
      <c r="D82" s="3" t="s">
        <v>203</v>
      </c>
      <c r="E82" s="3" t="s">
        <v>7</v>
      </c>
    </row>
    <row r="83">
      <c r="A83" s="2">
        <v>44025.938027094904</v>
      </c>
      <c r="B83" s="3" t="s">
        <v>204</v>
      </c>
      <c r="C83" s="3" t="s">
        <v>205</v>
      </c>
      <c r="D83" s="3" t="s">
        <v>205</v>
      </c>
      <c r="E83" s="3" t="s">
        <v>7</v>
      </c>
    </row>
    <row r="84">
      <c r="A84" s="2">
        <v>44025.938122997686</v>
      </c>
      <c r="B84" s="3" t="s">
        <v>206</v>
      </c>
      <c r="C84" s="3" t="s">
        <v>207</v>
      </c>
      <c r="D84" s="3" t="s">
        <v>207</v>
      </c>
      <c r="E84" s="3" t="s">
        <v>7</v>
      </c>
    </row>
    <row r="85">
      <c r="A85" s="2">
        <v>44025.93872016204</v>
      </c>
      <c r="B85" s="3" t="s">
        <v>208</v>
      </c>
      <c r="C85" s="3" t="s">
        <v>209</v>
      </c>
      <c r="D85" s="3" t="s">
        <v>210</v>
      </c>
      <c r="E85" s="3" t="s">
        <v>7</v>
      </c>
    </row>
    <row r="86">
      <c r="A86" s="2">
        <v>44025.93897012732</v>
      </c>
      <c r="B86" s="3" t="s">
        <v>211</v>
      </c>
      <c r="C86" s="3" t="s">
        <v>212</v>
      </c>
      <c r="D86" s="3" t="s">
        <v>212</v>
      </c>
      <c r="E86" s="3" t="s">
        <v>7</v>
      </c>
    </row>
    <row r="87">
      <c r="A87" s="2">
        <v>44025.93903011574</v>
      </c>
      <c r="B87" s="3" t="s">
        <v>213</v>
      </c>
      <c r="C87" s="3" t="s">
        <v>214</v>
      </c>
      <c r="D87" s="3" t="s">
        <v>215</v>
      </c>
      <c r="E87" s="3" t="s">
        <v>7</v>
      </c>
    </row>
    <row r="88">
      <c r="A88" s="2">
        <v>44025.93917946759</v>
      </c>
      <c r="B88" s="3" t="s">
        <v>216</v>
      </c>
      <c r="C88" s="3" t="s">
        <v>217</v>
      </c>
      <c r="D88" s="3" t="s">
        <v>218</v>
      </c>
      <c r="E88" s="3" t="s">
        <v>7</v>
      </c>
    </row>
    <row r="89">
      <c r="A89" s="2">
        <v>44025.9394177662</v>
      </c>
      <c r="B89" s="3" t="s">
        <v>219</v>
      </c>
      <c r="C89" s="3" t="s">
        <v>220</v>
      </c>
      <c r="D89" s="3" t="s">
        <v>221</v>
      </c>
      <c r="E89" s="3" t="s">
        <v>7</v>
      </c>
    </row>
    <row r="90">
      <c r="A90" s="2">
        <v>44025.93941712963</v>
      </c>
      <c r="B90" s="3" t="s">
        <v>222</v>
      </c>
      <c r="C90" s="3" t="s">
        <v>223</v>
      </c>
      <c r="D90" s="3" t="s">
        <v>223</v>
      </c>
      <c r="E90" s="3" t="s">
        <v>7</v>
      </c>
    </row>
    <row r="91">
      <c r="A91" s="2">
        <v>44025.9394497801</v>
      </c>
      <c r="B91" s="3" t="s">
        <v>224</v>
      </c>
      <c r="C91" s="3" t="s">
        <v>225</v>
      </c>
      <c r="D91" s="3" t="s">
        <v>226</v>
      </c>
      <c r="E91" s="3" t="s">
        <v>7</v>
      </c>
    </row>
    <row r="92">
      <c r="A92" s="2">
        <v>44025.9396303588</v>
      </c>
      <c r="B92" s="3" t="s">
        <v>227</v>
      </c>
      <c r="C92" s="3" t="s">
        <v>228</v>
      </c>
      <c r="D92" s="3" t="s">
        <v>228</v>
      </c>
      <c r="E92" s="3" t="s">
        <v>7</v>
      </c>
    </row>
    <row r="93">
      <c r="A93" s="2">
        <v>44025.93979464121</v>
      </c>
      <c r="B93" s="3" t="s">
        <v>229</v>
      </c>
      <c r="C93" s="3" t="s">
        <v>230</v>
      </c>
      <c r="D93" s="3" t="s">
        <v>231</v>
      </c>
      <c r="E93" s="3" t="s">
        <v>7</v>
      </c>
    </row>
    <row r="94">
      <c r="A94" s="2">
        <v>44025.93985328704</v>
      </c>
      <c r="B94" s="3" t="s">
        <v>232</v>
      </c>
      <c r="C94" s="3" t="s">
        <v>233</v>
      </c>
      <c r="D94" s="3" t="s">
        <v>234</v>
      </c>
      <c r="E94" s="3" t="s">
        <v>7</v>
      </c>
    </row>
    <row r="95">
      <c r="A95" s="2">
        <v>44025.940444050924</v>
      </c>
      <c r="B95" s="3" t="s">
        <v>235</v>
      </c>
      <c r="C95" s="3" t="s">
        <v>236</v>
      </c>
      <c r="D95" s="3" t="s">
        <v>236</v>
      </c>
      <c r="E95" s="3" t="s">
        <v>7</v>
      </c>
    </row>
    <row r="96">
      <c r="A96" s="2">
        <v>44025.94058625</v>
      </c>
      <c r="B96" s="3" t="s">
        <v>237</v>
      </c>
      <c r="C96" s="3" t="s">
        <v>238</v>
      </c>
      <c r="D96" s="3" t="s">
        <v>239</v>
      </c>
      <c r="E96" s="3" t="s">
        <v>7</v>
      </c>
    </row>
    <row r="97">
      <c r="A97" s="2">
        <v>44025.940879710644</v>
      </c>
      <c r="B97" s="3" t="s">
        <v>240</v>
      </c>
      <c r="C97" s="3" t="s">
        <v>241</v>
      </c>
      <c r="D97" s="3" t="s">
        <v>242</v>
      </c>
      <c r="E97" s="3" t="s">
        <v>7</v>
      </c>
    </row>
    <row r="98">
      <c r="A98" s="2">
        <v>44025.94124871527</v>
      </c>
      <c r="B98" s="3" t="s">
        <v>243</v>
      </c>
      <c r="C98" s="3" t="s">
        <v>244</v>
      </c>
      <c r="D98" s="3" t="s">
        <v>244</v>
      </c>
      <c r="E98" s="3" t="s">
        <v>7</v>
      </c>
    </row>
    <row r="99">
      <c r="A99" s="2">
        <v>44025.94125216435</v>
      </c>
      <c r="B99" s="3" t="s">
        <v>245</v>
      </c>
      <c r="C99" s="3" t="s">
        <v>246</v>
      </c>
      <c r="D99" s="3" t="s">
        <v>246</v>
      </c>
      <c r="E99" s="3" t="s">
        <v>7</v>
      </c>
    </row>
    <row r="100">
      <c r="A100" s="2">
        <v>44025.942045856485</v>
      </c>
      <c r="B100" s="3" t="s">
        <v>247</v>
      </c>
      <c r="C100" s="3" t="s">
        <v>248</v>
      </c>
      <c r="D100" s="3" t="s">
        <v>248</v>
      </c>
      <c r="E100" s="3" t="s">
        <v>7</v>
      </c>
    </row>
    <row r="101">
      <c r="A101" s="2">
        <v>44025.94211415509</v>
      </c>
      <c r="B101" s="3" t="s">
        <v>249</v>
      </c>
      <c r="C101" s="3" t="s">
        <v>250</v>
      </c>
      <c r="D101" s="3" t="s">
        <v>251</v>
      </c>
      <c r="E101" s="3" t="s">
        <v>7</v>
      </c>
    </row>
    <row r="102">
      <c r="A102" s="2">
        <v>44025.94213707176</v>
      </c>
      <c r="B102" s="3" t="s">
        <v>252</v>
      </c>
      <c r="C102" s="3" t="s">
        <v>253</v>
      </c>
      <c r="D102" s="3" t="s">
        <v>254</v>
      </c>
      <c r="E102" s="3" t="s">
        <v>7</v>
      </c>
    </row>
    <row r="103">
      <c r="A103" s="2">
        <v>44025.94262206019</v>
      </c>
      <c r="B103" s="3" t="s">
        <v>255</v>
      </c>
      <c r="C103" s="3" t="s">
        <v>256</v>
      </c>
      <c r="D103" s="3" t="s">
        <v>256</v>
      </c>
      <c r="E103" s="3" t="s">
        <v>7</v>
      </c>
    </row>
    <row r="104">
      <c r="A104" s="2">
        <v>44025.94275804398</v>
      </c>
      <c r="B104" s="3" t="s">
        <v>257</v>
      </c>
      <c r="C104" s="3" t="s">
        <v>258</v>
      </c>
      <c r="D104" s="3" t="s">
        <v>259</v>
      </c>
      <c r="E104" s="3" t="s">
        <v>7</v>
      </c>
    </row>
    <row r="105">
      <c r="A105" s="2">
        <v>44025.94303758102</v>
      </c>
      <c r="B105" s="3" t="s">
        <v>260</v>
      </c>
      <c r="C105" s="3" t="s">
        <v>261</v>
      </c>
      <c r="D105" s="3" t="s">
        <v>261</v>
      </c>
      <c r="E105" s="3" t="s">
        <v>7</v>
      </c>
    </row>
    <row r="106">
      <c r="A106" s="2">
        <v>44025.943171921295</v>
      </c>
      <c r="B106" s="3" t="s">
        <v>262</v>
      </c>
      <c r="C106" s="3" t="s">
        <v>263</v>
      </c>
      <c r="D106" s="3" t="s">
        <v>263</v>
      </c>
      <c r="E106" s="3" t="s">
        <v>7</v>
      </c>
    </row>
    <row r="107">
      <c r="A107" s="2">
        <v>44025.94324155092</v>
      </c>
      <c r="B107" s="3" t="s">
        <v>264</v>
      </c>
      <c r="C107" s="3" t="s">
        <v>265</v>
      </c>
      <c r="D107" s="3" t="s">
        <v>266</v>
      </c>
      <c r="E107" s="3" t="s">
        <v>7</v>
      </c>
    </row>
    <row r="108">
      <c r="A108" s="2">
        <v>44025.94345554398</v>
      </c>
      <c r="B108" s="3" t="s">
        <v>267</v>
      </c>
      <c r="C108" s="3" t="s">
        <v>268</v>
      </c>
      <c r="D108" s="3" t="s">
        <v>268</v>
      </c>
      <c r="E108" s="3" t="s">
        <v>7</v>
      </c>
    </row>
    <row r="109">
      <c r="A109" s="2">
        <v>44025.94440731482</v>
      </c>
      <c r="B109" s="3" t="s">
        <v>269</v>
      </c>
      <c r="C109" s="3" t="s">
        <v>270</v>
      </c>
      <c r="D109" s="3" t="s">
        <v>271</v>
      </c>
      <c r="E109" s="3" t="s">
        <v>7</v>
      </c>
    </row>
    <row r="110">
      <c r="A110" s="2">
        <v>44025.94490040509</v>
      </c>
      <c r="B110" s="3" t="s">
        <v>272</v>
      </c>
      <c r="C110" s="3" t="s">
        <v>273</v>
      </c>
      <c r="D110" s="3" t="s">
        <v>274</v>
      </c>
      <c r="E110" s="3" t="s">
        <v>7</v>
      </c>
    </row>
    <row r="111">
      <c r="A111" s="2">
        <v>44025.94522972222</v>
      </c>
      <c r="B111" s="3" t="s">
        <v>275</v>
      </c>
      <c r="C111" s="3" t="s">
        <v>276</v>
      </c>
      <c r="D111" s="3" t="s">
        <v>276</v>
      </c>
      <c r="E111" s="3" t="s">
        <v>7</v>
      </c>
    </row>
    <row r="112">
      <c r="A112" s="2">
        <v>44025.94654954861</v>
      </c>
      <c r="B112" s="3" t="s">
        <v>277</v>
      </c>
      <c r="C112" s="3" t="s">
        <v>278</v>
      </c>
      <c r="D112" s="3" t="s">
        <v>278</v>
      </c>
      <c r="E112" s="3" t="s">
        <v>7</v>
      </c>
    </row>
    <row r="113">
      <c r="A113" s="2">
        <v>44025.94671043981</v>
      </c>
      <c r="B113" s="3" t="s">
        <v>279</v>
      </c>
      <c r="C113" s="3" t="s">
        <v>280</v>
      </c>
      <c r="D113" s="3" t="s">
        <v>280</v>
      </c>
      <c r="E113" s="3" t="s">
        <v>7</v>
      </c>
    </row>
    <row r="114">
      <c r="A114" s="2">
        <v>44025.948608437495</v>
      </c>
      <c r="B114" s="3" t="s">
        <v>281</v>
      </c>
      <c r="C114" s="3" t="s">
        <v>282</v>
      </c>
      <c r="D114" s="3" t="s">
        <v>282</v>
      </c>
      <c r="E114" s="3" t="s">
        <v>7</v>
      </c>
    </row>
    <row r="115">
      <c r="A115" s="2">
        <v>44025.94905760417</v>
      </c>
      <c r="B115" s="3" t="s">
        <v>283</v>
      </c>
      <c r="C115" s="3" t="s">
        <v>284</v>
      </c>
      <c r="D115" s="3" t="s">
        <v>284</v>
      </c>
      <c r="E115" s="3" t="s">
        <v>7</v>
      </c>
    </row>
    <row r="116">
      <c r="A116" s="2">
        <v>44025.94908443287</v>
      </c>
      <c r="B116" s="3" t="s">
        <v>285</v>
      </c>
      <c r="C116" s="3" t="s">
        <v>286</v>
      </c>
      <c r="D116" s="3" t="s">
        <v>286</v>
      </c>
      <c r="E116" s="3" t="s">
        <v>7</v>
      </c>
    </row>
    <row r="117">
      <c r="A117" s="2">
        <v>44025.94932798611</v>
      </c>
      <c r="B117" s="3" t="s">
        <v>287</v>
      </c>
      <c r="C117" s="3" t="s">
        <v>288</v>
      </c>
      <c r="D117" s="3" t="s">
        <v>288</v>
      </c>
      <c r="E117" s="3" t="s">
        <v>7</v>
      </c>
    </row>
    <row r="118">
      <c r="A118" s="2">
        <v>44025.94975596065</v>
      </c>
      <c r="B118" s="3" t="s">
        <v>289</v>
      </c>
      <c r="C118" s="3" t="s">
        <v>290</v>
      </c>
      <c r="D118" s="3" t="s">
        <v>290</v>
      </c>
      <c r="E118" s="3" t="s">
        <v>7</v>
      </c>
    </row>
    <row r="119">
      <c r="A119" s="2">
        <v>44025.94991599537</v>
      </c>
      <c r="B119" s="3" t="s">
        <v>291</v>
      </c>
      <c r="C119" s="3" t="s">
        <v>292</v>
      </c>
      <c r="D119" s="3" t="s">
        <v>293</v>
      </c>
      <c r="E119" s="3" t="s">
        <v>7</v>
      </c>
    </row>
    <row r="120">
      <c r="A120" s="2">
        <v>44025.95085681713</v>
      </c>
      <c r="B120" s="3" t="s">
        <v>294</v>
      </c>
      <c r="C120" s="3" t="s">
        <v>295</v>
      </c>
      <c r="D120" s="3" t="s">
        <v>295</v>
      </c>
      <c r="E120" s="3" t="s">
        <v>7</v>
      </c>
    </row>
    <row r="121">
      <c r="A121" s="2">
        <v>44025.95093261574</v>
      </c>
      <c r="B121" s="3" t="s">
        <v>296</v>
      </c>
      <c r="C121" s="3" t="s">
        <v>297</v>
      </c>
      <c r="D121" s="3" t="s">
        <v>297</v>
      </c>
      <c r="E121" s="3" t="s">
        <v>7</v>
      </c>
    </row>
    <row r="122">
      <c r="A122" s="2">
        <v>44025.950988125</v>
      </c>
      <c r="B122" s="3" t="s">
        <v>298</v>
      </c>
      <c r="C122" s="3" t="s">
        <v>299</v>
      </c>
      <c r="D122" s="3" t="s">
        <v>299</v>
      </c>
      <c r="E122" s="3" t="s">
        <v>7</v>
      </c>
    </row>
    <row r="123">
      <c r="A123" s="2">
        <v>44025.951083645836</v>
      </c>
      <c r="B123" s="3" t="s">
        <v>300</v>
      </c>
      <c r="C123" s="3" t="s">
        <v>301</v>
      </c>
      <c r="D123" s="3" t="s">
        <v>302</v>
      </c>
      <c r="E123" s="3" t="s">
        <v>7</v>
      </c>
    </row>
    <row r="124">
      <c r="A124" s="2">
        <v>44025.951415324074</v>
      </c>
      <c r="B124" s="3" t="s">
        <v>303</v>
      </c>
      <c r="C124" s="3" t="s">
        <v>304</v>
      </c>
      <c r="D124" s="3" t="s">
        <v>305</v>
      </c>
      <c r="E124" s="3" t="s">
        <v>7</v>
      </c>
    </row>
    <row r="125">
      <c r="A125" s="2">
        <v>44025.95156480324</v>
      </c>
      <c r="B125" s="3" t="s">
        <v>306</v>
      </c>
      <c r="C125" s="3" t="s">
        <v>307</v>
      </c>
      <c r="D125" s="3" t="s">
        <v>308</v>
      </c>
      <c r="E125" s="3" t="s">
        <v>7</v>
      </c>
    </row>
    <row r="126">
      <c r="A126" s="2">
        <v>44025.95164914352</v>
      </c>
      <c r="B126" s="3" t="s">
        <v>309</v>
      </c>
      <c r="C126" s="3" t="s">
        <v>310</v>
      </c>
      <c r="D126" s="3" t="s">
        <v>310</v>
      </c>
      <c r="E126" s="3" t="s">
        <v>7</v>
      </c>
    </row>
    <row r="127">
      <c r="A127" s="2">
        <v>44025.95217498843</v>
      </c>
      <c r="B127" s="3" t="s">
        <v>311</v>
      </c>
      <c r="C127" s="3" t="s">
        <v>312</v>
      </c>
      <c r="D127" s="3" t="s">
        <v>312</v>
      </c>
      <c r="E127" s="3" t="s">
        <v>7</v>
      </c>
    </row>
    <row r="128">
      <c r="A128" s="2">
        <v>44025.9522625463</v>
      </c>
      <c r="B128" s="3" t="s">
        <v>313</v>
      </c>
      <c r="C128" s="3" t="s">
        <v>314</v>
      </c>
      <c r="D128" s="3" t="s">
        <v>315</v>
      </c>
      <c r="E128" s="3" t="s">
        <v>7</v>
      </c>
    </row>
    <row r="129">
      <c r="A129" s="2">
        <v>44025.9524437037</v>
      </c>
      <c r="B129" s="3" t="s">
        <v>316</v>
      </c>
      <c r="C129" s="3" t="s">
        <v>317</v>
      </c>
      <c r="D129" s="3" t="s">
        <v>317</v>
      </c>
      <c r="E129" s="3" t="s">
        <v>7</v>
      </c>
    </row>
    <row r="130">
      <c r="A130" s="2">
        <v>44025.95249739583</v>
      </c>
      <c r="B130" s="3" t="s">
        <v>318</v>
      </c>
      <c r="C130" s="3" t="s">
        <v>319</v>
      </c>
      <c r="D130" s="3" t="s">
        <v>319</v>
      </c>
      <c r="E130" s="3" t="s">
        <v>7</v>
      </c>
    </row>
    <row r="131">
      <c r="A131" s="2">
        <v>44025.95256993055</v>
      </c>
      <c r="B131" s="3" t="s">
        <v>320</v>
      </c>
      <c r="C131" s="3" t="s">
        <v>321</v>
      </c>
      <c r="D131" s="3" t="s">
        <v>321</v>
      </c>
      <c r="E131" s="3" t="s">
        <v>7</v>
      </c>
    </row>
    <row r="132">
      <c r="A132" s="2">
        <v>44025.95275228009</v>
      </c>
      <c r="B132" s="3" t="s">
        <v>322</v>
      </c>
      <c r="C132" s="3" t="s">
        <v>323</v>
      </c>
      <c r="D132" s="3" t="s">
        <v>324</v>
      </c>
      <c r="E132" s="3" t="s">
        <v>7</v>
      </c>
    </row>
    <row r="133">
      <c r="A133" s="2">
        <v>44025.95329148148</v>
      </c>
      <c r="B133" s="3" t="s">
        <v>325</v>
      </c>
      <c r="C133" s="3" t="s">
        <v>326</v>
      </c>
      <c r="D133" s="3" t="s">
        <v>327</v>
      </c>
      <c r="E133" s="3" t="s">
        <v>7</v>
      </c>
    </row>
    <row r="134">
      <c r="A134" s="2">
        <v>44025.95332100695</v>
      </c>
      <c r="B134" s="3" t="s">
        <v>328</v>
      </c>
      <c r="C134" s="3" t="s">
        <v>329</v>
      </c>
      <c r="D134" s="3" t="s">
        <v>329</v>
      </c>
      <c r="E134" s="3" t="s">
        <v>7</v>
      </c>
    </row>
    <row r="135">
      <c r="A135" s="2">
        <v>44025.953371006945</v>
      </c>
      <c r="B135" s="3" t="s">
        <v>330</v>
      </c>
      <c r="C135" s="3" t="s">
        <v>331</v>
      </c>
      <c r="D135" s="3" t="s">
        <v>331</v>
      </c>
      <c r="E135" s="3" t="s">
        <v>7</v>
      </c>
    </row>
    <row r="136">
      <c r="A136" s="2">
        <v>44025.954433113424</v>
      </c>
      <c r="B136" s="3" t="s">
        <v>332</v>
      </c>
      <c r="C136" s="3" t="s">
        <v>333</v>
      </c>
      <c r="D136" s="3" t="s">
        <v>333</v>
      </c>
      <c r="E136" s="3" t="s">
        <v>7</v>
      </c>
    </row>
    <row r="137">
      <c r="A137" s="2">
        <v>44025.955366608796</v>
      </c>
      <c r="B137" s="3" t="s">
        <v>334</v>
      </c>
      <c r="C137" s="3" t="s">
        <v>335</v>
      </c>
      <c r="D137" s="3" t="s">
        <v>335</v>
      </c>
      <c r="E137" s="3" t="s">
        <v>7</v>
      </c>
    </row>
    <row r="138">
      <c r="A138" s="2">
        <v>44025.95559167824</v>
      </c>
      <c r="B138" s="3" t="s">
        <v>336</v>
      </c>
      <c r="C138" s="3" t="s">
        <v>337</v>
      </c>
      <c r="D138" s="3" t="s">
        <v>338</v>
      </c>
      <c r="E138" s="3" t="s">
        <v>7</v>
      </c>
    </row>
    <row r="139">
      <c r="A139" s="2">
        <v>44025.95566076389</v>
      </c>
      <c r="B139" s="3" t="s">
        <v>339</v>
      </c>
      <c r="C139" s="3" t="s">
        <v>340</v>
      </c>
      <c r="D139" s="3" t="s">
        <v>340</v>
      </c>
      <c r="E139" s="3" t="s">
        <v>7</v>
      </c>
    </row>
    <row r="140">
      <c r="A140" s="2">
        <v>44025.95622197917</v>
      </c>
      <c r="B140" s="3" t="s">
        <v>341</v>
      </c>
      <c r="C140" s="3" t="s">
        <v>342</v>
      </c>
      <c r="D140" s="3" t="s">
        <v>342</v>
      </c>
      <c r="E140" s="3" t="s">
        <v>7</v>
      </c>
    </row>
    <row r="141">
      <c r="A141" s="2">
        <v>44025.95657326389</v>
      </c>
      <c r="B141" s="3" t="s">
        <v>343</v>
      </c>
      <c r="C141" s="3" t="s">
        <v>344</v>
      </c>
      <c r="D141" s="3" t="s">
        <v>344</v>
      </c>
      <c r="E141" s="3" t="s">
        <v>7</v>
      </c>
    </row>
    <row r="142">
      <c r="A142" s="2">
        <v>44025.95664016204</v>
      </c>
      <c r="B142" s="3" t="s">
        <v>345</v>
      </c>
      <c r="C142" s="3" t="s">
        <v>346</v>
      </c>
      <c r="D142" s="3" t="s">
        <v>346</v>
      </c>
      <c r="E142" s="3" t="s">
        <v>7</v>
      </c>
    </row>
    <row r="143">
      <c r="A143" s="2">
        <v>44025.95678263889</v>
      </c>
      <c r="B143" s="3" t="s">
        <v>347</v>
      </c>
      <c r="C143" s="3" t="s">
        <v>348</v>
      </c>
      <c r="D143" s="3" t="s">
        <v>349</v>
      </c>
      <c r="E143" s="3" t="s">
        <v>7</v>
      </c>
    </row>
    <row r="144">
      <c r="A144" s="2">
        <v>44025.956857743055</v>
      </c>
      <c r="B144" s="3" t="s">
        <v>350</v>
      </c>
      <c r="C144" s="3" t="s">
        <v>351</v>
      </c>
      <c r="D144" s="3" t="s">
        <v>351</v>
      </c>
      <c r="E144" s="3" t="s">
        <v>7</v>
      </c>
    </row>
    <row r="145">
      <c r="A145" s="2">
        <v>44025.95686210648</v>
      </c>
      <c r="B145" s="3" t="s">
        <v>352</v>
      </c>
      <c r="C145" s="3" t="s">
        <v>353</v>
      </c>
      <c r="D145" s="3" t="s">
        <v>353</v>
      </c>
      <c r="E145" s="3" t="s">
        <v>7</v>
      </c>
    </row>
    <row r="146">
      <c r="A146" s="2">
        <v>44025.9568712037</v>
      </c>
      <c r="B146" s="3" t="s">
        <v>354</v>
      </c>
      <c r="C146" s="3" t="s">
        <v>355</v>
      </c>
      <c r="D146" s="3" t="s">
        <v>355</v>
      </c>
      <c r="E146" s="3" t="s">
        <v>7</v>
      </c>
    </row>
    <row r="147">
      <c r="A147" s="2">
        <v>44025.95710778935</v>
      </c>
      <c r="B147" s="3" t="s">
        <v>356</v>
      </c>
      <c r="C147" s="3" t="s">
        <v>357</v>
      </c>
      <c r="D147" s="3" t="s">
        <v>358</v>
      </c>
      <c r="E147" s="3" t="s">
        <v>7</v>
      </c>
    </row>
    <row r="148">
      <c r="A148" s="2">
        <v>44025.957185</v>
      </c>
      <c r="B148" s="3" t="s">
        <v>359</v>
      </c>
      <c r="C148" s="3" t="s">
        <v>360</v>
      </c>
      <c r="D148" s="3" t="s">
        <v>361</v>
      </c>
      <c r="E148" s="3" t="s">
        <v>7</v>
      </c>
    </row>
    <row r="149">
      <c r="A149" s="2">
        <v>44025.957312847226</v>
      </c>
      <c r="B149" s="3" t="s">
        <v>362</v>
      </c>
      <c r="C149" s="3" t="s">
        <v>363</v>
      </c>
      <c r="D149" s="3" t="s">
        <v>363</v>
      </c>
      <c r="E149" s="3" t="s">
        <v>7</v>
      </c>
    </row>
    <row r="150">
      <c r="A150" s="2">
        <v>44025.95742637731</v>
      </c>
      <c r="B150" s="3" t="s">
        <v>364</v>
      </c>
      <c r="C150" s="3" t="s">
        <v>365</v>
      </c>
      <c r="D150" s="3" t="s">
        <v>366</v>
      </c>
      <c r="E150" s="3" t="s">
        <v>7</v>
      </c>
    </row>
    <row r="151">
      <c r="A151" s="2">
        <v>44025.95768947917</v>
      </c>
      <c r="B151" s="3" t="s">
        <v>367</v>
      </c>
      <c r="C151" s="3" t="s">
        <v>368</v>
      </c>
      <c r="D151" s="3" t="s">
        <v>368</v>
      </c>
      <c r="E151" s="3" t="s">
        <v>7</v>
      </c>
    </row>
    <row r="152">
      <c r="A152" s="2">
        <v>44025.95778013889</v>
      </c>
      <c r="B152" s="3" t="s">
        <v>369</v>
      </c>
      <c r="C152" s="3" t="s">
        <v>370</v>
      </c>
      <c r="D152" s="3" t="s">
        <v>370</v>
      </c>
      <c r="E152" s="3" t="s">
        <v>7</v>
      </c>
    </row>
    <row r="153">
      <c r="A153" s="2">
        <v>44025.95830023148</v>
      </c>
      <c r="B153" s="3" t="s">
        <v>371</v>
      </c>
      <c r="C153" s="3" t="s">
        <v>372</v>
      </c>
      <c r="D153" s="3" t="s">
        <v>372</v>
      </c>
      <c r="E153" s="3" t="s">
        <v>7</v>
      </c>
    </row>
    <row r="154">
      <c r="A154" s="2">
        <v>44025.95847561343</v>
      </c>
      <c r="B154" s="3" t="s">
        <v>373</v>
      </c>
      <c r="C154" s="3" t="s">
        <v>374</v>
      </c>
      <c r="D154" s="3" t="s">
        <v>374</v>
      </c>
      <c r="E154" s="3" t="s">
        <v>7</v>
      </c>
    </row>
    <row r="155">
      <c r="A155" s="2">
        <v>44025.9585100463</v>
      </c>
      <c r="B155" s="3" t="s">
        <v>375</v>
      </c>
      <c r="C155" s="3" t="s">
        <v>376</v>
      </c>
      <c r="D155" s="3" t="s">
        <v>377</v>
      </c>
      <c r="E155" s="3" t="s">
        <v>7</v>
      </c>
    </row>
    <row r="156">
      <c r="A156" s="2">
        <v>44025.958826076385</v>
      </c>
      <c r="B156" s="3" t="s">
        <v>378</v>
      </c>
      <c r="C156" s="3" t="s">
        <v>379</v>
      </c>
      <c r="D156" s="3" t="s">
        <v>380</v>
      </c>
      <c r="E156" s="3" t="s">
        <v>7</v>
      </c>
    </row>
    <row r="157">
      <c r="A157" s="2">
        <v>44025.958862141204</v>
      </c>
      <c r="B157" s="3" t="s">
        <v>381</v>
      </c>
      <c r="C157" s="3" t="s">
        <v>382</v>
      </c>
      <c r="D157" s="3" t="s">
        <v>382</v>
      </c>
      <c r="E157" s="3" t="s">
        <v>7</v>
      </c>
    </row>
    <row r="158">
      <c r="A158" s="2">
        <v>44025.95900844908</v>
      </c>
      <c r="B158" s="3" t="s">
        <v>383</v>
      </c>
      <c r="C158" s="3" t="s">
        <v>384</v>
      </c>
      <c r="D158" s="3" t="s">
        <v>384</v>
      </c>
      <c r="E158" s="3" t="s">
        <v>7</v>
      </c>
    </row>
    <row r="159">
      <c r="A159" s="2">
        <v>44025.9590116551</v>
      </c>
      <c r="B159" s="3" t="s">
        <v>385</v>
      </c>
      <c r="C159" s="3" t="s">
        <v>386</v>
      </c>
      <c r="D159" s="3" t="s">
        <v>387</v>
      </c>
      <c r="E159" s="3" t="s">
        <v>7</v>
      </c>
    </row>
    <row r="160">
      <c r="A160" s="2">
        <v>44025.95915898148</v>
      </c>
      <c r="B160" s="3" t="s">
        <v>388</v>
      </c>
      <c r="C160" s="3" t="s">
        <v>389</v>
      </c>
      <c r="D160" s="3" t="s">
        <v>389</v>
      </c>
      <c r="E160" s="3" t="s">
        <v>7</v>
      </c>
    </row>
    <row r="161">
      <c r="A161" s="2">
        <v>44025.959255</v>
      </c>
      <c r="B161" s="3" t="s">
        <v>390</v>
      </c>
      <c r="C161" s="3" t="s">
        <v>391</v>
      </c>
      <c r="D161" s="3" t="s">
        <v>391</v>
      </c>
      <c r="E161" s="3" t="s">
        <v>7</v>
      </c>
    </row>
    <row r="162">
      <c r="A162" s="2">
        <v>44025.95973611111</v>
      </c>
      <c r="B162" s="3" t="s">
        <v>392</v>
      </c>
      <c r="C162" s="3" t="s">
        <v>393</v>
      </c>
      <c r="D162" s="3" t="s">
        <v>393</v>
      </c>
      <c r="E162" s="3" t="s">
        <v>7</v>
      </c>
    </row>
    <row r="163">
      <c r="A163" s="2">
        <v>44025.959920671296</v>
      </c>
      <c r="B163" s="3" t="s">
        <v>394</v>
      </c>
      <c r="C163" s="3" t="s">
        <v>395</v>
      </c>
      <c r="D163" s="3" t="s">
        <v>396</v>
      </c>
      <c r="E163" s="3" t="s">
        <v>7</v>
      </c>
    </row>
    <row r="164">
      <c r="A164" s="2">
        <v>44025.96005144676</v>
      </c>
      <c r="B164" s="3" t="s">
        <v>397</v>
      </c>
      <c r="C164" s="3" t="s">
        <v>398</v>
      </c>
      <c r="D164" s="3" t="s">
        <v>398</v>
      </c>
      <c r="E164" s="3" t="s">
        <v>7</v>
      </c>
    </row>
    <row r="165">
      <c r="A165" s="2">
        <v>44025.9602681713</v>
      </c>
      <c r="B165" s="3" t="s">
        <v>399</v>
      </c>
      <c r="C165" s="3" t="s">
        <v>400</v>
      </c>
      <c r="D165" s="3" t="s">
        <v>401</v>
      </c>
      <c r="E165" s="3" t="s">
        <v>7</v>
      </c>
    </row>
    <row r="166">
      <c r="A166" s="2">
        <v>44025.96039983796</v>
      </c>
      <c r="B166" s="3" t="s">
        <v>402</v>
      </c>
      <c r="C166" s="3" t="s">
        <v>403</v>
      </c>
      <c r="D166" s="3" t="s">
        <v>404</v>
      </c>
      <c r="E166" s="3" t="s">
        <v>7</v>
      </c>
    </row>
    <row r="167">
      <c r="A167" s="2">
        <v>44025.96399040509</v>
      </c>
      <c r="B167" s="3" t="s">
        <v>405</v>
      </c>
      <c r="C167" s="3" t="s">
        <v>406</v>
      </c>
      <c r="D167" s="3" t="s">
        <v>407</v>
      </c>
      <c r="E167" s="3" t="s">
        <v>7</v>
      </c>
    </row>
    <row r="168">
      <c r="A168" s="2">
        <v>44025.960778402776</v>
      </c>
      <c r="B168" s="3" t="s">
        <v>408</v>
      </c>
      <c r="C168" s="3" t="s">
        <v>409</v>
      </c>
      <c r="D168" s="3" t="s">
        <v>409</v>
      </c>
      <c r="E168" s="3" t="s">
        <v>7</v>
      </c>
    </row>
    <row r="169">
      <c r="A169" s="2">
        <v>44025.96108512732</v>
      </c>
      <c r="B169" s="3" t="s">
        <v>410</v>
      </c>
      <c r="C169" s="3" t="s">
        <v>411</v>
      </c>
      <c r="D169" s="3" t="s">
        <v>412</v>
      </c>
      <c r="E169" s="3" t="s">
        <v>7</v>
      </c>
    </row>
    <row r="170">
      <c r="A170" s="2">
        <v>44025.96143326389</v>
      </c>
      <c r="B170" s="3" t="s">
        <v>413</v>
      </c>
      <c r="C170" s="3" t="s">
        <v>414</v>
      </c>
      <c r="D170" s="3" t="s">
        <v>414</v>
      </c>
      <c r="E170" s="3" t="s">
        <v>7</v>
      </c>
    </row>
    <row r="171">
      <c r="A171" s="2">
        <v>44025.96153509259</v>
      </c>
      <c r="B171" s="3" t="s">
        <v>415</v>
      </c>
      <c r="C171" s="3" t="s">
        <v>416</v>
      </c>
      <c r="D171" s="3" t="s">
        <v>417</v>
      </c>
      <c r="E171" s="3" t="s">
        <v>7</v>
      </c>
    </row>
    <row r="172">
      <c r="A172" s="2">
        <v>44025.96154091435</v>
      </c>
      <c r="B172" s="3" t="s">
        <v>418</v>
      </c>
      <c r="C172" s="3" t="s">
        <v>419</v>
      </c>
      <c r="D172" s="3" t="s">
        <v>420</v>
      </c>
      <c r="E172" s="3" t="s">
        <v>7</v>
      </c>
    </row>
    <row r="173">
      <c r="A173" s="2">
        <v>44025.961542233796</v>
      </c>
      <c r="B173" s="3" t="s">
        <v>421</v>
      </c>
      <c r="C173" s="3" t="s">
        <v>422</v>
      </c>
      <c r="D173" s="3" t="s">
        <v>422</v>
      </c>
      <c r="E173" s="3" t="s">
        <v>7</v>
      </c>
    </row>
    <row r="174">
      <c r="A174" s="2">
        <v>44025.96168170139</v>
      </c>
      <c r="B174" s="3" t="s">
        <v>423</v>
      </c>
      <c r="C174" s="3" t="s">
        <v>424</v>
      </c>
      <c r="D174" s="3" t="s">
        <v>424</v>
      </c>
      <c r="E174" s="3" t="s">
        <v>7</v>
      </c>
    </row>
    <row r="175">
      <c r="A175" s="2">
        <v>44025.96188809028</v>
      </c>
      <c r="B175" s="3" t="s">
        <v>425</v>
      </c>
      <c r="C175" s="3" t="s">
        <v>426</v>
      </c>
      <c r="D175" s="3" t="s">
        <v>426</v>
      </c>
      <c r="E175" s="3" t="s">
        <v>7</v>
      </c>
    </row>
    <row r="176">
      <c r="A176" s="2">
        <v>44025.962064583335</v>
      </c>
      <c r="B176" s="3" t="s">
        <v>427</v>
      </c>
      <c r="C176" s="3" t="s">
        <v>428</v>
      </c>
      <c r="D176" s="3" t="s">
        <v>429</v>
      </c>
      <c r="E176" s="3" t="s">
        <v>7</v>
      </c>
    </row>
    <row r="177">
      <c r="A177" s="2">
        <v>44025.962355717595</v>
      </c>
      <c r="B177" s="3" t="s">
        <v>430</v>
      </c>
      <c r="C177" s="3" t="s">
        <v>431</v>
      </c>
      <c r="D177" s="3" t="s">
        <v>431</v>
      </c>
      <c r="E177" s="3" t="s">
        <v>7</v>
      </c>
    </row>
    <row r="178">
      <c r="A178" s="2">
        <v>44025.962611689814</v>
      </c>
      <c r="B178" s="3" t="s">
        <v>432</v>
      </c>
      <c r="C178" s="3" t="s">
        <v>433</v>
      </c>
      <c r="D178" s="3" t="s">
        <v>434</v>
      </c>
      <c r="E178" s="3" t="s">
        <v>7</v>
      </c>
    </row>
    <row r="179">
      <c r="A179" s="2">
        <v>44025.96290820602</v>
      </c>
      <c r="B179" s="3" t="s">
        <v>435</v>
      </c>
      <c r="C179" s="3" t="s">
        <v>436</v>
      </c>
      <c r="D179" s="3" t="s">
        <v>437</v>
      </c>
      <c r="E179" s="3" t="s">
        <v>7</v>
      </c>
    </row>
    <row r="180">
      <c r="A180" s="2">
        <v>44025.962985624996</v>
      </c>
      <c r="B180" s="3" t="s">
        <v>438</v>
      </c>
      <c r="C180" s="3" t="s">
        <v>439</v>
      </c>
      <c r="D180" s="3" t="s">
        <v>439</v>
      </c>
      <c r="E180" s="3" t="s">
        <v>7</v>
      </c>
    </row>
    <row r="181">
      <c r="A181" s="2">
        <v>44025.963183182874</v>
      </c>
      <c r="B181" s="3" t="s">
        <v>440</v>
      </c>
      <c r="C181" s="3" t="s">
        <v>441</v>
      </c>
      <c r="D181" s="3" t="s">
        <v>442</v>
      </c>
      <c r="E181" s="3" t="s">
        <v>7</v>
      </c>
    </row>
    <row r="182">
      <c r="A182" s="2">
        <v>44025.9636396875</v>
      </c>
      <c r="B182" s="3" t="s">
        <v>443</v>
      </c>
      <c r="C182" s="3" t="s">
        <v>444</v>
      </c>
      <c r="D182" s="3" t="s">
        <v>444</v>
      </c>
      <c r="E182" s="3" t="s">
        <v>7</v>
      </c>
    </row>
    <row r="183">
      <c r="A183" s="2">
        <v>44025.9636865625</v>
      </c>
      <c r="B183" s="3" t="s">
        <v>445</v>
      </c>
      <c r="C183" s="3" t="s">
        <v>446</v>
      </c>
      <c r="D183" s="3" t="s">
        <v>447</v>
      </c>
      <c r="E183" s="3" t="s">
        <v>7</v>
      </c>
    </row>
    <row r="184">
      <c r="A184" s="2">
        <v>44025.96380116898</v>
      </c>
      <c r="B184" s="3" t="s">
        <v>448</v>
      </c>
      <c r="C184" s="3" t="s">
        <v>449</v>
      </c>
      <c r="D184" s="3" t="s">
        <v>449</v>
      </c>
      <c r="E184" s="3" t="s">
        <v>7</v>
      </c>
    </row>
    <row r="185">
      <c r="A185" s="2">
        <v>44025.96402886574</v>
      </c>
      <c r="B185" s="3" t="s">
        <v>450</v>
      </c>
      <c r="C185" s="3" t="s">
        <v>451</v>
      </c>
      <c r="D185" s="3" t="s">
        <v>451</v>
      </c>
      <c r="E185" s="3" t="s">
        <v>7</v>
      </c>
    </row>
    <row r="186">
      <c r="A186" s="2">
        <v>44025.96408677084</v>
      </c>
      <c r="B186" s="3" t="s">
        <v>452</v>
      </c>
      <c r="C186" s="3" t="s">
        <v>453</v>
      </c>
      <c r="D186" s="3" t="s">
        <v>453</v>
      </c>
      <c r="E186" s="3" t="s">
        <v>7</v>
      </c>
    </row>
    <row r="187">
      <c r="A187" s="2">
        <v>44025.964200208335</v>
      </c>
      <c r="B187" s="3" t="s">
        <v>454</v>
      </c>
      <c r="C187" s="3" t="s">
        <v>455</v>
      </c>
      <c r="D187" s="3" t="s">
        <v>456</v>
      </c>
      <c r="E187" s="3" t="s">
        <v>7</v>
      </c>
    </row>
    <row r="188">
      <c r="A188" s="2">
        <v>44025.964359942125</v>
      </c>
      <c r="B188" s="3" t="s">
        <v>457</v>
      </c>
      <c r="C188" s="3" t="s">
        <v>458</v>
      </c>
      <c r="D188" s="3" t="s">
        <v>458</v>
      </c>
      <c r="E188" s="3" t="s">
        <v>7</v>
      </c>
    </row>
    <row r="189">
      <c r="A189" s="2">
        <v>44025.96443760417</v>
      </c>
      <c r="B189" s="3" t="s">
        <v>459</v>
      </c>
      <c r="C189" s="3" t="s">
        <v>460</v>
      </c>
      <c r="D189" s="3" t="s">
        <v>460</v>
      </c>
      <c r="E189" s="3" t="s">
        <v>7</v>
      </c>
    </row>
    <row r="190">
      <c r="A190" s="2">
        <v>44025.96479219907</v>
      </c>
      <c r="B190" s="3" t="s">
        <v>461</v>
      </c>
      <c r="C190" s="3" t="s">
        <v>462</v>
      </c>
      <c r="D190" s="3" t="s">
        <v>463</v>
      </c>
      <c r="E190" s="3" t="s">
        <v>7</v>
      </c>
    </row>
    <row r="191">
      <c r="A191" s="2">
        <v>44025.96484078704</v>
      </c>
      <c r="B191" s="3" t="s">
        <v>464</v>
      </c>
      <c r="C191" s="3" t="s">
        <v>465</v>
      </c>
      <c r="D191" s="3" t="s">
        <v>466</v>
      </c>
      <c r="E191" s="3" t="s">
        <v>7</v>
      </c>
    </row>
    <row r="192">
      <c r="A192" s="2">
        <v>44025.96512199074</v>
      </c>
      <c r="B192" s="3" t="s">
        <v>467</v>
      </c>
      <c r="C192" s="3" t="s">
        <v>468</v>
      </c>
      <c r="D192" s="3" t="s">
        <v>468</v>
      </c>
      <c r="E192" s="3" t="s">
        <v>7</v>
      </c>
    </row>
    <row r="193">
      <c r="A193" s="2">
        <v>44025.9651557176</v>
      </c>
      <c r="B193" s="3" t="s">
        <v>469</v>
      </c>
      <c r="C193" s="3" t="s">
        <v>470</v>
      </c>
      <c r="D193" s="3" t="s">
        <v>470</v>
      </c>
      <c r="E193" s="3" t="s">
        <v>7</v>
      </c>
    </row>
    <row r="194">
      <c r="A194" s="2">
        <v>44025.965585682876</v>
      </c>
      <c r="B194" s="3" t="s">
        <v>471</v>
      </c>
      <c r="C194" s="3" t="s">
        <v>472</v>
      </c>
      <c r="D194" s="3" t="s">
        <v>472</v>
      </c>
      <c r="E194" s="3" t="s">
        <v>7</v>
      </c>
    </row>
    <row r="195">
      <c r="A195" s="2">
        <v>44025.9656846875</v>
      </c>
      <c r="B195" s="3" t="s">
        <v>473</v>
      </c>
      <c r="C195" s="3" t="s">
        <v>474</v>
      </c>
      <c r="D195" s="3" t="s">
        <v>474</v>
      </c>
      <c r="E195" s="3" t="s">
        <v>7</v>
      </c>
    </row>
    <row r="196">
      <c r="A196" s="2">
        <v>44025.965753240744</v>
      </c>
      <c r="B196" s="3" t="s">
        <v>475</v>
      </c>
      <c r="C196" s="3" t="s">
        <v>476</v>
      </c>
      <c r="D196" s="3" t="s">
        <v>477</v>
      </c>
      <c r="E196" s="3" t="s">
        <v>7</v>
      </c>
    </row>
    <row r="197">
      <c r="A197" s="2">
        <v>44025.96582769676</v>
      </c>
      <c r="B197" s="3" t="s">
        <v>478</v>
      </c>
      <c r="C197" s="3" t="s">
        <v>479</v>
      </c>
      <c r="D197" s="3" t="s">
        <v>479</v>
      </c>
      <c r="E197" s="3" t="s">
        <v>7</v>
      </c>
    </row>
    <row r="198">
      <c r="A198" s="2">
        <v>44025.96583877315</v>
      </c>
      <c r="B198" s="3" t="s">
        <v>480</v>
      </c>
      <c r="C198" s="3" t="s">
        <v>481</v>
      </c>
      <c r="D198" s="3" t="s">
        <v>482</v>
      </c>
      <c r="E198" s="3" t="s">
        <v>7</v>
      </c>
    </row>
    <row r="199">
      <c r="A199" s="2">
        <v>44025.9658752199</v>
      </c>
      <c r="B199" s="3" t="s">
        <v>483</v>
      </c>
      <c r="C199" s="3" t="s">
        <v>484</v>
      </c>
      <c r="D199" s="3" t="s">
        <v>484</v>
      </c>
      <c r="E199" s="3" t="s">
        <v>7</v>
      </c>
    </row>
    <row r="200">
      <c r="A200" s="2">
        <v>44025.965924675926</v>
      </c>
      <c r="B200" s="3" t="s">
        <v>485</v>
      </c>
      <c r="C200" s="3" t="s">
        <v>486</v>
      </c>
      <c r="D200" s="3" t="s">
        <v>486</v>
      </c>
      <c r="E200" s="3" t="s">
        <v>7</v>
      </c>
    </row>
    <row r="201">
      <c r="A201" s="2">
        <v>44025.96629667824</v>
      </c>
      <c r="B201" s="3" t="s">
        <v>487</v>
      </c>
      <c r="C201" s="3" t="s">
        <v>488</v>
      </c>
      <c r="D201" s="3" t="s">
        <v>489</v>
      </c>
      <c r="E201" s="3" t="s">
        <v>7</v>
      </c>
    </row>
    <row r="202">
      <c r="A202" s="2">
        <v>44025.966308958334</v>
      </c>
      <c r="B202" s="3" t="s">
        <v>490</v>
      </c>
      <c r="C202" s="3" t="s">
        <v>491</v>
      </c>
      <c r="D202" s="3" t="s">
        <v>491</v>
      </c>
      <c r="E202" s="3" t="s">
        <v>7</v>
      </c>
    </row>
    <row r="203">
      <c r="A203" s="2">
        <v>44025.96666498843</v>
      </c>
      <c r="B203" s="3" t="s">
        <v>492</v>
      </c>
      <c r="C203" s="3" t="s">
        <v>493</v>
      </c>
      <c r="D203" s="3" t="s">
        <v>494</v>
      </c>
      <c r="E203" s="3" t="s">
        <v>7</v>
      </c>
    </row>
    <row r="204">
      <c r="A204" s="2">
        <v>44025.96690436343</v>
      </c>
      <c r="B204" s="3" t="s">
        <v>495</v>
      </c>
      <c r="C204" s="3" t="s">
        <v>496</v>
      </c>
      <c r="D204" s="3" t="s">
        <v>496</v>
      </c>
      <c r="E204" s="3" t="s">
        <v>7</v>
      </c>
    </row>
    <row r="205">
      <c r="A205" s="2">
        <v>44025.966875451384</v>
      </c>
      <c r="B205" s="3" t="s">
        <v>497</v>
      </c>
      <c r="C205" s="3" t="s">
        <v>498</v>
      </c>
      <c r="D205" s="3" t="s">
        <v>499</v>
      </c>
      <c r="E205" s="3" t="s">
        <v>7</v>
      </c>
    </row>
    <row r="206">
      <c r="A206" s="2">
        <v>44025.9669812037</v>
      </c>
      <c r="B206" s="3" t="s">
        <v>500</v>
      </c>
      <c r="C206" s="3" t="s">
        <v>501</v>
      </c>
      <c r="D206" s="3" t="s">
        <v>502</v>
      </c>
      <c r="E206" s="3" t="s">
        <v>7</v>
      </c>
    </row>
    <row r="207">
      <c r="A207" s="2">
        <v>44025.96700295139</v>
      </c>
      <c r="B207" s="3" t="s">
        <v>503</v>
      </c>
      <c r="C207" s="3" t="s">
        <v>504</v>
      </c>
      <c r="D207" s="3" t="s">
        <v>504</v>
      </c>
      <c r="E207" s="3" t="s">
        <v>7</v>
      </c>
    </row>
    <row r="208">
      <c r="A208" s="2">
        <v>44025.9676359838</v>
      </c>
      <c r="B208" s="3" t="s">
        <v>505</v>
      </c>
      <c r="C208" s="3" t="s">
        <v>506</v>
      </c>
      <c r="D208" s="3" t="s">
        <v>506</v>
      </c>
      <c r="E208" s="3" t="s">
        <v>7</v>
      </c>
    </row>
    <row r="209">
      <c r="A209" s="2">
        <v>44025.96832670139</v>
      </c>
      <c r="B209" s="3" t="s">
        <v>507</v>
      </c>
      <c r="C209" s="3" t="s">
        <v>508</v>
      </c>
      <c r="D209" s="3" t="s">
        <v>508</v>
      </c>
      <c r="E209" s="3" t="s">
        <v>7</v>
      </c>
    </row>
    <row r="210">
      <c r="A210" s="2">
        <v>44025.96829304398</v>
      </c>
      <c r="B210" s="3" t="s">
        <v>509</v>
      </c>
      <c r="C210" s="3" t="s">
        <v>510</v>
      </c>
      <c r="D210" s="3" t="s">
        <v>511</v>
      </c>
      <c r="E210" s="3" t="s">
        <v>7</v>
      </c>
    </row>
    <row r="211">
      <c r="A211" s="2">
        <v>44025.968400983795</v>
      </c>
      <c r="B211" s="3" t="s">
        <v>512</v>
      </c>
      <c r="C211" s="3" t="s">
        <v>513</v>
      </c>
      <c r="D211" s="3" t="s">
        <v>513</v>
      </c>
      <c r="E211" s="3" t="s">
        <v>7</v>
      </c>
    </row>
    <row r="212">
      <c r="A212" s="2">
        <v>44025.96851644676</v>
      </c>
      <c r="B212" s="3" t="s">
        <v>514</v>
      </c>
      <c r="C212" s="3" t="s">
        <v>515</v>
      </c>
      <c r="D212" s="3" t="s">
        <v>515</v>
      </c>
      <c r="E212" s="3" t="s">
        <v>7</v>
      </c>
    </row>
    <row r="213">
      <c r="A213" s="2">
        <v>44025.96871261574</v>
      </c>
      <c r="B213" s="3" t="s">
        <v>516</v>
      </c>
      <c r="C213" s="3" t="s">
        <v>517</v>
      </c>
      <c r="D213" s="3" t="s">
        <v>518</v>
      </c>
      <c r="E213" s="3" t="s">
        <v>7</v>
      </c>
    </row>
    <row r="214">
      <c r="A214" s="2">
        <v>44025.96886075231</v>
      </c>
      <c r="B214" s="3" t="s">
        <v>519</v>
      </c>
      <c r="C214" s="3" t="s">
        <v>520</v>
      </c>
      <c r="D214" s="3" t="s">
        <v>520</v>
      </c>
      <c r="E214" s="3" t="s">
        <v>7</v>
      </c>
    </row>
    <row r="215">
      <c r="A215" s="2">
        <v>44025.96898152778</v>
      </c>
      <c r="B215" s="3" t="s">
        <v>521</v>
      </c>
      <c r="C215" s="3" t="s">
        <v>522</v>
      </c>
      <c r="D215" s="3" t="s">
        <v>522</v>
      </c>
      <c r="E215" s="3" t="s">
        <v>7</v>
      </c>
    </row>
    <row r="216">
      <c r="A216" s="2">
        <v>44025.96919711806</v>
      </c>
      <c r="B216" s="3" t="s">
        <v>523</v>
      </c>
      <c r="C216" s="3" t="s">
        <v>524</v>
      </c>
      <c r="D216" s="3" t="s">
        <v>525</v>
      </c>
      <c r="E216" s="3" t="s">
        <v>7</v>
      </c>
    </row>
    <row r="217">
      <c r="A217" s="2">
        <v>44025.96923002315</v>
      </c>
      <c r="B217" s="3" t="s">
        <v>526</v>
      </c>
      <c r="C217" s="3" t="s">
        <v>527</v>
      </c>
      <c r="D217" s="3" t="s">
        <v>527</v>
      </c>
      <c r="E217" s="3" t="s">
        <v>7</v>
      </c>
    </row>
    <row r="218">
      <c r="A218" s="2">
        <v>44025.969682256946</v>
      </c>
      <c r="B218" s="3" t="s">
        <v>528</v>
      </c>
      <c r="C218" s="3" t="s">
        <v>529</v>
      </c>
      <c r="D218" s="3" t="s">
        <v>530</v>
      </c>
      <c r="E218" s="3" t="s">
        <v>7</v>
      </c>
    </row>
    <row r="219">
      <c r="A219" s="2">
        <v>44025.96973298611</v>
      </c>
      <c r="B219" s="3" t="s">
        <v>531</v>
      </c>
      <c r="C219" s="3" t="s">
        <v>532</v>
      </c>
      <c r="D219" s="3" t="s">
        <v>532</v>
      </c>
      <c r="E219" s="3" t="s">
        <v>7</v>
      </c>
    </row>
    <row r="220">
      <c r="A220" s="2">
        <v>44025.96976811343</v>
      </c>
      <c r="B220" s="3" t="s">
        <v>533</v>
      </c>
      <c r="C220" s="3" t="s">
        <v>534</v>
      </c>
      <c r="D220" s="3" t="s">
        <v>534</v>
      </c>
      <c r="E220" s="3" t="s">
        <v>7</v>
      </c>
    </row>
    <row r="221">
      <c r="A221" s="2">
        <v>44025.96977953704</v>
      </c>
      <c r="B221" s="3" t="s">
        <v>535</v>
      </c>
      <c r="C221" s="3" t="s">
        <v>536</v>
      </c>
      <c r="D221" s="3" t="s">
        <v>537</v>
      </c>
      <c r="E221" s="3" t="s">
        <v>7</v>
      </c>
    </row>
    <row r="222">
      <c r="A222" s="2">
        <v>44025.96984766204</v>
      </c>
      <c r="B222" s="3" t="s">
        <v>538</v>
      </c>
      <c r="C222" s="3" t="s">
        <v>539</v>
      </c>
      <c r="D222" s="3" t="s">
        <v>539</v>
      </c>
      <c r="E222" s="3" t="s">
        <v>7</v>
      </c>
    </row>
    <row r="223">
      <c r="A223" s="2">
        <v>44025.96993327547</v>
      </c>
      <c r="B223" s="3" t="s">
        <v>540</v>
      </c>
      <c r="C223" s="3" t="s">
        <v>541</v>
      </c>
      <c r="D223" s="3" t="s">
        <v>541</v>
      </c>
      <c r="E223" s="3" t="s">
        <v>7</v>
      </c>
    </row>
    <row r="224">
      <c r="A224" s="2">
        <v>44025.97016484954</v>
      </c>
      <c r="B224" s="3" t="s">
        <v>542</v>
      </c>
      <c r="C224" s="3" t="s">
        <v>543</v>
      </c>
      <c r="D224" s="3" t="s">
        <v>543</v>
      </c>
      <c r="E224" s="3" t="s">
        <v>7</v>
      </c>
    </row>
    <row r="225">
      <c r="A225" s="2">
        <v>44025.97045835648</v>
      </c>
      <c r="B225" s="3" t="s">
        <v>544</v>
      </c>
      <c r="C225" s="3" t="s">
        <v>545</v>
      </c>
      <c r="D225" s="3" t="s">
        <v>546</v>
      </c>
      <c r="E225" s="3" t="s">
        <v>7</v>
      </c>
    </row>
    <row r="226">
      <c r="A226" s="2">
        <v>44025.97114505787</v>
      </c>
      <c r="B226" s="3" t="s">
        <v>547</v>
      </c>
      <c r="C226" s="3" t="s">
        <v>548</v>
      </c>
      <c r="D226" s="3" t="s">
        <v>548</v>
      </c>
      <c r="E226" s="3" t="s">
        <v>7</v>
      </c>
    </row>
    <row r="227">
      <c r="A227" s="2">
        <v>44025.971233159726</v>
      </c>
      <c r="B227" s="3" t="s">
        <v>549</v>
      </c>
      <c r="C227" s="3" t="s">
        <v>550</v>
      </c>
      <c r="D227" s="3" t="s">
        <v>551</v>
      </c>
      <c r="E227" s="3" t="s">
        <v>7</v>
      </c>
    </row>
    <row r="228">
      <c r="A228" s="2">
        <v>44025.971404502314</v>
      </c>
      <c r="B228" s="3" t="s">
        <v>552</v>
      </c>
      <c r="C228" s="3" t="s">
        <v>553</v>
      </c>
      <c r="D228" s="3" t="s">
        <v>553</v>
      </c>
      <c r="E228" s="3" t="s">
        <v>7</v>
      </c>
    </row>
    <row r="229">
      <c r="A229" s="2">
        <v>44025.97175413194</v>
      </c>
      <c r="B229" s="3" t="s">
        <v>554</v>
      </c>
      <c r="C229" s="3" t="s">
        <v>555</v>
      </c>
      <c r="D229" s="3" t="s">
        <v>555</v>
      </c>
      <c r="E229" s="3" t="s">
        <v>7</v>
      </c>
    </row>
    <row r="230">
      <c r="A230" s="2">
        <v>44025.971936076385</v>
      </c>
      <c r="B230" s="3" t="s">
        <v>556</v>
      </c>
      <c r="C230" s="3" t="s">
        <v>557</v>
      </c>
      <c r="D230" s="3" t="s">
        <v>558</v>
      </c>
      <c r="E230" s="3" t="s">
        <v>7</v>
      </c>
    </row>
    <row r="231">
      <c r="A231" s="2">
        <v>44025.972018229164</v>
      </c>
      <c r="B231" s="3" t="s">
        <v>559</v>
      </c>
      <c r="C231" s="3" t="s">
        <v>560</v>
      </c>
      <c r="D231" s="3" t="s">
        <v>561</v>
      </c>
      <c r="E231" s="3" t="s">
        <v>7</v>
      </c>
    </row>
    <row r="232">
      <c r="A232" s="2">
        <v>44025.972427870365</v>
      </c>
      <c r="B232" s="3" t="s">
        <v>562</v>
      </c>
      <c r="C232" s="3" t="s">
        <v>563</v>
      </c>
      <c r="D232" s="3" t="s">
        <v>564</v>
      </c>
      <c r="E232" s="3" t="s">
        <v>7</v>
      </c>
    </row>
    <row r="233">
      <c r="A233" s="2">
        <v>44025.972636770835</v>
      </c>
      <c r="B233" s="3" t="s">
        <v>565</v>
      </c>
      <c r="C233" s="3" t="s">
        <v>566</v>
      </c>
      <c r="D233" s="3" t="s">
        <v>567</v>
      </c>
      <c r="E233" s="3" t="s">
        <v>7</v>
      </c>
    </row>
    <row r="234">
      <c r="A234" s="2">
        <v>44025.97286112269</v>
      </c>
      <c r="B234" s="3" t="s">
        <v>568</v>
      </c>
      <c r="C234" s="3" t="s">
        <v>569</v>
      </c>
      <c r="D234" s="3" t="s">
        <v>570</v>
      </c>
      <c r="E234" s="3" t="s">
        <v>7</v>
      </c>
    </row>
    <row r="235">
      <c r="A235" s="2">
        <v>44025.973029976856</v>
      </c>
      <c r="B235" s="3" t="s">
        <v>571</v>
      </c>
      <c r="C235" s="3" t="s">
        <v>572</v>
      </c>
      <c r="D235" s="3" t="s">
        <v>573</v>
      </c>
      <c r="E235" s="3" t="s">
        <v>7</v>
      </c>
    </row>
    <row r="236">
      <c r="A236" s="2">
        <v>44025.97329574074</v>
      </c>
      <c r="B236" s="3" t="s">
        <v>574</v>
      </c>
      <c r="C236" s="3" t="s">
        <v>575</v>
      </c>
      <c r="D236" s="3" t="s">
        <v>575</v>
      </c>
      <c r="E236" s="3" t="s">
        <v>7</v>
      </c>
    </row>
    <row r="237">
      <c r="A237" s="2">
        <v>44025.973345798615</v>
      </c>
      <c r="B237" s="3" t="s">
        <v>576</v>
      </c>
      <c r="C237" s="3" t="s">
        <v>577</v>
      </c>
      <c r="D237" s="3" t="s">
        <v>577</v>
      </c>
      <c r="E237" s="3" t="s">
        <v>7</v>
      </c>
    </row>
    <row r="238">
      <c r="A238" s="2">
        <v>44025.97340960648</v>
      </c>
      <c r="B238" s="3" t="s">
        <v>578</v>
      </c>
      <c r="C238" s="3" t="s">
        <v>579</v>
      </c>
      <c r="D238" s="3" t="s">
        <v>579</v>
      </c>
      <c r="E238" s="3" t="s">
        <v>7</v>
      </c>
    </row>
    <row r="239">
      <c r="A239" s="2">
        <v>44025.97370930556</v>
      </c>
      <c r="B239" s="3" t="s">
        <v>580</v>
      </c>
      <c r="C239" s="3" t="s">
        <v>581</v>
      </c>
      <c r="D239" s="3" t="s">
        <v>582</v>
      </c>
      <c r="E239" s="3" t="s">
        <v>7</v>
      </c>
    </row>
    <row r="240">
      <c r="A240" s="2">
        <v>44025.97371986111</v>
      </c>
      <c r="B240" s="3" t="s">
        <v>583</v>
      </c>
      <c r="C240" s="3" t="s">
        <v>584</v>
      </c>
      <c r="D240" s="3" t="s">
        <v>584</v>
      </c>
      <c r="E240" s="3" t="s">
        <v>7</v>
      </c>
    </row>
    <row r="241">
      <c r="A241" s="2">
        <v>44025.974021180555</v>
      </c>
      <c r="B241" s="3" t="s">
        <v>585</v>
      </c>
      <c r="C241" s="3" t="s">
        <v>586</v>
      </c>
      <c r="D241" s="3" t="s">
        <v>587</v>
      </c>
      <c r="E241" s="3" t="s">
        <v>7</v>
      </c>
    </row>
    <row r="242">
      <c r="A242" s="2">
        <v>44025.97406013889</v>
      </c>
      <c r="B242" s="3" t="s">
        <v>588</v>
      </c>
      <c r="C242" s="3" t="s">
        <v>589</v>
      </c>
      <c r="D242" s="3" t="s">
        <v>590</v>
      </c>
      <c r="E242" s="3" t="s">
        <v>7</v>
      </c>
    </row>
    <row r="243">
      <c r="A243" s="2">
        <v>44025.974077673614</v>
      </c>
      <c r="B243" s="3" t="s">
        <v>591</v>
      </c>
      <c r="C243" s="3" t="s">
        <v>592</v>
      </c>
      <c r="D243" s="3" t="s">
        <v>592</v>
      </c>
      <c r="E243" s="3" t="s">
        <v>7</v>
      </c>
    </row>
    <row r="244">
      <c r="A244" s="2">
        <v>44025.974085752314</v>
      </c>
      <c r="B244" s="3" t="s">
        <v>593</v>
      </c>
      <c r="C244" s="3" t="s">
        <v>594</v>
      </c>
      <c r="D244" s="3" t="s">
        <v>595</v>
      </c>
      <c r="E244" s="3" t="s">
        <v>7</v>
      </c>
    </row>
    <row r="245">
      <c r="A245" s="2">
        <v>44025.97454789352</v>
      </c>
      <c r="B245" s="3" t="s">
        <v>596</v>
      </c>
      <c r="C245" s="3" t="s">
        <v>597</v>
      </c>
      <c r="D245" s="3" t="s">
        <v>598</v>
      </c>
      <c r="E245" s="3" t="s">
        <v>7</v>
      </c>
    </row>
    <row r="246">
      <c r="A246" s="2">
        <v>44025.97488724537</v>
      </c>
      <c r="B246" s="3" t="s">
        <v>599</v>
      </c>
      <c r="C246" s="3" t="s">
        <v>600</v>
      </c>
      <c r="D246" s="3" t="s">
        <v>601</v>
      </c>
      <c r="E246" s="3" t="s">
        <v>7</v>
      </c>
    </row>
    <row r="247">
      <c r="A247" s="2">
        <v>44025.97511346065</v>
      </c>
      <c r="B247" s="3" t="s">
        <v>602</v>
      </c>
      <c r="C247" s="3" t="s">
        <v>603</v>
      </c>
      <c r="D247" s="3" t="s">
        <v>604</v>
      </c>
      <c r="E247" s="3" t="s">
        <v>7</v>
      </c>
    </row>
    <row r="248">
      <c r="A248" s="2">
        <v>44025.975117615744</v>
      </c>
      <c r="B248" s="3" t="s">
        <v>605</v>
      </c>
      <c r="C248" s="3" t="s">
        <v>606</v>
      </c>
      <c r="D248" s="3" t="s">
        <v>606</v>
      </c>
      <c r="E248" s="3" t="s">
        <v>7</v>
      </c>
    </row>
    <row r="249">
      <c r="A249" s="2">
        <v>44025.975183055554</v>
      </c>
      <c r="B249" s="3" t="s">
        <v>607</v>
      </c>
      <c r="C249" s="3" t="s">
        <v>608</v>
      </c>
      <c r="D249" s="3" t="s">
        <v>608</v>
      </c>
      <c r="E249" s="3" t="s">
        <v>7</v>
      </c>
    </row>
    <row r="250">
      <c r="A250" s="2">
        <v>44025.97534260417</v>
      </c>
      <c r="B250" s="3" t="s">
        <v>609</v>
      </c>
      <c r="C250" s="3" t="s">
        <v>610</v>
      </c>
      <c r="D250" s="3" t="s">
        <v>611</v>
      </c>
      <c r="E250" s="3" t="s">
        <v>7</v>
      </c>
    </row>
    <row r="251">
      <c r="A251" s="2">
        <v>44025.97581246527</v>
      </c>
      <c r="B251" s="3" t="s">
        <v>612</v>
      </c>
      <c r="C251" s="3" t="s">
        <v>613</v>
      </c>
      <c r="D251" s="3" t="s">
        <v>614</v>
      </c>
      <c r="E251" s="3" t="s">
        <v>7</v>
      </c>
    </row>
    <row r="252">
      <c r="A252" s="2">
        <v>44025.97586903935</v>
      </c>
      <c r="B252" s="3" t="s">
        <v>615</v>
      </c>
      <c r="C252" s="3" t="s">
        <v>616</v>
      </c>
      <c r="D252" s="3" t="s">
        <v>617</v>
      </c>
      <c r="E252" s="3" t="s">
        <v>7</v>
      </c>
    </row>
    <row r="253">
      <c r="A253" s="2">
        <v>44025.976222129626</v>
      </c>
      <c r="B253" s="3" t="s">
        <v>618</v>
      </c>
      <c r="C253" s="3" t="s">
        <v>619</v>
      </c>
      <c r="D253" s="3" t="s">
        <v>619</v>
      </c>
      <c r="E253" s="3" t="s">
        <v>7</v>
      </c>
    </row>
    <row r="254">
      <c r="A254" s="2">
        <v>44025.976272789354</v>
      </c>
      <c r="B254" s="3" t="s">
        <v>620</v>
      </c>
      <c r="C254" s="3" t="s">
        <v>621</v>
      </c>
      <c r="D254" s="3" t="s">
        <v>621</v>
      </c>
      <c r="E254" s="3" t="s">
        <v>7</v>
      </c>
    </row>
    <row r="255">
      <c r="A255" s="2">
        <v>44025.97629061343</v>
      </c>
      <c r="B255" s="3" t="s">
        <v>622</v>
      </c>
      <c r="C255" s="3" t="s">
        <v>623</v>
      </c>
      <c r="D255" s="3" t="s">
        <v>623</v>
      </c>
      <c r="E255" s="3" t="s">
        <v>7</v>
      </c>
    </row>
    <row r="256">
      <c r="A256" s="2">
        <v>44025.976304537035</v>
      </c>
      <c r="B256" s="3" t="s">
        <v>624</v>
      </c>
      <c r="C256" s="3" t="s">
        <v>625</v>
      </c>
      <c r="D256" s="4" t="s">
        <v>626</v>
      </c>
      <c r="E256" s="3" t="s">
        <v>7</v>
      </c>
    </row>
    <row r="257">
      <c r="A257" s="2">
        <v>44025.976315416665</v>
      </c>
      <c r="B257" s="3" t="s">
        <v>627</v>
      </c>
      <c r="C257" s="3" t="s">
        <v>628</v>
      </c>
      <c r="D257" s="3" t="s">
        <v>629</v>
      </c>
      <c r="E257" s="3" t="s">
        <v>7</v>
      </c>
    </row>
    <row r="258">
      <c r="A258" s="2">
        <v>44025.97651886574</v>
      </c>
      <c r="B258" s="3" t="s">
        <v>630</v>
      </c>
      <c r="C258" s="3" t="s">
        <v>631</v>
      </c>
      <c r="D258" s="3" t="s">
        <v>631</v>
      </c>
      <c r="E258" s="3" t="s">
        <v>632</v>
      </c>
    </row>
    <row r="259">
      <c r="A259" s="2">
        <v>44025.976797372685</v>
      </c>
      <c r="B259" s="3" t="s">
        <v>633</v>
      </c>
      <c r="C259" s="3" t="s">
        <v>634</v>
      </c>
      <c r="D259" s="3" t="s">
        <v>634</v>
      </c>
      <c r="E259" s="3" t="s">
        <v>7</v>
      </c>
    </row>
    <row r="260">
      <c r="A260" s="2">
        <v>44025.976843321754</v>
      </c>
      <c r="B260" s="3" t="s">
        <v>635</v>
      </c>
      <c r="C260" s="3" t="s">
        <v>636</v>
      </c>
      <c r="D260" s="3" t="s">
        <v>637</v>
      </c>
      <c r="E260" s="3" t="s">
        <v>7</v>
      </c>
    </row>
    <row r="261">
      <c r="A261" s="2">
        <v>44025.97689613426</v>
      </c>
      <c r="B261" s="3" t="s">
        <v>638</v>
      </c>
      <c r="C261" s="3" t="s">
        <v>639</v>
      </c>
      <c r="D261" s="3" t="s">
        <v>640</v>
      </c>
      <c r="E261" s="3" t="s">
        <v>7</v>
      </c>
    </row>
    <row r="262">
      <c r="A262" s="2">
        <v>44025.97691200231</v>
      </c>
      <c r="B262" s="3" t="s">
        <v>641</v>
      </c>
      <c r="C262" s="3" t="s">
        <v>642</v>
      </c>
      <c r="D262" s="3" t="s">
        <v>643</v>
      </c>
      <c r="E262" s="3" t="s">
        <v>7</v>
      </c>
    </row>
    <row r="263">
      <c r="A263" s="2">
        <v>44025.97705295139</v>
      </c>
      <c r="B263" s="3" t="s">
        <v>644</v>
      </c>
      <c r="C263" s="3" t="s">
        <v>645</v>
      </c>
      <c r="D263" s="3" t="s">
        <v>645</v>
      </c>
      <c r="E263" s="3" t="s">
        <v>7</v>
      </c>
    </row>
    <row r="264">
      <c r="A264" s="2">
        <v>44025.977097407405</v>
      </c>
      <c r="B264" s="3" t="s">
        <v>646</v>
      </c>
      <c r="C264" s="3" t="s">
        <v>647</v>
      </c>
      <c r="D264" s="3" t="s">
        <v>647</v>
      </c>
      <c r="E264" s="3" t="s">
        <v>7</v>
      </c>
    </row>
    <row r="265">
      <c r="A265" s="2">
        <v>44025.97716699074</v>
      </c>
      <c r="B265" s="3" t="s">
        <v>648</v>
      </c>
      <c r="C265" s="3" t="s">
        <v>649</v>
      </c>
      <c r="D265" s="3" t="s">
        <v>649</v>
      </c>
      <c r="E265" s="3" t="s">
        <v>7</v>
      </c>
    </row>
    <row r="266">
      <c r="A266" s="2">
        <v>44025.9772377662</v>
      </c>
      <c r="B266" s="3" t="s">
        <v>650</v>
      </c>
      <c r="C266" s="3" t="s">
        <v>651</v>
      </c>
      <c r="D266" s="3" t="s">
        <v>652</v>
      </c>
      <c r="E266" s="3" t="s">
        <v>7</v>
      </c>
    </row>
    <row r="267">
      <c r="A267" s="2">
        <v>44025.97743097223</v>
      </c>
      <c r="B267" s="3" t="s">
        <v>653</v>
      </c>
      <c r="C267" s="3" t="s">
        <v>654</v>
      </c>
      <c r="D267" s="3" t="s">
        <v>655</v>
      </c>
      <c r="E267" s="3" t="s">
        <v>7</v>
      </c>
    </row>
    <row r="268">
      <c r="A268" s="2">
        <v>44025.97756652778</v>
      </c>
      <c r="B268" s="3" t="s">
        <v>656</v>
      </c>
      <c r="C268" s="3" t="s">
        <v>657</v>
      </c>
      <c r="D268" s="3" t="s">
        <v>657</v>
      </c>
      <c r="E268" s="3" t="s">
        <v>7</v>
      </c>
    </row>
    <row r="269">
      <c r="A269" s="2">
        <v>44025.97769216435</v>
      </c>
      <c r="B269" s="3" t="s">
        <v>658</v>
      </c>
      <c r="C269" s="3" t="s">
        <v>659</v>
      </c>
      <c r="D269" s="3" t="s">
        <v>659</v>
      </c>
      <c r="E269" s="3" t="s">
        <v>7</v>
      </c>
    </row>
    <row r="270">
      <c r="A270" s="2">
        <v>44025.97770989583</v>
      </c>
      <c r="B270" s="3" t="s">
        <v>660</v>
      </c>
      <c r="C270" s="3" t="s">
        <v>661</v>
      </c>
      <c r="D270" s="3" t="s">
        <v>661</v>
      </c>
      <c r="E270" s="3" t="s">
        <v>7</v>
      </c>
    </row>
    <row r="271">
      <c r="A271" s="2">
        <v>44025.97797391204</v>
      </c>
      <c r="B271" s="3" t="s">
        <v>662</v>
      </c>
      <c r="C271" s="3" t="s">
        <v>663</v>
      </c>
      <c r="D271" s="3" t="s">
        <v>664</v>
      </c>
      <c r="E271" s="3" t="s">
        <v>7</v>
      </c>
    </row>
    <row r="272">
      <c r="A272" s="2">
        <v>44025.978131875</v>
      </c>
      <c r="B272" s="3" t="s">
        <v>665</v>
      </c>
      <c r="C272" s="3" t="s">
        <v>666</v>
      </c>
      <c r="D272" s="3" t="s">
        <v>667</v>
      </c>
      <c r="E272" s="3" t="s">
        <v>7</v>
      </c>
    </row>
    <row r="273">
      <c r="A273" s="2">
        <v>44025.978197442135</v>
      </c>
      <c r="B273" s="3" t="s">
        <v>668</v>
      </c>
      <c r="C273" s="3" t="s">
        <v>669</v>
      </c>
      <c r="D273" s="3" t="s">
        <v>669</v>
      </c>
      <c r="E273" s="3" t="s">
        <v>7</v>
      </c>
    </row>
    <row r="274">
      <c r="A274" s="2">
        <v>44025.978212511574</v>
      </c>
      <c r="B274" s="3" t="s">
        <v>670</v>
      </c>
      <c r="C274" s="3" t="s">
        <v>671</v>
      </c>
      <c r="D274" s="3" t="s">
        <v>671</v>
      </c>
      <c r="E274" s="3" t="s">
        <v>7</v>
      </c>
    </row>
    <row r="275">
      <c r="A275" s="2">
        <v>44025.978223564816</v>
      </c>
      <c r="B275" s="3" t="s">
        <v>672</v>
      </c>
      <c r="C275" s="3" t="s">
        <v>673</v>
      </c>
      <c r="D275" s="3" t="s">
        <v>674</v>
      </c>
      <c r="E275" s="3" t="s">
        <v>7</v>
      </c>
    </row>
    <row r="276">
      <c r="A276" s="2">
        <v>44025.97827777777</v>
      </c>
      <c r="B276" s="3" t="s">
        <v>675</v>
      </c>
      <c r="C276" s="3" t="s">
        <v>676</v>
      </c>
      <c r="D276" s="3" t="s">
        <v>677</v>
      </c>
      <c r="E276" s="3" t="s">
        <v>7</v>
      </c>
    </row>
    <row r="277">
      <c r="A277" s="2">
        <v>44025.97829917824</v>
      </c>
      <c r="B277" s="3" t="s">
        <v>678</v>
      </c>
      <c r="C277" s="3" t="s">
        <v>679</v>
      </c>
      <c r="D277" s="3" t="s">
        <v>679</v>
      </c>
      <c r="E277" s="3" t="s">
        <v>7</v>
      </c>
    </row>
    <row r="278">
      <c r="A278" s="2">
        <v>44025.978344918985</v>
      </c>
      <c r="B278" s="3" t="s">
        <v>680</v>
      </c>
      <c r="C278" s="3" t="s">
        <v>681</v>
      </c>
      <c r="D278" s="3" t="s">
        <v>682</v>
      </c>
      <c r="E278" s="3" t="s">
        <v>7</v>
      </c>
    </row>
    <row r="279">
      <c r="A279" s="2">
        <v>44025.97835976852</v>
      </c>
      <c r="B279" s="3" t="s">
        <v>683</v>
      </c>
      <c r="C279" s="3" t="s">
        <v>684</v>
      </c>
      <c r="D279" s="3" t="s">
        <v>684</v>
      </c>
      <c r="E279" s="3" t="s">
        <v>7</v>
      </c>
    </row>
    <row r="280">
      <c r="A280" s="2">
        <v>44025.97842773148</v>
      </c>
      <c r="B280" s="3" t="s">
        <v>685</v>
      </c>
      <c r="C280" s="3" t="s">
        <v>686</v>
      </c>
      <c r="D280" s="3" t="s">
        <v>686</v>
      </c>
      <c r="E280" s="3" t="s">
        <v>7</v>
      </c>
    </row>
    <row r="281">
      <c r="A281" s="2">
        <v>44025.9784316088</v>
      </c>
      <c r="B281" s="3" t="s">
        <v>687</v>
      </c>
      <c r="C281" s="3" t="s">
        <v>688</v>
      </c>
      <c r="D281" s="3" t="s">
        <v>689</v>
      </c>
      <c r="E281" s="3" t="s">
        <v>7</v>
      </c>
    </row>
    <row r="282">
      <c r="A282" s="2">
        <v>44025.978437337966</v>
      </c>
      <c r="B282" s="3" t="s">
        <v>690</v>
      </c>
      <c r="C282" s="3" t="s">
        <v>691</v>
      </c>
      <c r="D282" s="3" t="s">
        <v>692</v>
      </c>
      <c r="E282" s="3" t="s">
        <v>7</v>
      </c>
    </row>
    <row r="283">
      <c r="A283" s="2">
        <v>44025.978441099534</v>
      </c>
      <c r="B283" s="3" t="s">
        <v>693</v>
      </c>
      <c r="C283" s="3" t="s">
        <v>694</v>
      </c>
      <c r="D283" s="3" t="s">
        <v>695</v>
      </c>
      <c r="E283" s="3" t="s">
        <v>7</v>
      </c>
    </row>
    <row r="284">
      <c r="A284" s="2">
        <v>44025.97847365741</v>
      </c>
      <c r="B284" s="3" t="s">
        <v>696</v>
      </c>
      <c r="C284" s="3" t="s">
        <v>697</v>
      </c>
      <c r="D284" s="3" t="s">
        <v>698</v>
      </c>
      <c r="E284" s="3" t="s">
        <v>7</v>
      </c>
    </row>
    <row r="285">
      <c r="A285" s="2">
        <v>44025.978592858795</v>
      </c>
      <c r="B285" s="3" t="s">
        <v>699</v>
      </c>
      <c r="C285" s="3" t="s">
        <v>700</v>
      </c>
      <c r="D285" s="3" t="s">
        <v>700</v>
      </c>
      <c r="E285" s="3" t="s">
        <v>7</v>
      </c>
    </row>
    <row r="286">
      <c r="A286" s="2">
        <v>44025.978603703705</v>
      </c>
      <c r="B286" s="3" t="s">
        <v>701</v>
      </c>
      <c r="C286" s="3" t="s">
        <v>702</v>
      </c>
      <c r="D286" s="3" t="s">
        <v>703</v>
      </c>
      <c r="E286" s="3" t="s">
        <v>7</v>
      </c>
    </row>
    <row r="287">
      <c r="A287" s="2">
        <v>44025.97860903935</v>
      </c>
      <c r="B287" s="3" t="s">
        <v>704</v>
      </c>
      <c r="C287" s="3" t="s">
        <v>705</v>
      </c>
      <c r="D287" s="3" t="s">
        <v>705</v>
      </c>
      <c r="E287" s="3" t="s">
        <v>7</v>
      </c>
    </row>
    <row r="288">
      <c r="A288" s="2">
        <v>44025.97868395833</v>
      </c>
      <c r="B288" s="3" t="s">
        <v>706</v>
      </c>
      <c r="C288" s="3" t="s">
        <v>707</v>
      </c>
      <c r="D288" s="3" t="s">
        <v>707</v>
      </c>
      <c r="E288" s="3" t="s">
        <v>7</v>
      </c>
    </row>
    <row r="289">
      <c r="A289" s="2">
        <v>44025.97868663195</v>
      </c>
      <c r="B289" s="3" t="s">
        <v>708</v>
      </c>
      <c r="C289" s="3" t="s">
        <v>709</v>
      </c>
      <c r="D289" s="3" t="s">
        <v>710</v>
      </c>
      <c r="E289" s="3" t="s">
        <v>7</v>
      </c>
    </row>
    <row r="290">
      <c r="A290" s="2">
        <v>44025.9787309838</v>
      </c>
      <c r="B290" s="3" t="s">
        <v>711</v>
      </c>
      <c r="C290" s="3" t="s">
        <v>712</v>
      </c>
      <c r="D290" s="3" t="s">
        <v>712</v>
      </c>
      <c r="E290" s="3" t="s">
        <v>7</v>
      </c>
    </row>
    <row r="291">
      <c r="A291" s="2">
        <v>44025.978741631945</v>
      </c>
      <c r="B291" s="3" t="s">
        <v>713</v>
      </c>
      <c r="C291" s="3" t="s">
        <v>714</v>
      </c>
      <c r="D291" s="3" t="s">
        <v>715</v>
      </c>
      <c r="E291" s="3" t="s">
        <v>7</v>
      </c>
    </row>
    <row r="292">
      <c r="A292" s="2">
        <v>44025.978774131945</v>
      </c>
      <c r="B292" s="3" t="s">
        <v>716</v>
      </c>
      <c r="C292" s="3" t="s">
        <v>717</v>
      </c>
      <c r="D292" s="3" t="s">
        <v>717</v>
      </c>
      <c r="E292" s="3" t="s">
        <v>7</v>
      </c>
    </row>
    <row r="293">
      <c r="A293" s="2">
        <v>44025.97879231481</v>
      </c>
      <c r="B293" s="3" t="s">
        <v>718</v>
      </c>
      <c r="C293" s="3" t="s">
        <v>719</v>
      </c>
      <c r="D293" s="3" t="s">
        <v>719</v>
      </c>
      <c r="E293" s="3" t="s">
        <v>7</v>
      </c>
    </row>
    <row r="294">
      <c r="A294" s="2">
        <v>44025.97881515046</v>
      </c>
      <c r="B294" s="3" t="s">
        <v>720</v>
      </c>
      <c r="C294" s="3" t="s">
        <v>721</v>
      </c>
      <c r="D294" s="3" t="s">
        <v>722</v>
      </c>
      <c r="E294" s="3" t="s">
        <v>7</v>
      </c>
    </row>
    <row r="295">
      <c r="A295" s="2">
        <v>44025.97891077546</v>
      </c>
      <c r="B295" s="3" t="s">
        <v>723</v>
      </c>
      <c r="C295" s="3" t="s">
        <v>724</v>
      </c>
      <c r="D295" s="3" t="s">
        <v>724</v>
      </c>
      <c r="E295" s="3" t="s">
        <v>7</v>
      </c>
    </row>
    <row r="296">
      <c r="A296" s="2">
        <v>44025.97896743055</v>
      </c>
      <c r="B296" s="3" t="s">
        <v>725</v>
      </c>
      <c r="C296" s="3" t="s">
        <v>726</v>
      </c>
      <c r="D296" s="3" t="s">
        <v>727</v>
      </c>
      <c r="E296" s="3" t="s">
        <v>7</v>
      </c>
    </row>
    <row r="297">
      <c r="A297" s="2">
        <v>44025.97898359953</v>
      </c>
      <c r="B297" s="3" t="s">
        <v>728</v>
      </c>
      <c r="C297" s="3" t="s">
        <v>729</v>
      </c>
      <c r="D297" s="3" t="s">
        <v>729</v>
      </c>
      <c r="E297" s="3" t="s">
        <v>7</v>
      </c>
    </row>
    <row r="298">
      <c r="A298" s="2">
        <v>44025.9790253588</v>
      </c>
      <c r="B298" s="3" t="s">
        <v>730</v>
      </c>
      <c r="C298" s="3" t="s">
        <v>731</v>
      </c>
      <c r="D298" s="3" t="s">
        <v>731</v>
      </c>
      <c r="E298" s="3" t="s">
        <v>7</v>
      </c>
    </row>
    <row r="299">
      <c r="A299" s="2">
        <v>44025.9798503125</v>
      </c>
      <c r="B299" s="3" t="s">
        <v>732</v>
      </c>
      <c r="C299" s="3" t="s">
        <v>733</v>
      </c>
      <c r="D299" s="3" t="s">
        <v>733</v>
      </c>
      <c r="E299" s="3" t="s">
        <v>7</v>
      </c>
    </row>
    <row r="300">
      <c r="A300" s="2">
        <v>44025.979087534724</v>
      </c>
      <c r="B300" s="3" t="s">
        <v>734</v>
      </c>
      <c r="C300" s="3" t="s">
        <v>735</v>
      </c>
      <c r="D300" s="3" t="s">
        <v>735</v>
      </c>
      <c r="E300" s="3" t="s">
        <v>7</v>
      </c>
    </row>
    <row r="301">
      <c r="A301" s="2">
        <v>44025.97923153936</v>
      </c>
      <c r="B301" s="3" t="s">
        <v>736</v>
      </c>
      <c r="C301" s="3" t="s">
        <v>737</v>
      </c>
      <c r="D301" s="3" t="s">
        <v>737</v>
      </c>
      <c r="E301" s="3" t="s">
        <v>7</v>
      </c>
    </row>
    <row r="302">
      <c r="A302" s="2">
        <v>44025.979275879625</v>
      </c>
      <c r="B302" s="3" t="s">
        <v>738</v>
      </c>
      <c r="C302" s="3" t="s">
        <v>739</v>
      </c>
      <c r="D302" s="3" t="s">
        <v>740</v>
      </c>
      <c r="E302" s="3" t="s">
        <v>7</v>
      </c>
    </row>
    <row r="303">
      <c r="A303" s="2">
        <v>44025.979342175924</v>
      </c>
      <c r="B303" s="3" t="s">
        <v>741</v>
      </c>
      <c r="C303" s="3" t="s">
        <v>742</v>
      </c>
      <c r="D303" s="3" t="s">
        <v>742</v>
      </c>
      <c r="E303" s="3" t="s">
        <v>7</v>
      </c>
    </row>
    <row r="304">
      <c r="A304" s="2">
        <v>44025.979351250004</v>
      </c>
      <c r="B304" s="3" t="s">
        <v>743</v>
      </c>
      <c r="C304" s="3" t="s">
        <v>744</v>
      </c>
      <c r="D304" s="3" t="s">
        <v>745</v>
      </c>
      <c r="E304" s="3" t="s">
        <v>7</v>
      </c>
    </row>
    <row r="305">
      <c r="A305" s="2">
        <v>44025.97940844907</v>
      </c>
      <c r="B305" s="3" t="s">
        <v>746</v>
      </c>
      <c r="C305" s="3" t="s">
        <v>747</v>
      </c>
      <c r="D305" s="3" t="s">
        <v>747</v>
      </c>
      <c r="E305" s="3" t="s">
        <v>7</v>
      </c>
    </row>
    <row r="306">
      <c r="A306" s="2">
        <v>44025.97942402778</v>
      </c>
      <c r="B306" s="3" t="s">
        <v>748</v>
      </c>
      <c r="C306" s="3" t="s">
        <v>749</v>
      </c>
      <c r="D306" s="3" t="s">
        <v>749</v>
      </c>
      <c r="E306" s="3" t="s">
        <v>7</v>
      </c>
    </row>
    <row r="307">
      <c r="A307" s="2">
        <v>44025.97943091435</v>
      </c>
      <c r="B307" s="3" t="s">
        <v>750</v>
      </c>
      <c r="C307" s="3" t="s">
        <v>751</v>
      </c>
      <c r="D307" s="3" t="s">
        <v>752</v>
      </c>
      <c r="E307" s="3" t="s">
        <v>7</v>
      </c>
    </row>
    <row r="308">
      <c r="A308" s="2">
        <v>44025.97945368056</v>
      </c>
      <c r="B308" s="3" t="s">
        <v>753</v>
      </c>
      <c r="C308" s="3" t="s">
        <v>754</v>
      </c>
      <c r="D308" s="3" t="s">
        <v>754</v>
      </c>
      <c r="E308" s="3" t="s">
        <v>7</v>
      </c>
    </row>
    <row r="309">
      <c r="A309" s="2">
        <v>44025.979478298614</v>
      </c>
      <c r="B309" s="3" t="s">
        <v>755</v>
      </c>
      <c r="C309" s="3" t="s">
        <v>756</v>
      </c>
      <c r="D309" s="3" t="s">
        <v>756</v>
      </c>
      <c r="E309" s="3" t="s">
        <v>7</v>
      </c>
    </row>
    <row r="310">
      <c r="A310" s="2">
        <v>44025.97949519676</v>
      </c>
      <c r="B310" s="3" t="s">
        <v>757</v>
      </c>
      <c r="C310" s="3" t="s">
        <v>758</v>
      </c>
      <c r="D310" s="3" t="s">
        <v>758</v>
      </c>
      <c r="E310" s="3" t="s">
        <v>7</v>
      </c>
    </row>
    <row r="311">
      <c r="A311" s="2">
        <v>44025.97956424768</v>
      </c>
      <c r="B311" s="3" t="s">
        <v>759</v>
      </c>
      <c r="C311" s="3" t="s">
        <v>760</v>
      </c>
      <c r="D311" s="3" t="s">
        <v>760</v>
      </c>
      <c r="E311" s="3" t="s">
        <v>7</v>
      </c>
    </row>
    <row r="312">
      <c r="A312" s="2">
        <v>44025.97960815972</v>
      </c>
      <c r="B312" s="3" t="s">
        <v>761</v>
      </c>
      <c r="C312" s="3" t="s">
        <v>762</v>
      </c>
      <c r="D312" s="3" t="s">
        <v>762</v>
      </c>
      <c r="E312" s="3" t="s">
        <v>7</v>
      </c>
    </row>
    <row r="313">
      <c r="A313" s="2">
        <v>44025.979625949076</v>
      </c>
      <c r="B313" s="3" t="s">
        <v>763</v>
      </c>
      <c r="C313" s="3" t="s">
        <v>764</v>
      </c>
      <c r="D313" s="3" t="s">
        <v>765</v>
      </c>
      <c r="E313" s="3" t="s">
        <v>7</v>
      </c>
    </row>
    <row r="314">
      <c r="A314" s="2">
        <v>44025.97966702546</v>
      </c>
      <c r="B314" s="3" t="s">
        <v>766</v>
      </c>
      <c r="C314" s="3" t="s">
        <v>767</v>
      </c>
      <c r="D314" s="3" t="s">
        <v>768</v>
      </c>
      <c r="E314" s="3" t="s">
        <v>7</v>
      </c>
    </row>
    <row r="315">
      <c r="A315" s="2">
        <v>44025.98016010417</v>
      </c>
      <c r="B315" s="3" t="s">
        <v>769</v>
      </c>
      <c r="C315" s="3" t="s">
        <v>770</v>
      </c>
      <c r="D315" s="3" t="s">
        <v>770</v>
      </c>
      <c r="E315" s="3" t="s">
        <v>7</v>
      </c>
    </row>
    <row r="316">
      <c r="A316" s="2">
        <v>44025.97981202546</v>
      </c>
      <c r="B316" s="3" t="s">
        <v>771</v>
      </c>
      <c r="C316" s="3" t="s">
        <v>772</v>
      </c>
      <c r="D316" s="3" t="s">
        <v>772</v>
      </c>
      <c r="E316" s="3" t="s">
        <v>7</v>
      </c>
    </row>
    <row r="317">
      <c r="A317" s="2">
        <v>44025.97981833333</v>
      </c>
      <c r="B317" s="3" t="s">
        <v>773</v>
      </c>
      <c r="C317" s="3" t="s">
        <v>774</v>
      </c>
      <c r="D317" s="3" t="s">
        <v>774</v>
      </c>
      <c r="E317" s="3" t="s">
        <v>7</v>
      </c>
    </row>
    <row r="318">
      <c r="A318" s="2">
        <v>44025.97988407407</v>
      </c>
      <c r="B318" s="3" t="s">
        <v>775</v>
      </c>
      <c r="C318" s="3" t="s">
        <v>776</v>
      </c>
      <c r="D318" s="3" t="s">
        <v>777</v>
      </c>
      <c r="E318" s="3" t="s">
        <v>7</v>
      </c>
    </row>
    <row r="319">
      <c r="A319" s="2">
        <v>44025.97990356482</v>
      </c>
      <c r="B319" s="3" t="s">
        <v>778</v>
      </c>
      <c r="C319" s="3" t="s">
        <v>779</v>
      </c>
      <c r="D319" s="3" t="s">
        <v>780</v>
      </c>
      <c r="E319" s="3" t="s">
        <v>7</v>
      </c>
    </row>
    <row r="320">
      <c r="A320" s="2">
        <v>44025.979917766206</v>
      </c>
      <c r="B320" s="3" t="s">
        <v>781</v>
      </c>
      <c r="C320" s="3" t="s">
        <v>782</v>
      </c>
      <c r="D320" s="3" t="s">
        <v>783</v>
      </c>
      <c r="E320" s="3" t="s">
        <v>7</v>
      </c>
    </row>
    <row r="321">
      <c r="A321" s="2">
        <v>44025.97993082176</v>
      </c>
      <c r="B321" s="3" t="s">
        <v>784</v>
      </c>
      <c r="C321" s="3" t="s">
        <v>785</v>
      </c>
      <c r="D321" s="3" t="s">
        <v>786</v>
      </c>
      <c r="E321" s="3" t="s">
        <v>7</v>
      </c>
    </row>
    <row r="322">
      <c r="A322" s="2">
        <v>44025.980002048615</v>
      </c>
      <c r="B322" s="3" t="s">
        <v>787</v>
      </c>
      <c r="C322" s="3" t="s">
        <v>788</v>
      </c>
      <c r="D322" s="3" t="s">
        <v>788</v>
      </c>
      <c r="E322" s="3" t="s">
        <v>7</v>
      </c>
    </row>
    <row r="323">
      <c r="A323" s="2">
        <v>44025.98001357639</v>
      </c>
      <c r="B323" s="3" t="s">
        <v>789</v>
      </c>
      <c r="C323" s="3" t="s">
        <v>790</v>
      </c>
      <c r="D323" s="3" t="s">
        <v>791</v>
      </c>
      <c r="E323" s="3" t="s">
        <v>7</v>
      </c>
    </row>
    <row r="324">
      <c r="A324" s="2">
        <v>44025.980043668984</v>
      </c>
      <c r="B324" s="3" t="s">
        <v>792</v>
      </c>
      <c r="C324" s="3" t="s">
        <v>793</v>
      </c>
      <c r="D324" s="3" t="s">
        <v>793</v>
      </c>
      <c r="E324" s="3" t="s">
        <v>7</v>
      </c>
    </row>
    <row r="325">
      <c r="A325" s="2">
        <v>44025.98007425926</v>
      </c>
      <c r="B325" s="3" t="s">
        <v>794</v>
      </c>
      <c r="C325" s="3" t="s">
        <v>795</v>
      </c>
      <c r="D325" s="3" t="s">
        <v>795</v>
      </c>
      <c r="E325" s="3" t="s">
        <v>7</v>
      </c>
    </row>
    <row r="326">
      <c r="A326" s="2">
        <v>44025.98007614583</v>
      </c>
      <c r="B326" s="3" t="s">
        <v>796</v>
      </c>
      <c r="C326" s="3" t="s">
        <v>797</v>
      </c>
      <c r="D326" s="3" t="s">
        <v>798</v>
      </c>
      <c r="E326" s="3" t="s">
        <v>7</v>
      </c>
    </row>
    <row r="327">
      <c r="A327" s="2">
        <v>44025.980104421295</v>
      </c>
      <c r="B327" s="3" t="s">
        <v>799</v>
      </c>
      <c r="C327" s="3" t="s">
        <v>800</v>
      </c>
      <c r="D327" s="3" t="s">
        <v>801</v>
      </c>
      <c r="E327" s="3" t="s">
        <v>7</v>
      </c>
    </row>
    <row r="328">
      <c r="A328" s="2">
        <v>44025.98017711806</v>
      </c>
      <c r="B328" s="3" t="s">
        <v>802</v>
      </c>
      <c r="C328" s="3" t="s">
        <v>803</v>
      </c>
      <c r="D328" s="3" t="s">
        <v>803</v>
      </c>
      <c r="E328" s="3" t="s">
        <v>7</v>
      </c>
    </row>
    <row r="329">
      <c r="A329" s="2">
        <v>44025.98020111111</v>
      </c>
      <c r="B329" s="3" t="s">
        <v>804</v>
      </c>
      <c r="C329" s="3" t="s">
        <v>805</v>
      </c>
      <c r="D329" s="3" t="s">
        <v>806</v>
      </c>
      <c r="E329" s="3" t="s">
        <v>7</v>
      </c>
    </row>
    <row r="330">
      <c r="A330" s="2">
        <v>44025.98029655093</v>
      </c>
      <c r="B330" s="3" t="s">
        <v>807</v>
      </c>
      <c r="C330" s="3" t="s">
        <v>808</v>
      </c>
      <c r="D330" s="3" t="s">
        <v>808</v>
      </c>
      <c r="E330" s="3" t="s">
        <v>7</v>
      </c>
    </row>
    <row r="331">
      <c r="A331" s="2">
        <v>44025.98029893519</v>
      </c>
      <c r="B331" s="3" t="s">
        <v>809</v>
      </c>
      <c r="C331" s="3" t="s">
        <v>810</v>
      </c>
      <c r="D331" s="3" t="s">
        <v>810</v>
      </c>
      <c r="E331" s="3" t="s">
        <v>7</v>
      </c>
    </row>
    <row r="332">
      <c r="A332" s="2">
        <v>44025.980299918985</v>
      </c>
      <c r="B332" s="3" t="s">
        <v>811</v>
      </c>
      <c r="C332" s="3" t="s">
        <v>812</v>
      </c>
      <c r="D332" s="3" t="s">
        <v>812</v>
      </c>
      <c r="E332" s="3" t="s">
        <v>7</v>
      </c>
    </row>
    <row r="333">
      <c r="A333" s="2">
        <v>44025.98032805556</v>
      </c>
      <c r="B333" s="3" t="s">
        <v>813</v>
      </c>
      <c r="C333" s="3" t="s">
        <v>814</v>
      </c>
      <c r="D333" s="3" t="s">
        <v>815</v>
      </c>
      <c r="E333" s="3" t="s">
        <v>7</v>
      </c>
    </row>
    <row r="334">
      <c r="A334" s="2">
        <v>44025.98035179398</v>
      </c>
      <c r="B334" s="3" t="s">
        <v>816</v>
      </c>
      <c r="C334" s="3" t="s">
        <v>817</v>
      </c>
      <c r="D334" s="3" t="s">
        <v>818</v>
      </c>
      <c r="E334" s="3" t="s">
        <v>7</v>
      </c>
    </row>
    <row r="335">
      <c r="A335" s="2">
        <v>44025.98035456019</v>
      </c>
      <c r="B335" s="3" t="s">
        <v>819</v>
      </c>
      <c r="C335" s="3" t="s">
        <v>820</v>
      </c>
      <c r="D335" s="3" t="s">
        <v>820</v>
      </c>
      <c r="E335" s="3" t="s">
        <v>7</v>
      </c>
    </row>
    <row r="336">
      <c r="A336" s="2">
        <v>44025.98037884259</v>
      </c>
      <c r="B336" s="3" t="s">
        <v>821</v>
      </c>
      <c r="C336" s="3" t="s">
        <v>822</v>
      </c>
      <c r="D336" s="3" t="s">
        <v>822</v>
      </c>
      <c r="E336" s="3" t="s">
        <v>7</v>
      </c>
    </row>
    <row r="337">
      <c r="A337" s="2">
        <v>44025.98046193287</v>
      </c>
      <c r="B337" s="3" t="s">
        <v>823</v>
      </c>
      <c r="C337" s="3" t="s">
        <v>824</v>
      </c>
      <c r="D337" s="3" t="s">
        <v>825</v>
      </c>
      <c r="E337" s="3" t="s">
        <v>7</v>
      </c>
    </row>
    <row r="338">
      <c r="A338" s="2">
        <v>44025.98054434027</v>
      </c>
      <c r="B338" s="3" t="s">
        <v>826</v>
      </c>
      <c r="C338" s="3" t="s">
        <v>827</v>
      </c>
      <c r="D338" s="3" t="s">
        <v>828</v>
      </c>
      <c r="E338" s="3" t="s">
        <v>7</v>
      </c>
    </row>
    <row r="339">
      <c r="A339" s="2">
        <v>44025.98057893518</v>
      </c>
      <c r="B339" s="3" t="s">
        <v>829</v>
      </c>
      <c r="C339" s="3" t="s">
        <v>830</v>
      </c>
      <c r="D339" s="3" t="s">
        <v>830</v>
      </c>
      <c r="E339" s="3" t="s">
        <v>7</v>
      </c>
    </row>
    <row r="340">
      <c r="A340" s="2">
        <v>44025.98061702546</v>
      </c>
      <c r="B340" s="3" t="s">
        <v>831</v>
      </c>
      <c r="C340" s="3" t="s">
        <v>832</v>
      </c>
      <c r="D340" s="3" t="s">
        <v>832</v>
      </c>
      <c r="E340" s="3" t="s">
        <v>7</v>
      </c>
    </row>
    <row r="341">
      <c r="A341" s="2">
        <v>44025.98064445602</v>
      </c>
      <c r="B341" s="3" t="s">
        <v>833</v>
      </c>
      <c r="C341" s="3" t="s">
        <v>834</v>
      </c>
      <c r="D341" s="3" t="s">
        <v>835</v>
      </c>
      <c r="E341" s="3" t="s">
        <v>7</v>
      </c>
    </row>
    <row r="342">
      <c r="A342" s="2">
        <v>44025.980739189814</v>
      </c>
      <c r="B342" s="3" t="s">
        <v>836</v>
      </c>
      <c r="C342" s="3" t="s">
        <v>837</v>
      </c>
      <c r="D342" s="3" t="s">
        <v>837</v>
      </c>
      <c r="E342" s="3" t="s">
        <v>7</v>
      </c>
    </row>
    <row r="343">
      <c r="A343" s="2">
        <v>44025.98077369213</v>
      </c>
      <c r="B343" s="3" t="s">
        <v>838</v>
      </c>
      <c r="C343" s="3" t="s">
        <v>839</v>
      </c>
      <c r="D343" s="3" t="s">
        <v>839</v>
      </c>
      <c r="E343" s="3" t="s">
        <v>7</v>
      </c>
    </row>
    <row r="344">
      <c r="A344" s="2">
        <v>44025.980775069445</v>
      </c>
      <c r="B344" s="3" t="s">
        <v>840</v>
      </c>
      <c r="C344" s="3" t="s">
        <v>841</v>
      </c>
      <c r="D344" s="3" t="s">
        <v>842</v>
      </c>
      <c r="E344" s="3" t="s">
        <v>7</v>
      </c>
    </row>
    <row r="345">
      <c r="A345" s="2">
        <v>44025.9807771412</v>
      </c>
      <c r="B345" s="3" t="s">
        <v>843</v>
      </c>
      <c r="C345" s="3" t="s">
        <v>844</v>
      </c>
      <c r="D345" s="3" t="s">
        <v>845</v>
      </c>
      <c r="E345" s="3" t="s">
        <v>7</v>
      </c>
    </row>
    <row r="346">
      <c r="A346" s="2">
        <v>44025.98079439814</v>
      </c>
      <c r="B346" s="3" t="s">
        <v>846</v>
      </c>
      <c r="C346" s="3" t="s">
        <v>847</v>
      </c>
      <c r="D346" s="3" t="s">
        <v>848</v>
      </c>
      <c r="E346" s="3" t="s">
        <v>7</v>
      </c>
    </row>
    <row r="347">
      <c r="A347" s="2">
        <v>44025.980916863424</v>
      </c>
      <c r="B347" s="3" t="s">
        <v>849</v>
      </c>
      <c r="C347" s="3" t="s">
        <v>850</v>
      </c>
      <c r="D347" s="3" t="s">
        <v>850</v>
      </c>
      <c r="E347" s="3" t="s">
        <v>7</v>
      </c>
    </row>
    <row r="348">
      <c r="A348" s="2">
        <v>44025.98094039352</v>
      </c>
      <c r="B348" s="3" t="s">
        <v>851</v>
      </c>
      <c r="C348" s="3" t="s">
        <v>852</v>
      </c>
      <c r="D348" s="3" t="s">
        <v>853</v>
      </c>
      <c r="E348" s="3" t="s">
        <v>7</v>
      </c>
    </row>
    <row r="349">
      <c r="A349" s="2">
        <v>44025.98098604167</v>
      </c>
      <c r="B349" s="3" t="s">
        <v>854</v>
      </c>
      <c r="C349" s="3" t="s">
        <v>855</v>
      </c>
      <c r="D349" s="3" t="s">
        <v>856</v>
      </c>
      <c r="E349" s="3" t="s">
        <v>7</v>
      </c>
    </row>
    <row r="350">
      <c r="A350" s="2">
        <v>44025.980990509255</v>
      </c>
      <c r="B350" s="3" t="s">
        <v>857</v>
      </c>
      <c r="C350" s="3" t="s">
        <v>858</v>
      </c>
      <c r="D350" s="3" t="s">
        <v>859</v>
      </c>
      <c r="E350" s="3" t="s">
        <v>7</v>
      </c>
    </row>
    <row r="351">
      <c r="A351" s="2">
        <v>44025.98100075232</v>
      </c>
      <c r="B351" s="3" t="s">
        <v>860</v>
      </c>
      <c r="C351" s="3" t="s">
        <v>861</v>
      </c>
      <c r="D351" s="3" t="s">
        <v>862</v>
      </c>
      <c r="E351" s="3" t="s">
        <v>7</v>
      </c>
    </row>
    <row r="352">
      <c r="A352" s="2">
        <v>44025.98100231482</v>
      </c>
      <c r="B352" s="3" t="s">
        <v>863</v>
      </c>
      <c r="C352" s="3" t="s">
        <v>864</v>
      </c>
      <c r="D352" s="3" t="s">
        <v>864</v>
      </c>
      <c r="E352" s="3" t="s">
        <v>7</v>
      </c>
    </row>
    <row r="353">
      <c r="A353" s="2">
        <v>44025.98102076389</v>
      </c>
      <c r="B353" s="3" t="s">
        <v>865</v>
      </c>
      <c r="C353" s="3" t="s">
        <v>866</v>
      </c>
      <c r="D353" s="3" t="s">
        <v>867</v>
      </c>
      <c r="E353" s="3" t="s">
        <v>7</v>
      </c>
    </row>
    <row r="354">
      <c r="A354" s="2">
        <v>44025.981022754626</v>
      </c>
      <c r="B354" s="3" t="s">
        <v>868</v>
      </c>
      <c r="C354" s="3" t="s">
        <v>869</v>
      </c>
      <c r="D354" s="3" t="s">
        <v>869</v>
      </c>
      <c r="E354" s="3" t="s">
        <v>7</v>
      </c>
    </row>
    <row r="355">
      <c r="A355" s="2">
        <v>44025.98102655093</v>
      </c>
      <c r="B355" s="3" t="s">
        <v>870</v>
      </c>
      <c r="C355" s="3" t="s">
        <v>871</v>
      </c>
      <c r="D355" s="3" t="s">
        <v>871</v>
      </c>
      <c r="E355" s="3" t="s">
        <v>7</v>
      </c>
    </row>
    <row r="356">
      <c r="A356" s="2">
        <v>44025.98103298611</v>
      </c>
      <c r="B356" s="3" t="s">
        <v>872</v>
      </c>
      <c r="C356" s="3" t="s">
        <v>873</v>
      </c>
      <c r="D356" s="3" t="s">
        <v>873</v>
      </c>
      <c r="E356" s="3" t="s">
        <v>7</v>
      </c>
    </row>
    <row r="357">
      <c r="A357" s="2">
        <v>44025.981126203704</v>
      </c>
      <c r="B357" s="3" t="s">
        <v>874</v>
      </c>
      <c r="C357" s="3" t="s">
        <v>875</v>
      </c>
      <c r="D357" s="3" t="s">
        <v>876</v>
      </c>
      <c r="E357" s="3" t="s">
        <v>7</v>
      </c>
    </row>
    <row r="358">
      <c r="A358" s="2">
        <v>44025.981098425924</v>
      </c>
      <c r="B358" s="3" t="s">
        <v>877</v>
      </c>
      <c r="C358" s="3" t="s">
        <v>878</v>
      </c>
      <c r="D358" s="3" t="s">
        <v>879</v>
      </c>
      <c r="E358" s="3" t="s">
        <v>7</v>
      </c>
    </row>
    <row r="359">
      <c r="A359" s="2">
        <v>44025.98125009259</v>
      </c>
      <c r="B359" s="3" t="s">
        <v>880</v>
      </c>
      <c r="C359" s="3" t="s">
        <v>881</v>
      </c>
      <c r="D359" s="3" t="s">
        <v>881</v>
      </c>
      <c r="E359" s="3" t="s">
        <v>7</v>
      </c>
    </row>
    <row r="360">
      <c r="A360" s="2">
        <v>44025.98128910879</v>
      </c>
      <c r="B360" s="3" t="s">
        <v>882</v>
      </c>
      <c r="C360" s="3" t="s">
        <v>883</v>
      </c>
      <c r="D360" s="3" t="s">
        <v>884</v>
      </c>
      <c r="E360" s="3" t="s">
        <v>7</v>
      </c>
    </row>
    <row r="361">
      <c r="A361" s="2">
        <v>44025.981311296295</v>
      </c>
      <c r="B361" s="3" t="s">
        <v>885</v>
      </c>
      <c r="C361" s="3" t="s">
        <v>886</v>
      </c>
      <c r="D361" s="3" t="s">
        <v>887</v>
      </c>
      <c r="E361" s="3" t="s">
        <v>7</v>
      </c>
    </row>
    <row r="362">
      <c r="A362" s="2">
        <v>44025.98138329861</v>
      </c>
      <c r="B362" s="3" t="s">
        <v>888</v>
      </c>
      <c r="C362" s="3" t="s">
        <v>875</v>
      </c>
      <c r="D362" s="3" t="s">
        <v>889</v>
      </c>
      <c r="E362" s="3" t="s">
        <v>7</v>
      </c>
    </row>
    <row r="363">
      <c r="A363" s="2">
        <v>44025.98144053241</v>
      </c>
      <c r="B363" s="3" t="s">
        <v>890</v>
      </c>
      <c r="C363" s="3" t="s">
        <v>891</v>
      </c>
      <c r="D363" s="3" t="s">
        <v>891</v>
      </c>
      <c r="E363" s="3" t="s">
        <v>7</v>
      </c>
    </row>
    <row r="364">
      <c r="A364" s="2">
        <v>44025.981489247686</v>
      </c>
      <c r="B364" s="3" t="s">
        <v>892</v>
      </c>
      <c r="C364" s="3" t="s">
        <v>893</v>
      </c>
      <c r="D364" s="3" t="s">
        <v>894</v>
      </c>
      <c r="E364" s="3" t="s">
        <v>7</v>
      </c>
    </row>
    <row r="365">
      <c r="A365" s="2">
        <v>44025.9816946875</v>
      </c>
      <c r="B365" s="3" t="s">
        <v>895</v>
      </c>
      <c r="C365" s="3" t="s">
        <v>896</v>
      </c>
      <c r="D365" s="3" t="s">
        <v>897</v>
      </c>
      <c r="E365" s="3" t="s">
        <v>7</v>
      </c>
    </row>
    <row r="366">
      <c r="A366" s="2">
        <v>44025.98172545139</v>
      </c>
      <c r="B366" s="3" t="s">
        <v>898</v>
      </c>
      <c r="C366" s="3" t="s">
        <v>899</v>
      </c>
      <c r="D366" s="3" t="s">
        <v>899</v>
      </c>
      <c r="E366" s="3" t="s">
        <v>7</v>
      </c>
    </row>
    <row r="367">
      <c r="A367" s="2">
        <v>44025.9817353588</v>
      </c>
      <c r="B367" s="3" t="s">
        <v>900</v>
      </c>
      <c r="C367" s="3" t="s">
        <v>901</v>
      </c>
      <c r="D367" s="3" t="s">
        <v>902</v>
      </c>
      <c r="E367" s="3" t="s">
        <v>7</v>
      </c>
    </row>
    <row r="368">
      <c r="A368" s="2">
        <v>44025.98177871528</v>
      </c>
      <c r="B368" s="3" t="s">
        <v>903</v>
      </c>
      <c r="C368" s="3" t="s">
        <v>904</v>
      </c>
      <c r="D368" s="3" t="s">
        <v>904</v>
      </c>
      <c r="E368" s="3" t="s">
        <v>7</v>
      </c>
    </row>
    <row r="369">
      <c r="A369" s="2">
        <v>44025.98196237268</v>
      </c>
      <c r="B369" s="3" t="s">
        <v>905</v>
      </c>
      <c r="C369" s="3" t="s">
        <v>906</v>
      </c>
      <c r="D369" s="3" t="s">
        <v>906</v>
      </c>
      <c r="E369" s="3" t="s">
        <v>7</v>
      </c>
    </row>
    <row r="370">
      <c r="A370" s="2">
        <v>44025.9820216088</v>
      </c>
      <c r="B370" s="3" t="s">
        <v>907</v>
      </c>
      <c r="C370" s="3" t="s">
        <v>908</v>
      </c>
      <c r="D370" s="3" t="s">
        <v>909</v>
      </c>
      <c r="E370" s="3" t="s">
        <v>7</v>
      </c>
    </row>
    <row r="371">
      <c r="A371" s="2">
        <v>44025.982038912036</v>
      </c>
      <c r="B371" s="3" t="s">
        <v>910</v>
      </c>
      <c r="C371" s="3" t="s">
        <v>911</v>
      </c>
      <c r="D371" s="3" t="s">
        <v>911</v>
      </c>
      <c r="E371" s="3" t="s">
        <v>7</v>
      </c>
    </row>
    <row r="372">
      <c r="A372" s="2">
        <v>44025.98207403935</v>
      </c>
      <c r="B372" s="3" t="s">
        <v>912</v>
      </c>
      <c r="C372" s="3" t="s">
        <v>913</v>
      </c>
      <c r="D372" s="3" t="s">
        <v>913</v>
      </c>
      <c r="E372" s="3" t="s">
        <v>7</v>
      </c>
    </row>
    <row r="373">
      <c r="A373" s="2">
        <v>44025.98211060185</v>
      </c>
      <c r="B373" s="3" t="s">
        <v>914</v>
      </c>
      <c r="C373" s="3" t="s">
        <v>915</v>
      </c>
      <c r="D373" s="3" t="s">
        <v>915</v>
      </c>
      <c r="E373" s="3" t="s">
        <v>7</v>
      </c>
    </row>
    <row r="374">
      <c r="A374" s="2">
        <v>44025.9821962037</v>
      </c>
      <c r="B374" s="3" t="s">
        <v>916</v>
      </c>
      <c r="C374" s="3" t="s">
        <v>917</v>
      </c>
      <c r="D374" s="3" t="s">
        <v>918</v>
      </c>
      <c r="E374" s="3" t="s">
        <v>7</v>
      </c>
    </row>
    <row r="375">
      <c r="A375" s="2">
        <v>44025.982204155094</v>
      </c>
      <c r="B375" s="3" t="s">
        <v>919</v>
      </c>
      <c r="C375" s="3" t="s">
        <v>920</v>
      </c>
      <c r="D375" s="3" t="s">
        <v>920</v>
      </c>
      <c r="E375" s="3" t="s">
        <v>7</v>
      </c>
    </row>
    <row r="376">
      <c r="A376" s="2">
        <v>44025.98221307871</v>
      </c>
      <c r="B376" s="3" t="s">
        <v>921</v>
      </c>
      <c r="C376" s="3" t="s">
        <v>922</v>
      </c>
      <c r="D376" s="3" t="s">
        <v>923</v>
      </c>
      <c r="E376" s="3" t="s">
        <v>7</v>
      </c>
    </row>
    <row r="377">
      <c r="A377" s="2">
        <v>44025.9822302199</v>
      </c>
      <c r="B377" s="3" t="s">
        <v>924</v>
      </c>
      <c r="C377" s="3" t="s">
        <v>925</v>
      </c>
      <c r="D377" s="3" t="s">
        <v>925</v>
      </c>
      <c r="E377" s="3" t="s">
        <v>7</v>
      </c>
    </row>
    <row r="378">
      <c r="A378" s="2">
        <v>44025.9822375463</v>
      </c>
      <c r="B378" s="3" t="s">
        <v>926</v>
      </c>
      <c r="C378" s="3" t="s">
        <v>927</v>
      </c>
      <c r="D378" s="3" t="s">
        <v>927</v>
      </c>
      <c r="E378" s="3" t="s">
        <v>7</v>
      </c>
    </row>
    <row r="379">
      <c r="A379" s="2">
        <v>44025.98232579861</v>
      </c>
      <c r="B379" s="3" t="s">
        <v>928</v>
      </c>
      <c r="C379" s="3" t="s">
        <v>929</v>
      </c>
      <c r="D379" s="3" t="s">
        <v>930</v>
      </c>
      <c r="E379" s="3" t="s">
        <v>7</v>
      </c>
    </row>
    <row r="380">
      <c r="A380" s="2">
        <v>44025.98237395834</v>
      </c>
      <c r="B380" s="3" t="s">
        <v>931</v>
      </c>
      <c r="C380" s="3" t="s">
        <v>932</v>
      </c>
      <c r="D380" s="3" t="s">
        <v>933</v>
      </c>
      <c r="E380" s="3" t="s">
        <v>7</v>
      </c>
    </row>
    <row r="381">
      <c r="A381" s="2">
        <v>44025.98238782407</v>
      </c>
      <c r="B381" s="3" t="s">
        <v>934</v>
      </c>
      <c r="C381" s="3" t="s">
        <v>935</v>
      </c>
      <c r="D381" s="3" t="s">
        <v>936</v>
      </c>
      <c r="E381" s="3" t="s">
        <v>7</v>
      </c>
    </row>
    <row r="382">
      <c r="A382" s="2">
        <v>44025.98253429398</v>
      </c>
      <c r="B382" s="3" t="s">
        <v>937</v>
      </c>
      <c r="C382" s="3" t="s">
        <v>938</v>
      </c>
      <c r="D382" s="3" t="s">
        <v>938</v>
      </c>
      <c r="E382" s="3" t="s">
        <v>7</v>
      </c>
    </row>
    <row r="383">
      <c r="A383" s="2">
        <v>44025.982561412035</v>
      </c>
      <c r="B383" s="3" t="s">
        <v>939</v>
      </c>
      <c r="C383" s="3" t="s">
        <v>940</v>
      </c>
      <c r="D383" s="3" t="s">
        <v>940</v>
      </c>
      <c r="E383" s="3" t="s">
        <v>7</v>
      </c>
    </row>
    <row r="384">
      <c r="A384" s="2">
        <v>44025.98256959491</v>
      </c>
      <c r="B384" s="3" t="s">
        <v>941</v>
      </c>
      <c r="C384" s="3" t="s">
        <v>942</v>
      </c>
      <c r="D384" s="3" t="s">
        <v>942</v>
      </c>
      <c r="E384" s="3" t="s">
        <v>7</v>
      </c>
    </row>
    <row r="385">
      <c r="A385" s="2">
        <v>44025.98258953704</v>
      </c>
      <c r="B385" s="3" t="s">
        <v>943</v>
      </c>
      <c r="C385" s="3" t="s">
        <v>944</v>
      </c>
      <c r="D385" s="3" t="s">
        <v>945</v>
      </c>
      <c r="E385" s="3" t="s">
        <v>7</v>
      </c>
    </row>
    <row r="386">
      <c r="A386" s="2">
        <v>44025.9826215625</v>
      </c>
      <c r="B386" s="3" t="s">
        <v>946</v>
      </c>
      <c r="C386" s="3" t="s">
        <v>947</v>
      </c>
      <c r="D386" s="3" t="s">
        <v>947</v>
      </c>
      <c r="E386" s="3" t="s">
        <v>7</v>
      </c>
    </row>
    <row r="387">
      <c r="A387" s="2">
        <v>44025.98265435185</v>
      </c>
      <c r="B387" s="3" t="s">
        <v>948</v>
      </c>
      <c r="C387" s="3" t="s">
        <v>949</v>
      </c>
      <c r="D387" s="3" t="s">
        <v>949</v>
      </c>
      <c r="E387" s="3" t="s">
        <v>7</v>
      </c>
    </row>
    <row r="388">
      <c r="A388" s="2">
        <v>44025.982700555556</v>
      </c>
      <c r="B388" s="3" t="s">
        <v>950</v>
      </c>
      <c r="C388" s="3" t="s">
        <v>951</v>
      </c>
      <c r="D388" s="3" t="s">
        <v>952</v>
      </c>
      <c r="E388" s="3" t="s">
        <v>7</v>
      </c>
    </row>
    <row r="389">
      <c r="A389" s="2">
        <v>44025.98275585649</v>
      </c>
      <c r="B389" s="3" t="s">
        <v>953</v>
      </c>
      <c r="C389" s="3" t="s">
        <v>954</v>
      </c>
      <c r="D389" s="3" t="s">
        <v>954</v>
      </c>
      <c r="E389" s="3" t="s">
        <v>7</v>
      </c>
    </row>
    <row r="390">
      <c r="A390" s="2">
        <v>44025.98277479167</v>
      </c>
      <c r="B390" s="3" t="s">
        <v>955</v>
      </c>
      <c r="C390" s="3" t="s">
        <v>956</v>
      </c>
      <c r="D390" s="3" t="s">
        <v>957</v>
      </c>
      <c r="E390" s="3" t="s">
        <v>7</v>
      </c>
    </row>
    <row r="391">
      <c r="A391" s="2">
        <v>44025.982832395835</v>
      </c>
      <c r="B391" s="3" t="s">
        <v>958</v>
      </c>
      <c r="C391" s="3" t="s">
        <v>959</v>
      </c>
      <c r="D391" s="3" t="s">
        <v>959</v>
      </c>
      <c r="E391" s="3" t="s">
        <v>7</v>
      </c>
    </row>
    <row r="392">
      <c r="A392" s="2">
        <v>44025.98284136574</v>
      </c>
      <c r="B392" s="3" t="s">
        <v>960</v>
      </c>
      <c r="C392" s="3" t="s">
        <v>961</v>
      </c>
      <c r="D392" s="3" t="s">
        <v>961</v>
      </c>
      <c r="E392" s="3" t="s">
        <v>7</v>
      </c>
    </row>
    <row r="393">
      <c r="A393" s="2">
        <v>44025.982870567124</v>
      </c>
      <c r="B393" s="3" t="s">
        <v>962</v>
      </c>
      <c r="C393" s="3" t="s">
        <v>963</v>
      </c>
      <c r="D393" s="3" t="s">
        <v>964</v>
      </c>
      <c r="E393" s="3" t="s">
        <v>7</v>
      </c>
    </row>
    <row r="394">
      <c r="A394" s="2">
        <v>44025.98289104167</v>
      </c>
      <c r="B394" s="3" t="s">
        <v>965</v>
      </c>
      <c r="C394" s="3" t="s">
        <v>966</v>
      </c>
      <c r="D394" s="3" t="s">
        <v>967</v>
      </c>
      <c r="E394" s="3" t="s">
        <v>7</v>
      </c>
    </row>
    <row r="395">
      <c r="A395" s="2">
        <v>44026.00563832176</v>
      </c>
      <c r="B395" s="3" t="s">
        <v>968</v>
      </c>
      <c r="C395" s="3" t="s">
        <v>969</v>
      </c>
      <c r="D395" s="3" t="s">
        <v>969</v>
      </c>
      <c r="E395" s="3" t="s">
        <v>7</v>
      </c>
    </row>
    <row r="396">
      <c r="A396" s="2">
        <v>44025.983125520834</v>
      </c>
      <c r="B396" s="3" t="s">
        <v>970</v>
      </c>
      <c r="C396" s="3" t="s">
        <v>971</v>
      </c>
      <c r="D396" s="3" t="s">
        <v>972</v>
      </c>
      <c r="E396" s="3" t="s">
        <v>7</v>
      </c>
    </row>
    <row r="397">
      <c r="A397" s="2">
        <v>44025.98324758102</v>
      </c>
      <c r="B397" s="3" t="s">
        <v>973</v>
      </c>
      <c r="C397" s="3" t="s">
        <v>974</v>
      </c>
      <c r="D397" s="3" t="s">
        <v>974</v>
      </c>
      <c r="E397" s="3" t="s">
        <v>7</v>
      </c>
    </row>
    <row r="398">
      <c r="A398" s="2">
        <v>44025.98324865741</v>
      </c>
      <c r="B398" s="3" t="s">
        <v>975</v>
      </c>
      <c r="C398" s="3" t="s">
        <v>976</v>
      </c>
      <c r="D398" s="3" t="s">
        <v>976</v>
      </c>
      <c r="E398" s="3" t="s">
        <v>7</v>
      </c>
    </row>
    <row r="399">
      <c r="A399" s="2">
        <v>44025.983262696755</v>
      </c>
      <c r="B399" s="3" t="s">
        <v>977</v>
      </c>
      <c r="C399" s="3" t="s">
        <v>978</v>
      </c>
      <c r="D399" s="3" t="s">
        <v>979</v>
      </c>
      <c r="E399" s="3" t="s">
        <v>7</v>
      </c>
    </row>
    <row r="400">
      <c r="A400" s="2">
        <v>44025.98334738426</v>
      </c>
      <c r="B400" s="3" t="s">
        <v>980</v>
      </c>
      <c r="C400" s="3" t="s">
        <v>981</v>
      </c>
      <c r="D400" s="3" t="s">
        <v>981</v>
      </c>
      <c r="E400" s="3" t="s">
        <v>7</v>
      </c>
    </row>
    <row r="401">
      <c r="A401" s="2">
        <v>44025.983401157406</v>
      </c>
      <c r="B401" s="3" t="s">
        <v>982</v>
      </c>
      <c r="C401" s="3" t="s">
        <v>983</v>
      </c>
      <c r="D401" s="3" t="s">
        <v>983</v>
      </c>
      <c r="E401" s="3" t="s">
        <v>7</v>
      </c>
    </row>
    <row r="402">
      <c r="A402" s="2">
        <v>44025.983500104165</v>
      </c>
      <c r="B402" s="3" t="s">
        <v>984</v>
      </c>
      <c r="C402" s="3" t="s">
        <v>985</v>
      </c>
      <c r="D402" s="3" t="s">
        <v>985</v>
      </c>
      <c r="E402" s="3" t="s">
        <v>7</v>
      </c>
    </row>
    <row r="403">
      <c r="A403" s="2">
        <v>44025.9836925</v>
      </c>
      <c r="B403" s="3" t="s">
        <v>986</v>
      </c>
      <c r="C403" s="3" t="s">
        <v>987</v>
      </c>
      <c r="D403" s="3" t="s">
        <v>987</v>
      </c>
      <c r="E403" s="3" t="s">
        <v>7</v>
      </c>
    </row>
    <row r="404">
      <c r="A404" s="2">
        <v>44025.98372123843</v>
      </c>
      <c r="B404" s="3" t="s">
        <v>988</v>
      </c>
      <c r="C404" s="3" t="s">
        <v>989</v>
      </c>
      <c r="D404" s="3" t="s">
        <v>989</v>
      </c>
      <c r="E404" s="3" t="s">
        <v>7</v>
      </c>
    </row>
    <row r="405">
      <c r="A405" s="2">
        <v>44025.983904629626</v>
      </c>
      <c r="B405" s="3" t="s">
        <v>990</v>
      </c>
      <c r="C405" s="3" t="s">
        <v>991</v>
      </c>
      <c r="D405" s="3" t="s">
        <v>991</v>
      </c>
      <c r="E405" s="3" t="s">
        <v>7</v>
      </c>
    </row>
    <row r="406">
      <c r="A406" s="2">
        <v>44025.98391137732</v>
      </c>
      <c r="B406" s="3" t="s">
        <v>992</v>
      </c>
      <c r="C406" s="3" t="s">
        <v>993</v>
      </c>
      <c r="D406" s="3" t="s">
        <v>993</v>
      </c>
      <c r="E406" s="3" t="s">
        <v>7</v>
      </c>
    </row>
    <row r="407">
      <c r="A407" s="2">
        <v>44025.98401490741</v>
      </c>
      <c r="B407" s="3" t="s">
        <v>994</v>
      </c>
      <c r="C407" s="3" t="s">
        <v>995</v>
      </c>
      <c r="D407" s="3" t="s">
        <v>995</v>
      </c>
      <c r="E407" s="3" t="s">
        <v>7</v>
      </c>
    </row>
    <row r="408">
      <c r="A408" s="2">
        <v>44025.9840512963</v>
      </c>
      <c r="B408" s="3" t="s">
        <v>996</v>
      </c>
      <c r="C408" s="3" t="s">
        <v>997</v>
      </c>
      <c r="D408" s="3" t="s">
        <v>997</v>
      </c>
      <c r="E408" s="3" t="s">
        <v>7</v>
      </c>
    </row>
    <row r="409">
      <c r="A409" s="2">
        <v>44025.984055740744</v>
      </c>
      <c r="B409" s="3" t="s">
        <v>998</v>
      </c>
      <c r="C409" s="3" t="s">
        <v>999</v>
      </c>
      <c r="D409" s="3" t="s">
        <v>999</v>
      </c>
      <c r="E409" s="3" t="s">
        <v>7</v>
      </c>
    </row>
    <row r="410">
      <c r="A410" s="2">
        <v>44025.98408268519</v>
      </c>
      <c r="B410" s="3" t="s">
        <v>1000</v>
      </c>
      <c r="C410" s="3" t="s">
        <v>1001</v>
      </c>
      <c r="D410" s="3" t="s">
        <v>1001</v>
      </c>
      <c r="E410" s="3" t="s">
        <v>7</v>
      </c>
    </row>
    <row r="411">
      <c r="A411" s="2">
        <v>44025.984126863426</v>
      </c>
      <c r="B411" s="3" t="s">
        <v>1002</v>
      </c>
      <c r="C411" s="3" t="s">
        <v>1003</v>
      </c>
      <c r="D411" s="3" t="s">
        <v>1003</v>
      </c>
      <c r="E411" s="3" t="s">
        <v>7</v>
      </c>
    </row>
    <row r="412">
      <c r="A412" s="2">
        <v>44026.04203762731</v>
      </c>
      <c r="B412" s="3" t="s">
        <v>1004</v>
      </c>
      <c r="C412" s="3" t="s">
        <v>1005</v>
      </c>
      <c r="D412" s="3" t="s">
        <v>1006</v>
      </c>
      <c r="E412" s="3" t="s">
        <v>7</v>
      </c>
    </row>
    <row r="413">
      <c r="A413" s="2">
        <v>44025.984643749995</v>
      </c>
      <c r="B413" s="3" t="s">
        <v>1007</v>
      </c>
      <c r="C413" s="3" t="s">
        <v>1008</v>
      </c>
      <c r="D413" s="3" t="s">
        <v>1009</v>
      </c>
      <c r="E413" s="3" t="s">
        <v>7</v>
      </c>
    </row>
    <row r="414">
      <c r="A414" s="2">
        <v>44025.984667129625</v>
      </c>
      <c r="B414" s="3" t="s">
        <v>1010</v>
      </c>
      <c r="C414" s="3" t="s">
        <v>1011</v>
      </c>
      <c r="D414" s="3" t="s">
        <v>1012</v>
      </c>
      <c r="E414" s="3" t="s">
        <v>7</v>
      </c>
    </row>
    <row r="415">
      <c r="A415" s="2">
        <v>44025.984707372685</v>
      </c>
      <c r="B415" s="3" t="s">
        <v>1013</v>
      </c>
      <c r="C415" s="3" t="s">
        <v>1014</v>
      </c>
      <c r="D415" s="3" t="s">
        <v>1014</v>
      </c>
      <c r="E415" s="3" t="s">
        <v>7</v>
      </c>
    </row>
    <row r="416">
      <c r="A416" s="2">
        <v>44025.984718611115</v>
      </c>
      <c r="B416" s="3" t="s">
        <v>1015</v>
      </c>
      <c r="C416" s="3" t="s">
        <v>1016</v>
      </c>
      <c r="D416" s="3" t="s">
        <v>1017</v>
      </c>
      <c r="E416" s="3" t="s">
        <v>7</v>
      </c>
    </row>
    <row r="417">
      <c r="A417" s="2">
        <v>44025.98477134259</v>
      </c>
      <c r="B417" s="3" t="s">
        <v>1018</v>
      </c>
      <c r="C417" s="3" t="s">
        <v>1019</v>
      </c>
      <c r="D417" s="3" t="s">
        <v>1019</v>
      </c>
      <c r="E417" s="3" t="s">
        <v>7</v>
      </c>
    </row>
    <row r="418">
      <c r="A418" s="2">
        <v>44025.984773460645</v>
      </c>
      <c r="B418" s="3" t="s">
        <v>1020</v>
      </c>
      <c r="C418" s="3" t="s">
        <v>1021</v>
      </c>
      <c r="D418" s="3" t="s">
        <v>1021</v>
      </c>
      <c r="E418" s="3" t="s">
        <v>7</v>
      </c>
    </row>
    <row r="419">
      <c r="A419" s="2">
        <v>44025.98481332176</v>
      </c>
      <c r="B419" s="3" t="s">
        <v>1022</v>
      </c>
      <c r="C419" s="3" t="s">
        <v>1023</v>
      </c>
      <c r="D419" s="3" t="s">
        <v>1023</v>
      </c>
      <c r="E419" s="3" t="s">
        <v>7</v>
      </c>
    </row>
    <row r="420">
      <c r="A420" s="2">
        <v>44025.98490971065</v>
      </c>
      <c r="B420" s="3" t="s">
        <v>1024</v>
      </c>
      <c r="C420" s="3" t="s">
        <v>1025</v>
      </c>
      <c r="D420" s="3" t="s">
        <v>1026</v>
      </c>
      <c r="E420" s="3" t="s">
        <v>7</v>
      </c>
    </row>
    <row r="421">
      <c r="A421" s="2">
        <v>44025.98495625</v>
      </c>
      <c r="B421" s="3" t="s">
        <v>1027</v>
      </c>
      <c r="C421" s="3" t="s">
        <v>1028</v>
      </c>
      <c r="D421" s="3" t="s">
        <v>1028</v>
      </c>
      <c r="E421" s="3" t="s">
        <v>7</v>
      </c>
    </row>
    <row r="422">
      <c r="A422" s="2">
        <v>44025.98505398148</v>
      </c>
      <c r="B422" s="3" t="s">
        <v>1029</v>
      </c>
      <c r="C422" s="3" t="s">
        <v>1030</v>
      </c>
      <c r="D422" s="3" t="s">
        <v>1030</v>
      </c>
      <c r="E422" s="3" t="s">
        <v>7</v>
      </c>
    </row>
    <row r="423">
      <c r="A423" s="2">
        <v>44025.98512940972</v>
      </c>
      <c r="B423" s="3" t="s">
        <v>1031</v>
      </c>
      <c r="C423" s="3" t="s">
        <v>1032</v>
      </c>
      <c r="D423" s="3" t="s">
        <v>915</v>
      </c>
      <c r="E423" s="3" t="s">
        <v>7</v>
      </c>
    </row>
    <row r="424">
      <c r="A424" s="2">
        <v>44025.98528030093</v>
      </c>
      <c r="B424" s="3" t="s">
        <v>1033</v>
      </c>
      <c r="C424" s="3" t="s">
        <v>1034</v>
      </c>
      <c r="D424" s="3" t="s">
        <v>1035</v>
      </c>
      <c r="E424" s="3" t="s">
        <v>7</v>
      </c>
    </row>
    <row r="425">
      <c r="A425" s="2">
        <v>44025.985317604165</v>
      </c>
      <c r="B425" s="3" t="s">
        <v>1036</v>
      </c>
      <c r="C425" s="3" t="s">
        <v>1037</v>
      </c>
      <c r="D425" s="3" t="s">
        <v>1038</v>
      </c>
      <c r="E425" s="3" t="s">
        <v>7</v>
      </c>
    </row>
    <row r="426">
      <c r="A426" s="2">
        <v>44025.98549032408</v>
      </c>
      <c r="B426" s="3" t="s">
        <v>1039</v>
      </c>
      <c r="C426" s="3" t="s">
        <v>1040</v>
      </c>
      <c r="D426" s="3" t="s">
        <v>1041</v>
      </c>
      <c r="E426" s="3" t="s">
        <v>7</v>
      </c>
    </row>
    <row r="427">
      <c r="A427" s="2">
        <v>44025.98585745371</v>
      </c>
      <c r="B427" s="3" t="s">
        <v>1042</v>
      </c>
      <c r="C427" s="3" t="s">
        <v>1043</v>
      </c>
      <c r="D427" s="3" t="s">
        <v>1044</v>
      </c>
      <c r="E427" s="3" t="s">
        <v>7</v>
      </c>
    </row>
    <row r="428">
      <c r="A428" s="2">
        <v>44025.98589553241</v>
      </c>
      <c r="B428" s="3" t="s">
        <v>1045</v>
      </c>
      <c r="C428" s="3" t="s">
        <v>1046</v>
      </c>
      <c r="D428" s="3" t="s">
        <v>1046</v>
      </c>
      <c r="E428" s="3" t="s">
        <v>7</v>
      </c>
    </row>
    <row r="429">
      <c r="A429" s="2">
        <v>44025.98596950232</v>
      </c>
      <c r="B429" s="3" t="s">
        <v>1047</v>
      </c>
      <c r="C429" s="3" t="s">
        <v>1048</v>
      </c>
      <c r="D429" s="3" t="s">
        <v>1049</v>
      </c>
      <c r="E429" s="3" t="s">
        <v>7</v>
      </c>
    </row>
    <row r="430">
      <c r="A430" s="2">
        <v>44025.98606137732</v>
      </c>
      <c r="B430" s="3" t="s">
        <v>1050</v>
      </c>
      <c r="C430" s="3" t="s">
        <v>1051</v>
      </c>
      <c r="D430" s="3" t="s">
        <v>1052</v>
      </c>
      <c r="E430" s="3" t="s">
        <v>7</v>
      </c>
    </row>
    <row r="431">
      <c r="A431" s="2">
        <v>44025.98615686342</v>
      </c>
      <c r="B431" s="3" t="s">
        <v>1053</v>
      </c>
      <c r="C431" s="3" t="s">
        <v>1054</v>
      </c>
      <c r="D431" s="3" t="s">
        <v>1054</v>
      </c>
      <c r="E431" s="3" t="s">
        <v>7</v>
      </c>
    </row>
    <row r="432">
      <c r="A432" s="2">
        <v>44025.98626092593</v>
      </c>
      <c r="B432" s="3" t="s">
        <v>1055</v>
      </c>
      <c r="C432" s="3" t="s">
        <v>1056</v>
      </c>
      <c r="D432" s="3" t="s">
        <v>1056</v>
      </c>
      <c r="E432" s="3" t="s">
        <v>7</v>
      </c>
    </row>
    <row r="433">
      <c r="A433" s="2">
        <v>44025.98626237268</v>
      </c>
      <c r="B433" s="3" t="s">
        <v>1057</v>
      </c>
      <c r="C433" s="3" t="s">
        <v>1058</v>
      </c>
      <c r="D433" s="3" t="s">
        <v>1058</v>
      </c>
      <c r="E433" s="3" t="s">
        <v>7</v>
      </c>
    </row>
    <row r="434">
      <c r="A434" s="2">
        <v>44025.98632189815</v>
      </c>
      <c r="B434" s="3" t="s">
        <v>1059</v>
      </c>
      <c r="C434" s="3" t="s">
        <v>1060</v>
      </c>
      <c r="D434" s="3" t="s">
        <v>1061</v>
      </c>
      <c r="E434" s="3" t="s">
        <v>7</v>
      </c>
    </row>
    <row r="435">
      <c r="A435" s="2">
        <v>44025.98639251158</v>
      </c>
      <c r="B435" s="3" t="s">
        <v>1062</v>
      </c>
      <c r="C435" s="3" t="s">
        <v>1063</v>
      </c>
      <c r="D435" s="3" t="s">
        <v>1064</v>
      </c>
      <c r="E435" s="3" t="s">
        <v>7</v>
      </c>
    </row>
    <row r="436">
      <c r="A436" s="2">
        <v>44025.98639251158</v>
      </c>
      <c r="B436" s="3" t="s">
        <v>1065</v>
      </c>
      <c r="C436" s="3" t="s">
        <v>1066</v>
      </c>
      <c r="D436" s="3" t="s">
        <v>1067</v>
      </c>
      <c r="E436" s="3" t="s">
        <v>7</v>
      </c>
    </row>
    <row r="437">
      <c r="A437" s="2">
        <v>44025.98640324074</v>
      </c>
      <c r="B437" s="3" t="s">
        <v>1068</v>
      </c>
      <c r="C437" s="3" t="s">
        <v>1069</v>
      </c>
      <c r="D437" s="3" t="s">
        <v>1070</v>
      </c>
      <c r="E437" s="3" t="s">
        <v>7</v>
      </c>
    </row>
    <row r="438">
      <c r="A438" s="2">
        <v>44025.98643657407</v>
      </c>
      <c r="B438" s="3" t="s">
        <v>1071</v>
      </c>
      <c r="C438" s="3" t="s">
        <v>1072</v>
      </c>
      <c r="D438" s="3" t="s">
        <v>1072</v>
      </c>
      <c r="E438" s="3" t="s">
        <v>7</v>
      </c>
    </row>
    <row r="439">
      <c r="A439" s="2">
        <v>44025.986484583336</v>
      </c>
      <c r="B439" s="3" t="s">
        <v>1073</v>
      </c>
      <c r="C439" s="3" t="s">
        <v>1074</v>
      </c>
      <c r="D439" s="3" t="s">
        <v>1074</v>
      </c>
      <c r="E439" s="3" t="s">
        <v>7</v>
      </c>
    </row>
    <row r="440">
      <c r="A440" s="2">
        <v>44025.98652391204</v>
      </c>
      <c r="B440" s="3" t="s">
        <v>1075</v>
      </c>
      <c r="C440" s="3" t="s">
        <v>1076</v>
      </c>
      <c r="D440" s="3" t="s">
        <v>1077</v>
      </c>
      <c r="E440" s="3" t="s">
        <v>7</v>
      </c>
    </row>
    <row r="441">
      <c r="A441" s="2">
        <v>44025.98652818287</v>
      </c>
      <c r="B441" s="3" t="s">
        <v>1078</v>
      </c>
      <c r="C441" s="3" t="s">
        <v>1079</v>
      </c>
      <c r="D441" s="3" t="s">
        <v>1079</v>
      </c>
      <c r="E441" s="3" t="s">
        <v>7</v>
      </c>
    </row>
    <row r="442">
      <c r="A442" s="2">
        <v>44025.98673244213</v>
      </c>
      <c r="B442" s="3" t="s">
        <v>1080</v>
      </c>
      <c r="C442" s="3" t="s">
        <v>1081</v>
      </c>
      <c r="D442" s="3" t="s">
        <v>1082</v>
      </c>
      <c r="E442" s="3" t="s">
        <v>7</v>
      </c>
    </row>
    <row r="443">
      <c r="A443" s="2">
        <v>44025.98713270834</v>
      </c>
      <c r="B443" s="3" t="s">
        <v>1083</v>
      </c>
      <c r="C443" s="3" t="s">
        <v>1084</v>
      </c>
      <c r="D443" s="3" t="s">
        <v>1085</v>
      </c>
      <c r="E443" s="3" t="s">
        <v>7</v>
      </c>
    </row>
    <row r="444">
      <c r="A444" s="2">
        <v>44025.98734521991</v>
      </c>
      <c r="B444" s="3" t="s">
        <v>1086</v>
      </c>
      <c r="C444" s="3" t="s">
        <v>1087</v>
      </c>
      <c r="D444" s="3" t="s">
        <v>1087</v>
      </c>
      <c r="E444" s="3" t="s">
        <v>7</v>
      </c>
    </row>
    <row r="445">
      <c r="A445" s="2">
        <v>44025.98748809028</v>
      </c>
      <c r="B445" s="3" t="s">
        <v>1088</v>
      </c>
      <c r="C445" s="3" t="s">
        <v>1089</v>
      </c>
      <c r="D445" s="3" t="s">
        <v>1090</v>
      </c>
      <c r="E445" s="3" t="s">
        <v>7</v>
      </c>
    </row>
    <row r="446">
      <c r="A446" s="2">
        <v>44025.98750876157</v>
      </c>
      <c r="B446" s="3" t="s">
        <v>1091</v>
      </c>
      <c r="C446" s="3" t="s">
        <v>1092</v>
      </c>
      <c r="D446" s="3" t="s">
        <v>1093</v>
      </c>
      <c r="E446" s="3" t="s">
        <v>7</v>
      </c>
    </row>
    <row r="447">
      <c r="A447" s="2">
        <v>44025.98775273148</v>
      </c>
      <c r="B447" s="3" t="s">
        <v>1094</v>
      </c>
      <c r="C447" s="3" t="s">
        <v>1095</v>
      </c>
      <c r="D447" s="3" t="s">
        <v>1095</v>
      </c>
      <c r="E447" s="3" t="s">
        <v>7</v>
      </c>
    </row>
    <row r="448">
      <c r="A448" s="2">
        <v>44025.98783240741</v>
      </c>
      <c r="B448" s="3" t="s">
        <v>1096</v>
      </c>
      <c r="C448" s="3" t="s">
        <v>1097</v>
      </c>
      <c r="D448" s="3" t="s">
        <v>1097</v>
      </c>
      <c r="E448" s="3" t="s">
        <v>7</v>
      </c>
    </row>
    <row r="449">
      <c r="A449" s="2">
        <v>44025.98783322917</v>
      </c>
      <c r="B449" s="3" t="s">
        <v>1098</v>
      </c>
      <c r="C449" s="3" t="s">
        <v>1099</v>
      </c>
      <c r="D449" s="3" t="s">
        <v>1100</v>
      </c>
      <c r="E449" s="3" t="s">
        <v>7</v>
      </c>
    </row>
    <row r="450">
      <c r="A450" s="2">
        <v>44025.98800133102</v>
      </c>
      <c r="B450" s="3" t="s">
        <v>1101</v>
      </c>
      <c r="C450" s="3" t="s">
        <v>1102</v>
      </c>
      <c r="D450" s="3" t="s">
        <v>1103</v>
      </c>
      <c r="E450" s="3" t="s">
        <v>7</v>
      </c>
    </row>
    <row r="451">
      <c r="A451" s="2">
        <v>44025.98818758102</v>
      </c>
      <c r="B451" s="3" t="s">
        <v>1104</v>
      </c>
      <c r="C451" s="3" t="s">
        <v>1105</v>
      </c>
      <c r="D451" s="3" t="s">
        <v>1106</v>
      </c>
      <c r="E451" s="3" t="s">
        <v>7</v>
      </c>
    </row>
    <row r="452">
      <c r="A452" s="2">
        <v>44025.988328611114</v>
      </c>
      <c r="B452" s="3" t="s">
        <v>1107</v>
      </c>
      <c r="C452" s="3" t="s">
        <v>1108</v>
      </c>
      <c r="D452" s="3" t="s">
        <v>1108</v>
      </c>
      <c r="E452" s="3" t="s">
        <v>7</v>
      </c>
    </row>
    <row r="453">
      <c r="A453" s="2">
        <v>44025.9888487037</v>
      </c>
      <c r="B453" s="3" t="s">
        <v>1109</v>
      </c>
      <c r="C453" s="3" t="s">
        <v>1110</v>
      </c>
      <c r="D453" s="3" t="s">
        <v>1110</v>
      </c>
      <c r="E453" s="3" t="s">
        <v>7</v>
      </c>
    </row>
    <row r="454">
      <c r="A454" s="2">
        <v>44025.989102604166</v>
      </c>
      <c r="B454" s="3" t="s">
        <v>1111</v>
      </c>
      <c r="C454" s="3" t="s">
        <v>1112</v>
      </c>
      <c r="D454" s="3" t="s">
        <v>1112</v>
      </c>
      <c r="E454" s="3" t="s">
        <v>7</v>
      </c>
    </row>
    <row r="455">
      <c r="A455" s="2">
        <v>44025.9892640162</v>
      </c>
      <c r="B455" s="3" t="s">
        <v>1113</v>
      </c>
      <c r="C455" s="3" t="s">
        <v>1114</v>
      </c>
      <c r="D455" s="3" t="s">
        <v>1115</v>
      </c>
      <c r="E455" s="3" t="s">
        <v>7</v>
      </c>
    </row>
    <row r="456">
      <c r="A456" s="2">
        <v>44025.98953899306</v>
      </c>
      <c r="B456" s="3" t="s">
        <v>1116</v>
      </c>
      <c r="C456" s="3" t="s">
        <v>1117</v>
      </c>
      <c r="D456" s="3" t="s">
        <v>1117</v>
      </c>
      <c r="E456" s="3" t="s">
        <v>7</v>
      </c>
    </row>
    <row r="457">
      <c r="A457" s="2">
        <v>44025.989698310186</v>
      </c>
      <c r="B457" s="3" t="s">
        <v>1118</v>
      </c>
      <c r="C457" s="3" t="s">
        <v>1119</v>
      </c>
      <c r="D457" s="3" t="s">
        <v>1120</v>
      </c>
      <c r="E457" s="3" t="s">
        <v>7</v>
      </c>
    </row>
    <row r="458">
      <c r="A458" s="2">
        <v>44025.98977663195</v>
      </c>
      <c r="B458" s="3" t="s">
        <v>1121</v>
      </c>
      <c r="C458" s="3" t="s">
        <v>1122</v>
      </c>
      <c r="D458" s="3" t="s">
        <v>1123</v>
      </c>
      <c r="E458" s="3" t="s">
        <v>7</v>
      </c>
    </row>
    <row r="459">
      <c r="A459" s="2">
        <v>44025.98980814815</v>
      </c>
      <c r="B459" s="3" t="s">
        <v>1124</v>
      </c>
      <c r="C459" s="3" t="s">
        <v>1125</v>
      </c>
      <c r="D459" s="3" t="s">
        <v>1125</v>
      </c>
      <c r="E459" s="3" t="s">
        <v>7</v>
      </c>
    </row>
    <row r="460">
      <c r="A460" s="2">
        <v>44025.990508981486</v>
      </c>
      <c r="B460" s="3" t="s">
        <v>1126</v>
      </c>
      <c r="C460" s="3" t="s">
        <v>1127</v>
      </c>
      <c r="D460" s="3" t="s">
        <v>1128</v>
      </c>
      <c r="E460" s="3" t="s">
        <v>7</v>
      </c>
    </row>
    <row r="461">
      <c r="A461" s="2">
        <v>44025.9901469676</v>
      </c>
      <c r="B461" s="3" t="s">
        <v>1129</v>
      </c>
      <c r="C461" s="3" t="s">
        <v>1130</v>
      </c>
      <c r="D461" s="3" t="s">
        <v>1131</v>
      </c>
      <c r="E461" s="3" t="s">
        <v>7</v>
      </c>
    </row>
    <row r="462">
      <c r="A462" s="2">
        <v>44025.99036621528</v>
      </c>
      <c r="B462" s="3" t="s">
        <v>1132</v>
      </c>
      <c r="C462" s="3" t="s">
        <v>1133</v>
      </c>
      <c r="D462" s="3" t="s">
        <v>1133</v>
      </c>
      <c r="E462" s="3" t="s">
        <v>7</v>
      </c>
    </row>
    <row r="463">
      <c r="A463" s="2">
        <v>44025.99038030092</v>
      </c>
      <c r="B463" s="3" t="s">
        <v>1134</v>
      </c>
      <c r="C463" s="3" t="s">
        <v>1135</v>
      </c>
      <c r="D463" s="3" t="s">
        <v>1136</v>
      </c>
      <c r="E463" s="3" t="s">
        <v>7</v>
      </c>
    </row>
    <row r="464">
      <c r="A464" s="2">
        <v>44025.99039651621</v>
      </c>
      <c r="B464" s="3" t="s">
        <v>1137</v>
      </c>
      <c r="C464" s="3" t="s">
        <v>1138</v>
      </c>
      <c r="D464" s="3" t="s">
        <v>1139</v>
      </c>
      <c r="E464" s="3" t="s">
        <v>7</v>
      </c>
    </row>
    <row r="465">
      <c r="A465" s="2">
        <v>44025.99045890046</v>
      </c>
      <c r="B465" s="3" t="s">
        <v>1140</v>
      </c>
      <c r="C465" s="3" t="s">
        <v>1141</v>
      </c>
      <c r="D465" s="3" t="s">
        <v>1141</v>
      </c>
      <c r="E465" s="3" t="s">
        <v>7</v>
      </c>
    </row>
    <row r="466">
      <c r="A466" s="2">
        <v>44025.990610312496</v>
      </c>
      <c r="B466" s="3" t="s">
        <v>1142</v>
      </c>
      <c r="C466" s="3" t="s">
        <v>1143</v>
      </c>
      <c r="D466" s="3" t="s">
        <v>1143</v>
      </c>
      <c r="E466" s="3" t="s">
        <v>7</v>
      </c>
    </row>
    <row r="467">
      <c r="A467" s="2">
        <v>44025.9907959375</v>
      </c>
      <c r="B467" s="3" t="s">
        <v>1144</v>
      </c>
      <c r="C467" s="3" t="s">
        <v>1145</v>
      </c>
      <c r="D467" s="3" t="s">
        <v>1146</v>
      </c>
      <c r="E467" s="3" t="s">
        <v>7</v>
      </c>
    </row>
    <row r="468">
      <c r="A468" s="2">
        <v>44025.990896979165</v>
      </c>
      <c r="B468" s="3" t="s">
        <v>1147</v>
      </c>
      <c r="C468" s="3" t="s">
        <v>1148</v>
      </c>
      <c r="D468" s="3" t="s">
        <v>1148</v>
      </c>
      <c r="E468" s="3" t="s">
        <v>7</v>
      </c>
    </row>
    <row r="469">
      <c r="A469" s="2">
        <v>44025.99107462963</v>
      </c>
      <c r="B469" s="3" t="s">
        <v>1149</v>
      </c>
      <c r="C469" s="3" t="s">
        <v>1150</v>
      </c>
      <c r="D469" s="3" t="s">
        <v>1150</v>
      </c>
      <c r="E469" s="3" t="s">
        <v>7</v>
      </c>
    </row>
    <row r="470">
      <c r="A470" s="2">
        <v>44025.99115194444</v>
      </c>
      <c r="B470" s="3" t="s">
        <v>1151</v>
      </c>
      <c r="C470" s="3" t="s">
        <v>1152</v>
      </c>
      <c r="D470" s="3" t="s">
        <v>1153</v>
      </c>
      <c r="E470" s="3" t="s">
        <v>7</v>
      </c>
    </row>
    <row r="471">
      <c r="A471" s="2">
        <v>44025.9912314699</v>
      </c>
      <c r="B471" s="3" t="s">
        <v>1154</v>
      </c>
      <c r="C471" s="3" t="s">
        <v>1155</v>
      </c>
      <c r="D471" s="3" t="s">
        <v>1155</v>
      </c>
      <c r="E471" s="3" t="s">
        <v>7</v>
      </c>
    </row>
    <row r="472">
      <c r="A472" s="2">
        <v>44025.99126646991</v>
      </c>
      <c r="B472" s="3" t="s">
        <v>1156</v>
      </c>
      <c r="C472" s="3" t="s">
        <v>1157</v>
      </c>
      <c r="D472" s="3" t="s">
        <v>1157</v>
      </c>
      <c r="E472" s="3" t="s">
        <v>7</v>
      </c>
    </row>
    <row r="473">
      <c r="A473" s="2">
        <v>44025.99137142361</v>
      </c>
      <c r="B473" s="3" t="s">
        <v>1158</v>
      </c>
      <c r="C473" s="3" t="s">
        <v>1159</v>
      </c>
      <c r="D473" s="3" t="s">
        <v>1159</v>
      </c>
      <c r="E473" s="3" t="s">
        <v>7</v>
      </c>
    </row>
    <row r="474">
      <c r="A474" s="2">
        <v>44025.991454849536</v>
      </c>
      <c r="B474" s="3" t="s">
        <v>1160</v>
      </c>
      <c r="C474" s="3" t="s">
        <v>1161</v>
      </c>
      <c r="D474" s="3" t="s">
        <v>1161</v>
      </c>
      <c r="E474" s="3" t="s">
        <v>7</v>
      </c>
    </row>
    <row r="475">
      <c r="A475" s="2">
        <v>44025.991952638884</v>
      </c>
      <c r="B475" s="3" t="s">
        <v>1162</v>
      </c>
      <c r="C475" s="3" t="s">
        <v>1163</v>
      </c>
      <c r="D475" s="3" t="s">
        <v>1164</v>
      </c>
      <c r="E475" s="3" t="s">
        <v>7</v>
      </c>
    </row>
    <row r="476">
      <c r="A476" s="2">
        <v>44025.991993125004</v>
      </c>
      <c r="B476" s="3" t="s">
        <v>1165</v>
      </c>
      <c r="C476" s="3" t="s">
        <v>1166</v>
      </c>
      <c r="D476" s="3" t="s">
        <v>1167</v>
      </c>
      <c r="E476" s="3" t="s">
        <v>7</v>
      </c>
    </row>
    <row r="477">
      <c r="A477" s="2">
        <v>44025.992093611116</v>
      </c>
      <c r="B477" s="3" t="s">
        <v>1168</v>
      </c>
      <c r="C477" s="3" t="s">
        <v>1169</v>
      </c>
      <c r="D477" s="3" t="s">
        <v>1170</v>
      </c>
      <c r="E477" s="3" t="s">
        <v>7</v>
      </c>
    </row>
    <row r="478">
      <c r="A478" s="2">
        <v>44025.99237543982</v>
      </c>
      <c r="B478" s="3" t="s">
        <v>1171</v>
      </c>
      <c r="C478" s="3" t="s">
        <v>1172</v>
      </c>
      <c r="D478" s="3" t="s">
        <v>1172</v>
      </c>
      <c r="E478" s="3" t="s">
        <v>7</v>
      </c>
    </row>
    <row r="479">
      <c r="A479" s="2">
        <v>44025.9924499537</v>
      </c>
      <c r="B479" s="3" t="s">
        <v>1173</v>
      </c>
      <c r="C479" s="3" t="s">
        <v>1174</v>
      </c>
      <c r="D479" s="3" t="s">
        <v>1175</v>
      </c>
      <c r="E479" s="3" t="s">
        <v>7</v>
      </c>
    </row>
    <row r="480">
      <c r="A480" s="2">
        <v>44025.99249202546</v>
      </c>
      <c r="B480" s="3" t="s">
        <v>1176</v>
      </c>
      <c r="C480" s="3" t="s">
        <v>1177</v>
      </c>
      <c r="D480" s="3" t="s">
        <v>1178</v>
      </c>
      <c r="E480" s="3" t="s">
        <v>7</v>
      </c>
    </row>
    <row r="481">
      <c r="A481" s="2">
        <v>44030.93778431713</v>
      </c>
      <c r="B481" s="3" t="s">
        <v>1179</v>
      </c>
      <c r="C481" s="3" t="s">
        <v>1180</v>
      </c>
      <c r="D481" s="3" t="s">
        <v>1181</v>
      </c>
      <c r="E481" s="3" t="s">
        <v>7</v>
      </c>
    </row>
    <row r="482">
      <c r="A482" s="2">
        <v>44025.99279746528</v>
      </c>
      <c r="B482" s="3" t="s">
        <v>1182</v>
      </c>
      <c r="C482" s="3" t="s">
        <v>1183</v>
      </c>
      <c r="D482" s="3" t="s">
        <v>1184</v>
      </c>
      <c r="E482" s="3" t="s">
        <v>7</v>
      </c>
    </row>
    <row r="483">
      <c r="A483" s="2">
        <v>44025.99286359954</v>
      </c>
      <c r="B483" s="3" t="s">
        <v>1185</v>
      </c>
      <c r="C483" s="3" t="s">
        <v>1186</v>
      </c>
      <c r="D483" s="3" t="s">
        <v>1186</v>
      </c>
      <c r="E483" s="3" t="s">
        <v>7</v>
      </c>
    </row>
    <row r="484">
      <c r="A484" s="2">
        <v>44025.99289605324</v>
      </c>
      <c r="B484" s="3" t="s">
        <v>1187</v>
      </c>
      <c r="C484" s="3" t="s">
        <v>1188</v>
      </c>
      <c r="D484" s="3" t="s">
        <v>1189</v>
      </c>
      <c r="E484" s="3" t="s">
        <v>7</v>
      </c>
    </row>
    <row r="485">
      <c r="A485" s="2">
        <v>44025.992897268516</v>
      </c>
      <c r="B485" s="3" t="s">
        <v>1190</v>
      </c>
      <c r="C485" s="3" t="s">
        <v>1191</v>
      </c>
      <c r="D485" s="3" t="s">
        <v>1192</v>
      </c>
      <c r="E485" s="3" t="s">
        <v>7</v>
      </c>
    </row>
    <row r="486">
      <c r="A486" s="2">
        <v>44025.993115578705</v>
      </c>
      <c r="B486" s="3" t="s">
        <v>1193</v>
      </c>
      <c r="C486" s="3" t="s">
        <v>1194</v>
      </c>
      <c r="D486" s="3" t="s">
        <v>1195</v>
      </c>
      <c r="E486" s="3" t="s">
        <v>7</v>
      </c>
    </row>
    <row r="487">
      <c r="A487" s="2">
        <v>44025.99313131944</v>
      </c>
      <c r="B487" s="3" t="s">
        <v>1196</v>
      </c>
      <c r="C487" s="3" t="s">
        <v>1197</v>
      </c>
      <c r="D487" s="3" t="s">
        <v>1197</v>
      </c>
      <c r="E487" s="3" t="s">
        <v>7</v>
      </c>
    </row>
    <row r="488">
      <c r="A488" s="2">
        <v>44025.99325885417</v>
      </c>
      <c r="B488" s="3" t="s">
        <v>1198</v>
      </c>
      <c r="C488" s="3" t="s">
        <v>1199</v>
      </c>
      <c r="D488" s="3" t="s">
        <v>1199</v>
      </c>
      <c r="E488" s="3" t="s">
        <v>7</v>
      </c>
    </row>
    <row r="489">
      <c r="A489" s="2">
        <v>44025.993421631945</v>
      </c>
      <c r="B489" s="3" t="s">
        <v>1200</v>
      </c>
      <c r="C489" s="3" t="s">
        <v>1201</v>
      </c>
      <c r="D489" s="3" t="s">
        <v>1202</v>
      </c>
      <c r="E489" s="3" t="s">
        <v>7</v>
      </c>
    </row>
    <row r="490">
      <c r="A490" s="2">
        <v>44025.99356840277</v>
      </c>
      <c r="B490" s="3" t="s">
        <v>1203</v>
      </c>
      <c r="C490" s="3" t="s">
        <v>1204</v>
      </c>
      <c r="D490" s="3" t="s">
        <v>1204</v>
      </c>
      <c r="E490" s="3" t="s">
        <v>7</v>
      </c>
    </row>
    <row r="491">
      <c r="A491" s="2">
        <v>44025.99371974537</v>
      </c>
      <c r="B491" s="3" t="s">
        <v>1205</v>
      </c>
      <c r="C491" s="3" t="s">
        <v>1206</v>
      </c>
      <c r="D491" s="3" t="s">
        <v>1207</v>
      </c>
      <c r="E491" s="3" t="s">
        <v>7</v>
      </c>
    </row>
    <row r="492">
      <c r="A492" s="2">
        <v>44025.99374899306</v>
      </c>
      <c r="B492" s="3" t="s">
        <v>1208</v>
      </c>
      <c r="C492" s="3" t="s">
        <v>1209</v>
      </c>
      <c r="D492" s="3" t="s">
        <v>1209</v>
      </c>
      <c r="E492" s="3" t="s">
        <v>7</v>
      </c>
    </row>
    <row r="493">
      <c r="A493" s="2">
        <v>44025.99406170139</v>
      </c>
      <c r="B493" s="3" t="s">
        <v>1210</v>
      </c>
      <c r="C493" s="3" t="s">
        <v>1211</v>
      </c>
      <c r="D493" s="3" t="s">
        <v>1211</v>
      </c>
      <c r="E493" s="3" t="s">
        <v>7</v>
      </c>
    </row>
    <row r="494">
      <c r="A494" s="2">
        <v>44025.99450759259</v>
      </c>
      <c r="B494" s="3" t="s">
        <v>1212</v>
      </c>
      <c r="C494" s="3" t="s">
        <v>1213</v>
      </c>
      <c r="D494" s="3" t="s">
        <v>1213</v>
      </c>
      <c r="E494" s="3" t="s">
        <v>7</v>
      </c>
    </row>
    <row r="495">
      <c r="A495" s="2">
        <v>44025.994793935184</v>
      </c>
      <c r="B495" s="3" t="s">
        <v>1214</v>
      </c>
      <c r="C495" s="3" t="s">
        <v>1215</v>
      </c>
      <c r="D495" s="3" t="s">
        <v>1215</v>
      </c>
      <c r="E495" s="3" t="s">
        <v>7</v>
      </c>
    </row>
    <row r="496">
      <c r="A496" s="2">
        <v>44025.99542936342</v>
      </c>
      <c r="B496" s="3" t="s">
        <v>1216</v>
      </c>
      <c r="C496" s="3" t="s">
        <v>1217</v>
      </c>
      <c r="D496" s="3" t="s">
        <v>1218</v>
      </c>
      <c r="E496" s="3" t="s">
        <v>7</v>
      </c>
    </row>
    <row r="497">
      <c r="A497" s="2">
        <v>44025.996258796295</v>
      </c>
      <c r="B497" s="3" t="s">
        <v>1219</v>
      </c>
      <c r="C497" s="3" t="s">
        <v>1220</v>
      </c>
      <c r="D497" s="3" t="s">
        <v>1220</v>
      </c>
      <c r="E497" s="3" t="s">
        <v>7</v>
      </c>
    </row>
    <row r="498">
      <c r="A498" s="2">
        <v>44025.99631891203</v>
      </c>
      <c r="B498" s="3" t="s">
        <v>1221</v>
      </c>
      <c r="C498" s="3" t="s">
        <v>1222</v>
      </c>
      <c r="D498" s="3" t="s">
        <v>1222</v>
      </c>
      <c r="E498" s="3" t="s">
        <v>7</v>
      </c>
    </row>
    <row r="499">
      <c r="A499" s="2">
        <v>44025.99641277778</v>
      </c>
      <c r="B499" s="3" t="s">
        <v>1223</v>
      </c>
      <c r="C499" s="3" t="s">
        <v>1224</v>
      </c>
      <c r="D499" s="3" t="s">
        <v>1224</v>
      </c>
      <c r="E499" s="3" t="s">
        <v>7</v>
      </c>
    </row>
    <row r="500">
      <c r="A500" s="2">
        <v>44025.99642768518</v>
      </c>
      <c r="B500" s="3" t="s">
        <v>1225</v>
      </c>
      <c r="C500" s="3" t="s">
        <v>1226</v>
      </c>
      <c r="D500" s="3" t="s">
        <v>1226</v>
      </c>
      <c r="E500" s="3" t="s">
        <v>7</v>
      </c>
    </row>
    <row r="501">
      <c r="A501" s="2">
        <v>44025.99673136574</v>
      </c>
      <c r="B501" s="3" t="s">
        <v>1227</v>
      </c>
      <c r="C501" s="3" t="s">
        <v>1228</v>
      </c>
      <c r="D501" s="3" t="s">
        <v>1229</v>
      </c>
      <c r="E501" s="3" t="s">
        <v>7</v>
      </c>
    </row>
    <row r="502">
      <c r="A502" s="2">
        <v>44025.99678664352</v>
      </c>
      <c r="B502" s="3" t="s">
        <v>1230</v>
      </c>
      <c r="C502" s="3" t="s">
        <v>1231</v>
      </c>
      <c r="D502" s="3" t="s">
        <v>1231</v>
      </c>
      <c r="E502" s="3" t="s">
        <v>7</v>
      </c>
    </row>
    <row r="503">
      <c r="A503" s="2">
        <v>44025.99695832176</v>
      </c>
      <c r="B503" s="3" t="s">
        <v>1232</v>
      </c>
      <c r="C503" s="3" t="s">
        <v>1233</v>
      </c>
      <c r="D503" s="3" t="s">
        <v>1233</v>
      </c>
      <c r="E503" s="3" t="s">
        <v>7</v>
      </c>
    </row>
    <row r="504">
      <c r="A504" s="2">
        <v>44025.99709872685</v>
      </c>
      <c r="B504" s="3" t="s">
        <v>1234</v>
      </c>
      <c r="C504" s="3" t="s">
        <v>1235</v>
      </c>
      <c r="D504" s="3" t="s">
        <v>1235</v>
      </c>
      <c r="E504" s="3" t="s">
        <v>7</v>
      </c>
    </row>
    <row r="505">
      <c r="A505" s="2">
        <v>44025.99788077547</v>
      </c>
      <c r="B505" s="3" t="s">
        <v>1236</v>
      </c>
      <c r="C505" s="3" t="s">
        <v>1237</v>
      </c>
      <c r="D505" s="3" t="s">
        <v>1237</v>
      </c>
      <c r="E505" s="3" t="s">
        <v>7</v>
      </c>
    </row>
    <row r="506">
      <c r="A506" s="2">
        <v>44025.99820538194</v>
      </c>
      <c r="B506" s="3" t="s">
        <v>1238</v>
      </c>
      <c r="C506" s="3" t="s">
        <v>1239</v>
      </c>
      <c r="D506" s="3" t="s">
        <v>1239</v>
      </c>
      <c r="E506" s="3" t="s">
        <v>7</v>
      </c>
    </row>
    <row r="507">
      <c r="A507" s="2">
        <v>44025.99841965278</v>
      </c>
      <c r="B507" s="3" t="s">
        <v>1240</v>
      </c>
      <c r="C507" s="3" t="s">
        <v>1241</v>
      </c>
      <c r="D507" s="3" t="s">
        <v>1242</v>
      </c>
      <c r="E507" s="3" t="s">
        <v>7</v>
      </c>
    </row>
    <row r="508">
      <c r="A508" s="2">
        <v>44025.998429768515</v>
      </c>
      <c r="B508" s="3" t="s">
        <v>1243</v>
      </c>
      <c r="C508" s="3" t="s">
        <v>1244</v>
      </c>
      <c r="D508" s="3" t="s">
        <v>1244</v>
      </c>
      <c r="E508" s="3" t="s">
        <v>7</v>
      </c>
    </row>
    <row r="509">
      <c r="A509" s="2">
        <v>44025.99852364583</v>
      </c>
      <c r="B509" s="3" t="s">
        <v>1245</v>
      </c>
      <c r="C509" s="3" t="s">
        <v>1246</v>
      </c>
      <c r="D509" s="3" t="s">
        <v>1247</v>
      </c>
      <c r="E509" s="3" t="s">
        <v>7</v>
      </c>
    </row>
    <row r="510">
      <c r="A510" s="2">
        <v>44025.99854966435</v>
      </c>
      <c r="B510" s="3" t="s">
        <v>1248</v>
      </c>
      <c r="C510" s="3" t="s">
        <v>1249</v>
      </c>
      <c r="D510" s="3" t="s">
        <v>1249</v>
      </c>
      <c r="E510" s="3" t="s">
        <v>7</v>
      </c>
    </row>
    <row r="511">
      <c r="A511" s="2">
        <v>44025.99873579861</v>
      </c>
      <c r="B511" s="3" t="s">
        <v>1250</v>
      </c>
      <c r="C511" s="3" t="s">
        <v>1251</v>
      </c>
      <c r="D511" s="3" t="s">
        <v>1251</v>
      </c>
      <c r="E511" s="3" t="s">
        <v>7</v>
      </c>
    </row>
    <row r="512">
      <c r="A512" s="2">
        <v>44025.998991493056</v>
      </c>
      <c r="B512" s="3" t="s">
        <v>1252</v>
      </c>
      <c r="C512" s="3" t="s">
        <v>1253</v>
      </c>
      <c r="D512" s="3" t="s">
        <v>1254</v>
      </c>
      <c r="E512" s="3" t="s">
        <v>7</v>
      </c>
    </row>
    <row r="513">
      <c r="A513" s="2">
        <v>44025.99920116898</v>
      </c>
      <c r="B513" s="3" t="s">
        <v>1255</v>
      </c>
      <c r="C513" s="3" t="s">
        <v>1256</v>
      </c>
      <c r="D513" s="3" t="s">
        <v>1256</v>
      </c>
      <c r="E513" s="3" t="s">
        <v>7</v>
      </c>
    </row>
    <row r="514">
      <c r="A514" s="2">
        <v>44025.999405208335</v>
      </c>
      <c r="B514" s="3" t="s">
        <v>1257</v>
      </c>
      <c r="C514" s="3" t="s">
        <v>1258</v>
      </c>
      <c r="D514" s="3" t="s">
        <v>1259</v>
      </c>
      <c r="E514" s="3" t="s">
        <v>7</v>
      </c>
    </row>
    <row r="515">
      <c r="A515" s="2">
        <v>44025.99966083333</v>
      </c>
      <c r="B515" s="3" t="s">
        <v>1260</v>
      </c>
      <c r="C515" s="3" t="s">
        <v>1261</v>
      </c>
      <c r="D515" s="3" t="s">
        <v>1261</v>
      </c>
      <c r="E515" s="3" t="s">
        <v>7</v>
      </c>
    </row>
    <row r="516">
      <c r="A516" s="2">
        <v>44025.99978900463</v>
      </c>
      <c r="B516" s="3" t="s">
        <v>1262</v>
      </c>
      <c r="C516" s="3" t="s">
        <v>1263</v>
      </c>
      <c r="D516" s="3" t="s">
        <v>1264</v>
      </c>
      <c r="E516" s="3" t="s">
        <v>7</v>
      </c>
    </row>
    <row r="517">
      <c r="A517" s="2">
        <v>44025.999940671296</v>
      </c>
      <c r="B517" s="3" t="s">
        <v>1265</v>
      </c>
      <c r="C517" s="3" t="s">
        <v>1266</v>
      </c>
      <c r="D517" s="3" t="s">
        <v>1267</v>
      </c>
      <c r="E517" s="3" t="s">
        <v>7</v>
      </c>
    </row>
    <row r="518">
      <c r="A518" s="2">
        <v>44026.00054153935</v>
      </c>
      <c r="B518" s="3" t="s">
        <v>1268</v>
      </c>
      <c r="C518" s="3" t="s">
        <v>1269</v>
      </c>
      <c r="D518" s="3" t="s">
        <v>1269</v>
      </c>
      <c r="E518" s="3" t="s">
        <v>7</v>
      </c>
    </row>
    <row r="519">
      <c r="A519" s="2">
        <v>44026.00057857639</v>
      </c>
      <c r="B519" s="3" t="s">
        <v>1270</v>
      </c>
      <c r="C519" s="3" t="s">
        <v>1271</v>
      </c>
      <c r="D519" s="3" t="s">
        <v>1272</v>
      </c>
      <c r="E519" s="3" t="s">
        <v>7</v>
      </c>
    </row>
    <row r="520">
      <c r="A520" s="2">
        <v>44026.00099217593</v>
      </c>
      <c r="B520" s="3" t="s">
        <v>1273</v>
      </c>
      <c r="C520" s="3" t="s">
        <v>1274</v>
      </c>
      <c r="D520" s="3" t="s">
        <v>1274</v>
      </c>
      <c r="E520" s="3" t="s">
        <v>7</v>
      </c>
    </row>
    <row r="521">
      <c r="A521" s="2">
        <v>44026.001407407406</v>
      </c>
      <c r="B521" s="3" t="s">
        <v>1275</v>
      </c>
      <c r="C521" s="3" t="s">
        <v>1276</v>
      </c>
      <c r="D521" s="3" t="s">
        <v>1277</v>
      </c>
      <c r="E521" s="3" t="s">
        <v>7</v>
      </c>
    </row>
    <row r="522">
      <c r="A522" s="2">
        <v>44026.00164207176</v>
      </c>
      <c r="B522" s="3" t="s">
        <v>1278</v>
      </c>
      <c r="C522" s="3" t="s">
        <v>1279</v>
      </c>
      <c r="D522" s="3" t="s">
        <v>1279</v>
      </c>
      <c r="E522" s="3" t="s">
        <v>7</v>
      </c>
    </row>
    <row r="523">
      <c r="A523" s="2">
        <v>44026.00170099537</v>
      </c>
      <c r="B523" s="3" t="s">
        <v>1280</v>
      </c>
      <c r="C523" s="3" t="s">
        <v>1281</v>
      </c>
      <c r="D523" s="3" t="s">
        <v>1282</v>
      </c>
      <c r="E523" s="3" t="s">
        <v>7</v>
      </c>
    </row>
    <row r="524">
      <c r="A524" s="2">
        <v>44026.00282354167</v>
      </c>
      <c r="B524" s="3" t="s">
        <v>1283</v>
      </c>
      <c r="C524" s="3" t="s">
        <v>1284</v>
      </c>
      <c r="D524" s="3" t="s">
        <v>1284</v>
      </c>
      <c r="E524" s="3" t="s">
        <v>7</v>
      </c>
    </row>
    <row r="525">
      <c r="A525" s="2">
        <v>44026.0028846875</v>
      </c>
      <c r="B525" s="3" t="s">
        <v>1285</v>
      </c>
      <c r="C525" s="3" t="s">
        <v>1286</v>
      </c>
      <c r="D525" s="3" t="s">
        <v>1286</v>
      </c>
      <c r="E525" s="3" t="s">
        <v>7</v>
      </c>
    </row>
    <row r="526">
      <c r="A526" s="2">
        <v>44026.003111770835</v>
      </c>
      <c r="B526" s="3" t="s">
        <v>1287</v>
      </c>
      <c r="C526" s="3" t="s">
        <v>1288</v>
      </c>
      <c r="D526" s="3" t="s">
        <v>1288</v>
      </c>
      <c r="E526" s="3" t="s">
        <v>7</v>
      </c>
    </row>
    <row r="527">
      <c r="A527" s="2">
        <v>44026.00382278935</v>
      </c>
      <c r="B527" s="3" t="s">
        <v>1289</v>
      </c>
      <c r="C527" s="3" t="s">
        <v>1290</v>
      </c>
      <c r="D527" s="3" t="s">
        <v>1291</v>
      </c>
      <c r="E527" s="3" t="s">
        <v>7</v>
      </c>
    </row>
    <row r="528">
      <c r="A528" s="2">
        <v>44026.003833124996</v>
      </c>
      <c r="B528" s="3" t="s">
        <v>1292</v>
      </c>
      <c r="C528" s="3" t="s">
        <v>1293</v>
      </c>
      <c r="D528" s="3" t="s">
        <v>1294</v>
      </c>
      <c r="E528" s="3" t="s">
        <v>7</v>
      </c>
    </row>
    <row r="529">
      <c r="A529" s="2">
        <v>44026.00385905092</v>
      </c>
      <c r="B529" s="3" t="s">
        <v>1295</v>
      </c>
      <c r="C529" s="3" t="s">
        <v>1296</v>
      </c>
      <c r="D529" s="3" t="s">
        <v>1297</v>
      </c>
      <c r="E529" s="3" t="s">
        <v>7</v>
      </c>
    </row>
    <row r="530">
      <c r="A530" s="2">
        <v>44026.00430238426</v>
      </c>
      <c r="B530" s="3" t="s">
        <v>1298</v>
      </c>
      <c r="C530" s="3" t="s">
        <v>1299</v>
      </c>
      <c r="D530" s="3" t="s">
        <v>1300</v>
      </c>
      <c r="E530" s="3" t="s">
        <v>7</v>
      </c>
    </row>
    <row r="531">
      <c r="A531" s="2">
        <v>44026.00453530093</v>
      </c>
      <c r="B531" s="3" t="s">
        <v>1301</v>
      </c>
      <c r="C531" s="3" t="s">
        <v>1302</v>
      </c>
      <c r="D531" s="3" t="s">
        <v>1302</v>
      </c>
      <c r="E531" s="3" t="s">
        <v>7</v>
      </c>
    </row>
    <row r="532">
      <c r="A532" s="2">
        <v>44026.0045409375</v>
      </c>
      <c r="B532" s="3" t="s">
        <v>1303</v>
      </c>
      <c r="C532" s="3" t="s">
        <v>1304</v>
      </c>
      <c r="D532" s="3" t="s">
        <v>1305</v>
      </c>
      <c r="E532" s="3" t="s">
        <v>7</v>
      </c>
    </row>
    <row r="533">
      <c r="A533" s="2">
        <v>44026.005359930554</v>
      </c>
      <c r="B533" s="3" t="s">
        <v>1306</v>
      </c>
      <c r="C533" s="3" t="s">
        <v>1307</v>
      </c>
      <c r="D533" s="3" t="s">
        <v>1307</v>
      </c>
      <c r="E533" s="3" t="s">
        <v>7</v>
      </c>
    </row>
    <row r="534">
      <c r="A534" s="2">
        <v>44026.00591435185</v>
      </c>
      <c r="B534" s="3" t="s">
        <v>1308</v>
      </c>
      <c r="C534" s="3" t="s">
        <v>1309</v>
      </c>
      <c r="D534" s="3" t="s">
        <v>1309</v>
      </c>
      <c r="E534" s="3" t="s">
        <v>632</v>
      </c>
    </row>
    <row r="535">
      <c r="A535" s="2">
        <v>44026.00630853009</v>
      </c>
      <c r="B535" s="3" t="s">
        <v>1310</v>
      </c>
      <c r="C535" s="3" t="s">
        <v>1311</v>
      </c>
      <c r="D535" s="3" t="s">
        <v>1311</v>
      </c>
      <c r="E535" s="3" t="s">
        <v>7</v>
      </c>
    </row>
    <row r="536">
      <c r="A536" s="2">
        <v>44026.006467280095</v>
      </c>
      <c r="B536" s="3" t="s">
        <v>1312</v>
      </c>
      <c r="C536" s="3" t="s">
        <v>1313</v>
      </c>
      <c r="D536" s="3" t="s">
        <v>1313</v>
      </c>
      <c r="E536" s="3" t="s">
        <v>7</v>
      </c>
    </row>
    <row r="537">
      <c r="A537" s="2">
        <v>44026.006564537034</v>
      </c>
      <c r="B537" s="3" t="s">
        <v>1314</v>
      </c>
      <c r="C537" s="3" t="s">
        <v>1315</v>
      </c>
      <c r="D537" s="3" t="s">
        <v>1316</v>
      </c>
      <c r="E537" s="3" t="s">
        <v>7</v>
      </c>
    </row>
    <row r="538">
      <c r="A538" s="2">
        <v>44026.00703208333</v>
      </c>
      <c r="B538" s="3" t="s">
        <v>1317</v>
      </c>
      <c r="C538" s="3" t="s">
        <v>1318</v>
      </c>
      <c r="D538" s="3" t="s">
        <v>1318</v>
      </c>
      <c r="E538" s="3" t="s">
        <v>7</v>
      </c>
    </row>
    <row r="539">
      <c r="A539" s="2">
        <v>44026.00731840278</v>
      </c>
      <c r="B539" s="3" t="s">
        <v>1319</v>
      </c>
      <c r="C539" s="3" t="s">
        <v>1320</v>
      </c>
      <c r="D539" s="3" t="s">
        <v>1320</v>
      </c>
      <c r="E539" s="3" t="s">
        <v>7</v>
      </c>
    </row>
    <row r="540">
      <c r="A540" s="2">
        <v>44026.00734887732</v>
      </c>
      <c r="B540" s="3" t="s">
        <v>1321</v>
      </c>
      <c r="C540" s="3" t="s">
        <v>1322</v>
      </c>
      <c r="D540" s="3" t="s">
        <v>1322</v>
      </c>
      <c r="E540" s="3" t="s">
        <v>7</v>
      </c>
    </row>
    <row r="541">
      <c r="A541" s="2">
        <v>44026.00744954861</v>
      </c>
      <c r="B541" s="3" t="s">
        <v>1323</v>
      </c>
      <c r="C541" s="3" t="s">
        <v>1324</v>
      </c>
      <c r="D541" s="3" t="s">
        <v>1324</v>
      </c>
      <c r="E541" s="3" t="s">
        <v>7</v>
      </c>
    </row>
    <row r="542">
      <c r="A542" s="2">
        <v>44026.00785472222</v>
      </c>
      <c r="B542" s="3" t="s">
        <v>1325</v>
      </c>
      <c r="C542" s="3" t="s">
        <v>1326</v>
      </c>
      <c r="D542" s="3" t="s">
        <v>1326</v>
      </c>
      <c r="E542" s="3" t="s">
        <v>7</v>
      </c>
    </row>
    <row r="543">
      <c r="A543" s="2">
        <v>44026.008102430555</v>
      </c>
      <c r="B543" s="3" t="s">
        <v>1327</v>
      </c>
      <c r="C543" s="3" t="s">
        <v>1328</v>
      </c>
      <c r="D543" s="3" t="s">
        <v>1329</v>
      </c>
      <c r="E543" s="3" t="s">
        <v>7</v>
      </c>
    </row>
    <row r="544">
      <c r="A544" s="2">
        <v>44026.00862605324</v>
      </c>
      <c r="B544" s="3" t="s">
        <v>1330</v>
      </c>
      <c r="C544" s="3" t="s">
        <v>1331</v>
      </c>
      <c r="D544" s="3" t="s">
        <v>1332</v>
      </c>
      <c r="E544" s="3" t="s">
        <v>7</v>
      </c>
    </row>
    <row r="545">
      <c r="A545" s="2">
        <v>44026.00891664352</v>
      </c>
      <c r="B545" s="3" t="s">
        <v>1333</v>
      </c>
      <c r="C545" s="3" t="s">
        <v>1334</v>
      </c>
      <c r="D545" s="3" t="s">
        <v>1334</v>
      </c>
      <c r="E545" s="3" t="s">
        <v>7</v>
      </c>
    </row>
    <row r="546">
      <c r="A546" s="2">
        <v>44026.00926042824</v>
      </c>
      <c r="B546" s="3" t="s">
        <v>1335</v>
      </c>
      <c r="C546" s="3" t="s">
        <v>1336</v>
      </c>
      <c r="D546" s="3" t="s">
        <v>1337</v>
      </c>
      <c r="E546" s="3" t="s">
        <v>7</v>
      </c>
    </row>
    <row r="547">
      <c r="A547" s="2">
        <v>44026.010154641204</v>
      </c>
      <c r="B547" s="3" t="s">
        <v>1338</v>
      </c>
      <c r="C547" s="3" t="s">
        <v>1339</v>
      </c>
      <c r="D547" s="3" t="s">
        <v>1339</v>
      </c>
      <c r="E547" s="3" t="s">
        <v>7</v>
      </c>
    </row>
    <row r="548">
      <c r="A548" s="2">
        <v>44026.010487824075</v>
      </c>
      <c r="B548" s="3" t="s">
        <v>1340</v>
      </c>
      <c r="C548" s="3" t="s">
        <v>1341</v>
      </c>
      <c r="D548" s="3" t="s">
        <v>1342</v>
      </c>
      <c r="E548" s="3" t="s">
        <v>7</v>
      </c>
    </row>
    <row r="549">
      <c r="A549" s="2">
        <v>44026.010734930554</v>
      </c>
      <c r="B549" s="3" t="s">
        <v>1343</v>
      </c>
      <c r="C549" s="3" t="s">
        <v>1344</v>
      </c>
      <c r="D549" s="3" t="s">
        <v>1344</v>
      </c>
      <c r="E549" s="3" t="s">
        <v>7</v>
      </c>
    </row>
    <row r="550">
      <c r="A550" s="2">
        <v>44026.010832314816</v>
      </c>
      <c r="B550" s="3" t="s">
        <v>1345</v>
      </c>
      <c r="C550" s="3" t="s">
        <v>1346</v>
      </c>
      <c r="D550" s="3" t="s">
        <v>1346</v>
      </c>
      <c r="E550" s="3" t="s">
        <v>7</v>
      </c>
    </row>
    <row r="551">
      <c r="A551" s="2">
        <v>44026.01090476852</v>
      </c>
      <c r="B551" s="3" t="s">
        <v>1347</v>
      </c>
      <c r="C551" s="3" t="s">
        <v>1348</v>
      </c>
      <c r="D551" s="3" t="s">
        <v>1348</v>
      </c>
      <c r="E551" s="3" t="s">
        <v>7</v>
      </c>
    </row>
    <row r="552">
      <c r="A552" s="2">
        <v>44026.01092075232</v>
      </c>
      <c r="B552" s="3" t="s">
        <v>1349</v>
      </c>
      <c r="C552" s="3" t="s">
        <v>1350</v>
      </c>
      <c r="D552" s="3" t="s">
        <v>1350</v>
      </c>
      <c r="E552" s="3" t="s">
        <v>7</v>
      </c>
    </row>
    <row r="553">
      <c r="A553" s="2">
        <v>44026.01202841435</v>
      </c>
      <c r="B553" s="3" t="s">
        <v>1351</v>
      </c>
      <c r="C553" s="3" t="s">
        <v>1352</v>
      </c>
      <c r="D553" s="3" t="s">
        <v>1352</v>
      </c>
      <c r="E553" s="3" t="s">
        <v>7</v>
      </c>
    </row>
    <row r="554">
      <c r="A554" s="2">
        <v>44026.012293761574</v>
      </c>
      <c r="B554" s="3" t="s">
        <v>1353</v>
      </c>
      <c r="C554" s="3" t="s">
        <v>1354</v>
      </c>
      <c r="D554" s="3" t="s">
        <v>1355</v>
      </c>
      <c r="E554" s="3" t="s">
        <v>7</v>
      </c>
    </row>
    <row r="555">
      <c r="A555" s="2">
        <v>44026.01239055555</v>
      </c>
      <c r="B555" s="3" t="s">
        <v>1356</v>
      </c>
      <c r="C555" s="3" t="s">
        <v>1357</v>
      </c>
      <c r="D555" s="3" t="s">
        <v>1357</v>
      </c>
      <c r="E555" s="3" t="s">
        <v>7</v>
      </c>
    </row>
    <row r="556">
      <c r="A556" s="2">
        <v>44026.01260322917</v>
      </c>
      <c r="B556" s="3" t="s">
        <v>1358</v>
      </c>
      <c r="C556" s="3" t="s">
        <v>1359</v>
      </c>
      <c r="D556" s="3" t="s">
        <v>1360</v>
      </c>
      <c r="E556" s="3" t="s">
        <v>7</v>
      </c>
    </row>
    <row r="557">
      <c r="A557" s="2">
        <v>44026.01267181713</v>
      </c>
      <c r="B557" s="3" t="s">
        <v>1361</v>
      </c>
      <c r="C557" s="3" t="s">
        <v>1362</v>
      </c>
      <c r="D557" s="3" t="s">
        <v>1363</v>
      </c>
      <c r="E557" s="3" t="s">
        <v>7</v>
      </c>
    </row>
    <row r="558">
      <c r="A558" s="2">
        <v>44026.01282690972</v>
      </c>
      <c r="B558" s="3" t="s">
        <v>1364</v>
      </c>
      <c r="C558" s="3" t="s">
        <v>1365</v>
      </c>
      <c r="D558" s="3" t="s">
        <v>1365</v>
      </c>
      <c r="E558" s="3" t="s">
        <v>7</v>
      </c>
    </row>
    <row r="559">
      <c r="A559" s="2">
        <v>44026.012828923616</v>
      </c>
      <c r="B559" s="3" t="s">
        <v>1366</v>
      </c>
      <c r="C559" s="3" t="s">
        <v>1367</v>
      </c>
      <c r="D559" s="3" t="s">
        <v>1367</v>
      </c>
      <c r="E559" s="3" t="s">
        <v>7</v>
      </c>
    </row>
    <row r="560">
      <c r="A560" s="2">
        <v>44026.012849039354</v>
      </c>
      <c r="B560" s="3" t="s">
        <v>1368</v>
      </c>
      <c r="C560" s="3" t="s">
        <v>1369</v>
      </c>
      <c r="D560" s="3" t="s">
        <v>1369</v>
      </c>
      <c r="E560" s="3" t="s">
        <v>7</v>
      </c>
    </row>
    <row r="561">
      <c r="A561" s="2">
        <v>44026.01314070602</v>
      </c>
      <c r="B561" s="3" t="s">
        <v>1370</v>
      </c>
      <c r="C561" s="3" t="s">
        <v>1371</v>
      </c>
      <c r="D561" s="3" t="s">
        <v>1371</v>
      </c>
      <c r="E561" s="3" t="s">
        <v>7</v>
      </c>
    </row>
    <row r="562">
      <c r="A562" s="2">
        <v>44026.013373078706</v>
      </c>
      <c r="B562" s="3" t="s">
        <v>1372</v>
      </c>
      <c r="C562" s="3" t="s">
        <v>1373</v>
      </c>
      <c r="D562" s="3" t="s">
        <v>1373</v>
      </c>
      <c r="E562" s="3" t="s">
        <v>7</v>
      </c>
    </row>
    <row r="563">
      <c r="A563" s="2">
        <v>44026.0138052199</v>
      </c>
      <c r="B563" s="3" t="s">
        <v>1374</v>
      </c>
      <c r="C563" s="3" t="s">
        <v>1375</v>
      </c>
      <c r="D563" s="3" t="s">
        <v>1375</v>
      </c>
      <c r="E563" s="3" t="s">
        <v>7</v>
      </c>
    </row>
    <row r="564">
      <c r="A564" s="2">
        <v>44026.01474263889</v>
      </c>
      <c r="B564" s="3" t="s">
        <v>1376</v>
      </c>
      <c r="C564" s="3" t="s">
        <v>1377</v>
      </c>
      <c r="D564" s="3" t="s">
        <v>1377</v>
      </c>
      <c r="E564" s="3" t="s">
        <v>632</v>
      </c>
    </row>
    <row r="565">
      <c r="A565" s="2">
        <v>44026.015469247686</v>
      </c>
      <c r="B565" s="3" t="s">
        <v>1378</v>
      </c>
      <c r="C565" s="3" t="s">
        <v>1379</v>
      </c>
      <c r="D565" s="3" t="s">
        <v>1380</v>
      </c>
      <c r="E565" s="3" t="s">
        <v>7</v>
      </c>
    </row>
    <row r="566">
      <c r="A566" s="2">
        <v>44026.015514189814</v>
      </c>
      <c r="B566" s="3" t="s">
        <v>1381</v>
      </c>
      <c r="C566" s="3" t="s">
        <v>1382</v>
      </c>
      <c r="D566" s="3" t="s">
        <v>1382</v>
      </c>
      <c r="E566" s="3" t="s">
        <v>7</v>
      </c>
    </row>
    <row r="567">
      <c r="A567" s="2">
        <v>44026.0160555787</v>
      </c>
      <c r="B567" s="3" t="s">
        <v>1383</v>
      </c>
      <c r="C567" s="3" t="s">
        <v>1384</v>
      </c>
      <c r="D567" s="3" t="s">
        <v>1385</v>
      </c>
      <c r="E567" s="3" t="s">
        <v>7</v>
      </c>
    </row>
    <row r="568">
      <c r="A568" s="2">
        <v>44026.01625082176</v>
      </c>
      <c r="B568" s="3" t="s">
        <v>1386</v>
      </c>
      <c r="C568" s="3" t="s">
        <v>1387</v>
      </c>
      <c r="D568" s="3" t="s">
        <v>1388</v>
      </c>
      <c r="E568" s="3" t="s">
        <v>632</v>
      </c>
    </row>
    <row r="569">
      <c r="A569" s="2">
        <v>44026.01654038194</v>
      </c>
      <c r="B569" s="3" t="s">
        <v>1389</v>
      </c>
      <c r="C569" s="3" t="s">
        <v>1390</v>
      </c>
      <c r="D569" s="3" t="s">
        <v>1391</v>
      </c>
      <c r="E569" s="3" t="s">
        <v>7</v>
      </c>
    </row>
    <row r="570">
      <c r="A570" s="2">
        <v>44026.0170821412</v>
      </c>
      <c r="B570" s="3" t="s">
        <v>1392</v>
      </c>
      <c r="C570" s="3" t="s">
        <v>1393</v>
      </c>
      <c r="D570" s="3" t="s">
        <v>1394</v>
      </c>
      <c r="E570" s="3" t="s">
        <v>7</v>
      </c>
    </row>
    <row r="571">
      <c r="A571" s="2">
        <v>44026.0170913426</v>
      </c>
      <c r="B571" s="3" t="s">
        <v>1395</v>
      </c>
      <c r="C571" s="3" t="s">
        <v>1396</v>
      </c>
      <c r="D571" s="3" t="s">
        <v>1397</v>
      </c>
      <c r="E571" s="3" t="s">
        <v>7</v>
      </c>
    </row>
    <row r="572">
      <c r="A572" s="2">
        <v>44026.01749716435</v>
      </c>
      <c r="B572" s="3" t="s">
        <v>1398</v>
      </c>
      <c r="C572" s="3" t="s">
        <v>1399</v>
      </c>
      <c r="D572" s="3" t="s">
        <v>1400</v>
      </c>
      <c r="E572" s="3" t="s">
        <v>7</v>
      </c>
    </row>
    <row r="573">
      <c r="A573" s="2">
        <v>44026.01790091435</v>
      </c>
      <c r="B573" s="3" t="s">
        <v>1401</v>
      </c>
      <c r="C573" s="3" t="s">
        <v>1402</v>
      </c>
      <c r="D573" s="3" t="s">
        <v>1403</v>
      </c>
      <c r="E573" s="3" t="s">
        <v>7</v>
      </c>
    </row>
    <row r="574">
      <c r="A574" s="2">
        <v>44026.01795607639</v>
      </c>
      <c r="B574" s="3" t="s">
        <v>1404</v>
      </c>
      <c r="C574" s="3" t="s">
        <v>1405</v>
      </c>
      <c r="D574" s="3" t="s">
        <v>1406</v>
      </c>
      <c r="E574" s="3" t="s">
        <v>7</v>
      </c>
    </row>
    <row r="575">
      <c r="A575" s="2">
        <v>44026.018375914355</v>
      </c>
      <c r="B575" s="3" t="s">
        <v>1407</v>
      </c>
      <c r="C575" s="3" t="s">
        <v>1408</v>
      </c>
      <c r="D575" s="3" t="s">
        <v>1408</v>
      </c>
      <c r="E575" s="3" t="s">
        <v>7</v>
      </c>
    </row>
    <row r="576">
      <c r="A576" s="2">
        <v>44026.01928216435</v>
      </c>
      <c r="B576" s="3" t="s">
        <v>1409</v>
      </c>
      <c r="C576" s="3" t="s">
        <v>1410</v>
      </c>
      <c r="D576" s="3" t="s">
        <v>1410</v>
      </c>
      <c r="E576" s="3" t="s">
        <v>7</v>
      </c>
    </row>
    <row r="577">
      <c r="A577" s="2">
        <v>44026.01942865741</v>
      </c>
      <c r="B577" s="3" t="s">
        <v>1411</v>
      </c>
      <c r="C577" s="3" t="s">
        <v>1412</v>
      </c>
      <c r="D577" s="3" t="s">
        <v>1412</v>
      </c>
      <c r="E577" s="3" t="s">
        <v>7</v>
      </c>
    </row>
    <row r="578">
      <c r="A578" s="2">
        <v>44026.01940134259</v>
      </c>
      <c r="B578" s="3" t="s">
        <v>1413</v>
      </c>
      <c r="C578" s="3" t="s">
        <v>1414</v>
      </c>
      <c r="D578" s="3" t="s">
        <v>1415</v>
      </c>
      <c r="E578" s="3" t="s">
        <v>7</v>
      </c>
    </row>
    <row r="579">
      <c r="A579" s="2">
        <v>44026.019543159724</v>
      </c>
      <c r="B579" s="3" t="s">
        <v>1416</v>
      </c>
      <c r="C579" s="3" t="s">
        <v>1417</v>
      </c>
      <c r="D579" s="3" t="s">
        <v>1417</v>
      </c>
      <c r="E579" s="3" t="s">
        <v>7</v>
      </c>
    </row>
    <row r="580">
      <c r="A580" s="2">
        <v>44026.02043416667</v>
      </c>
      <c r="B580" s="3" t="s">
        <v>1418</v>
      </c>
      <c r="C580" s="3" t="s">
        <v>1419</v>
      </c>
      <c r="D580" s="3" t="s">
        <v>1420</v>
      </c>
      <c r="E580" s="3" t="s">
        <v>7</v>
      </c>
    </row>
    <row r="581">
      <c r="A581" s="2">
        <v>44026.02055518518</v>
      </c>
      <c r="B581" s="3" t="s">
        <v>1421</v>
      </c>
      <c r="C581" s="3" t="s">
        <v>1422</v>
      </c>
      <c r="D581" s="3" t="s">
        <v>1423</v>
      </c>
      <c r="E581" s="3" t="s">
        <v>7</v>
      </c>
    </row>
    <row r="582">
      <c r="A582" s="2">
        <v>44026.02111400463</v>
      </c>
      <c r="B582" s="3" t="s">
        <v>1424</v>
      </c>
      <c r="C582" s="3" t="s">
        <v>1425</v>
      </c>
      <c r="D582" s="3" t="s">
        <v>1426</v>
      </c>
      <c r="E582" s="3" t="s">
        <v>7</v>
      </c>
    </row>
    <row r="583">
      <c r="A583" s="2">
        <v>44026.02118909722</v>
      </c>
      <c r="B583" s="3" t="s">
        <v>1427</v>
      </c>
      <c r="C583" s="3" t="s">
        <v>1428</v>
      </c>
      <c r="D583" s="3" t="s">
        <v>1429</v>
      </c>
      <c r="E583" s="3" t="s">
        <v>7</v>
      </c>
    </row>
    <row r="584">
      <c r="A584" s="2">
        <v>44026.02170032407</v>
      </c>
      <c r="B584" s="3" t="s">
        <v>1430</v>
      </c>
      <c r="C584" s="3" t="s">
        <v>1431</v>
      </c>
      <c r="D584" s="3" t="s">
        <v>1432</v>
      </c>
      <c r="E584" s="3" t="s">
        <v>7</v>
      </c>
    </row>
    <row r="585">
      <c r="A585" s="2">
        <v>44026.02171502315</v>
      </c>
      <c r="B585" s="3" t="s">
        <v>1433</v>
      </c>
      <c r="C585" s="3" t="s">
        <v>1434</v>
      </c>
      <c r="D585" s="3" t="s">
        <v>1434</v>
      </c>
      <c r="E585" s="3" t="s">
        <v>7</v>
      </c>
    </row>
    <row r="586">
      <c r="A586" s="2">
        <v>44026.02261733796</v>
      </c>
      <c r="B586" s="3" t="s">
        <v>1435</v>
      </c>
      <c r="C586" s="3" t="s">
        <v>1436</v>
      </c>
      <c r="D586" s="3" t="s">
        <v>1436</v>
      </c>
      <c r="E586" s="3" t="s">
        <v>7</v>
      </c>
    </row>
    <row r="587">
      <c r="A587" s="2">
        <v>44026.02284076389</v>
      </c>
      <c r="B587" s="3" t="s">
        <v>1437</v>
      </c>
      <c r="C587" s="3" t="s">
        <v>1438</v>
      </c>
      <c r="D587" s="3" t="s">
        <v>1439</v>
      </c>
      <c r="E587" s="3" t="s">
        <v>7</v>
      </c>
    </row>
    <row r="588">
      <c r="A588" s="2">
        <v>44026.02315241898</v>
      </c>
      <c r="B588" s="3" t="s">
        <v>1440</v>
      </c>
      <c r="C588" s="3" t="s">
        <v>1441</v>
      </c>
      <c r="D588" s="3" t="s">
        <v>1442</v>
      </c>
      <c r="E588" s="3" t="s">
        <v>7</v>
      </c>
    </row>
    <row r="589">
      <c r="A589" s="2">
        <v>44026.02446048611</v>
      </c>
      <c r="B589" s="3" t="s">
        <v>1443</v>
      </c>
      <c r="C589" s="3" t="s">
        <v>1444</v>
      </c>
      <c r="D589" s="3" t="s">
        <v>1445</v>
      </c>
      <c r="E589" s="3" t="s">
        <v>7</v>
      </c>
    </row>
    <row r="590">
      <c r="A590" s="2">
        <v>44026.02465923611</v>
      </c>
      <c r="B590" s="3" t="s">
        <v>1446</v>
      </c>
      <c r="C590" s="3" t="s">
        <v>1447</v>
      </c>
      <c r="D590" s="3" t="s">
        <v>1448</v>
      </c>
      <c r="E590" s="3" t="s">
        <v>7</v>
      </c>
    </row>
    <row r="591">
      <c r="A591" s="2">
        <v>44026.02596413194</v>
      </c>
      <c r="B591" s="3" t="s">
        <v>1449</v>
      </c>
      <c r="C591" s="3" t="s">
        <v>1450</v>
      </c>
      <c r="D591" s="3" t="s">
        <v>1451</v>
      </c>
      <c r="E591" s="3" t="s">
        <v>7</v>
      </c>
    </row>
    <row r="592">
      <c r="A592" s="2">
        <v>44026.02633998843</v>
      </c>
      <c r="B592" s="3" t="s">
        <v>1452</v>
      </c>
      <c r="C592" s="3" t="s">
        <v>1453</v>
      </c>
      <c r="D592" s="3" t="s">
        <v>1454</v>
      </c>
      <c r="E592" s="3" t="s">
        <v>7</v>
      </c>
    </row>
    <row r="593">
      <c r="A593" s="2">
        <v>44026.02859422454</v>
      </c>
      <c r="B593" s="3" t="s">
        <v>1455</v>
      </c>
      <c r="C593" s="3" t="s">
        <v>1456</v>
      </c>
      <c r="D593" s="3" t="s">
        <v>1456</v>
      </c>
      <c r="E593" s="3" t="s">
        <v>7</v>
      </c>
    </row>
    <row r="594">
      <c r="A594" s="2">
        <v>44026.02715821759</v>
      </c>
      <c r="B594" s="3" t="s">
        <v>1457</v>
      </c>
      <c r="C594" s="3" t="s">
        <v>1458</v>
      </c>
      <c r="D594" s="3" t="s">
        <v>1458</v>
      </c>
      <c r="E594" s="3" t="s">
        <v>7</v>
      </c>
    </row>
    <row r="595">
      <c r="A595" s="2">
        <v>44026.02763143519</v>
      </c>
      <c r="B595" s="3" t="s">
        <v>1459</v>
      </c>
      <c r="C595" s="3" t="s">
        <v>1460</v>
      </c>
      <c r="D595" s="3" t="s">
        <v>1460</v>
      </c>
      <c r="E595" s="3" t="s">
        <v>7</v>
      </c>
    </row>
    <row r="596">
      <c r="A596" s="2">
        <v>44026.02845597222</v>
      </c>
      <c r="B596" s="3" t="s">
        <v>1459</v>
      </c>
      <c r="C596" s="3" t="s">
        <v>1460</v>
      </c>
      <c r="D596" s="3" t="s">
        <v>1460</v>
      </c>
      <c r="E596" s="3" t="s">
        <v>7</v>
      </c>
    </row>
    <row r="597">
      <c r="A597" s="2">
        <v>44026.02847498843</v>
      </c>
      <c r="B597" s="3" t="s">
        <v>1461</v>
      </c>
      <c r="C597" s="3" t="s">
        <v>1462</v>
      </c>
      <c r="D597" s="3" t="s">
        <v>1462</v>
      </c>
      <c r="E597" s="3" t="s">
        <v>7</v>
      </c>
    </row>
    <row r="598">
      <c r="A598" s="2">
        <v>44026.02922859954</v>
      </c>
      <c r="B598" s="3" t="s">
        <v>1463</v>
      </c>
      <c r="C598" s="3" t="s">
        <v>1464</v>
      </c>
      <c r="D598" s="3" t="s">
        <v>1464</v>
      </c>
      <c r="E598" s="3" t="s">
        <v>7</v>
      </c>
    </row>
    <row r="599">
      <c r="A599" s="2">
        <v>44026.02933056713</v>
      </c>
      <c r="B599" s="3" t="s">
        <v>1465</v>
      </c>
      <c r="C599" s="3" t="s">
        <v>1466</v>
      </c>
      <c r="D599" s="3" t="s">
        <v>1466</v>
      </c>
      <c r="E599" s="3" t="s">
        <v>7</v>
      </c>
    </row>
    <row r="600">
      <c r="A600" s="2">
        <v>44026.02948644676</v>
      </c>
      <c r="B600" s="3" t="s">
        <v>1467</v>
      </c>
      <c r="C600" s="3" t="s">
        <v>1468</v>
      </c>
      <c r="D600" s="3" t="s">
        <v>1468</v>
      </c>
      <c r="E600" s="3" t="s">
        <v>7</v>
      </c>
    </row>
    <row r="601">
      <c r="A601" s="2">
        <v>44026.0299280787</v>
      </c>
      <c r="B601" s="3" t="s">
        <v>1469</v>
      </c>
      <c r="C601" s="3" t="s">
        <v>1470</v>
      </c>
      <c r="D601" s="3" t="s">
        <v>1471</v>
      </c>
      <c r="E601" s="3" t="s">
        <v>7</v>
      </c>
    </row>
    <row r="602">
      <c r="A602" s="2">
        <v>44026.03015490741</v>
      </c>
      <c r="B602" s="3" t="s">
        <v>1472</v>
      </c>
      <c r="C602" s="3" t="s">
        <v>1473</v>
      </c>
      <c r="D602" s="3" t="s">
        <v>1474</v>
      </c>
      <c r="E602" s="3" t="s">
        <v>7</v>
      </c>
    </row>
    <row r="603">
      <c r="A603" s="2">
        <v>44026.030418229166</v>
      </c>
      <c r="B603" s="3" t="s">
        <v>1475</v>
      </c>
      <c r="C603" s="3" t="s">
        <v>1476</v>
      </c>
      <c r="D603" s="3" t="s">
        <v>1477</v>
      </c>
      <c r="E603" s="3" t="s">
        <v>7</v>
      </c>
    </row>
    <row r="604">
      <c r="A604" s="2">
        <v>44026.030582499996</v>
      </c>
      <c r="B604" s="3" t="s">
        <v>1478</v>
      </c>
      <c r="C604" s="3" t="s">
        <v>1479</v>
      </c>
      <c r="D604" s="3" t="s">
        <v>1480</v>
      </c>
      <c r="E604" s="3" t="s">
        <v>7</v>
      </c>
    </row>
    <row r="605">
      <c r="A605" s="2">
        <v>44026.03075613426</v>
      </c>
      <c r="B605" s="3" t="s">
        <v>1481</v>
      </c>
      <c r="C605" s="3" t="s">
        <v>1482</v>
      </c>
      <c r="D605" s="3" t="s">
        <v>1483</v>
      </c>
      <c r="E605" s="3" t="s">
        <v>7</v>
      </c>
    </row>
    <row r="606">
      <c r="A606" s="2">
        <v>44026.03091340278</v>
      </c>
      <c r="B606" s="3" t="s">
        <v>1484</v>
      </c>
      <c r="C606" s="3" t="s">
        <v>1485</v>
      </c>
      <c r="D606" s="3" t="s">
        <v>1486</v>
      </c>
      <c r="E606" s="3" t="s">
        <v>7</v>
      </c>
    </row>
    <row r="607">
      <c r="A607" s="2">
        <v>44026.03121997685</v>
      </c>
      <c r="B607" s="3" t="s">
        <v>1487</v>
      </c>
      <c r="C607" s="3" t="s">
        <v>1488</v>
      </c>
      <c r="D607" s="3" t="s">
        <v>1488</v>
      </c>
      <c r="E607" s="3" t="s">
        <v>7</v>
      </c>
    </row>
    <row r="608">
      <c r="A608" s="2">
        <v>44026.0316882176</v>
      </c>
      <c r="B608" s="3" t="s">
        <v>1489</v>
      </c>
      <c r="C608" s="3" t="s">
        <v>1490</v>
      </c>
      <c r="D608" s="3" t="s">
        <v>1490</v>
      </c>
      <c r="E608" s="3" t="s">
        <v>7</v>
      </c>
    </row>
    <row r="609">
      <c r="A609" s="2">
        <v>44026.03220260417</v>
      </c>
      <c r="B609" s="3" t="s">
        <v>1491</v>
      </c>
      <c r="C609" s="3" t="s">
        <v>1492</v>
      </c>
      <c r="D609" s="3" t="s">
        <v>1493</v>
      </c>
      <c r="E609" s="3" t="s">
        <v>7</v>
      </c>
    </row>
    <row r="610">
      <c r="A610" s="2">
        <v>44026.03250530093</v>
      </c>
      <c r="B610" s="3" t="s">
        <v>1494</v>
      </c>
      <c r="C610" s="3" t="s">
        <v>1495</v>
      </c>
      <c r="D610" s="3" t="s">
        <v>1495</v>
      </c>
      <c r="E610" s="3" t="s">
        <v>7</v>
      </c>
    </row>
    <row r="611">
      <c r="A611" s="2">
        <v>44026.03299204861</v>
      </c>
      <c r="B611" s="3" t="s">
        <v>1496</v>
      </c>
      <c r="C611" s="3" t="s">
        <v>1497</v>
      </c>
      <c r="D611" s="3" t="s">
        <v>1498</v>
      </c>
      <c r="E611" s="3" t="s">
        <v>7</v>
      </c>
    </row>
    <row r="612">
      <c r="A612" s="2">
        <v>44026.033155729165</v>
      </c>
      <c r="B612" s="3" t="s">
        <v>1499</v>
      </c>
      <c r="C612" s="3" t="s">
        <v>1500</v>
      </c>
      <c r="D612" s="3" t="s">
        <v>1501</v>
      </c>
      <c r="E612" s="3" t="s">
        <v>7</v>
      </c>
    </row>
    <row r="613">
      <c r="A613" s="2">
        <v>44026.03396122685</v>
      </c>
      <c r="B613" s="3" t="s">
        <v>1502</v>
      </c>
      <c r="C613" s="3" t="s">
        <v>1503</v>
      </c>
      <c r="D613" s="3" t="s">
        <v>1503</v>
      </c>
      <c r="E613" s="3" t="s">
        <v>7</v>
      </c>
    </row>
    <row r="614">
      <c r="A614" s="2">
        <v>44026.035463900465</v>
      </c>
      <c r="B614" s="3" t="s">
        <v>1504</v>
      </c>
      <c r="C614" s="3" t="s">
        <v>1505</v>
      </c>
      <c r="D614" s="3" t="s">
        <v>1505</v>
      </c>
      <c r="E614" s="3" t="s">
        <v>7</v>
      </c>
    </row>
    <row r="615">
      <c r="A615" s="2">
        <v>44026.03559509259</v>
      </c>
      <c r="B615" s="3" t="s">
        <v>1506</v>
      </c>
      <c r="C615" s="3" t="s">
        <v>129</v>
      </c>
      <c r="D615" s="3" t="s">
        <v>130</v>
      </c>
      <c r="E615" s="3" t="s">
        <v>7</v>
      </c>
    </row>
    <row r="616">
      <c r="A616" s="2">
        <v>44026.03575122685</v>
      </c>
      <c r="B616" s="3" t="s">
        <v>1507</v>
      </c>
      <c r="C616" s="3" t="s">
        <v>1508</v>
      </c>
      <c r="D616" s="3" t="s">
        <v>1508</v>
      </c>
      <c r="E616" s="3" t="s">
        <v>7</v>
      </c>
    </row>
    <row r="617">
      <c r="A617" s="2">
        <v>44026.036079108795</v>
      </c>
      <c r="B617" s="3" t="s">
        <v>1509</v>
      </c>
      <c r="C617" s="3" t="s">
        <v>1510</v>
      </c>
      <c r="D617" s="3" t="s">
        <v>1510</v>
      </c>
      <c r="E617" s="3" t="s">
        <v>7</v>
      </c>
    </row>
    <row r="618">
      <c r="A618" s="2">
        <v>44026.03624479167</v>
      </c>
      <c r="B618" s="3" t="s">
        <v>1511</v>
      </c>
      <c r="C618" s="3" t="s">
        <v>1512</v>
      </c>
      <c r="D618" s="3" t="s">
        <v>1513</v>
      </c>
      <c r="E618" s="3" t="s">
        <v>7</v>
      </c>
    </row>
    <row r="619">
      <c r="A619" s="2">
        <v>44026.03733377314</v>
      </c>
      <c r="B619" s="3" t="s">
        <v>1514</v>
      </c>
      <c r="C619" s="3" t="s">
        <v>1515</v>
      </c>
      <c r="D619" s="3" t="s">
        <v>1516</v>
      </c>
      <c r="E619" s="3" t="s">
        <v>7</v>
      </c>
    </row>
    <row r="620">
      <c r="A620" s="2">
        <v>44026.03726466435</v>
      </c>
      <c r="B620" s="3" t="s">
        <v>1517</v>
      </c>
      <c r="C620" s="3" t="s">
        <v>1518</v>
      </c>
      <c r="D620" s="3" t="s">
        <v>1518</v>
      </c>
      <c r="E620" s="3" t="s">
        <v>7</v>
      </c>
    </row>
    <row r="621">
      <c r="A621" s="2">
        <v>44026.037397141205</v>
      </c>
      <c r="B621" s="3" t="s">
        <v>1519</v>
      </c>
      <c r="C621" s="3" t="s">
        <v>1520</v>
      </c>
      <c r="D621" s="3" t="s">
        <v>1521</v>
      </c>
      <c r="E621" s="3" t="s">
        <v>7</v>
      </c>
    </row>
    <row r="622">
      <c r="A622" s="2">
        <v>44026.037792233794</v>
      </c>
      <c r="B622" s="3" t="s">
        <v>1522</v>
      </c>
      <c r="C622" s="3" t="s">
        <v>1523</v>
      </c>
      <c r="D622" s="3" t="s">
        <v>1524</v>
      </c>
      <c r="E622" s="3" t="s">
        <v>7</v>
      </c>
    </row>
    <row r="623">
      <c r="A623" s="2">
        <v>44026.038292604164</v>
      </c>
      <c r="B623" s="3" t="s">
        <v>1525</v>
      </c>
      <c r="C623" s="3" t="s">
        <v>1526</v>
      </c>
      <c r="D623" s="3" t="s">
        <v>1527</v>
      </c>
      <c r="E623" s="3" t="s">
        <v>7</v>
      </c>
    </row>
    <row r="624">
      <c r="A624" s="2">
        <v>44026.039193310186</v>
      </c>
      <c r="B624" s="3" t="s">
        <v>1528</v>
      </c>
      <c r="C624" s="3" t="s">
        <v>1529</v>
      </c>
      <c r="D624" s="3" t="s">
        <v>1530</v>
      </c>
      <c r="E624" s="3" t="s">
        <v>7</v>
      </c>
    </row>
    <row r="625">
      <c r="A625" s="2">
        <v>44026.039206608795</v>
      </c>
      <c r="B625" s="3" t="s">
        <v>1531</v>
      </c>
      <c r="C625" s="3" t="s">
        <v>1532</v>
      </c>
      <c r="D625" s="3" t="s">
        <v>1533</v>
      </c>
      <c r="E625" s="3" t="s">
        <v>7</v>
      </c>
    </row>
    <row r="626">
      <c r="A626" s="2">
        <v>44026.04003337963</v>
      </c>
      <c r="B626" s="3" t="s">
        <v>1534</v>
      </c>
      <c r="C626" s="3" t="s">
        <v>1535</v>
      </c>
      <c r="D626" s="3" t="s">
        <v>1535</v>
      </c>
      <c r="E626" s="3" t="s">
        <v>7</v>
      </c>
    </row>
    <row r="627">
      <c r="A627" s="2">
        <v>44026.04018040509</v>
      </c>
      <c r="B627" s="3" t="s">
        <v>1536</v>
      </c>
      <c r="C627" s="3" t="s">
        <v>1537</v>
      </c>
      <c r="D627" s="3" t="s">
        <v>1537</v>
      </c>
      <c r="E627" s="3" t="s">
        <v>7</v>
      </c>
    </row>
    <row r="628">
      <c r="A628" s="2">
        <v>44026.04085893519</v>
      </c>
      <c r="B628" s="3" t="s">
        <v>1538</v>
      </c>
      <c r="C628" s="3" t="s">
        <v>1539</v>
      </c>
      <c r="D628" s="3" t="s">
        <v>1539</v>
      </c>
      <c r="E628" s="3" t="s">
        <v>7</v>
      </c>
    </row>
    <row r="629">
      <c r="A629" s="2">
        <v>44026.041217245365</v>
      </c>
      <c r="B629" s="3" t="s">
        <v>1540</v>
      </c>
      <c r="C629" s="3" t="s">
        <v>1541</v>
      </c>
      <c r="D629" s="3" t="s">
        <v>1542</v>
      </c>
      <c r="E629" s="3" t="s">
        <v>7</v>
      </c>
    </row>
    <row r="630">
      <c r="A630" s="2">
        <v>44026.04129947917</v>
      </c>
      <c r="B630" s="3" t="s">
        <v>1543</v>
      </c>
      <c r="C630" s="3" t="s">
        <v>1544</v>
      </c>
      <c r="D630" s="3" t="s">
        <v>1544</v>
      </c>
      <c r="E630" s="3" t="s">
        <v>7</v>
      </c>
    </row>
    <row r="631">
      <c r="A631" s="2">
        <v>44026.04196753472</v>
      </c>
      <c r="B631" s="3" t="s">
        <v>1545</v>
      </c>
      <c r="C631" s="3" t="s">
        <v>1546</v>
      </c>
      <c r="D631" s="3" t="s">
        <v>1546</v>
      </c>
      <c r="E631" s="3" t="s">
        <v>7</v>
      </c>
    </row>
    <row r="632">
      <c r="A632" s="2">
        <v>44026.04236436343</v>
      </c>
      <c r="B632" s="3" t="s">
        <v>1547</v>
      </c>
      <c r="C632" s="3" t="s">
        <v>1548</v>
      </c>
      <c r="D632" s="3" t="s">
        <v>1548</v>
      </c>
      <c r="E632" s="3" t="s">
        <v>7</v>
      </c>
    </row>
    <row r="633">
      <c r="A633" s="2">
        <v>44026.04247237269</v>
      </c>
      <c r="B633" s="3" t="s">
        <v>1549</v>
      </c>
      <c r="C633" s="3" t="s">
        <v>1550</v>
      </c>
      <c r="D633" s="3" t="s">
        <v>1550</v>
      </c>
      <c r="E633" s="3" t="s">
        <v>7</v>
      </c>
    </row>
    <row r="634">
      <c r="A634" s="2">
        <v>44026.042755891205</v>
      </c>
      <c r="B634" s="3" t="s">
        <v>1551</v>
      </c>
      <c r="C634" s="3" t="s">
        <v>1552</v>
      </c>
      <c r="D634" s="3" t="s">
        <v>1553</v>
      </c>
      <c r="E634" s="3" t="s">
        <v>7</v>
      </c>
    </row>
    <row r="635">
      <c r="A635" s="2">
        <v>44026.043386377314</v>
      </c>
      <c r="B635" s="3" t="s">
        <v>1554</v>
      </c>
      <c r="C635" s="3" t="s">
        <v>1555</v>
      </c>
      <c r="D635" s="3" t="s">
        <v>1556</v>
      </c>
      <c r="E635" s="3" t="s">
        <v>7</v>
      </c>
    </row>
    <row r="636">
      <c r="A636" s="2">
        <v>44026.043589375</v>
      </c>
      <c r="B636" s="3" t="s">
        <v>1557</v>
      </c>
      <c r="C636" s="3" t="s">
        <v>1558</v>
      </c>
      <c r="D636" s="3" t="s">
        <v>1558</v>
      </c>
      <c r="E636" s="3" t="s">
        <v>7</v>
      </c>
    </row>
    <row r="637">
      <c r="A637" s="2">
        <v>44026.0441402662</v>
      </c>
      <c r="B637" s="3" t="s">
        <v>1559</v>
      </c>
      <c r="C637" s="3" t="s">
        <v>1560</v>
      </c>
      <c r="D637" s="3" t="s">
        <v>1561</v>
      </c>
      <c r="E637" s="3" t="s">
        <v>7</v>
      </c>
    </row>
    <row r="638">
      <c r="A638" s="2">
        <v>44026.044311840276</v>
      </c>
      <c r="B638" s="3" t="s">
        <v>1562</v>
      </c>
      <c r="C638" s="3" t="s">
        <v>1563</v>
      </c>
      <c r="D638" s="3" t="s">
        <v>1564</v>
      </c>
      <c r="E638" s="3" t="s">
        <v>7</v>
      </c>
    </row>
    <row r="639">
      <c r="A639" s="2">
        <v>44026.045486944444</v>
      </c>
      <c r="B639" s="3" t="s">
        <v>1565</v>
      </c>
      <c r="C639" s="3" t="s">
        <v>1566</v>
      </c>
      <c r="D639" s="3" t="s">
        <v>1566</v>
      </c>
      <c r="E639" s="3" t="s">
        <v>7</v>
      </c>
    </row>
    <row r="640">
      <c r="A640" s="2">
        <v>44026.04612721065</v>
      </c>
      <c r="B640" s="3" t="s">
        <v>1567</v>
      </c>
      <c r="C640" s="3" t="s">
        <v>1568</v>
      </c>
      <c r="D640" s="3" t="s">
        <v>1569</v>
      </c>
      <c r="E640" s="3" t="s">
        <v>7</v>
      </c>
    </row>
    <row r="641">
      <c r="A641" s="2">
        <v>44026.0462384375</v>
      </c>
      <c r="B641" s="3" t="s">
        <v>1570</v>
      </c>
      <c r="C641" s="3" t="s">
        <v>1571</v>
      </c>
      <c r="D641" s="3" t="s">
        <v>1572</v>
      </c>
      <c r="E641" s="3" t="s">
        <v>7</v>
      </c>
    </row>
    <row r="642">
      <c r="A642" s="2">
        <v>44026.04718487269</v>
      </c>
      <c r="B642" s="3" t="s">
        <v>1573</v>
      </c>
      <c r="C642" s="3" t="s">
        <v>1574</v>
      </c>
      <c r="D642" s="3" t="s">
        <v>1574</v>
      </c>
      <c r="E642" s="3" t="s">
        <v>7</v>
      </c>
    </row>
    <row r="643">
      <c r="A643" s="2">
        <v>44026.04728225694</v>
      </c>
      <c r="B643" s="3" t="s">
        <v>1575</v>
      </c>
      <c r="C643" s="3" t="s">
        <v>1576</v>
      </c>
      <c r="D643" s="3" t="s">
        <v>1576</v>
      </c>
      <c r="E643" s="3" t="s">
        <v>7</v>
      </c>
    </row>
    <row r="644">
      <c r="A644" s="2">
        <v>44026.047670740736</v>
      </c>
      <c r="B644" s="3" t="s">
        <v>1577</v>
      </c>
      <c r="C644" s="3" t="s">
        <v>1578</v>
      </c>
      <c r="D644" s="3" t="s">
        <v>1579</v>
      </c>
      <c r="E644" s="3" t="s">
        <v>7</v>
      </c>
    </row>
    <row r="645">
      <c r="A645" s="2">
        <v>44026.04802434028</v>
      </c>
      <c r="B645" s="3" t="s">
        <v>1580</v>
      </c>
      <c r="C645" s="3" t="s">
        <v>1581</v>
      </c>
      <c r="D645" s="3" t="s">
        <v>1581</v>
      </c>
      <c r="E645" s="3" t="s">
        <v>7</v>
      </c>
    </row>
    <row r="646">
      <c r="A646" s="2">
        <v>44026.048505694445</v>
      </c>
      <c r="B646" s="3" t="s">
        <v>1582</v>
      </c>
      <c r="C646" s="3" t="s">
        <v>1583</v>
      </c>
      <c r="D646" s="3" t="s">
        <v>1584</v>
      </c>
      <c r="E646" s="3" t="s">
        <v>7</v>
      </c>
    </row>
    <row r="647">
      <c r="A647" s="2">
        <v>44026.04852848379</v>
      </c>
      <c r="B647" s="3" t="s">
        <v>1585</v>
      </c>
      <c r="C647" s="3" t="s">
        <v>1586</v>
      </c>
      <c r="D647" s="3" t="s">
        <v>1586</v>
      </c>
      <c r="E647" s="3" t="s">
        <v>7</v>
      </c>
    </row>
    <row r="648">
      <c r="A648" s="2">
        <v>44026.04898497685</v>
      </c>
      <c r="B648" s="3" t="s">
        <v>1587</v>
      </c>
      <c r="C648" s="3" t="s">
        <v>169</v>
      </c>
      <c r="D648" s="3" t="s">
        <v>169</v>
      </c>
      <c r="E648" s="3" t="s">
        <v>7</v>
      </c>
    </row>
    <row r="649">
      <c r="A649" s="2">
        <v>44026.04928709491</v>
      </c>
      <c r="B649" s="3" t="s">
        <v>1588</v>
      </c>
      <c r="C649" s="3" t="s">
        <v>1589</v>
      </c>
      <c r="D649" s="3" t="s">
        <v>1590</v>
      </c>
      <c r="E649" s="3" t="s">
        <v>7</v>
      </c>
    </row>
    <row r="650">
      <c r="A650" s="2">
        <v>44026.04968842593</v>
      </c>
      <c r="B650" s="3" t="s">
        <v>1591</v>
      </c>
      <c r="C650" s="3" t="s">
        <v>1592</v>
      </c>
      <c r="D650" s="3" t="s">
        <v>1593</v>
      </c>
      <c r="E650" s="3" t="s">
        <v>7</v>
      </c>
    </row>
    <row r="651">
      <c r="A651" s="2">
        <v>44026.0507159375</v>
      </c>
      <c r="B651" s="3" t="s">
        <v>1594</v>
      </c>
      <c r="C651" s="3" t="s">
        <v>1595</v>
      </c>
      <c r="D651" s="3" t="s">
        <v>1595</v>
      </c>
      <c r="E651" s="3" t="s">
        <v>7</v>
      </c>
    </row>
    <row r="652">
      <c r="A652" s="2">
        <v>44026.051238263884</v>
      </c>
      <c r="B652" s="3" t="s">
        <v>1596</v>
      </c>
      <c r="C652" s="3" t="s">
        <v>1597</v>
      </c>
      <c r="D652" s="3" t="s">
        <v>1598</v>
      </c>
      <c r="E652" s="3" t="s">
        <v>7</v>
      </c>
    </row>
    <row r="653">
      <c r="A653" s="2">
        <v>44026.05218329861</v>
      </c>
      <c r="B653" s="3" t="s">
        <v>1599</v>
      </c>
      <c r="C653" s="3" t="s">
        <v>1600</v>
      </c>
      <c r="D653" s="3" t="s">
        <v>1601</v>
      </c>
      <c r="E653" s="3" t="s">
        <v>7</v>
      </c>
    </row>
    <row r="654">
      <c r="A654" s="2">
        <v>44026.053376724536</v>
      </c>
      <c r="B654" s="3" t="s">
        <v>1602</v>
      </c>
      <c r="C654" s="3" t="s">
        <v>1603</v>
      </c>
      <c r="D654" s="3" t="s">
        <v>1604</v>
      </c>
      <c r="E654" s="3" t="s">
        <v>7</v>
      </c>
    </row>
    <row r="655">
      <c r="A655" s="2">
        <v>44026.05358984954</v>
      </c>
      <c r="B655" s="3" t="s">
        <v>1605</v>
      </c>
      <c r="C655" s="3" t="s">
        <v>1606</v>
      </c>
      <c r="D655" s="3" t="s">
        <v>1606</v>
      </c>
      <c r="E655" s="3" t="s">
        <v>7</v>
      </c>
    </row>
    <row r="656">
      <c r="A656" s="2">
        <v>44026.055020162035</v>
      </c>
      <c r="B656" s="3" t="s">
        <v>1607</v>
      </c>
      <c r="C656" s="3" t="s">
        <v>1608</v>
      </c>
      <c r="D656" s="3" t="s">
        <v>1608</v>
      </c>
      <c r="E656" s="3" t="s">
        <v>7</v>
      </c>
    </row>
    <row r="657">
      <c r="A657" s="2">
        <v>44026.055089918984</v>
      </c>
      <c r="B657" s="3" t="s">
        <v>1609</v>
      </c>
      <c r="C657" s="3" t="s">
        <v>1610</v>
      </c>
      <c r="D657" s="3" t="s">
        <v>1611</v>
      </c>
      <c r="E657" s="3" t="s">
        <v>7</v>
      </c>
    </row>
    <row r="658">
      <c r="A658" s="2">
        <v>44026.05587707176</v>
      </c>
      <c r="B658" s="3" t="s">
        <v>1612</v>
      </c>
      <c r="C658" s="3" t="s">
        <v>1613</v>
      </c>
      <c r="D658" s="3" t="s">
        <v>1613</v>
      </c>
      <c r="E658" s="3" t="s">
        <v>7</v>
      </c>
    </row>
    <row r="659">
      <c r="A659" s="2">
        <v>44026.05801049768</v>
      </c>
      <c r="B659" s="3" t="s">
        <v>1614</v>
      </c>
      <c r="C659" s="3" t="s">
        <v>1615</v>
      </c>
      <c r="D659" s="3" t="s">
        <v>1616</v>
      </c>
      <c r="E659" s="3" t="s">
        <v>7</v>
      </c>
    </row>
    <row r="660">
      <c r="A660" s="2">
        <v>44026.05837126158</v>
      </c>
      <c r="B660" s="3" t="s">
        <v>1617</v>
      </c>
      <c r="C660" s="3" t="s">
        <v>1618</v>
      </c>
      <c r="D660" s="3" t="s">
        <v>1618</v>
      </c>
      <c r="E660" s="3" t="s">
        <v>7</v>
      </c>
    </row>
    <row r="661">
      <c r="A661" s="2">
        <v>44026.0585490625</v>
      </c>
      <c r="B661" s="3" t="s">
        <v>1619</v>
      </c>
      <c r="C661" s="3" t="s">
        <v>1620</v>
      </c>
      <c r="D661" s="3" t="s">
        <v>1620</v>
      </c>
      <c r="E661" s="3" t="s">
        <v>7</v>
      </c>
    </row>
    <row r="662">
      <c r="A662" s="2">
        <v>44026.059040011576</v>
      </c>
      <c r="B662" s="3" t="s">
        <v>1621</v>
      </c>
      <c r="C662" s="3" t="s">
        <v>1622</v>
      </c>
      <c r="D662" s="3" t="s">
        <v>1622</v>
      </c>
      <c r="E662" s="3" t="s">
        <v>7</v>
      </c>
    </row>
    <row r="663">
      <c r="A663" s="2">
        <v>44026.059086747686</v>
      </c>
      <c r="B663" s="3" t="s">
        <v>1623</v>
      </c>
      <c r="C663" s="3" t="s">
        <v>1624</v>
      </c>
      <c r="D663" s="3" t="s">
        <v>1625</v>
      </c>
      <c r="E663" s="3" t="s">
        <v>7</v>
      </c>
    </row>
    <row r="664">
      <c r="A664" s="2">
        <v>44026.059571157406</v>
      </c>
      <c r="B664" s="3" t="s">
        <v>1626</v>
      </c>
      <c r="C664" s="3" t="s">
        <v>1627</v>
      </c>
      <c r="D664" s="3" t="s">
        <v>1628</v>
      </c>
      <c r="E664" s="3" t="s">
        <v>7</v>
      </c>
    </row>
    <row r="665">
      <c r="A665" s="2">
        <v>44026.059811597224</v>
      </c>
      <c r="B665" s="3" t="s">
        <v>1629</v>
      </c>
      <c r="C665" s="3" t="s">
        <v>1630</v>
      </c>
      <c r="D665" s="3" t="s">
        <v>1630</v>
      </c>
      <c r="E665" s="3" t="s">
        <v>7</v>
      </c>
    </row>
    <row r="666">
      <c r="A666" s="2">
        <v>44026.06021795139</v>
      </c>
      <c r="B666" s="3" t="s">
        <v>1631</v>
      </c>
      <c r="C666" s="3" t="s">
        <v>1632</v>
      </c>
      <c r="D666" s="3" t="s">
        <v>1632</v>
      </c>
      <c r="E666" s="3" t="s">
        <v>7</v>
      </c>
    </row>
    <row r="667">
      <c r="A667" s="2">
        <v>44026.06076429399</v>
      </c>
      <c r="B667" s="3" t="s">
        <v>1633</v>
      </c>
      <c r="C667" s="3" t="s">
        <v>1634</v>
      </c>
      <c r="D667" s="3" t="s">
        <v>1634</v>
      </c>
      <c r="E667" s="3" t="s">
        <v>7</v>
      </c>
    </row>
    <row r="668">
      <c r="A668" s="2">
        <v>44026.060770474534</v>
      </c>
      <c r="B668" s="3" t="s">
        <v>1635</v>
      </c>
      <c r="C668" s="3" t="s">
        <v>1636</v>
      </c>
      <c r="D668" s="3" t="s">
        <v>1636</v>
      </c>
      <c r="E668" s="3" t="s">
        <v>7</v>
      </c>
    </row>
    <row r="669">
      <c r="A669" s="2">
        <v>44026.06155489583</v>
      </c>
      <c r="B669" s="3" t="s">
        <v>1637</v>
      </c>
      <c r="C669" s="3" t="s">
        <v>1638</v>
      </c>
      <c r="D669" s="3" t="s">
        <v>1638</v>
      </c>
      <c r="E669" s="3" t="s">
        <v>7</v>
      </c>
    </row>
    <row r="670">
      <c r="A670" s="2">
        <v>44026.061817800924</v>
      </c>
      <c r="B670" s="3" t="s">
        <v>1639</v>
      </c>
      <c r="C670" s="3" t="s">
        <v>1640</v>
      </c>
      <c r="D670" s="3" t="s">
        <v>1640</v>
      </c>
      <c r="E670" s="3" t="s">
        <v>7</v>
      </c>
    </row>
    <row r="671">
      <c r="A671" s="2">
        <v>44026.062519479165</v>
      </c>
      <c r="B671" s="3" t="s">
        <v>1641</v>
      </c>
      <c r="C671" s="3" t="s">
        <v>1642</v>
      </c>
      <c r="D671" s="3" t="s">
        <v>1642</v>
      </c>
      <c r="E671" s="3" t="s">
        <v>7</v>
      </c>
    </row>
    <row r="672">
      <c r="A672" s="2">
        <v>44026.062657766204</v>
      </c>
      <c r="B672" s="3" t="s">
        <v>1643</v>
      </c>
      <c r="C672" s="3" t="s">
        <v>1644</v>
      </c>
      <c r="D672" s="3" t="s">
        <v>1645</v>
      </c>
      <c r="E672" s="3" t="s">
        <v>7</v>
      </c>
    </row>
    <row r="673">
      <c r="A673" s="2">
        <v>44026.06384645833</v>
      </c>
      <c r="B673" s="3" t="s">
        <v>1646</v>
      </c>
      <c r="C673" s="3" t="s">
        <v>1647</v>
      </c>
      <c r="D673" s="3" t="s">
        <v>1648</v>
      </c>
      <c r="E673" s="3" t="s">
        <v>7</v>
      </c>
    </row>
    <row r="674">
      <c r="A674" s="2">
        <v>44026.06538503472</v>
      </c>
      <c r="B674" s="3" t="s">
        <v>1649</v>
      </c>
      <c r="C674" s="3" t="s">
        <v>1650</v>
      </c>
      <c r="D674" s="3" t="s">
        <v>1651</v>
      </c>
      <c r="E674" s="3" t="s">
        <v>7</v>
      </c>
    </row>
    <row r="675">
      <c r="A675" s="2">
        <v>44026.065318900466</v>
      </c>
      <c r="B675" s="3" t="s">
        <v>1652</v>
      </c>
      <c r="C675" s="3" t="s">
        <v>1653</v>
      </c>
      <c r="D675" s="3" t="s">
        <v>1654</v>
      </c>
      <c r="E675" s="3" t="s">
        <v>7</v>
      </c>
    </row>
    <row r="676">
      <c r="A676" s="2">
        <v>44026.065457199074</v>
      </c>
      <c r="B676" s="3" t="s">
        <v>1655</v>
      </c>
      <c r="C676" s="3" t="s">
        <v>1656</v>
      </c>
      <c r="D676" s="3" t="s">
        <v>1656</v>
      </c>
      <c r="E676" s="3" t="s">
        <v>7</v>
      </c>
    </row>
    <row r="677">
      <c r="A677" s="2">
        <v>44026.066474074076</v>
      </c>
      <c r="B677" s="3" t="s">
        <v>1657</v>
      </c>
      <c r="C677" s="3" t="s">
        <v>1658</v>
      </c>
      <c r="D677" s="3" t="s">
        <v>1659</v>
      </c>
      <c r="E677" s="3" t="s">
        <v>7</v>
      </c>
    </row>
    <row r="678">
      <c r="A678" s="2">
        <v>44026.066761215276</v>
      </c>
      <c r="B678" s="3" t="s">
        <v>1660</v>
      </c>
      <c r="C678" s="3" t="s">
        <v>1661</v>
      </c>
      <c r="D678" s="3" t="s">
        <v>1662</v>
      </c>
      <c r="E678" s="3" t="s">
        <v>7</v>
      </c>
    </row>
    <row r="679">
      <c r="A679" s="2">
        <v>44026.06679319445</v>
      </c>
      <c r="B679" s="3" t="s">
        <v>1663</v>
      </c>
      <c r="C679" s="3" t="s">
        <v>1664</v>
      </c>
      <c r="D679" s="3" t="s">
        <v>1665</v>
      </c>
      <c r="E679" s="3" t="s">
        <v>7</v>
      </c>
    </row>
    <row r="680">
      <c r="A680" s="2">
        <v>44026.06692328704</v>
      </c>
      <c r="B680" s="3" t="s">
        <v>1666</v>
      </c>
      <c r="C680" s="3" t="s">
        <v>1667</v>
      </c>
      <c r="D680" s="3" t="s">
        <v>1667</v>
      </c>
      <c r="E680" s="3" t="s">
        <v>7</v>
      </c>
    </row>
    <row r="681">
      <c r="A681" s="2">
        <v>44026.06750210648</v>
      </c>
      <c r="B681" s="3" t="s">
        <v>1668</v>
      </c>
      <c r="C681" s="3" t="s">
        <v>1669</v>
      </c>
      <c r="D681" s="3" t="s">
        <v>1669</v>
      </c>
      <c r="E681" s="3" t="s">
        <v>7</v>
      </c>
    </row>
    <row r="682">
      <c r="A682" s="2">
        <v>44026.06976810185</v>
      </c>
      <c r="B682" s="3" t="s">
        <v>1670</v>
      </c>
      <c r="C682" s="3" t="s">
        <v>1671</v>
      </c>
      <c r="D682" s="3" t="s">
        <v>1671</v>
      </c>
      <c r="E682" s="3" t="s">
        <v>7</v>
      </c>
    </row>
    <row r="683">
      <c r="A683" s="2">
        <v>44026.072204814816</v>
      </c>
      <c r="B683" s="3" t="s">
        <v>1672</v>
      </c>
      <c r="C683" s="3" t="s">
        <v>1673</v>
      </c>
      <c r="D683" s="3" t="s">
        <v>1674</v>
      </c>
      <c r="E683" s="3" t="s">
        <v>7</v>
      </c>
    </row>
    <row r="684">
      <c r="A684" s="2">
        <v>44026.073441817134</v>
      </c>
      <c r="B684" s="3" t="s">
        <v>1675</v>
      </c>
      <c r="C684" s="3" t="s">
        <v>1676</v>
      </c>
      <c r="D684" s="3" t="s">
        <v>1676</v>
      </c>
      <c r="E684" s="3" t="s">
        <v>7</v>
      </c>
    </row>
    <row r="685">
      <c r="A685" s="2">
        <v>44026.07355421296</v>
      </c>
      <c r="B685" s="3" t="s">
        <v>1677</v>
      </c>
      <c r="C685" s="3" t="s">
        <v>1678</v>
      </c>
      <c r="D685" s="3" t="s">
        <v>1678</v>
      </c>
      <c r="E685" s="3" t="s">
        <v>7</v>
      </c>
    </row>
    <row r="686">
      <c r="A686" s="2">
        <v>44026.07357400463</v>
      </c>
      <c r="B686" s="3" t="s">
        <v>1679</v>
      </c>
      <c r="C686" s="3" t="s">
        <v>1680</v>
      </c>
      <c r="D686" s="3" t="s">
        <v>1681</v>
      </c>
      <c r="E686" s="3" t="s">
        <v>7</v>
      </c>
    </row>
    <row r="687">
      <c r="A687" s="2">
        <v>44026.07357890047</v>
      </c>
      <c r="B687" s="3" t="s">
        <v>1682</v>
      </c>
      <c r="C687" s="3" t="s">
        <v>1683</v>
      </c>
      <c r="D687" s="3" t="s">
        <v>1684</v>
      </c>
      <c r="E687" s="3" t="s">
        <v>7</v>
      </c>
    </row>
    <row r="688">
      <c r="A688" s="2">
        <v>44026.075298553245</v>
      </c>
      <c r="B688" s="3" t="s">
        <v>1685</v>
      </c>
      <c r="C688" s="3" t="s">
        <v>1686</v>
      </c>
      <c r="D688" s="3" t="s">
        <v>1686</v>
      </c>
      <c r="E688" s="3" t="s">
        <v>7</v>
      </c>
    </row>
    <row r="689">
      <c r="A689" s="2">
        <v>44026.07586457176</v>
      </c>
      <c r="B689" s="3" t="s">
        <v>1687</v>
      </c>
      <c r="C689" s="3" t="s">
        <v>1688</v>
      </c>
      <c r="D689" s="3" t="s">
        <v>1689</v>
      </c>
      <c r="E689" s="3" t="s">
        <v>7</v>
      </c>
    </row>
    <row r="690">
      <c r="A690" s="2">
        <v>44026.07680877315</v>
      </c>
      <c r="B690" s="3" t="s">
        <v>1690</v>
      </c>
      <c r="C690" s="3" t="s">
        <v>1691</v>
      </c>
      <c r="D690" s="3" t="s">
        <v>1691</v>
      </c>
      <c r="E690" s="3" t="s">
        <v>7</v>
      </c>
    </row>
    <row r="691">
      <c r="A691" s="2">
        <v>44026.08136827547</v>
      </c>
      <c r="B691" s="3" t="s">
        <v>1692</v>
      </c>
      <c r="C691" s="3" t="s">
        <v>1693</v>
      </c>
      <c r="D691" s="3" t="s">
        <v>1694</v>
      </c>
      <c r="E691" s="3" t="s">
        <v>7</v>
      </c>
    </row>
    <row r="692">
      <c r="A692" s="2">
        <v>44026.08192865741</v>
      </c>
      <c r="B692" s="3" t="s">
        <v>1695</v>
      </c>
      <c r="C692" s="3" t="s">
        <v>1696</v>
      </c>
      <c r="D692" s="3" t="s">
        <v>1696</v>
      </c>
      <c r="E692" s="3" t="s">
        <v>7</v>
      </c>
    </row>
    <row r="693">
      <c r="A693" s="2">
        <v>44026.08269130787</v>
      </c>
      <c r="B693" s="3" t="s">
        <v>1697</v>
      </c>
      <c r="C693" s="3" t="s">
        <v>1698</v>
      </c>
      <c r="D693" s="3" t="s">
        <v>1699</v>
      </c>
      <c r="E693" s="3" t="s">
        <v>7</v>
      </c>
    </row>
    <row r="694">
      <c r="A694" s="2">
        <v>44026.08338123842</v>
      </c>
      <c r="B694" s="3" t="s">
        <v>1700</v>
      </c>
      <c r="C694" s="3" t="s">
        <v>1701</v>
      </c>
      <c r="D694" s="3" t="s">
        <v>1702</v>
      </c>
      <c r="E694" s="3" t="s">
        <v>632</v>
      </c>
    </row>
    <row r="695">
      <c r="A695" s="2">
        <v>44026.08362790509</v>
      </c>
      <c r="B695" s="3" t="s">
        <v>1703</v>
      </c>
      <c r="C695" s="3" t="s">
        <v>1704</v>
      </c>
      <c r="D695" s="3" t="s">
        <v>1705</v>
      </c>
      <c r="E695" s="3" t="s">
        <v>7</v>
      </c>
    </row>
    <row r="696">
      <c r="A696" s="2">
        <v>44026.08390033565</v>
      </c>
      <c r="B696" s="3" t="s">
        <v>1706</v>
      </c>
      <c r="C696" s="3" t="s">
        <v>1707</v>
      </c>
      <c r="D696" s="3" t="s">
        <v>1708</v>
      </c>
      <c r="E696" s="3" t="s">
        <v>7</v>
      </c>
    </row>
    <row r="697">
      <c r="A697" s="2">
        <v>44026.08581321759</v>
      </c>
      <c r="B697" s="3" t="s">
        <v>1709</v>
      </c>
      <c r="C697" s="3" t="s">
        <v>1710</v>
      </c>
      <c r="D697" s="3" t="s">
        <v>1710</v>
      </c>
      <c r="E697" s="3" t="s">
        <v>7</v>
      </c>
    </row>
    <row r="698">
      <c r="A698" s="2">
        <v>44026.08597226852</v>
      </c>
      <c r="B698" s="3" t="s">
        <v>1711</v>
      </c>
      <c r="C698" s="3" t="s">
        <v>1712</v>
      </c>
      <c r="D698" s="3" t="s">
        <v>1712</v>
      </c>
      <c r="E698" s="3" t="s">
        <v>7</v>
      </c>
    </row>
    <row r="699">
      <c r="A699" s="2">
        <v>44026.08941748843</v>
      </c>
      <c r="B699" s="3" t="s">
        <v>1713</v>
      </c>
      <c r="C699" s="3" t="s">
        <v>1714</v>
      </c>
      <c r="D699" s="3" t="s">
        <v>1715</v>
      </c>
      <c r="E699" s="3" t="s">
        <v>7</v>
      </c>
    </row>
    <row r="700">
      <c r="A700" s="2">
        <v>44026.090189560186</v>
      </c>
      <c r="B700" s="3" t="s">
        <v>1716</v>
      </c>
      <c r="C700" s="3" t="s">
        <v>1717</v>
      </c>
      <c r="D700" s="3" t="s">
        <v>1718</v>
      </c>
      <c r="E700" s="3" t="s">
        <v>7</v>
      </c>
    </row>
    <row r="701">
      <c r="A701" s="2">
        <v>44026.09032633102</v>
      </c>
      <c r="B701" s="3" t="s">
        <v>1719</v>
      </c>
      <c r="C701" s="3" t="s">
        <v>1720</v>
      </c>
      <c r="D701" s="3" t="s">
        <v>1720</v>
      </c>
      <c r="E701" s="3" t="s">
        <v>7</v>
      </c>
    </row>
    <row r="702">
      <c r="A702" s="2">
        <v>44026.09131240741</v>
      </c>
      <c r="B702" s="3" t="s">
        <v>1721</v>
      </c>
      <c r="C702" s="3" t="s">
        <v>1722</v>
      </c>
      <c r="D702" s="3" t="s">
        <v>1722</v>
      </c>
      <c r="E702" s="3" t="s">
        <v>7</v>
      </c>
    </row>
    <row r="703">
      <c r="A703" s="2">
        <v>44026.09169274305</v>
      </c>
      <c r="B703" s="3" t="s">
        <v>1723</v>
      </c>
      <c r="C703" s="3" t="s">
        <v>1724</v>
      </c>
      <c r="D703" s="3" t="s">
        <v>1725</v>
      </c>
      <c r="E703" s="3" t="s">
        <v>7</v>
      </c>
    </row>
    <row r="704">
      <c r="A704" s="2">
        <v>44026.09187696759</v>
      </c>
      <c r="B704" s="3" t="s">
        <v>1726</v>
      </c>
      <c r="C704" s="3" t="s">
        <v>1727</v>
      </c>
      <c r="D704" s="3" t="s">
        <v>1728</v>
      </c>
      <c r="E704" s="3" t="s">
        <v>7</v>
      </c>
    </row>
    <row r="705">
      <c r="A705" s="2">
        <v>44026.09254607639</v>
      </c>
      <c r="B705" s="3" t="s">
        <v>1729</v>
      </c>
      <c r="C705" s="3" t="s">
        <v>1730</v>
      </c>
      <c r="D705" s="3" t="s">
        <v>1731</v>
      </c>
      <c r="E705" s="3" t="s">
        <v>7</v>
      </c>
    </row>
    <row r="706">
      <c r="A706" s="2">
        <v>44026.09302305555</v>
      </c>
      <c r="B706" s="3" t="s">
        <v>1732</v>
      </c>
      <c r="C706" s="3" t="s">
        <v>1733</v>
      </c>
      <c r="D706" s="3" t="s">
        <v>1734</v>
      </c>
      <c r="E706" s="3" t="s">
        <v>7</v>
      </c>
    </row>
    <row r="707">
      <c r="A707" s="2">
        <v>44026.09311052083</v>
      </c>
      <c r="B707" s="3" t="s">
        <v>1735</v>
      </c>
      <c r="C707" s="3" t="s">
        <v>1736</v>
      </c>
      <c r="D707" s="3" t="s">
        <v>1737</v>
      </c>
      <c r="E707" s="3" t="s">
        <v>7</v>
      </c>
    </row>
    <row r="708">
      <c r="A708" s="2">
        <v>44026.09517269676</v>
      </c>
      <c r="B708" s="3" t="s">
        <v>1738</v>
      </c>
      <c r="C708" s="3" t="s">
        <v>1739</v>
      </c>
      <c r="D708" s="3" t="s">
        <v>1740</v>
      </c>
      <c r="E708" s="3" t="s">
        <v>7</v>
      </c>
    </row>
    <row r="709">
      <c r="A709" s="2">
        <v>44026.09521679398</v>
      </c>
      <c r="B709" s="3" t="s">
        <v>1741</v>
      </c>
      <c r="C709" s="3" t="s">
        <v>1742</v>
      </c>
      <c r="D709" s="3" t="s">
        <v>1742</v>
      </c>
      <c r="E709" s="3" t="s">
        <v>7</v>
      </c>
    </row>
    <row r="710">
      <c r="A710" s="2">
        <v>44026.096385462966</v>
      </c>
      <c r="B710" s="3" t="s">
        <v>1743</v>
      </c>
      <c r="C710" s="3" t="s">
        <v>1744</v>
      </c>
      <c r="D710" s="3" t="s">
        <v>1745</v>
      </c>
      <c r="E710" s="3" t="s">
        <v>7</v>
      </c>
    </row>
    <row r="711">
      <c r="A711" s="2">
        <v>44026.09663818287</v>
      </c>
      <c r="B711" s="3" t="s">
        <v>1746</v>
      </c>
      <c r="C711" s="3" t="s">
        <v>1747</v>
      </c>
      <c r="D711" s="3" t="s">
        <v>1747</v>
      </c>
      <c r="E711" s="3" t="s">
        <v>7</v>
      </c>
    </row>
    <row r="712">
      <c r="A712" s="2">
        <v>44026.097859733796</v>
      </c>
      <c r="B712" s="3" t="s">
        <v>1748</v>
      </c>
      <c r="C712" s="3" t="s">
        <v>1749</v>
      </c>
      <c r="D712" s="3" t="s">
        <v>1750</v>
      </c>
      <c r="E712" s="3" t="s">
        <v>7</v>
      </c>
    </row>
    <row r="713">
      <c r="A713" s="2">
        <v>44026.09805263889</v>
      </c>
      <c r="B713" s="3" t="s">
        <v>1751</v>
      </c>
      <c r="C713" s="3" t="s">
        <v>1752</v>
      </c>
      <c r="D713" s="3" t="s">
        <v>1753</v>
      </c>
      <c r="E713" s="3" t="s">
        <v>7</v>
      </c>
    </row>
    <row r="714">
      <c r="A714" s="2">
        <v>44026.09985940972</v>
      </c>
      <c r="B714" s="3" t="s">
        <v>1754</v>
      </c>
      <c r="C714" s="3" t="s">
        <v>1755</v>
      </c>
      <c r="D714" s="3" t="s">
        <v>1756</v>
      </c>
      <c r="E714" s="3" t="s">
        <v>7</v>
      </c>
    </row>
    <row r="715">
      <c r="A715" s="2">
        <v>44026.10066094907</v>
      </c>
      <c r="B715" s="3" t="s">
        <v>1757</v>
      </c>
      <c r="C715" s="3" t="s">
        <v>1758</v>
      </c>
      <c r="D715" s="3" t="s">
        <v>1758</v>
      </c>
      <c r="E715" s="3" t="s">
        <v>7</v>
      </c>
    </row>
    <row r="716">
      <c r="A716" s="2">
        <v>44026.10070585649</v>
      </c>
      <c r="B716" s="3" t="s">
        <v>1759</v>
      </c>
      <c r="C716" s="3" t="s">
        <v>1760</v>
      </c>
      <c r="D716" s="3" t="s">
        <v>1761</v>
      </c>
      <c r="E716" s="3" t="s">
        <v>7</v>
      </c>
    </row>
    <row r="717">
      <c r="A717" s="2">
        <v>44026.10193149306</v>
      </c>
      <c r="B717" s="3" t="s">
        <v>1762</v>
      </c>
      <c r="C717" s="3" t="s">
        <v>1763</v>
      </c>
      <c r="D717" s="3" t="s">
        <v>1763</v>
      </c>
      <c r="E717" s="3" t="s">
        <v>7</v>
      </c>
    </row>
    <row r="718">
      <c r="A718" s="2">
        <v>44026.103677997686</v>
      </c>
      <c r="B718" s="3" t="s">
        <v>1764</v>
      </c>
      <c r="C718" s="3" t="s">
        <v>1765</v>
      </c>
      <c r="D718" s="3" t="s">
        <v>1765</v>
      </c>
      <c r="E718" s="3" t="s">
        <v>7</v>
      </c>
    </row>
    <row r="719">
      <c r="A719" s="2">
        <v>44026.10405164352</v>
      </c>
      <c r="B719" s="3" t="s">
        <v>1766</v>
      </c>
      <c r="C719" s="3" t="s">
        <v>1767</v>
      </c>
      <c r="D719" s="3" t="s">
        <v>1768</v>
      </c>
      <c r="E719" s="3" t="s">
        <v>7</v>
      </c>
    </row>
    <row r="720">
      <c r="A720" s="2">
        <v>44026.10423010417</v>
      </c>
      <c r="B720" s="3" t="s">
        <v>1769</v>
      </c>
      <c r="C720" s="3" t="s">
        <v>1770</v>
      </c>
      <c r="D720" s="3" t="s">
        <v>1770</v>
      </c>
      <c r="E720" s="3" t="s">
        <v>7</v>
      </c>
    </row>
    <row r="721">
      <c r="A721" s="2">
        <v>44026.104690671295</v>
      </c>
      <c r="B721" s="3" t="s">
        <v>1771</v>
      </c>
      <c r="C721" s="3" t="s">
        <v>1772</v>
      </c>
      <c r="D721" s="3" t="s">
        <v>1773</v>
      </c>
      <c r="E721" s="3" t="s">
        <v>7</v>
      </c>
    </row>
    <row r="722">
      <c r="A722" s="2">
        <v>44026.10665775463</v>
      </c>
      <c r="B722" s="3" t="s">
        <v>1774</v>
      </c>
      <c r="C722" s="3" t="s">
        <v>1775</v>
      </c>
      <c r="D722" s="3" t="s">
        <v>1776</v>
      </c>
      <c r="E722" s="3" t="s">
        <v>7</v>
      </c>
    </row>
    <row r="723">
      <c r="A723" s="2">
        <v>44026.10669277778</v>
      </c>
      <c r="B723" s="3" t="s">
        <v>1777</v>
      </c>
      <c r="C723" s="3" t="s">
        <v>1778</v>
      </c>
      <c r="D723" s="3" t="s">
        <v>1779</v>
      </c>
      <c r="E723" s="3" t="s">
        <v>7</v>
      </c>
    </row>
    <row r="724">
      <c r="A724" s="2">
        <v>44026.10938383102</v>
      </c>
      <c r="B724" s="3" t="s">
        <v>1780</v>
      </c>
      <c r="C724" s="3" t="s">
        <v>1781</v>
      </c>
      <c r="D724" s="3" t="s">
        <v>1781</v>
      </c>
      <c r="E724" s="3" t="s">
        <v>7</v>
      </c>
    </row>
    <row r="725">
      <c r="A725" s="2">
        <v>44026.111370659724</v>
      </c>
      <c r="B725" s="3" t="s">
        <v>1782</v>
      </c>
      <c r="C725" s="3" t="s">
        <v>1783</v>
      </c>
      <c r="D725" s="3" t="s">
        <v>1783</v>
      </c>
      <c r="E725" s="3" t="s">
        <v>7</v>
      </c>
    </row>
    <row r="726">
      <c r="A726" s="2">
        <v>44026.111971886574</v>
      </c>
      <c r="B726" s="3" t="s">
        <v>1784</v>
      </c>
      <c r="C726" s="3" t="s">
        <v>1785</v>
      </c>
      <c r="D726" s="3" t="s">
        <v>1785</v>
      </c>
      <c r="E726" s="3" t="s">
        <v>7</v>
      </c>
    </row>
    <row r="727">
      <c r="A727" s="2">
        <v>44026.11156797454</v>
      </c>
      <c r="B727" s="3" t="s">
        <v>1786</v>
      </c>
      <c r="C727" s="3" t="s">
        <v>1787</v>
      </c>
      <c r="D727" s="3" t="s">
        <v>1788</v>
      </c>
      <c r="E727" s="3" t="s">
        <v>7</v>
      </c>
    </row>
    <row r="728">
      <c r="A728" s="2">
        <v>44026.11328414352</v>
      </c>
      <c r="B728" s="3" t="s">
        <v>1789</v>
      </c>
      <c r="C728" s="3" t="s">
        <v>1790</v>
      </c>
      <c r="D728" s="3" t="s">
        <v>1790</v>
      </c>
      <c r="E728" s="3" t="s">
        <v>7</v>
      </c>
    </row>
    <row r="729">
      <c r="A729" s="2">
        <v>44026.11464597222</v>
      </c>
      <c r="B729" s="3" t="s">
        <v>1791</v>
      </c>
      <c r="C729" s="3" t="s">
        <v>1792</v>
      </c>
      <c r="D729" s="3" t="s">
        <v>1792</v>
      </c>
      <c r="E729" s="3" t="s">
        <v>7</v>
      </c>
    </row>
    <row r="730">
      <c r="A730" s="2">
        <v>44026.115792592595</v>
      </c>
      <c r="B730" s="3" t="s">
        <v>1793</v>
      </c>
      <c r="C730" s="3" t="s">
        <v>1794</v>
      </c>
      <c r="D730" s="3" t="s">
        <v>1795</v>
      </c>
      <c r="E730" s="3" t="s">
        <v>7</v>
      </c>
    </row>
    <row r="731">
      <c r="A731" s="2">
        <v>44026.115781354165</v>
      </c>
      <c r="B731" s="3" t="s">
        <v>1796</v>
      </c>
      <c r="C731" s="3" t="s">
        <v>1797</v>
      </c>
      <c r="D731" s="3" t="s">
        <v>1797</v>
      </c>
      <c r="E731" s="3" t="s">
        <v>7</v>
      </c>
    </row>
    <row r="732">
      <c r="A732" s="2">
        <v>44026.11800178241</v>
      </c>
      <c r="B732" s="3" t="s">
        <v>1798</v>
      </c>
      <c r="C732" s="3" t="s">
        <v>1799</v>
      </c>
      <c r="D732" s="3" t="s">
        <v>1800</v>
      </c>
      <c r="E732" s="3" t="s">
        <v>7</v>
      </c>
    </row>
    <row r="733">
      <c r="A733" s="2">
        <v>44026.12154680556</v>
      </c>
      <c r="B733" s="3" t="s">
        <v>1801</v>
      </c>
      <c r="C733" s="3" t="s">
        <v>1802</v>
      </c>
      <c r="D733" s="3" t="s">
        <v>1803</v>
      </c>
      <c r="E733" s="3" t="s">
        <v>7</v>
      </c>
    </row>
    <row r="734">
      <c r="A734" s="2">
        <v>44026.12250182871</v>
      </c>
      <c r="B734" s="3" t="s">
        <v>1804</v>
      </c>
      <c r="C734" s="3" t="s">
        <v>1805</v>
      </c>
      <c r="D734" s="3" t="s">
        <v>1806</v>
      </c>
      <c r="E734" s="3" t="s">
        <v>7</v>
      </c>
    </row>
    <row r="735">
      <c r="A735" s="2">
        <v>44026.122767037035</v>
      </c>
      <c r="B735" s="3" t="s">
        <v>1807</v>
      </c>
      <c r="C735" s="3" t="s">
        <v>1808</v>
      </c>
      <c r="D735" s="3" t="s">
        <v>1808</v>
      </c>
      <c r="E735" s="3" t="s">
        <v>7</v>
      </c>
    </row>
    <row r="736">
      <c r="A736" s="2">
        <v>44026.124484768516</v>
      </c>
      <c r="B736" s="3" t="s">
        <v>1809</v>
      </c>
      <c r="C736" s="3" t="s">
        <v>1810</v>
      </c>
      <c r="D736" s="3" t="s">
        <v>1810</v>
      </c>
      <c r="E736" s="3" t="s">
        <v>7</v>
      </c>
    </row>
    <row r="737">
      <c r="A737" s="2">
        <v>44026.12555924768</v>
      </c>
      <c r="B737" s="3" t="s">
        <v>1811</v>
      </c>
      <c r="C737" s="3" t="s">
        <v>1812</v>
      </c>
      <c r="D737" s="3" t="s">
        <v>1812</v>
      </c>
      <c r="E737" s="3" t="s">
        <v>7</v>
      </c>
    </row>
    <row r="738">
      <c r="A738" s="2">
        <v>44026.12611909722</v>
      </c>
      <c r="B738" s="3" t="s">
        <v>1813</v>
      </c>
      <c r="C738" s="3" t="s">
        <v>1814</v>
      </c>
      <c r="D738" s="3" t="s">
        <v>1814</v>
      </c>
      <c r="E738" s="3" t="s">
        <v>7</v>
      </c>
    </row>
    <row r="739">
      <c r="A739" s="2">
        <v>44026.126887569444</v>
      </c>
      <c r="B739" s="3" t="s">
        <v>1815</v>
      </c>
      <c r="C739" s="3" t="s">
        <v>1816</v>
      </c>
      <c r="D739" s="3" t="s">
        <v>1817</v>
      </c>
      <c r="E739" s="3" t="s">
        <v>7</v>
      </c>
    </row>
    <row r="740">
      <c r="A740" s="2">
        <v>44026.128497557875</v>
      </c>
      <c r="B740" s="3" t="s">
        <v>1818</v>
      </c>
      <c r="C740" s="3" t="s">
        <v>1819</v>
      </c>
      <c r="D740" s="3" t="s">
        <v>1820</v>
      </c>
      <c r="E740" s="3" t="s">
        <v>7</v>
      </c>
    </row>
    <row r="741">
      <c r="A741" s="2">
        <v>44026.12948415509</v>
      </c>
      <c r="B741" s="3" t="s">
        <v>1821</v>
      </c>
      <c r="C741" s="3" t="s">
        <v>1822</v>
      </c>
      <c r="D741" s="3" t="s">
        <v>1823</v>
      </c>
      <c r="E741" s="3" t="s">
        <v>7</v>
      </c>
    </row>
    <row r="742">
      <c r="A742" s="2">
        <v>44026.13088119213</v>
      </c>
      <c r="B742" s="3" t="s">
        <v>1824</v>
      </c>
      <c r="C742" s="3" t="s">
        <v>1825</v>
      </c>
      <c r="D742" s="3" t="s">
        <v>1825</v>
      </c>
      <c r="E742" s="3" t="s">
        <v>7</v>
      </c>
    </row>
    <row r="743">
      <c r="A743" s="2">
        <v>44026.13448887732</v>
      </c>
      <c r="B743" s="3" t="s">
        <v>1826</v>
      </c>
      <c r="C743" s="3" t="s">
        <v>1827</v>
      </c>
      <c r="D743" s="3" t="s">
        <v>1827</v>
      </c>
      <c r="E743" s="3" t="s">
        <v>7</v>
      </c>
    </row>
    <row r="744">
      <c r="A744" s="2">
        <v>44026.13472806713</v>
      </c>
      <c r="B744" s="3" t="s">
        <v>1828</v>
      </c>
      <c r="C744" s="3" t="s">
        <v>1829</v>
      </c>
      <c r="D744" s="3" t="s">
        <v>1829</v>
      </c>
      <c r="E744" s="3" t="s">
        <v>7</v>
      </c>
    </row>
    <row r="745">
      <c r="A745" s="2">
        <v>44026.135998067126</v>
      </c>
      <c r="B745" s="3" t="s">
        <v>1830</v>
      </c>
      <c r="C745" s="3" t="s">
        <v>1831</v>
      </c>
      <c r="D745" s="3" t="s">
        <v>1832</v>
      </c>
      <c r="E745" s="3" t="s">
        <v>7</v>
      </c>
    </row>
    <row r="746">
      <c r="A746" s="2">
        <v>44026.136421874995</v>
      </c>
      <c r="B746" s="3" t="s">
        <v>1833</v>
      </c>
      <c r="C746" s="3" t="s">
        <v>1834</v>
      </c>
      <c r="D746" s="3" t="s">
        <v>1834</v>
      </c>
      <c r="E746" s="3" t="s">
        <v>7</v>
      </c>
    </row>
    <row r="747">
      <c r="A747" s="2">
        <v>44026.136657916664</v>
      </c>
      <c r="B747" s="3" t="s">
        <v>1835</v>
      </c>
      <c r="C747" s="3" t="s">
        <v>1836</v>
      </c>
      <c r="D747" s="3" t="s">
        <v>1836</v>
      </c>
      <c r="E747" s="3" t="s">
        <v>7</v>
      </c>
    </row>
    <row r="748">
      <c r="A748" s="2">
        <v>44026.1367522338</v>
      </c>
      <c r="B748" s="3" t="s">
        <v>1837</v>
      </c>
      <c r="C748" s="3" t="s">
        <v>1838</v>
      </c>
      <c r="D748" s="3" t="s">
        <v>1838</v>
      </c>
      <c r="E748" s="3" t="s">
        <v>7</v>
      </c>
    </row>
    <row r="749">
      <c r="A749" s="2">
        <v>44026.13952827547</v>
      </c>
      <c r="B749" s="3" t="s">
        <v>1839</v>
      </c>
      <c r="C749" s="3" t="s">
        <v>1840</v>
      </c>
      <c r="D749" s="3" t="s">
        <v>1841</v>
      </c>
      <c r="E749" s="3" t="s">
        <v>7</v>
      </c>
    </row>
    <row r="750">
      <c r="A750" s="2">
        <v>44026.14012783565</v>
      </c>
      <c r="B750" s="3" t="s">
        <v>1842</v>
      </c>
      <c r="C750" s="3" t="s">
        <v>1843</v>
      </c>
      <c r="D750" s="3" t="s">
        <v>1844</v>
      </c>
      <c r="E750" s="3" t="s">
        <v>7</v>
      </c>
    </row>
    <row r="751">
      <c r="A751" s="2">
        <v>44026.14317591435</v>
      </c>
      <c r="B751" s="3" t="s">
        <v>1845</v>
      </c>
      <c r="C751" s="3" t="s">
        <v>1846</v>
      </c>
      <c r="D751" s="3" t="s">
        <v>1846</v>
      </c>
      <c r="E751" s="3" t="s">
        <v>7</v>
      </c>
    </row>
    <row r="752">
      <c r="A752" s="2">
        <v>44026.14435313657</v>
      </c>
      <c r="B752" s="3" t="s">
        <v>1847</v>
      </c>
      <c r="C752" s="3" t="s">
        <v>1848</v>
      </c>
      <c r="D752" s="3" t="s">
        <v>1849</v>
      </c>
      <c r="E752" s="3" t="s">
        <v>7</v>
      </c>
    </row>
    <row r="753">
      <c r="A753" s="2">
        <v>44026.14556534722</v>
      </c>
      <c r="B753" s="3" t="s">
        <v>1850</v>
      </c>
      <c r="C753" s="3" t="s">
        <v>1851</v>
      </c>
      <c r="D753" s="3" t="s">
        <v>1852</v>
      </c>
      <c r="E753" s="3" t="s">
        <v>7</v>
      </c>
    </row>
    <row r="754">
      <c r="A754" s="2">
        <v>44026.1461505787</v>
      </c>
      <c r="B754" s="3" t="s">
        <v>1853</v>
      </c>
      <c r="C754" s="3" t="s">
        <v>1854</v>
      </c>
      <c r="D754" s="3" t="s">
        <v>1855</v>
      </c>
      <c r="E754" s="3" t="s">
        <v>7</v>
      </c>
    </row>
    <row r="755">
      <c r="A755" s="2">
        <v>44026.146944803244</v>
      </c>
      <c r="B755" s="3" t="s">
        <v>1856</v>
      </c>
      <c r="C755" s="3" t="s">
        <v>1857</v>
      </c>
      <c r="D755" s="3" t="s">
        <v>1857</v>
      </c>
      <c r="E755" s="3" t="s">
        <v>7</v>
      </c>
    </row>
    <row r="756">
      <c r="A756" s="2">
        <v>44026.14866839121</v>
      </c>
      <c r="B756" s="3" t="s">
        <v>1858</v>
      </c>
      <c r="C756" s="3" t="s">
        <v>1859</v>
      </c>
      <c r="D756" s="3" t="s">
        <v>1859</v>
      </c>
      <c r="E756" s="3" t="s">
        <v>7</v>
      </c>
    </row>
    <row r="757">
      <c r="A757" s="2">
        <v>44026.14922961805</v>
      </c>
      <c r="B757" s="3" t="s">
        <v>1860</v>
      </c>
      <c r="C757" s="3" t="s">
        <v>1861</v>
      </c>
      <c r="D757" s="3" t="s">
        <v>1862</v>
      </c>
      <c r="E757" s="3" t="s">
        <v>7</v>
      </c>
    </row>
    <row r="758">
      <c r="A758" s="2">
        <v>44026.150173194445</v>
      </c>
      <c r="B758" s="3" t="s">
        <v>1863</v>
      </c>
      <c r="C758" s="3" t="s">
        <v>1864</v>
      </c>
      <c r="D758" s="3" t="s">
        <v>1864</v>
      </c>
      <c r="E758" s="3" t="s">
        <v>7</v>
      </c>
    </row>
    <row r="759">
      <c r="A759" s="2">
        <v>44026.15082028935</v>
      </c>
      <c r="B759" s="3" t="s">
        <v>1865</v>
      </c>
      <c r="C759" s="3" t="s">
        <v>1866</v>
      </c>
      <c r="D759" s="3" t="s">
        <v>1866</v>
      </c>
      <c r="E759" s="3" t="s">
        <v>7</v>
      </c>
    </row>
    <row r="760">
      <c r="A760" s="2">
        <v>44026.15121327546</v>
      </c>
      <c r="B760" s="3" t="s">
        <v>1867</v>
      </c>
      <c r="C760" s="3" t="s">
        <v>1868</v>
      </c>
      <c r="D760" s="3" t="s">
        <v>1869</v>
      </c>
      <c r="E760" s="3" t="s">
        <v>7</v>
      </c>
    </row>
    <row r="761">
      <c r="A761" s="2">
        <v>44026.1519165162</v>
      </c>
      <c r="B761" s="3" t="s">
        <v>1870</v>
      </c>
      <c r="C761" s="3" t="s">
        <v>1871</v>
      </c>
      <c r="D761" s="3" t="s">
        <v>1871</v>
      </c>
      <c r="E761" s="3" t="s">
        <v>7</v>
      </c>
    </row>
    <row r="762">
      <c r="A762" s="2">
        <v>44026.154974537036</v>
      </c>
      <c r="B762" s="3" t="s">
        <v>1872</v>
      </c>
      <c r="C762" s="3" t="s">
        <v>1873</v>
      </c>
      <c r="D762" s="3" t="s">
        <v>1874</v>
      </c>
      <c r="E762" s="3" t="s">
        <v>7</v>
      </c>
    </row>
    <row r="763">
      <c r="A763" s="2">
        <v>44026.15671597222</v>
      </c>
      <c r="B763" s="3" t="s">
        <v>1875</v>
      </c>
      <c r="C763" s="3" t="s">
        <v>1876</v>
      </c>
      <c r="D763" s="3" t="s">
        <v>1877</v>
      </c>
      <c r="E763" s="3" t="s">
        <v>7</v>
      </c>
    </row>
    <row r="764">
      <c r="A764" s="2">
        <v>44026.157880370374</v>
      </c>
      <c r="B764" s="3" t="s">
        <v>1878</v>
      </c>
      <c r="C764" s="3" t="s">
        <v>1879</v>
      </c>
      <c r="D764" s="3" t="s">
        <v>1879</v>
      </c>
      <c r="E764" s="3" t="s">
        <v>7</v>
      </c>
    </row>
    <row r="765">
      <c r="A765" s="2">
        <v>44026.15809082176</v>
      </c>
      <c r="B765" s="3" t="s">
        <v>1880</v>
      </c>
      <c r="C765" s="3" t="s">
        <v>1881</v>
      </c>
      <c r="D765" s="3" t="s">
        <v>1882</v>
      </c>
      <c r="E765" s="3" t="s">
        <v>7</v>
      </c>
    </row>
    <row r="766">
      <c r="A766" s="2">
        <v>44026.15934385417</v>
      </c>
      <c r="B766" s="3" t="s">
        <v>1883</v>
      </c>
      <c r="C766" s="3" t="s">
        <v>1884</v>
      </c>
      <c r="D766" s="3" t="s">
        <v>1885</v>
      </c>
      <c r="E766" s="3" t="s">
        <v>7</v>
      </c>
    </row>
    <row r="767">
      <c r="A767" s="2">
        <v>44026.161237928245</v>
      </c>
      <c r="B767" s="3" t="s">
        <v>1886</v>
      </c>
      <c r="C767" s="3" t="s">
        <v>1887</v>
      </c>
      <c r="D767" s="3" t="s">
        <v>1887</v>
      </c>
      <c r="E767" s="3" t="s">
        <v>7</v>
      </c>
    </row>
    <row r="768">
      <c r="A768" s="2">
        <v>44026.16234247685</v>
      </c>
      <c r="B768" s="3" t="s">
        <v>1888</v>
      </c>
      <c r="C768" s="3" t="s">
        <v>1889</v>
      </c>
      <c r="D768" s="3" t="s">
        <v>1890</v>
      </c>
      <c r="E768" s="3" t="s">
        <v>7</v>
      </c>
    </row>
    <row r="769">
      <c r="A769" s="2">
        <v>44026.16315003472</v>
      </c>
      <c r="B769" s="3" t="s">
        <v>1891</v>
      </c>
      <c r="C769" s="3" t="s">
        <v>1892</v>
      </c>
      <c r="D769" s="3" t="s">
        <v>1892</v>
      </c>
      <c r="E769" s="3" t="s">
        <v>7</v>
      </c>
    </row>
    <row r="770">
      <c r="A770" s="2">
        <v>44026.16525795139</v>
      </c>
      <c r="B770" s="3" t="s">
        <v>1893</v>
      </c>
      <c r="C770" s="3" t="s">
        <v>1894</v>
      </c>
      <c r="D770" s="3" t="s">
        <v>1895</v>
      </c>
      <c r="E770" s="3" t="s">
        <v>7</v>
      </c>
    </row>
    <row r="771">
      <c r="A771" s="2">
        <v>44026.16623340278</v>
      </c>
      <c r="B771" s="3" t="s">
        <v>1896</v>
      </c>
      <c r="C771" s="3" t="s">
        <v>1897</v>
      </c>
      <c r="D771" s="3" t="s">
        <v>1898</v>
      </c>
      <c r="E771" s="3" t="s">
        <v>7</v>
      </c>
    </row>
    <row r="772">
      <c r="A772" s="2">
        <v>44026.16656777778</v>
      </c>
      <c r="B772" s="3" t="s">
        <v>1899</v>
      </c>
      <c r="C772" s="3" t="s">
        <v>1900</v>
      </c>
      <c r="D772" s="3" t="s">
        <v>1900</v>
      </c>
      <c r="E772" s="3" t="s">
        <v>7</v>
      </c>
    </row>
    <row r="773">
      <c r="A773" s="2">
        <v>44026.166608541665</v>
      </c>
      <c r="B773" s="3" t="s">
        <v>1901</v>
      </c>
      <c r="C773" s="3" t="s">
        <v>1902</v>
      </c>
      <c r="D773" s="3" t="s">
        <v>1902</v>
      </c>
      <c r="E773" s="3" t="s">
        <v>7</v>
      </c>
    </row>
    <row r="774">
      <c r="A774" s="2">
        <v>44026.167166377316</v>
      </c>
      <c r="B774" s="3" t="s">
        <v>1903</v>
      </c>
      <c r="C774" s="3" t="s">
        <v>1904</v>
      </c>
      <c r="D774" s="3" t="s">
        <v>1905</v>
      </c>
      <c r="E774" s="3" t="s">
        <v>7</v>
      </c>
    </row>
    <row r="775">
      <c r="A775" s="2">
        <v>44026.16839899306</v>
      </c>
      <c r="B775" s="3" t="s">
        <v>1906</v>
      </c>
      <c r="C775" s="3" t="s">
        <v>1907</v>
      </c>
      <c r="D775" s="3" t="s">
        <v>1908</v>
      </c>
      <c r="E775" s="3" t="s">
        <v>7</v>
      </c>
    </row>
    <row r="776">
      <c r="A776" s="2">
        <v>44026.168751192134</v>
      </c>
      <c r="B776" s="3" t="s">
        <v>1909</v>
      </c>
      <c r="C776" s="3" t="s">
        <v>1910</v>
      </c>
      <c r="D776" s="3" t="s">
        <v>1910</v>
      </c>
      <c r="E776" s="3" t="s">
        <v>7</v>
      </c>
    </row>
    <row r="777">
      <c r="A777" s="2">
        <v>44026.16923667824</v>
      </c>
      <c r="B777" s="3" t="s">
        <v>1911</v>
      </c>
      <c r="C777" s="3" t="s">
        <v>1912</v>
      </c>
      <c r="D777" s="3" t="s">
        <v>1912</v>
      </c>
      <c r="E777" s="3" t="s">
        <v>7</v>
      </c>
    </row>
    <row r="778">
      <c r="A778" s="2">
        <v>44026.17222636574</v>
      </c>
      <c r="B778" s="3" t="s">
        <v>1913</v>
      </c>
      <c r="C778" s="3" t="s">
        <v>1914</v>
      </c>
      <c r="D778" s="3" t="s">
        <v>1915</v>
      </c>
      <c r="E778" s="3" t="s">
        <v>7</v>
      </c>
    </row>
    <row r="779">
      <c r="A779" s="2">
        <v>44026.17287761574</v>
      </c>
      <c r="B779" s="3" t="s">
        <v>1916</v>
      </c>
      <c r="C779" s="3" t="s">
        <v>1917</v>
      </c>
      <c r="D779" s="3" t="s">
        <v>1917</v>
      </c>
      <c r="E779" s="3" t="s">
        <v>7</v>
      </c>
    </row>
    <row r="780">
      <c r="A780" s="2">
        <v>44026.1733312037</v>
      </c>
      <c r="B780" s="3" t="s">
        <v>1918</v>
      </c>
      <c r="C780" s="3" t="s">
        <v>1919</v>
      </c>
      <c r="D780" s="3" t="s">
        <v>1919</v>
      </c>
      <c r="E780" s="3" t="s">
        <v>7</v>
      </c>
    </row>
    <row r="781">
      <c r="A781" s="2">
        <v>44026.1751282176</v>
      </c>
      <c r="B781" s="3" t="s">
        <v>1920</v>
      </c>
      <c r="C781" s="3" t="s">
        <v>1921</v>
      </c>
      <c r="D781" s="3" t="s">
        <v>1922</v>
      </c>
      <c r="E781" s="3" t="s">
        <v>7</v>
      </c>
    </row>
    <row r="782">
      <c r="A782" s="2">
        <v>44026.17759178241</v>
      </c>
      <c r="B782" s="3" t="s">
        <v>1923</v>
      </c>
      <c r="C782" s="3" t="s">
        <v>1924</v>
      </c>
      <c r="D782" s="3" t="s">
        <v>1925</v>
      </c>
      <c r="E782" s="3" t="s">
        <v>7</v>
      </c>
    </row>
    <row r="783">
      <c r="A783" s="2">
        <v>44026.181701064816</v>
      </c>
      <c r="B783" s="3" t="s">
        <v>1926</v>
      </c>
      <c r="C783" s="3" t="s">
        <v>1927</v>
      </c>
      <c r="D783" s="3" t="s">
        <v>1928</v>
      </c>
      <c r="E783" s="3" t="s">
        <v>7</v>
      </c>
    </row>
    <row r="784">
      <c r="A784" s="2">
        <v>44026.18499461806</v>
      </c>
      <c r="B784" s="3" t="s">
        <v>1929</v>
      </c>
      <c r="C784" s="3" t="s">
        <v>1930</v>
      </c>
      <c r="D784" s="3" t="s">
        <v>1930</v>
      </c>
      <c r="E784" s="3" t="s">
        <v>7</v>
      </c>
    </row>
    <row r="785">
      <c r="A785" s="2">
        <v>44026.185612905094</v>
      </c>
      <c r="B785" s="3" t="s">
        <v>1931</v>
      </c>
      <c r="C785" s="3" t="s">
        <v>1932</v>
      </c>
      <c r="D785" s="3" t="s">
        <v>1933</v>
      </c>
      <c r="E785" s="3" t="s">
        <v>7</v>
      </c>
    </row>
    <row r="786">
      <c r="A786" s="2">
        <v>44026.186667013884</v>
      </c>
      <c r="B786" s="3" t="s">
        <v>1934</v>
      </c>
      <c r="C786" s="3" t="s">
        <v>1935</v>
      </c>
      <c r="D786" s="3" t="s">
        <v>1936</v>
      </c>
      <c r="E786" s="3" t="s">
        <v>7</v>
      </c>
    </row>
    <row r="787">
      <c r="A787" s="2">
        <v>44026.18832915509</v>
      </c>
      <c r="B787" s="3" t="s">
        <v>1937</v>
      </c>
      <c r="C787" s="3" t="s">
        <v>1938</v>
      </c>
      <c r="D787" s="3" t="s">
        <v>1938</v>
      </c>
      <c r="E787" s="3" t="s">
        <v>7</v>
      </c>
    </row>
    <row r="788">
      <c r="A788" s="2">
        <v>44026.190797372685</v>
      </c>
      <c r="B788" s="3" t="s">
        <v>1939</v>
      </c>
      <c r="C788" s="3" t="s">
        <v>1940</v>
      </c>
      <c r="D788" s="3" t="s">
        <v>1940</v>
      </c>
      <c r="E788" s="3" t="s">
        <v>7</v>
      </c>
    </row>
    <row r="789">
      <c r="A789" s="2">
        <v>44026.19096730324</v>
      </c>
      <c r="B789" s="3" t="s">
        <v>1941</v>
      </c>
      <c r="C789" s="3" t="s">
        <v>1942</v>
      </c>
      <c r="D789" s="3" t="s">
        <v>1942</v>
      </c>
      <c r="E789" s="3" t="s">
        <v>7</v>
      </c>
    </row>
    <row r="790">
      <c r="A790" s="2">
        <v>44026.191523125</v>
      </c>
      <c r="B790" s="3" t="s">
        <v>1943</v>
      </c>
      <c r="C790" s="3" t="s">
        <v>1944</v>
      </c>
      <c r="D790" s="3" t="s">
        <v>1945</v>
      </c>
      <c r="E790" s="3" t="s">
        <v>7</v>
      </c>
    </row>
    <row r="791">
      <c r="A791" s="2">
        <v>44026.192096921295</v>
      </c>
      <c r="B791" s="3" t="s">
        <v>1946</v>
      </c>
      <c r="C791" s="3" t="s">
        <v>1947</v>
      </c>
      <c r="D791" s="3" t="s">
        <v>1948</v>
      </c>
      <c r="E791" s="3" t="s">
        <v>7</v>
      </c>
    </row>
    <row r="792">
      <c r="A792" s="2">
        <v>44026.19392831018</v>
      </c>
      <c r="B792" s="3" t="s">
        <v>1949</v>
      </c>
      <c r="C792" s="3" t="s">
        <v>1950</v>
      </c>
      <c r="D792" s="3" t="s">
        <v>1951</v>
      </c>
      <c r="E792" s="3" t="s">
        <v>7</v>
      </c>
    </row>
    <row r="793">
      <c r="A793" s="2">
        <v>44026.19532576389</v>
      </c>
      <c r="B793" s="3" t="s">
        <v>1952</v>
      </c>
      <c r="C793" s="3" t="s">
        <v>1953</v>
      </c>
      <c r="D793" s="3" t="s">
        <v>1954</v>
      </c>
      <c r="E793" s="3" t="s">
        <v>7</v>
      </c>
    </row>
    <row r="794">
      <c r="A794" s="2">
        <v>44026.19560420139</v>
      </c>
      <c r="B794" s="3" t="s">
        <v>1955</v>
      </c>
      <c r="C794" s="3" t="s">
        <v>1956</v>
      </c>
      <c r="D794" s="3" t="s">
        <v>1957</v>
      </c>
      <c r="E794" s="3" t="s">
        <v>7</v>
      </c>
    </row>
    <row r="795">
      <c r="A795" s="2">
        <v>44026.19689832176</v>
      </c>
      <c r="B795" s="3" t="s">
        <v>1958</v>
      </c>
      <c r="C795" s="3" t="s">
        <v>1959</v>
      </c>
      <c r="D795" s="3" t="s">
        <v>1959</v>
      </c>
      <c r="E795" s="3" t="s">
        <v>7</v>
      </c>
    </row>
    <row r="796">
      <c r="A796" s="2">
        <v>44026.198292650464</v>
      </c>
      <c r="B796" s="3" t="s">
        <v>1960</v>
      </c>
      <c r="C796" s="3" t="s">
        <v>1961</v>
      </c>
      <c r="D796" s="3" t="s">
        <v>1962</v>
      </c>
      <c r="E796" s="3" t="s">
        <v>7</v>
      </c>
    </row>
    <row r="797">
      <c r="A797" s="2">
        <v>44026.198432210644</v>
      </c>
      <c r="B797" s="3" t="s">
        <v>1963</v>
      </c>
      <c r="C797" s="3" t="s">
        <v>1964</v>
      </c>
      <c r="D797" s="3" t="s">
        <v>1965</v>
      </c>
      <c r="E797" s="3" t="s">
        <v>7</v>
      </c>
    </row>
    <row r="798">
      <c r="A798" s="2">
        <v>44026.20048135417</v>
      </c>
      <c r="B798" s="3" t="s">
        <v>1966</v>
      </c>
      <c r="C798" s="3" t="s">
        <v>1967</v>
      </c>
      <c r="D798" s="3" t="s">
        <v>1968</v>
      </c>
      <c r="E798" s="3" t="s">
        <v>7</v>
      </c>
    </row>
    <row r="799">
      <c r="A799" s="2">
        <v>44026.20172199074</v>
      </c>
      <c r="B799" s="3" t="s">
        <v>1969</v>
      </c>
      <c r="C799" s="3" t="s">
        <v>1970</v>
      </c>
      <c r="D799" s="3" t="s">
        <v>1971</v>
      </c>
      <c r="E799" s="3" t="s">
        <v>7</v>
      </c>
    </row>
    <row r="800">
      <c r="A800" s="2">
        <v>44026.202222465276</v>
      </c>
      <c r="B800" s="3" t="s">
        <v>1972</v>
      </c>
      <c r="C800" s="3" t="s">
        <v>1973</v>
      </c>
      <c r="D800" s="3" t="s">
        <v>1974</v>
      </c>
      <c r="E800" s="3" t="s">
        <v>7</v>
      </c>
    </row>
    <row r="801">
      <c r="A801" s="2">
        <v>44026.20390144676</v>
      </c>
      <c r="B801" s="3" t="s">
        <v>1975</v>
      </c>
      <c r="C801" s="3" t="s">
        <v>1976</v>
      </c>
      <c r="D801" s="3" t="s">
        <v>1976</v>
      </c>
      <c r="E801" s="3" t="s">
        <v>7</v>
      </c>
    </row>
    <row r="802">
      <c r="A802" s="2">
        <v>44026.206120532406</v>
      </c>
      <c r="B802" s="3" t="s">
        <v>1977</v>
      </c>
      <c r="C802" s="3" t="s">
        <v>1978</v>
      </c>
      <c r="D802" s="3" t="s">
        <v>1978</v>
      </c>
      <c r="E802" s="3" t="s">
        <v>7</v>
      </c>
    </row>
    <row r="803">
      <c r="A803" s="2">
        <v>44026.20655935185</v>
      </c>
      <c r="B803" s="3" t="s">
        <v>1979</v>
      </c>
      <c r="C803" s="3" t="s">
        <v>1980</v>
      </c>
      <c r="D803" s="3" t="s">
        <v>1980</v>
      </c>
      <c r="E803" s="3" t="s">
        <v>7</v>
      </c>
    </row>
    <row r="804">
      <c r="A804" s="2">
        <v>44026.206590648144</v>
      </c>
      <c r="B804" s="3" t="s">
        <v>1981</v>
      </c>
      <c r="C804" s="3" t="s">
        <v>1982</v>
      </c>
      <c r="D804" s="3" t="s">
        <v>1983</v>
      </c>
      <c r="E804" s="3" t="s">
        <v>7</v>
      </c>
    </row>
    <row r="805">
      <c r="A805" s="2">
        <v>44026.2089356713</v>
      </c>
      <c r="B805" s="3" t="s">
        <v>1984</v>
      </c>
      <c r="C805" s="3" t="s">
        <v>1985</v>
      </c>
      <c r="D805" s="3" t="s">
        <v>1986</v>
      </c>
      <c r="E805" s="3" t="s">
        <v>7</v>
      </c>
    </row>
    <row r="806">
      <c r="A806" s="2">
        <v>44026.20929175926</v>
      </c>
      <c r="B806" s="3" t="s">
        <v>1987</v>
      </c>
      <c r="C806" s="3" t="s">
        <v>1988</v>
      </c>
      <c r="D806" s="3" t="s">
        <v>1989</v>
      </c>
      <c r="E806" s="3" t="s">
        <v>7</v>
      </c>
    </row>
    <row r="807">
      <c r="A807" s="2">
        <v>44026.210475555556</v>
      </c>
      <c r="B807" s="3" t="s">
        <v>1990</v>
      </c>
      <c r="C807" s="3" t="s">
        <v>1991</v>
      </c>
      <c r="D807" s="3" t="s">
        <v>1992</v>
      </c>
      <c r="E807" s="3" t="s">
        <v>7</v>
      </c>
    </row>
    <row r="808">
      <c r="A808" s="2">
        <v>44026.211310949075</v>
      </c>
      <c r="B808" s="3" t="s">
        <v>1993</v>
      </c>
      <c r="C808" s="3" t="s">
        <v>1994</v>
      </c>
      <c r="D808" s="3" t="s">
        <v>1995</v>
      </c>
      <c r="E808" s="3" t="s">
        <v>7</v>
      </c>
    </row>
    <row r="809">
      <c r="A809" s="2">
        <v>44026.2116475</v>
      </c>
      <c r="B809" s="3" t="s">
        <v>1996</v>
      </c>
      <c r="C809" s="3" t="s">
        <v>1997</v>
      </c>
      <c r="D809" s="3" t="s">
        <v>1998</v>
      </c>
      <c r="E809" s="3" t="s">
        <v>7</v>
      </c>
    </row>
    <row r="810">
      <c r="A810" s="2">
        <v>44026.21240708334</v>
      </c>
      <c r="B810" s="3" t="s">
        <v>1999</v>
      </c>
      <c r="C810" s="3" t="s">
        <v>2000</v>
      </c>
      <c r="D810" s="3" t="s">
        <v>2001</v>
      </c>
      <c r="E810" s="3" t="s">
        <v>7</v>
      </c>
    </row>
    <row r="811">
      <c r="A811" s="2">
        <v>44026.213744699075</v>
      </c>
      <c r="B811" s="3" t="s">
        <v>2002</v>
      </c>
      <c r="C811" s="3" t="s">
        <v>261</v>
      </c>
      <c r="D811" s="3" t="s">
        <v>261</v>
      </c>
      <c r="E811" s="3" t="s">
        <v>7</v>
      </c>
    </row>
    <row r="812">
      <c r="A812" s="2">
        <v>44026.214532384256</v>
      </c>
      <c r="B812" s="3" t="s">
        <v>2003</v>
      </c>
      <c r="C812" s="3" t="s">
        <v>2004</v>
      </c>
      <c r="D812" s="3" t="s">
        <v>2004</v>
      </c>
      <c r="E812" s="3" t="s">
        <v>7</v>
      </c>
    </row>
    <row r="813">
      <c r="A813" s="2">
        <v>44026.2157979051</v>
      </c>
      <c r="B813" s="3" t="s">
        <v>2005</v>
      </c>
      <c r="C813" s="3" t="s">
        <v>2006</v>
      </c>
      <c r="D813" s="3" t="s">
        <v>2007</v>
      </c>
      <c r="E813" s="3" t="s">
        <v>7</v>
      </c>
    </row>
    <row r="814">
      <c r="A814" s="2">
        <v>44026.216107175926</v>
      </c>
      <c r="B814" s="3" t="s">
        <v>2008</v>
      </c>
      <c r="C814" s="3" t="s">
        <v>2009</v>
      </c>
      <c r="D814" s="3" t="s">
        <v>2010</v>
      </c>
      <c r="E814" s="3" t="s">
        <v>7</v>
      </c>
    </row>
    <row r="815">
      <c r="A815" s="2">
        <v>44026.21665862268</v>
      </c>
      <c r="B815" s="3" t="s">
        <v>2011</v>
      </c>
      <c r="C815" s="3" t="s">
        <v>2012</v>
      </c>
      <c r="D815" s="3" t="s">
        <v>2013</v>
      </c>
      <c r="E815" s="3" t="s">
        <v>7</v>
      </c>
    </row>
    <row r="816">
      <c r="A816" s="2">
        <v>44026.217373287036</v>
      </c>
      <c r="B816" s="3" t="s">
        <v>2014</v>
      </c>
      <c r="C816" s="3" t="s">
        <v>2015</v>
      </c>
      <c r="D816" s="3" t="s">
        <v>2015</v>
      </c>
      <c r="E816" s="3" t="s">
        <v>7</v>
      </c>
    </row>
    <row r="817">
      <c r="A817" s="2">
        <v>44026.2174347338</v>
      </c>
      <c r="B817" s="3" t="s">
        <v>2016</v>
      </c>
      <c r="C817" s="3" t="s">
        <v>2017</v>
      </c>
      <c r="D817" s="3" t="s">
        <v>2017</v>
      </c>
      <c r="E817" s="3" t="s">
        <v>7</v>
      </c>
    </row>
    <row r="818">
      <c r="A818" s="2">
        <v>44026.21762496528</v>
      </c>
      <c r="B818" s="3" t="s">
        <v>2018</v>
      </c>
      <c r="C818" s="3" t="s">
        <v>2019</v>
      </c>
      <c r="D818" s="3" t="s">
        <v>2020</v>
      </c>
      <c r="E818" s="3" t="s">
        <v>7</v>
      </c>
    </row>
    <row r="819">
      <c r="A819" s="2">
        <v>44026.21762704861</v>
      </c>
      <c r="B819" s="3" t="s">
        <v>2021</v>
      </c>
      <c r="C819" s="3" t="s">
        <v>2022</v>
      </c>
      <c r="D819" s="3" t="s">
        <v>2022</v>
      </c>
      <c r="E819" s="3" t="s">
        <v>7</v>
      </c>
    </row>
    <row r="820">
      <c r="A820" s="2">
        <v>44026.224400335646</v>
      </c>
      <c r="B820" s="3" t="s">
        <v>2023</v>
      </c>
      <c r="C820" s="3" t="s">
        <v>2024</v>
      </c>
      <c r="D820" s="3" t="s">
        <v>2024</v>
      </c>
      <c r="E820" s="3" t="s">
        <v>7</v>
      </c>
    </row>
    <row r="821">
      <c r="A821" s="2">
        <v>44026.22477303241</v>
      </c>
      <c r="B821" s="3" t="s">
        <v>2025</v>
      </c>
      <c r="C821" s="3" t="s">
        <v>2026</v>
      </c>
      <c r="D821" s="3" t="s">
        <v>2027</v>
      </c>
      <c r="E821" s="3" t="s">
        <v>7</v>
      </c>
    </row>
    <row r="822">
      <c r="A822" s="2">
        <v>44026.22621300926</v>
      </c>
      <c r="B822" s="3" t="s">
        <v>2028</v>
      </c>
      <c r="C822" s="3" t="s">
        <v>2029</v>
      </c>
      <c r="D822" s="3" t="s">
        <v>2030</v>
      </c>
      <c r="E822" s="3" t="s">
        <v>7</v>
      </c>
    </row>
    <row r="823">
      <c r="A823" s="2">
        <v>44026.226561620366</v>
      </c>
      <c r="B823" s="3" t="s">
        <v>2031</v>
      </c>
      <c r="C823" s="3" t="s">
        <v>2032</v>
      </c>
      <c r="D823" s="3" t="s">
        <v>2032</v>
      </c>
      <c r="E823" s="3" t="s">
        <v>7</v>
      </c>
    </row>
    <row r="824">
      <c r="A824" s="2">
        <v>44026.22854871528</v>
      </c>
      <c r="B824" s="3" t="s">
        <v>2033</v>
      </c>
      <c r="C824" s="3" t="s">
        <v>2034</v>
      </c>
      <c r="D824" s="3" t="s">
        <v>2034</v>
      </c>
      <c r="E824" s="3" t="s">
        <v>7</v>
      </c>
    </row>
    <row r="825">
      <c r="A825" s="2">
        <v>44026.22928196759</v>
      </c>
      <c r="B825" s="3" t="s">
        <v>2035</v>
      </c>
      <c r="C825" s="3" t="s">
        <v>2036</v>
      </c>
      <c r="D825" s="3" t="s">
        <v>2036</v>
      </c>
      <c r="E825" s="3" t="s">
        <v>7</v>
      </c>
    </row>
    <row r="826">
      <c r="A826" s="2">
        <v>44026.229616400466</v>
      </c>
      <c r="B826" s="3" t="s">
        <v>2037</v>
      </c>
      <c r="C826" s="3" t="s">
        <v>2038</v>
      </c>
      <c r="D826" s="3" t="s">
        <v>2039</v>
      </c>
      <c r="E826" s="3" t="s">
        <v>7</v>
      </c>
    </row>
    <row r="827">
      <c r="A827" s="2">
        <v>44026.23294128472</v>
      </c>
      <c r="B827" s="3" t="s">
        <v>2040</v>
      </c>
      <c r="C827" s="3" t="s">
        <v>2041</v>
      </c>
      <c r="D827" s="3" t="s">
        <v>2042</v>
      </c>
      <c r="E827" s="3" t="s">
        <v>7</v>
      </c>
    </row>
    <row r="828">
      <c r="A828" s="2">
        <v>44026.23447388889</v>
      </c>
      <c r="B828" s="3" t="s">
        <v>2043</v>
      </c>
      <c r="C828" s="3" t="s">
        <v>2044</v>
      </c>
      <c r="D828" s="3" t="s">
        <v>2045</v>
      </c>
      <c r="E828" s="3" t="s">
        <v>7</v>
      </c>
    </row>
    <row r="829">
      <c r="A829" s="2">
        <v>44026.235171990746</v>
      </c>
      <c r="B829" s="3" t="s">
        <v>2046</v>
      </c>
      <c r="C829" s="3" t="s">
        <v>2047</v>
      </c>
      <c r="D829" s="3" t="s">
        <v>2048</v>
      </c>
      <c r="E829" s="3" t="s">
        <v>7</v>
      </c>
    </row>
    <row r="830">
      <c r="A830" s="2">
        <v>44026.23739581018</v>
      </c>
      <c r="B830" s="3" t="s">
        <v>2049</v>
      </c>
      <c r="C830" s="3" t="s">
        <v>2050</v>
      </c>
      <c r="D830" s="3" t="s">
        <v>2051</v>
      </c>
      <c r="E830" s="3" t="s">
        <v>7</v>
      </c>
    </row>
    <row r="831">
      <c r="A831" s="2">
        <v>44026.241188935186</v>
      </c>
      <c r="B831" s="3" t="s">
        <v>2052</v>
      </c>
      <c r="C831" s="3" t="s">
        <v>2053</v>
      </c>
      <c r="D831" s="3" t="s">
        <v>2054</v>
      </c>
      <c r="E831" s="3" t="s">
        <v>7</v>
      </c>
    </row>
    <row r="832">
      <c r="A832" s="2">
        <v>44026.242642083336</v>
      </c>
      <c r="B832" s="3" t="s">
        <v>2055</v>
      </c>
      <c r="C832" s="3" t="s">
        <v>2056</v>
      </c>
      <c r="D832" s="3" t="s">
        <v>2056</v>
      </c>
      <c r="E832" s="3" t="s">
        <v>7</v>
      </c>
    </row>
    <row r="833">
      <c r="A833" s="2">
        <v>44026.24336857639</v>
      </c>
      <c r="B833" s="3" t="s">
        <v>2057</v>
      </c>
      <c r="C833" s="3" t="s">
        <v>2058</v>
      </c>
      <c r="D833" s="3" t="s">
        <v>2058</v>
      </c>
      <c r="E833" s="3" t="s">
        <v>7</v>
      </c>
    </row>
    <row r="834">
      <c r="A834" s="2">
        <v>44026.243877546294</v>
      </c>
      <c r="B834" s="3" t="s">
        <v>2059</v>
      </c>
      <c r="C834" s="3" t="s">
        <v>2060</v>
      </c>
      <c r="D834" s="3" t="s">
        <v>2061</v>
      </c>
      <c r="E834" s="3" t="s">
        <v>7</v>
      </c>
    </row>
    <row r="835">
      <c r="A835" s="2">
        <v>44026.24670618055</v>
      </c>
      <c r="B835" s="3" t="s">
        <v>2062</v>
      </c>
      <c r="C835" s="3" t="s">
        <v>2063</v>
      </c>
      <c r="D835" s="3" t="s">
        <v>2064</v>
      </c>
      <c r="E835" s="3" t="s">
        <v>7</v>
      </c>
    </row>
    <row r="836">
      <c r="A836" s="2">
        <v>44026.247076631946</v>
      </c>
      <c r="B836" s="3" t="s">
        <v>2065</v>
      </c>
      <c r="C836" s="3" t="s">
        <v>2066</v>
      </c>
      <c r="D836" s="3" t="s">
        <v>2066</v>
      </c>
      <c r="E836" s="3" t="s">
        <v>7</v>
      </c>
    </row>
    <row r="837">
      <c r="A837" s="2">
        <v>44026.25251550926</v>
      </c>
      <c r="B837" s="3" t="s">
        <v>2067</v>
      </c>
      <c r="C837" s="3" t="s">
        <v>2068</v>
      </c>
      <c r="D837" s="3" t="s">
        <v>2069</v>
      </c>
      <c r="E837" s="3" t="s">
        <v>7</v>
      </c>
    </row>
    <row r="838">
      <c r="A838" s="2">
        <v>44026.2525909838</v>
      </c>
      <c r="B838" s="3" t="s">
        <v>2070</v>
      </c>
      <c r="C838" s="3" t="s">
        <v>2071</v>
      </c>
      <c r="D838" s="3" t="s">
        <v>2071</v>
      </c>
      <c r="E838" s="3" t="s">
        <v>7</v>
      </c>
    </row>
    <row r="839">
      <c r="A839" s="2">
        <v>44026.2526324537</v>
      </c>
      <c r="B839" s="3" t="s">
        <v>2072</v>
      </c>
      <c r="C839" s="3" t="s">
        <v>2073</v>
      </c>
      <c r="D839" s="3" t="s">
        <v>2073</v>
      </c>
      <c r="E839" s="3" t="s">
        <v>7</v>
      </c>
    </row>
    <row r="840">
      <c r="A840" s="2">
        <v>44026.25382</v>
      </c>
      <c r="B840" s="3" t="s">
        <v>2074</v>
      </c>
      <c r="C840" s="3" t="s">
        <v>2075</v>
      </c>
      <c r="D840" s="3" t="s">
        <v>2075</v>
      </c>
      <c r="E840" s="3" t="s">
        <v>7</v>
      </c>
    </row>
    <row r="841">
      <c r="A841" s="2">
        <v>44026.25799616898</v>
      </c>
      <c r="B841" s="3" t="s">
        <v>2076</v>
      </c>
      <c r="C841" s="3" t="s">
        <v>2077</v>
      </c>
      <c r="D841" s="3" t="s">
        <v>2077</v>
      </c>
      <c r="E841" s="3" t="s">
        <v>7</v>
      </c>
    </row>
    <row r="842">
      <c r="A842" s="2">
        <v>44026.258021863425</v>
      </c>
      <c r="B842" s="3" t="s">
        <v>2078</v>
      </c>
      <c r="C842" s="3" t="s">
        <v>2079</v>
      </c>
      <c r="D842" s="3" t="s">
        <v>2080</v>
      </c>
      <c r="E842" s="3" t="s">
        <v>7</v>
      </c>
    </row>
    <row r="843">
      <c r="A843" s="2">
        <v>44026.258799560186</v>
      </c>
      <c r="B843" s="3" t="s">
        <v>2081</v>
      </c>
      <c r="C843" s="3" t="s">
        <v>2082</v>
      </c>
      <c r="D843" s="3" t="s">
        <v>2082</v>
      </c>
      <c r="E843" s="3" t="s">
        <v>7</v>
      </c>
    </row>
    <row r="844">
      <c r="A844" s="2">
        <v>44026.259953761575</v>
      </c>
      <c r="B844" s="3" t="s">
        <v>2083</v>
      </c>
      <c r="C844" s="3" t="s">
        <v>2084</v>
      </c>
      <c r="D844" s="3" t="s">
        <v>2084</v>
      </c>
      <c r="E844" s="3" t="s">
        <v>7</v>
      </c>
    </row>
    <row r="845">
      <c r="A845" s="2">
        <v>44026.263866469904</v>
      </c>
      <c r="B845" s="3" t="s">
        <v>2085</v>
      </c>
      <c r="C845" s="3" t="s">
        <v>2086</v>
      </c>
      <c r="D845" s="3" t="s">
        <v>2086</v>
      </c>
      <c r="E845" s="3" t="s">
        <v>7</v>
      </c>
    </row>
    <row r="846">
      <c r="A846" s="2">
        <v>44026.26662864583</v>
      </c>
      <c r="B846" s="3" t="s">
        <v>2087</v>
      </c>
      <c r="C846" s="3" t="s">
        <v>2088</v>
      </c>
      <c r="D846" s="3" t="s">
        <v>2088</v>
      </c>
      <c r="E846" s="3" t="s">
        <v>7</v>
      </c>
    </row>
    <row r="847">
      <c r="A847" s="2">
        <v>44026.26897439815</v>
      </c>
      <c r="B847" s="3" t="s">
        <v>2089</v>
      </c>
      <c r="C847" s="3" t="s">
        <v>2090</v>
      </c>
      <c r="D847" s="3" t="s">
        <v>2090</v>
      </c>
      <c r="E847" s="3" t="s">
        <v>7</v>
      </c>
    </row>
    <row r="848">
      <c r="A848" s="2">
        <v>44026.269430775465</v>
      </c>
      <c r="B848" s="3" t="s">
        <v>2091</v>
      </c>
      <c r="C848" s="3" t="s">
        <v>2092</v>
      </c>
      <c r="D848" s="3" t="s">
        <v>2092</v>
      </c>
      <c r="E848" s="3" t="s">
        <v>7</v>
      </c>
    </row>
    <row r="849">
      <c r="A849" s="2">
        <v>44026.270333506945</v>
      </c>
      <c r="B849" s="3" t="s">
        <v>2093</v>
      </c>
      <c r="C849" s="3" t="s">
        <v>2094</v>
      </c>
      <c r="D849" s="3" t="s">
        <v>2095</v>
      </c>
      <c r="E849" s="3" t="s">
        <v>7</v>
      </c>
    </row>
    <row r="850">
      <c r="A850" s="2">
        <v>44026.27177440972</v>
      </c>
      <c r="B850" s="3" t="s">
        <v>2096</v>
      </c>
      <c r="C850" s="3" t="s">
        <v>2097</v>
      </c>
      <c r="D850" s="3" t="s">
        <v>2097</v>
      </c>
      <c r="E850" s="3" t="s">
        <v>7</v>
      </c>
    </row>
    <row r="851">
      <c r="A851" s="2">
        <v>44026.27479216435</v>
      </c>
      <c r="B851" s="3" t="s">
        <v>2098</v>
      </c>
      <c r="C851" s="3" t="s">
        <v>2099</v>
      </c>
      <c r="D851" s="3" t="s">
        <v>2100</v>
      </c>
      <c r="E851" s="3" t="s">
        <v>7</v>
      </c>
    </row>
    <row r="852">
      <c r="A852" s="2">
        <v>44026.27764298611</v>
      </c>
      <c r="B852" s="3" t="s">
        <v>2101</v>
      </c>
      <c r="C852" s="3" t="s">
        <v>2102</v>
      </c>
      <c r="D852" s="3" t="s">
        <v>2103</v>
      </c>
      <c r="E852" s="3" t="s">
        <v>7</v>
      </c>
    </row>
    <row r="853">
      <c r="A853" s="2">
        <v>44026.27876479167</v>
      </c>
      <c r="B853" s="3" t="s">
        <v>2104</v>
      </c>
      <c r="C853" s="3" t="s">
        <v>2105</v>
      </c>
      <c r="D853" s="3" t="s">
        <v>2105</v>
      </c>
      <c r="E853" s="3" t="s">
        <v>7</v>
      </c>
    </row>
    <row r="854">
      <c r="A854" s="2">
        <v>44026.27882850694</v>
      </c>
      <c r="B854" s="3" t="s">
        <v>2106</v>
      </c>
      <c r="C854" s="3" t="s">
        <v>2107</v>
      </c>
      <c r="D854" s="3" t="s">
        <v>2108</v>
      </c>
      <c r="E854" s="3" t="s">
        <v>7</v>
      </c>
    </row>
    <row r="855">
      <c r="A855" s="2">
        <v>44026.28396465278</v>
      </c>
      <c r="B855" s="3" t="s">
        <v>2109</v>
      </c>
      <c r="C855" s="3" t="s">
        <v>2110</v>
      </c>
      <c r="D855" s="3" t="s">
        <v>2111</v>
      </c>
      <c r="E855" s="3" t="s">
        <v>7</v>
      </c>
    </row>
    <row r="856">
      <c r="A856" s="2">
        <v>44026.28608482639</v>
      </c>
      <c r="B856" s="3" t="s">
        <v>2112</v>
      </c>
      <c r="C856" s="3" t="s">
        <v>2113</v>
      </c>
      <c r="D856" s="3" t="s">
        <v>2113</v>
      </c>
      <c r="E856" s="3" t="s">
        <v>7</v>
      </c>
    </row>
    <row r="857">
      <c r="A857" s="2">
        <v>44026.286891805554</v>
      </c>
      <c r="B857" s="3" t="s">
        <v>2114</v>
      </c>
      <c r="C857" s="3" t="s">
        <v>2115</v>
      </c>
      <c r="D857" s="3" t="s">
        <v>2116</v>
      </c>
      <c r="E857" s="3" t="s">
        <v>7</v>
      </c>
    </row>
    <row r="858">
      <c r="A858" s="2">
        <v>44026.28795420139</v>
      </c>
      <c r="B858" s="3" t="s">
        <v>2117</v>
      </c>
      <c r="C858" s="3" t="s">
        <v>2118</v>
      </c>
      <c r="D858" s="3" t="s">
        <v>2119</v>
      </c>
      <c r="E858" s="3" t="s">
        <v>7</v>
      </c>
    </row>
    <row r="859">
      <c r="A859" s="2">
        <v>44026.29263398148</v>
      </c>
      <c r="B859" s="3" t="s">
        <v>2120</v>
      </c>
      <c r="C859" s="3" t="s">
        <v>2121</v>
      </c>
      <c r="D859" s="3" t="s">
        <v>2122</v>
      </c>
      <c r="E859" s="3" t="s">
        <v>7</v>
      </c>
    </row>
    <row r="860">
      <c r="A860" s="2">
        <v>44026.292788692124</v>
      </c>
      <c r="B860" s="3" t="s">
        <v>2123</v>
      </c>
      <c r="C860" s="3" t="s">
        <v>2124</v>
      </c>
      <c r="D860" s="3" t="s">
        <v>2125</v>
      </c>
      <c r="E860" s="3" t="s">
        <v>7</v>
      </c>
    </row>
    <row r="861">
      <c r="A861" s="2">
        <v>44026.29325472222</v>
      </c>
      <c r="B861" s="3" t="s">
        <v>2126</v>
      </c>
      <c r="C861" s="3" t="s">
        <v>2127</v>
      </c>
      <c r="D861" s="3" t="s">
        <v>2128</v>
      </c>
      <c r="E861" s="3" t="s">
        <v>7</v>
      </c>
    </row>
    <row r="862">
      <c r="A862" s="2">
        <v>44026.29607105324</v>
      </c>
      <c r="B862" s="3" t="s">
        <v>2129</v>
      </c>
      <c r="C862" s="3" t="s">
        <v>2130</v>
      </c>
      <c r="D862" s="3" t="s">
        <v>2130</v>
      </c>
      <c r="E862" s="3" t="s">
        <v>7</v>
      </c>
    </row>
    <row r="863">
      <c r="A863" s="2">
        <v>44026.296809293985</v>
      </c>
      <c r="B863" s="3" t="s">
        <v>2131</v>
      </c>
      <c r="C863" s="3" t="s">
        <v>2132</v>
      </c>
      <c r="D863" s="3" t="s">
        <v>2132</v>
      </c>
      <c r="E863" s="3" t="s">
        <v>7</v>
      </c>
    </row>
    <row r="864">
      <c r="A864" s="2">
        <v>44026.29845880787</v>
      </c>
      <c r="B864" s="3" t="s">
        <v>2133</v>
      </c>
      <c r="C864" s="3" t="s">
        <v>2134</v>
      </c>
      <c r="D864" s="3" t="s">
        <v>2134</v>
      </c>
      <c r="E864" s="3" t="s">
        <v>7</v>
      </c>
    </row>
    <row r="865">
      <c r="A865" s="2">
        <v>44026.30242703704</v>
      </c>
      <c r="B865" s="3" t="s">
        <v>2135</v>
      </c>
      <c r="C865" s="3" t="s">
        <v>2136</v>
      </c>
      <c r="D865" s="3" t="s">
        <v>2137</v>
      </c>
      <c r="E865" s="3" t="s">
        <v>7</v>
      </c>
    </row>
    <row r="866">
      <c r="A866" s="2">
        <v>44026.30324920139</v>
      </c>
      <c r="B866" s="3" t="s">
        <v>2138</v>
      </c>
      <c r="C866" s="3" t="s">
        <v>2139</v>
      </c>
      <c r="D866" s="3" t="s">
        <v>2140</v>
      </c>
      <c r="E866" s="3" t="s">
        <v>7</v>
      </c>
    </row>
    <row r="867">
      <c r="A867" s="2">
        <v>44026.30560851852</v>
      </c>
      <c r="B867" s="3" t="s">
        <v>2141</v>
      </c>
      <c r="C867" s="3" t="s">
        <v>2142</v>
      </c>
      <c r="D867" s="3" t="s">
        <v>2143</v>
      </c>
      <c r="E867" s="3" t="s">
        <v>7</v>
      </c>
    </row>
    <row r="868">
      <c r="A868" s="2">
        <v>44026.30570524305</v>
      </c>
      <c r="B868" s="3" t="s">
        <v>2144</v>
      </c>
      <c r="C868" s="3" t="s">
        <v>2145</v>
      </c>
      <c r="D868" s="3" t="s">
        <v>2145</v>
      </c>
      <c r="E868" s="3" t="s">
        <v>7</v>
      </c>
    </row>
    <row r="869">
      <c r="A869" s="2">
        <v>44026.3068074537</v>
      </c>
      <c r="B869" s="3" t="s">
        <v>2146</v>
      </c>
      <c r="C869" s="3" t="s">
        <v>2147</v>
      </c>
      <c r="D869" s="3" t="s">
        <v>2147</v>
      </c>
      <c r="E869" s="3" t="s">
        <v>7</v>
      </c>
    </row>
    <row r="870">
      <c r="A870" s="2">
        <v>44026.30761222223</v>
      </c>
      <c r="B870" s="3" t="s">
        <v>2148</v>
      </c>
      <c r="C870" s="3" t="s">
        <v>2149</v>
      </c>
      <c r="D870" s="3" t="s">
        <v>2150</v>
      </c>
      <c r="E870" s="3" t="s">
        <v>7</v>
      </c>
    </row>
    <row r="871">
      <c r="A871" s="2">
        <v>44026.30809670139</v>
      </c>
      <c r="B871" s="3" t="s">
        <v>2151</v>
      </c>
      <c r="C871" s="3" t="s">
        <v>2152</v>
      </c>
      <c r="D871" s="3" t="s">
        <v>2153</v>
      </c>
      <c r="E871" s="3" t="s">
        <v>7</v>
      </c>
    </row>
    <row r="872">
      <c r="A872" s="2">
        <v>44026.30931041666</v>
      </c>
      <c r="B872" s="3" t="s">
        <v>2154</v>
      </c>
      <c r="C872" s="3" t="s">
        <v>2155</v>
      </c>
      <c r="D872" s="3" t="s">
        <v>2155</v>
      </c>
      <c r="E872" s="3" t="s">
        <v>7</v>
      </c>
    </row>
    <row r="873">
      <c r="A873" s="2">
        <v>44026.30975783565</v>
      </c>
      <c r="B873" s="3" t="s">
        <v>2156</v>
      </c>
      <c r="C873" s="3" t="s">
        <v>2157</v>
      </c>
      <c r="D873" s="3" t="s">
        <v>2158</v>
      </c>
      <c r="E873" s="3" t="s">
        <v>7</v>
      </c>
    </row>
    <row r="874">
      <c r="A874" s="2">
        <v>44026.310758472224</v>
      </c>
      <c r="B874" s="3" t="s">
        <v>2159</v>
      </c>
      <c r="C874" s="3" t="s">
        <v>2160</v>
      </c>
      <c r="D874" s="3" t="s">
        <v>2160</v>
      </c>
      <c r="E874" s="3" t="s">
        <v>7</v>
      </c>
    </row>
    <row r="875">
      <c r="A875" s="2">
        <v>44026.322550983794</v>
      </c>
      <c r="B875" s="3" t="s">
        <v>2161</v>
      </c>
      <c r="C875" s="3" t="s">
        <v>2162</v>
      </c>
      <c r="D875" s="3" t="s">
        <v>2163</v>
      </c>
      <c r="E875" s="3" t="s">
        <v>7</v>
      </c>
    </row>
    <row r="876">
      <c r="A876" s="2">
        <v>44026.31218630787</v>
      </c>
      <c r="B876" s="3" t="s">
        <v>2164</v>
      </c>
      <c r="C876" s="3" t="s">
        <v>2165</v>
      </c>
      <c r="D876" s="3" t="s">
        <v>2165</v>
      </c>
      <c r="E876" s="3" t="s">
        <v>7</v>
      </c>
    </row>
    <row r="877">
      <c r="A877" s="2">
        <v>44026.31361699074</v>
      </c>
      <c r="B877" s="3" t="s">
        <v>2166</v>
      </c>
      <c r="C877" s="3" t="s">
        <v>2167</v>
      </c>
      <c r="D877" s="3" t="s">
        <v>2167</v>
      </c>
      <c r="E877" s="3" t="s">
        <v>7</v>
      </c>
    </row>
    <row r="878">
      <c r="A878" s="2">
        <v>44026.31372373842</v>
      </c>
      <c r="B878" s="3" t="s">
        <v>2168</v>
      </c>
      <c r="C878" s="3" t="s">
        <v>2169</v>
      </c>
      <c r="D878" s="3" t="s">
        <v>2169</v>
      </c>
      <c r="E878" s="3" t="s">
        <v>7</v>
      </c>
    </row>
    <row r="879">
      <c r="A879" s="2">
        <v>44026.313914756945</v>
      </c>
      <c r="B879" s="3" t="s">
        <v>2170</v>
      </c>
      <c r="C879" s="3" t="s">
        <v>2171</v>
      </c>
      <c r="D879" s="3" t="s">
        <v>2171</v>
      </c>
      <c r="E879" s="3" t="s">
        <v>7</v>
      </c>
    </row>
    <row r="880">
      <c r="A880" s="2">
        <v>44026.31405422454</v>
      </c>
      <c r="B880" s="3" t="s">
        <v>2172</v>
      </c>
      <c r="C880" s="3" t="s">
        <v>2173</v>
      </c>
      <c r="D880" s="3" t="s">
        <v>2174</v>
      </c>
      <c r="E880" s="3" t="s">
        <v>7</v>
      </c>
    </row>
    <row r="881">
      <c r="A881" s="2">
        <v>44026.31477157408</v>
      </c>
      <c r="B881" s="3" t="s">
        <v>2175</v>
      </c>
      <c r="C881" s="3" t="s">
        <v>2176</v>
      </c>
      <c r="D881" s="3" t="s">
        <v>2176</v>
      </c>
      <c r="E881" s="3" t="s">
        <v>7</v>
      </c>
    </row>
    <row r="882">
      <c r="A882" s="2">
        <v>44026.315757372686</v>
      </c>
      <c r="B882" s="3" t="s">
        <v>2177</v>
      </c>
      <c r="C882" s="3" t="s">
        <v>2178</v>
      </c>
      <c r="D882" s="3" t="s">
        <v>2178</v>
      </c>
      <c r="E882" s="3" t="s">
        <v>7</v>
      </c>
    </row>
    <row r="883">
      <c r="A883" s="2">
        <v>44026.32004381945</v>
      </c>
      <c r="B883" s="3" t="s">
        <v>2179</v>
      </c>
      <c r="C883" s="3" t="s">
        <v>2180</v>
      </c>
      <c r="D883" s="3" t="s">
        <v>2181</v>
      </c>
      <c r="E883" s="3" t="s">
        <v>7</v>
      </c>
    </row>
    <row r="884">
      <c r="A884" s="2">
        <v>44026.32210857639</v>
      </c>
      <c r="B884" s="3" t="s">
        <v>2182</v>
      </c>
      <c r="C884" s="3" t="s">
        <v>2183</v>
      </c>
      <c r="D884" s="3" t="s">
        <v>2183</v>
      </c>
      <c r="E884" s="3" t="s">
        <v>7</v>
      </c>
    </row>
    <row r="885">
      <c r="A885" s="2">
        <v>44026.323672025464</v>
      </c>
      <c r="B885" s="3" t="s">
        <v>2184</v>
      </c>
      <c r="C885" s="3" t="s">
        <v>2185</v>
      </c>
      <c r="D885" s="3" t="s">
        <v>2186</v>
      </c>
      <c r="E885" s="3" t="s">
        <v>7</v>
      </c>
    </row>
    <row r="886">
      <c r="A886" s="2">
        <v>44026.32568263889</v>
      </c>
      <c r="B886" s="3" t="s">
        <v>2187</v>
      </c>
      <c r="C886" s="3" t="s">
        <v>2188</v>
      </c>
      <c r="D886" s="3" t="s">
        <v>2188</v>
      </c>
      <c r="E886" s="3" t="s">
        <v>7</v>
      </c>
    </row>
    <row r="887">
      <c r="A887" s="2">
        <v>44026.32669824074</v>
      </c>
      <c r="B887" s="3" t="s">
        <v>2189</v>
      </c>
      <c r="C887" s="3" t="s">
        <v>2190</v>
      </c>
      <c r="D887" s="3" t="s">
        <v>2190</v>
      </c>
      <c r="E887" s="3" t="s">
        <v>7</v>
      </c>
    </row>
    <row r="888">
      <c r="A888" s="2">
        <v>44026.32811800926</v>
      </c>
      <c r="B888" s="3" t="s">
        <v>2191</v>
      </c>
      <c r="C888" s="3" t="s">
        <v>2192</v>
      </c>
      <c r="D888" s="3" t="s">
        <v>2192</v>
      </c>
      <c r="E888" s="3" t="s">
        <v>7</v>
      </c>
    </row>
    <row r="889">
      <c r="A889" s="2">
        <v>44026.328542476855</v>
      </c>
      <c r="B889" s="3" t="s">
        <v>2193</v>
      </c>
      <c r="C889" s="3" t="s">
        <v>2194</v>
      </c>
      <c r="D889" s="3" t="s">
        <v>2195</v>
      </c>
      <c r="E889" s="3" t="s">
        <v>7</v>
      </c>
    </row>
    <row r="890">
      <c r="A890" s="2">
        <v>44026.33580665509</v>
      </c>
      <c r="B890" s="3" t="s">
        <v>2196</v>
      </c>
      <c r="C890" s="3" t="s">
        <v>2197</v>
      </c>
      <c r="D890" s="3" t="s">
        <v>2197</v>
      </c>
      <c r="E890" s="3" t="s">
        <v>7</v>
      </c>
    </row>
    <row r="891">
      <c r="A891" s="2">
        <v>44026.33720657407</v>
      </c>
      <c r="B891" s="3" t="s">
        <v>2198</v>
      </c>
      <c r="C891" s="3" t="s">
        <v>2199</v>
      </c>
      <c r="D891" s="3" t="s">
        <v>2200</v>
      </c>
      <c r="E891" s="3" t="s">
        <v>7</v>
      </c>
    </row>
    <row r="892">
      <c r="A892" s="2">
        <v>44026.33690818287</v>
      </c>
      <c r="B892" s="3" t="s">
        <v>2201</v>
      </c>
      <c r="C892" s="3" t="s">
        <v>2202</v>
      </c>
      <c r="D892" s="3" t="s">
        <v>2202</v>
      </c>
      <c r="E892" s="3" t="s">
        <v>7</v>
      </c>
    </row>
    <row r="893">
      <c r="A893" s="2">
        <v>44026.33842439815</v>
      </c>
      <c r="B893" s="3" t="s">
        <v>2203</v>
      </c>
      <c r="C893" s="3" t="s">
        <v>2204</v>
      </c>
      <c r="D893" s="3" t="s">
        <v>2205</v>
      </c>
      <c r="E893" s="3" t="s">
        <v>7</v>
      </c>
    </row>
    <row r="894">
      <c r="A894" s="2">
        <v>44026.33951585648</v>
      </c>
      <c r="B894" s="3" t="s">
        <v>2206</v>
      </c>
      <c r="C894" s="3" t="s">
        <v>2207</v>
      </c>
      <c r="D894" s="3" t="s">
        <v>2208</v>
      </c>
      <c r="E894" s="3" t="s">
        <v>7</v>
      </c>
    </row>
    <row r="895">
      <c r="A895" s="2">
        <v>44026.33989337963</v>
      </c>
      <c r="B895" s="3" t="s">
        <v>2209</v>
      </c>
      <c r="C895" s="3" t="s">
        <v>2210</v>
      </c>
      <c r="D895" s="3" t="s">
        <v>2211</v>
      </c>
      <c r="E895" s="3" t="s">
        <v>7</v>
      </c>
    </row>
    <row r="896">
      <c r="A896" s="2">
        <v>44026.342480844905</v>
      </c>
      <c r="B896" s="3" t="s">
        <v>2212</v>
      </c>
      <c r="C896" s="3" t="s">
        <v>2213</v>
      </c>
      <c r="D896" s="3" t="s">
        <v>2213</v>
      </c>
      <c r="E896" s="3" t="s">
        <v>7</v>
      </c>
    </row>
    <row r="897">
      <c r="A897" s="2">
        <v>44026.344821990744</v>
      </c>
      <c r="B897" s="3" t="s">
        <v>2214</v>
      </c>
      <c r="C897" s="3" t="s">
        <v>2215</v>
      </c>
      <c r="D897" s="3" t="s">
        <v>2215</v>
      </c>
      <c r="E897" s="3" t="s">
        <v>7</v>
      </c>
    </row>
    <row r="898">
      <c r="A898" s="2">
        <v>44026.344832222225</v>
      </c>
      <c r="B898" s="3" t="s">
        <v>2216</v>
      </c>
      <c r="C898" s="3" t="s">
        <v>2217</v>
      </c>
      <c r="D898" s="3" t="s">
        <v>2218</v>
      </c>
      <c r="E898" s="3" t="s">
        <v>7</v>
      </c>
    </row>
    <row r="899">
      <c r="A899" s="2">
        <v>44026.34651633102</v>
      </c>
      <c r="B899" s="3" t="s">
        <v>2219</v>
      </c>
      <c r="C899" s="3" t="s">
        <v>2220</v>
      </c>
      <c r="D899" s="3" t="s">
        <v>2221</v>
      </c>
      <c r="E899" s="3" t="s">
        <v>7</v>
      </c>
    </row>
    <row r="900">
      <c r="A900" s="2">
        <v>44026.34888626158</v>
      </c>
      <c r="B900" s="3" t="s">
        <v>2222</v>
      </c>
      <c r="C900" s="3" t="s">
        <v>2223</v>
      </c>
      <c r="D900" s="3" t="s">
        <v>2224</v>
      </c>
      <c r="E900" s="3" t="s">
        <v>7</v>
      </c>
    </row>
    <row r="901">
      <c r="A901" s="2">
        <v>44026.34935771991</v>
      </c>
      <c r="B901" s="3" t="s">
        <v>2225</v>
      </c>
      <c r="C901" s="3" t="s">
        <v>2226</v>
      </c>
      <c r="D901" s="3" t="s">
        <v>2226</v>
      </c>
      <c r="E901" s="3" t="s">
        <v>7</v>
      </c>
    </row>
    <row r="902">
      <c r="A902" s="2">
        <v>44026.35174268519</v>
      </c>
      <c r="B902" s="3" t="s">
        <v>2227</v>
      </c>
      <c r="C902" s="3" t="s">
        <v>2228</v>
      </c>
      <c r="D902" s="3" t="s">
        <v>2228</v>
      </c>
      <c r="E902" s="3" t="s">
        <v>7</v>
      </c>
    </row>
    <row r="903">
      <c r="A903" s="2">
        <v>44026.35276489583</v>
      </c>
      <c r="B903" s="3" t="s">
        <v>2229</v>
      </c>
      <c r="C903" s="3" t="s">
        <v>2230</v>
      </c>
      <c r="D903" s="3" t="s">
        <v>2231</v>
      </c>
      <c r="E903" s="3" t="s">
        <v>7</v>
      </c>
    </row>
    <row r="904">
      <c r="A904" s="2">
        <v>44026.353059155095</v>
      </c>
      <c r="B904" s="3" t="s">
        <v>2232</v>
      </c>
      <c r="C904" s="3" t="s">
        <v>2233</v>
      </c>
      <c r="D904" s="3" t="s">
        <v>2233</v>
      </c>
      <c r="E904" s="3" t="s">
        <v>7</v>
      </c>
    </row>
    <row r="905">
      <c r="A905" s="2">
        <v>44026.35517949074</v>
      </c>
      <c r="B905" s="3" t="s">
        <v>2234</v>
      </c>
      <c r="C905" s="3" t="s">
        <v>2235</v>
      </c>
      <c r="D905" s="3" t="s">
        <v>2236</v>
      </c>
      <c r="E905" s="3" t="s">
        <v>7</v>
      </c>
    </row>
    <row r="906">
      <c r="A906" s="2">
        <v>44026.35539028935</v>
      </c>
      <c r="B906" s="3" t="s">
        <v>2237</v>
      </c>
      <c r="C906" s="3" t="s">
        <v>2238</v>
      </c>
      <c r="D906" s="3" t="s">
        <v>2239</v>
      </c>
      <c r="E906" s="3" t="s">
        <v>7</v>
      </c>
    </row>
    <row r="907">
      <c r="A907" s="2">
        <v>44026.355928958335</v>
      </c>
      <c r="B907" s="3" t="s">
        <v>2240</v>
      </c>
      <c r="C907" s="3" t="s">
        <v>2241</v>
      </c>
      <c r="D907" s="3" t="s">
        <v>2242</v>
      </c>
      <c r="E907" s="3" t="s">
        <v>7</v>
      </c>
    </row>
    <row r="908">
      <c r="A908" s="2">
        <v>44026.35658734954</v>
      </c>
      <c r="B908" s="3" t="s">
        <v>2243</v>
      </c>
      <c r="C908" s="3" t="s">
        <v>2244</v>
      </c>
      <c r="D908" s="3" t="s">
        <v>2245</v>
      </c>
      <c r="E908" s="3" t="s">
        <v>7</v>
      </c>
    </row>
    <row r="909">
      <c r="A909" s="2">
        <v>44026.35799157407</v>
      </c>
      <c r="B909" s="3" t="s">
        <v>2246</v>
      </c>
      <c r="C909" s="3" t="s">
        <v>2247</v>
      </c>
      <c r="D909" s="3" t="s">
        <v>2248</v>
      </c>
      <c r="E909" s="3" t="s">
        <v>7</v>
      </c>
    </row>
    <row r="910">
      <c r="A910" s="2">
        <v>44026.35949113426</v>
      </c>
      <c r="B910" s="3" t="s">
        <v>2249</v>
      </c>
      <c r="C910" s="3" t="s">
        <v>2250</v>
      </c>
      <c r="D910" s="3" t="s">
        <v>2251</v>
      </c>
      <c r="E910" s="3" t="s">
        <v>7</v>
      </c>
    </row>
    <row r="911">
      <c r="A911" s="2">
        <v>44026.361188703704</v>
      </c>
      <c r="B911" s="3" t="s">
        <v>2252</v>
      </c>
      <c r="C911" s="3" t="s">
        <v>2253</v>
      </c>
      <c r="D911" s="3" t="s">
        <v>2253</v>
      </c>
      <c r="E911" s="3" t="s">
        <v>7</v>
      </c>
    </row>
    <row r="912">
      <c r="A912" s="2">
        <v>44026.362054513884</v>
      </c>
      <c r="B912" s="3" t="s">
        <v>2254</v>
      </c>
      <c r="C912" s="3" t="s">
        <v>2255</v>
      </c>
      <c r="D912" s="3" t="s">
        <v>2255</v>
      </c>
      <c r="E912" s="3" t="s">
        <v>7</v>
      </c>
    </row>
    <row r="913">
      <c r="A913" s="2">
        <v>44026.36374284722</v>
      </c>
      <c r="B913" s="3" t="s">
        <v>2256</v>
      </c>
      <c r="C913" s="3" t="s">
        <v>2257</v>
      </c>
      <c r="D913" s="3" t="s">
        <v>2258</v>
      </c>
      <c r="E913" s="3" t="s">
        <v>632</v>
      </c>
    </row>
    <row r="914">
      <c r="A914" s="2">
        <v>44026.36544325232</v>
      </c>
      <c r="B914" s="3" t="s">
        <v>2259</v>
      </c>
      <c r="C914" s="3" t="s">
        <v>2260</v>
      </c>
      <c r="D914" s="3" t="s">
        <v>2261</v>
      </c>
      <c r="E914" s="3" t="s">
        <v>7</v>
      </c>
    </row>
    <row r="915">
      <c r="A915" s="2">
        <v>44026.36604434028</v>
      </c>
      <c r="B915" s="3" t="s">
        <v>2262</v>
      </c>
      <c r="C915" s="3" t="s">
        <v>2263</v>
      </c>
      <c r="D915" s="3" t="s">
        <v>2263</v>
      </c>
      <c r="E915" s="3" t="s">
        <v>7</v>
      </c>
    </row>
    <row r="916">
      <c r="A916" s="2">
        <v>44026.366967662034</v>
      </c>
      <c r="B916" s="3" t="s">
        <v>2264</v>
      </c>
      <c r="C916" s="3" t="s">
        <v>2265</v>
      </c>
      <c r="D916" s="3" t="s">
        <v>2265</v>
      </c>
      <c r="E916" s="3" t="s">
        <v>7</v>
      </c>
    </row>
    <row r="917">
      <c r="A917" s="2">
        <v>44026.36776903935</v>
      </c>
      <c r="B917" s="3" t="s">
        <v>2266</v>
      </c>
      <c r="C917" s="3" t="s">
        <v>2267</v>
      </c>
      <c r="D917" s="3" t="s">
        <v>2268</v>
      </c>
      <c r="E917" s="3" t="s">
        <v>7</v>
      </c>
    </row>
    <row r="918">
      <c r="A918" s="2">
        <v>44026.37167113426</v>
      </c>
      <c r="B918" s="3" t="s">
        <v>2269</v>
      </c>
      <c r="C918" s="3" t="s">
        <v>2270</v>
      </c>
      <c r="D918" s="3" t="s">
        <v>2271</v>
      </c>
      <c r="E918" s="3" t="s">
        <v>7</v>
      </c>
    </row>
    <row r="919">
      <c r="A919" s="2">
        <v>44026.37402133102</v>
      </c>
      <c r="B919" s="3" t="s">
        <v>2272</v>
      </c>
      <c r="C919" s="3" t="s">
        <v>2273</v>
      </c>
      <c r="D919" s="3" t="s">
        <v>2274</v>
      </c>
      <c r="E919" s="3" t="s">
        <v>7</v>
      </c>
    </row>
    <row r="920">
      <c r="A920" s="2">
        <v>44026.37472935185</v>
      </c>
      <c r="B920" s="3" t="s">
        <v>2275</v>
      </c>
      <c r="C920" s="3" t="s">
        <v>2276</v>
      </c>
      <c r="D920" s="3" t="s">
        <v>2276</v>
      </c>
      <c r="E920" s="3" t="s">
        <v>7</v>
      </c>
    </row>
    <row r="921">
      <c r="A921" s="2">
        <v>44026.37577520833</v>
      </c>
      <c r="B921" s="3" t="s">
        <v>2277</v>
      </c>
      <c r="C921" s="3" t="s">
        <v>2278</v>
      </c>
      <c r="D921" s="3" t="s">
        <v>2278</v>
      </c>
      <c r="E921" s="3" t="s">
        <v>7</v>
      </c>
    </row>
    <row r="922">
      <c r="A922" s="2">
        <v>44026.37753125</v>
      </c>
      <c r="B922" s="3" t="s">
        <v>2279</v>
      </c>
      <c r="C922" s="3" t="s">
        <v>2280</v>
      </c>
      <c r="D922" s="3" t="s">
        <v>2280</v>
      </c>
      <c r="E922" s="3" t="s">
        <v>7</v>
      </c>
    </row>
    <row r="923">
      <c r="A923" s="2">
        <v>44026.37982209491</v>
      </c>
      <c r="B923" s="3" t="s">
        <v>2281</v>
      </c>
      <c r="C923" s="3" t="s">
        <v>2282</v>
      </c>
      <c r="D923" s="3" t="s">
        <v>2282</v>
      </c>
      <c r="E923" s="3" t="s">
        <v>7</v>
      </c>
    </row>
    <row r="924">
      <c r="A924" s="2">
        <v>44026.380130439815</v>
      </c>
      <c r="B924" s="3" t="s">
        <v>2283</v>
      </c>
      <c r="C924" s="3" t="s">
        <v>2284</v>
      </c>
      <c r="D924" s="3" t="s">
        <v>2284</v>
      </c>
      <c r="E924" s="3" t="s">
        <v>7</v>
      </c>
    </row>
    <row r="925">
      <c r="A925" s="2">
        <v>44026.38069524306</v>
      </c>
      <c r="B925" s="3" t="s">
        <v>2285</v>
      </c>
      <c r="C925" s="3" t="s">
        <v>2286</v>
      </c>
      <c r="D925" s="3" t="s">
        <v>2287</v>
      </c>
      <c r="E925" s="3" t="s">
        <v>7</v>
      </c>
    </row>
    <row r="926">
      <c r="A926" s="2">
        <v>44026.38293041667</v>
      </c>
      <c r="B926" s="3" t="s">
        <v>2288</v>
      </c>
      <c r="C926" s="3" t="s">
        <v>2289</v>
      </c>
      <c r="D926" s="3" t="s">
        <v>2290</v>
      </c>
      <c r="E926" s="3" t="s">
        <v>7</v>
      </c>
    </row>
    <row r="927">
      <c r="A927" s="2">
        <v>44026.38352420139</v>
      </c>
      <c r="B927" s="3" t="s">
        <v>2291</v>
      </c>
      <c r="C927" s="3" t="s">
        <v>2292</v>
      </c>
      <c r="D927" s="3" t="s">
        <v>2293</v>
      </c>
      <c r="E927" s="3" t="s">
        <v>7</v>
      </c>
    </row>
    <row r="928">
      <c r="A928" s="2">
        <v>44026.38420707176</v>
      </c>
      <c r="B928" s="3" t="s">
        <v>2294</v>
      </c>
      <c r="C928" s="3" t="s">
        <v>2295</v>
      </c>
      <c r="D928" s="3" t="s">
        <v>2295</v>
      </c>
      <c r="E928" s="3" t="s">
        <v>7</v>
      </c>
    </row>
    <row r="929">
      <c r="A929" s="2">
        <v>44026.38427246528</v>
      </c>
      <c r="B929" s="3" t="s">
        <v>2296</v>
      </c>
      <c r="C929" s="3" t="s">
        <v>532</v>
      </c>
      <c r="D929" s="3" t="s">
        <v>532</v>
      </c>
      <c r="E929" s="3" t="s">
        <v>7</v>
      </c>
    </row>
    <row r="930">
      <c r="A930" s="2">
        <v>44026.38487836806</v>
      </c>
      <c r="B930" s="3" t="s">
        <v>2297</v>
      </c>
      <c r="C930" s="3" t="s">
        <v>2298</v>
      </c>
      <c r="D930" s="3" t="s">
        <v>2298</v>
      </c>
      <c r="E930" s="3" t="s">
        <v>7</v>
      </c>
    </row>
    <row r="931">
      <c r="A931" s="2">
        <v>44026.385496041665</v>
      </c>
      <c r="B931" s="3" t="s">
        <v>2299</v>
      </c>
      <c r="C931" s="3" t="s">
        <v>2300</v>
      </c>
      <c r="D931" s="3" t="s">
        <v>2300</v>
      </c>
      <c r="E931" s="3" t="s">
        <v>7</v>
      </c>
    </row>
    <row r="932">
      <c r="A932" s="2">
        <v>44026.38687920139</v>
      </c>
      <c r="B932" s="3" t="s">
        <v>2301</v>
      </c>
      <c r="C932" s="3" t="s">
        <v>2302</v>
      </c>
      <c r="D932" s="3" t="s">
        <v>2303</v>
      </c>
      <c r="E932" s="3" t="s">
        <v>7</v>
      </c>
    </row>
    <row r="933">
      <c r="A933" s="2">
        <v>44026.38700840277</v>
      </c>
      <c r="B933" s="3" t="s">
        <v>2304</v>
      </c>
      <c r="C933" s="3" t="s">
        <v>2305</v>
      </c>
      <c r="D933" s="3" t="s">
        <v>2306</v>
      </c>
      <c r="E933" s="3" t="s">
        <v>7</v>
      </c>
    </row>
    <row r="934">
      <c r="A934" s="2">
        <v>44026.38752765046</v>
      </c>
      <c r="B934" s="3" t="s">
        <v>2307</v>
      </c>
      <c r="C934" s="3" t="s">
        <v>2308</v>
      </c>
      <c r="D934" s="3" t="s">
        <v>2309</v>
      </c>
      <c r="E934" s="3" t="s">
        <v>7</v>
      </c>
    </row>
    <row r="935">
      <c r="A935" s="2">
        <v>44026.38760662037</v>
      </c>
      <c r="B935" s="3" t="s">
        <v>2310</v>
      </c>
      <c r="C935" s="3" t="s">
        <v>2311</v>
      </c>
      <c r="D935" s="3" t="s">
        <v>2311</v>
      </c>
      <c r="E935" s="3" t="s">
        <v>7</v>
      </c>
    </row>
    <row r="936">
      <c r="A936" s="2">
        <v>44026.38798383102</v>
      </c>
      <c r="B936" s="3" t="s">
        <v>2312</v>
      </c>
      <c r="C936" s="3" t="s">
        <v>2313</v>
      </c>
      <c r="D936" s="3" t="s">
        <v>2313</v>
      </c>
      <c r="E936" s="3" t="s">
        <v>7</v>
      </c>
    </row>
    <row r="937">
      <c r="A937" s="2">
        <v>44026.38861620371</v>
      </c>
      <c r="B937" s="3" t="s">
        <v>2314</v>
      </c>
      <c r="C937" s="3" t="s">
        <v>2315</v>
      </c>
      <c r="D937" s="3" t="s">
        <v>2315</v>
      </c>
      <c r="E937" s="3" t="s">
        <v>7</v>
      </c>
    </row>
    <row r="938">
      <c r="A938" s="2">
        <v>44026.390462337964</v>
      </c>
      <c r="B938" s="3" t="s">
        <v>2316</v>
      </c>
      <c r="C938" s="3" t="s">
        <v>2317</v>
      </c>
      <c r="D938" s="3" t="s">
        <v>2317</v>
      </c>
      <c r="E938" s="3" t="s">
        <v>7</v>
      </c>
    </row>
    <row r="939">
      <c r="A939" s="2">
        <v>44026.392854363425</v>
      </c>
      <c r="B939" s="3" t="s">
        <v>2318</v>
      </c>
      <c r="C939" s="3" t="s">
        <v>2319</v>
      </c>
      <c r="D939" s="3" t="s">
        <v>2320</v>
      </c>
      <c r="E939" s="3" t="s">
        <v>7</v>
      </c>
    </row>
    <row r="940">
      <c r="A940" s="2">
        <v>44026.39445723379</v>
      </c>
      <c r="B940" s="3" t="s">
        <v>2321</v>
      </c>
      <c r="C940" s="3" t="s">
        <v>2322</v>
      </c>
      <c r="D940" s="3" t="s">
        <v>2322</v>
      </c>
      <c r="E940" s="3" t="s">
        <v>632</v>
      </c>
    </row>
    <row r="941">
      <c r="A941" s="2">
        <v>44026.397053356486</v>
      </c>
      <c r="B941" s="3" t="s">
        <v>2323</v>
      </c>
      <c r="C941" s="3" t="s">
        <v>2324</v>
      </c>
      <c r="D941" s="3" t="s">
        <v>2324</v>
      </c>
      <c r="E941" s="3" t="s">
        <v>7</v>
      </c>
    </row>
    <row r="942">
      <c r="A942" s="2">
        <v>44026.39972320602</v>
      </c>
      <c r="B942" s="3" t="s">
        <v>2325</v>
      </c>
      <c r="C942" s="3" t="s">
        <v>2326</v>
      </c>
      <c r="D942" s="3" t="s">
        <v>2327</v>
      </c>
      <c r="E942" s="3" t="s">
        <v>7</v>
      </c>
    </row>
    <row r="943">
      <c r="A943" s="2">
        <v>44026.40307170139</v>
      </c>
      <c r="B943" s="3" t="s">
        <v>2328</v>
      </c>
      <c r="C943" s="3" t="s">
        <v>2329</v>
      </c>
      <c r="D943" s="3" t="s">
        <v>2330</v>
      </c>
      <c r="E943" s="3" t="s">
        <v>7</v>
      </c>
    </row>
    <row r="944">
      <c r="A944" s="2">
        <v>44026.40365666666</v>
      </c>
      <c r="B944" s="3" t="s">
        <v>2331</v>
      </c>
      <c r="C944" s="3" t="s">
        <v>2332</v>
      </c>
      <c r="D944" s="3" t="s">
        <v>2333</v>
      </c>
      <c r="E944" s="3" t="s">
        <v>7</v>
      </c>
    </row>
    <row r="945">
      <c r="A945" s="2">
        <v>44026.40467375</v>
      </c>
      <c r="B945" s="3" t="s">
        <v>2334</v>
      </c>
      <c r="C945" s="3" t="s">
        <v>2335</v>
      </c>
      <c r="D945" s="3" t="s">
        <v>2336</v>
      </c>
      <c r="E945" s="3" t="s">
        <v>7</v>
      </c>
    </row>
    <row r="946">
      <c r="A946" s="2">
        <v>44026.40557449074</v>
      </c>
      <c r="B946" s="3" t="s">
        <v>2337</v>
      </c>
      <c r="C946" s="3" t="s">
        <v>2338</v>
      </c>
      <c r="D946" s="3" t="s">
        <v>2338</v>
      </c>
      <c r="E946" s="3" t="s">
        <v>7</v>
      </c>
    </row>
    <row r="947">
      <c r="A947" s="2">
        <v>44026.407136319445</v>
      </c>
      <c r="B947" s="3" t="s">
        <v>2339</v>
      </c>
      <c r="C947" s="3" t="s">
        <v>2340</v>
      </c>
      <c r="D947" s="3" t="s">
        <v>2341</v>
      </c>
      <c r="E947" s="3" t="s">
        <v>7</v>
      </c>
    </row>
    <row r="948">
      <c r="A948" s="2">
        <v>44026.40909188657</v>
      </c>
      <c r="B948" s="3" t="s">
        <v>2342</v>
      </c>
      <c r="C948" s="3" t="s">
        <v>2343</v>
      </c>
      <c r="D948" s="3" t="s">
        <v>2343</v>
      </c>
      <c r="E948" s="3" t="s">
        <v>7</v>
      </c>
    </row>
    <row r="949">
      <c r="A949" s="2">
        <v>44026.40918769676</v>
      </c>
      <c r="B949" s="3" t="s">
        <v>2344</v>
      </c>
      <c r="C949" s="3" t="s">
        <v>2345</v>
      </c>
      <c r="D949" s="3" t="s">
        <v>2345</v>
      </c>
      <c r="E949" s="3" t="s">
        <v>7</v>
      </c>
    </row>
    <row r="950">
      <c r="A950" s="2">
        <v>44026.41011884259</v>
      </c>
      <c r="B950" s="3" t="s">
        <v>2346</v>
      </c>
      <c r="C950" s="3" t="s">
        <v>2347</v>
      </c>
      <c r="D950" s="3" t="s">
        <v>933</v>
      </c>
      <c r="E950" s="3" t="s">
        <v>7</v>
      </c>
    </row>
    <row r="951">
      <c r="A951" s="2">
        <v>44026.41093489583</v>
      </c>
      <c r="B951" s="3" t="s">
        <v>2348</v>
      </c>
      <c r="C951" s="3" t="s">
        <v>2349</v>
      </c>
      <c r="D951" s="3" t="s">
        <v>2350</v>
      </c>
      <c r="E951" s="3" t="s">
        <v>7</v>
      </c>
    </row>
    <row r="952">
      <c r="A952" s="2">
        <v>44026.41157067129</v>
      </c>
      <c r="B952" s="3" t="s">
        <v>2351</v>
      </c>
      <c r="C952" s="3" t="s">
        <v>2352</v>
      </c>
      <c r="D952" s="3" t="s">
        <v>2352</v>
      </c>
      <c r="E952" s="3" t="s">
        <v>7</v>
      </c>
    </row>
    <row r="953">
      <c r="A953" s="2">
        <v>44026.41282658565</v>
      </c>
      <c r="B953" s="3" t="s">
        <v>2353</v>
      </c>
      <c r="C953" s="3" t="s">
        <v>2354</v>
      </c>
      <c r="D953" s="3" t="s">
        <v>2354</v>
      </c>
      <c r="E953" s="3" t="s">
        <v>632</v>
      </c>
    </row>
    <row r="954">
      <c r="A954" s="2">
        <v>44026.41294625</v>
      </c>
      <c r="B954" s="3" t="s">
        <v>2355</v>
      </c>
      <c r="C954" s="3" t="s">
        <v>2356</v>
      </c>
      <c r="D954" s="3" t="s">
        <v>2356</v>
      </c>
      <c r="E954" s="3" t="s">
        <v>7</v>
      </c>
    </row>
    <row r="955">
      <c r="A955" s="2">
        <v>44026.41535513889</v>
      </c>
      <c r="B955" s="3" t="s">
        <v>2357</v>
      </c>
      <c r="C955" s="3" t="s">
        <v>2358</v>
      </c>
      <c r="D955" s="3" t="s">
        <v>2358</v>
      </c>
      <c r="E955" s="3" t="s">
        <v>7</v>
      </c>
    </row>
    <row r="956">
      <c r="A956" s="2">
        <v>44026.41610849537</v>
      </c>
      <c r="B956" s="3" t="s">
        <v>2359</v>
      </c>
      <c r="C956" s="3" t="s">
        <v>2360</v>
      </c>
      <c r="D956" s="3" t="s">
        <v>2361</v>
      </c>
      <c r="E956" s="3" t="s">
        <v>7</v>
      </c>
    </row>
    <row r="957">
      <c r="A957" s="2">
        <v>44026.41614930556</v>
      </c>
      <c r="B957" s="3" t="s">
        <v>2362</v>
      </c>
      <c r="C957" s="3" t="s">
        <v>2363</v>
      </c>
      <c r="D957" s="3" t="s">
        <v>2363</v>
      </c>
      <c r="E957" s="3" t="s">
        <v>7</v>
      </c>
    </row>
    <row r="958">
      <c r="A958" s="2">
        <v>44026.416847326385</v>
      </c>
      <c r="B958" s="3" t="s">
        <v>2364</v>
      </c>
      <c r="C958" s="3" t="s">
        <v>2365</v>
      </c>
      <c r="D958" s="3" t="s">
        <v>2366</v>
      </c>
      <c r="E958" s="3" t="s">
        <v>7</v>
      </c>
    </row>
    <row r="959">
      <c r="A959" s="2">
        <v>44026.41722241898</v>
      </c>
      <c r="B959" s="3" t="s">
        <v>2367</v>
      </c>
      <c r="C959" s="3" t="s">
        <v>2368</v>
      </c>
      <c r="D959" s="3" t="s">
        <v>2368</v>
      </c>
      <c r="E959" s="3" t="s">
        <v>7</v>
      </c>
    </row>
    <row r="960">
      <c r="A960" s="2">
        <v>44026.41834390046</v>
      </c>
      <c r="B960" s="3" t="s">
        <v>2369</v>
      </c>
      <c r="C960" s="3" t="s">
        <v>2370</v>
      </c>
      <c r="D960" s="3" t="s">
        <v>2370</v>
      </c>
      <c r="E960" s="3" t="s">
        <v>7</v>
      </c>
    </row>
    <row r="961">
      <c r="A961" s="2">
        <v>44026.42088965278</v>
      </c>
      <c r="B961" s="3" t="s">
        <v>2371</v>
      </c>
      <c r="C961" s="3" t="s">
        <v>2372</v>
      </c>
      <c r="D961" s="3" t="s">
        <v>2372</v>
      </c>
      <c r="E961" s="3" t="s">
        <v>7</v>
      </c>
    </row>
    <row r="962">
      <c r="A962" s="2">
        <v>44026.42094519676</v>
      </c>
      <c r="B962" s="3" t="s">
        <v>2373</v>
      </c>
      <c r="C962" s="3" t="s">
        <v>2374</v>
      </c>
      <c r="D962" s="3" t="s">
        <v>2375</v>
      </c>
      <c r="E962" s="3" t="s">
        <v>7</v>
      </c>
    </row>
    <row r="963">
      <c r="A963" s="2">
        <v>44026.42210096065</v>
      </c>
      <c r="B963" s="3" t="s">
        <v>2376</v>
      </c>
      <c r="C963" s="3" t="s">
        <v>2377</v>
      </c>
      <c r="D963" s="3" t="s">
        <v>2378</v>
      </c>
      <c r="E963" s="3" t="s">
        <v>7</v>
      </c>
    </row>
    <row r="964">
      <c r="A964" s="2">
        <v>44026.422817314815</v>
      </c>
      <c r="B964" s="3" t="s">
        <v>2379</v>
      </c>
      <c r="C964" s="3" t="s">
        <v>2380</v>
      </c>
      <c r="D964" s="3" t="s">
        <v>2380</v>
      </c>
      <c r="E964" s="3" t="s">
        <v>7</v>
      </c>
    </row>
    <row r="965">
      <c r="A965" s="2">
        <v>44026.42435298611</v>
      </c>
      <c r="B965" s="3" t="s">
        <v>2381</v>
      </c>
      <c r="C965" s="3" t="s">
        <v>2382</v>
      </c>
      <c r="D965" s="3" t="s">
        <v>2382</v>
      </c>
      <c r="E965" s="3" t="s">
        <v>7</v>
      </c>
    </row>
    <row r="966">
      <c r="A966" s="2">
        <v>44026.42499755787</v>
      </c>
      <c r="B966" s="3" t="s">
        <v>2383</v>
      </c>
      <c r="C966" s="3" t="s">
        <v>2384</v>
      </c>
      <c r="D966" s="3" t="s">
        <v>2385</v>
      </c>
      <c r="E966" s="3" t="s">
        <v>7</v>
      </c>
    </row>
    <row r="967">
      <c r="A967" s="2">
        <v>44026.42594828704</v>
      </c>
      <c r="B967" s="3" t="s">
        <v>2386</v>
      </c>
      <c r="C967" s="3" t="s">
        <v>2387</v>
      </c>
      <c r="D967" s="3" t="s">
        <v>2388</v>
      </c>
      <c r="E967" s="3" t="s">
        <v>7</v>
      </c>
    </row>
    <row r="968">
      <c r="A968" s="2">
        <v>44026.426307754635</v>
      </c>
      <c r="B968" s="3" t="s">
        <v>2389</v>
      </c>
      <c r="C968" s="3" t="s">
        <v>2390</v>
      </c>
      <c r="D968" s="3" t="s">
        <v>2390</v>
      </c>
      <c r="E968" s="3" t="s">
        <v>7</v>
      </c>
    </row>
    <row r="969">
      <c r="A969" s="2">
        <v>44026.42712030093</v>
      </c>
      <c r="B969" s="3" t="s">
        <v>2391</v>
      </c>
      <c r="C969" s="3" t="s">
        <v>2392</v>
      </c>
      <c r="D969" s="3" t="s">
        <v>2393</v>
      </c>
      <c r="E969" s="3" t="s">
        <v>7</v>
      </c>
    </row>
    <row r="970">
      <c r="A970" s="2">
        <v>44026.42817266204</v>
      </c>
      <c r="B970" s="3" t="s">
        <v>2394</v>
      </c>
      <c r="C970" s="3" t="s">
        <v>2395</v>
      </c>
      <c r="D970" s="3" t="s">
        <v>2395</v>
      </c>
      <c r="E970" s="3" t="s">
        <v>7</v>
      </c>
    </row>
    <row r="971">
      <c r="A971" s="2">
        <v>44026.42840559028</v>
      </c>
      <c r="B971" s="3" t="s">
        <v>2396</v>
      </c>
      <c r="C971" s="3" t="s">
        <v>2397</v>
      </c>
      <c r="D971" s="3" t="s">
        <v>2398</v>
      </c>
      <c r="E971" s="3" t="s">
        <v>7</v>
      </c>
    </row>
    <row r="972">
      <c r="A972" s="2">
        <v>44026.42846420139</v>
      </c>
      <c r="B972" s="3" t="s">
        <v>2357</v>
      </c>
      <c r="C972" s="3" t="s">
        <v>2358</v>
      </c>
      <c r="D972" s="3" t="s">
        <v>2358</v>
      </c>
      <c r="E972" s="3" t="s">
        <v>7</v>
      </c>
    </row>
    <row r="973">
      <c r="A973" s="2">
        <v>44026.42863318287</v>
      </c>
      <c r="B973" s="3" t="s">
        <v>2399</v>
      </c>
      <c r="C973" s="3" t="s">
        <v>2400</v>
      </c>
      <c r="D973" s="3" t="s">
        <v>2401</v>
      </c>
      <c r="E973" s="3" t="s">
        <v>7</v>
      </c>
    </row>
    <row r="974">
      <c r="A974" s="2">
        <v>44026.42870246527</v>
      </c>
      <c r="B974" s="3" t="s">
        <v>2402</v>
      </c>
      <c r="C974" s="3" t="s">
        <v>2403</v>
      </c>
      <c r="D974" s="3" t="s">
        <v>2403</v>
      </c>
      <c r="E974" s="3" t="s">
        <v>7</v>
      </c>
    </row>
    <row r="975">
      <c r="A975" s="2">
        <v>44026.429974768515</v>
      </c>
      <c r="B975" s="3" t="s">
        <v>2404</v>
      </c>
      <c r="C975" s="3" t="s">
        <v>2405</v>
      </c>
      <c r="D975" s="3" t="s">
        <v>2406</v>
      </c>
      <c r="E975" s="3" t="s">
        <v>7</v>
      </c>
    </row>
    <row r="976">
      <c r="A976" s="2">
        <v>44026.43073769676</v>
      </c>
      <c r="B976" s="3" t="s">
        <v>2407</v>
      </c>
      <c r="C976" s="3" t="s">
        <v>2408</v>
      </c>
      <c r="D976" s="3" t="s">
        <v>2409</v>
      </c>
      <c r="E976" s="3" t="s">
        <v>7</v>
      </c>
    </row>
    <row r="977">
      <c r="A977" s="2">
        <v>44026.431157349536</v>
      </c>
      <c r="B977" s="3" t="s">
        <v>2410</v>
      </c>
      <c r="C977" s="3" t="s">
        <v>2411</v>
      </c>
      <c r="D977" s="3" t="s">
        <v>2412</v>
      </c>
      <c r="E977" s="3" t="s">
        <v>7</v>
      </c>
    </row>
    <row r="978">
      <c r="A978" s="2">
        <v>44026.431587604166</v>
      </c>
      <c r="B978" s="3" t="s">
        <v>2413</v>
      </c>
      <c r="C978" s="3" t="s">
        <v>2414</v>
      </c>
      <c r="D978" s="3" t="s">
        <v>2414</v>
      </c>
      <c r="E978" s="3" t="s">
        <v>7</v>
      </c>
    </row>
    <row r="979">
      <c r="A979" s="2">
        <v>44026.43192025463</v>
      </c>
      <c r="B979" s="3" t="s">
        <v>2415</v>
      </c>
      <c r="C979" s="3" t="s">
        <v>2416</v>
      </c>
      <c r="D979" s="3" t="s">
        <v>2416</v>
      </c>
      <c r="E979" s="3" t="s">
        <v>7</v>
      </c>
    </row>
    <row r="980">
      <c r="A980" s="2">
        <v>44026.432580312496</v>
      </c>
      <c r="B980" s="3" t="s">
        <v>2417</v>
      </c>
      <c r="C980" s="3" t="s">
        <v>2418</v>
      </c>
      <c r="D980" s="3" t="s">
        <v>2418</v>
      </c>
      <c r="E980" s="3" t="s">
        <v>7</v>
      </c>
    </row>
    <row r="981">
      <c r="A981" s="2">
        <v>44026.433680173606</v>
      </c>
      <c r="B981" s="3" t="s">
        <v>2419</v>
      </c>
      <c r="C981" s="3" t="s">
        <v>2420</v>
      </c>
      <c r="D981" s="3" t="s">
        <v>2420</v>
      </c>
      <c r="E981" s="3" t="s">
        <v>7</v>
      </c>
    </row>
    <row r="982">
      <c r="A982" s="2">
        <v>44026.435809930554</v>
      </c>
      <c r="B982" s="3" t="s">
        <v>2421</v>
      </c>
      <c r="C982" s="3" t="s">
        <v>2422</v>
      </c>
      <c r="D982" s="3" t="s">
        <v>2422</v>
      </c>
      <c r="E982" s="3" t="s">
        <v>7</v>
      </c>
    </row>
    <row r="983">
      <c r="A983" s="2">
        <v>44026.436920486114</v>
      </c>
      <c r="B983" s="3" t="s">
        <v>2423</v>
      </c>
      <c r="C983" s="3" t="s">
        <v>2424</v>
      </c>
      <c r="D983" s="3" t="s">
        <v>2425</v>
      </c>
      <c r="E983" s="3" t="s">
        <v>7</v>
      </c>
    </row>
    <row r="984">
      <c r="A984" s="2">
        <v>44026.43709951389</v>
      </c>
      <c r="B984" s="3" t="s">
        <v>2426</v>
      </c>
      <c r="C984" s="3" t="s">
        <v>2427</v>
      </c>
      <c r="D984" s="3" t="s">
        <v>2428</v>
      </c>
      <c r="E984" s="3" t="s">
        <v>7</v>
      </c>
    </row>
    <row r="985">
      <c r="A985" s="2">
        <v>44026.438811134256</v>
      </c>
      <c r="B985" s="3" t="s">
        <v>2429</v>
      </c>
      <c r="C985" s="3" t="s">
        <v>2430</v>
      </c>
      <c r="D985" s="3" t="s">
        <v>2431</v>
      </c>
      <c r="E985" s="3" t="s">
        <v>7</v>
      </c>
    </row>
    <row r="986">
      <c r="A986" s="2">
        <v>44026.441030428236</v>
      </c>
      <c r="B986" s="3" t="s">
        <v>2432</v>
      </c>
      <c r="C986" s="3" t="s">
        <v>2433</v>
      </c>
      <c r="D986" s="3" t="s">
        <v>2434</v>
      </c>
      <c r="E986" s="3" t="s">
        <v>7</v>
      </c>
    </row>
    <row r="987">
      <c r="A987" s="2">
        <v>44026.4414409375</v>
      </c>
      <c r="B987" s="3" t="s">
        <v>2435</v>
      </c>
      <c r="C987" s="3" t="s">
        <v>2436</v>
      </c>
      <c r="D987" s="3" t="s">
        <v>2437</v>
      </c>
      <c r="E987" s="3" t="s">
        <v>7</v>
      </c>
    </row>
    <row r="988">
      <c r="A988" s="2">
        <v>44026.44146152778</v>
      </c>
      <c r="B988" s="3" t="s">
        <v>2438</v>
      </c>
      <c r="C988" s="3" t="s">
        <v>2439</v>
      </c>
      <c r="D988" s="3" t="s">
        <v>2440</v>
      </c>
      <c r="E988" s="3" t="s">
        <v>7</v>
      </c>
    </row>
    <row r="989">
      <c r="A989" s="2">
        <v>44026.44162394676</v>
      </c>
      <c r="B989" s="3" t="s">
        <v>2441</v>
      </c>
      <c r="C989" s="3" t="s">
        <v>2433</v>
      </c>
      <c r="D989" s="3" t="s">
        <v>2442</v>
      </c>
      <c r="E989" s="3" t="s">
        <v>7</v>
      </c>
    </row>
    <row r="990">
      <c r="A990" s="2">
        <v>44026.44233424768</v>
      </c>
      <c r="B990" s="3" t="s">
        <v>2443</v>
      </c>
      <c r="C990" s="3" t="s">
        <v>2444</v>
      </c>
      <c r="D990" s="3" t="s">
        <v>2445</v>
      </c>
      <c r="E990" s="3" t="s">
        <v>7</v>
      </c>
    </row>
    <row r="991">
      <c r="A991" s="2">
        <v>44026.443397152776</v>
      </c>
      <c r="B991" s="3" t="s">
        <v>2446</v>
      </c>
      <c r="C991" s="3" t="s">
        <v>2447</v>
      </c>
      <c r="D991" s="3" t="s">
        <v>2447</v>
      </c>
      <c r="E991" s="3" t="s">
        <v>7</v>
      </c>
    </row>
    <row r="992">
      <c r="A992" s="2">
        <v>44026.444225520834</v>
      </c>
      <c r="B992" s="3" t="s">
        <v>2448</v>
      </c>
      <c r="C992" s="3" t="s">
        <v>2449</v>
      </c>
      <c r="D992" s="3" t="s">
        <v>2450</v>
      </c>
      <c r="E992" s="3" t="s">
        <v>7</v>
      </c>
    </row>
    <row r="993">
      <c r="A993" s="2">
        <v>44026.44594586805</v>
      </c>
      <c r="B993" s="3" t="s">
        <v>2451</v>
      </c>
      <c r="C993" s="3" t="s">
        <v>2452</v>
      </c>
      <c r="D993" s="3" t="s">
        <v>2452</v>
      </c>
      <c r="E993" s="3" t="s">
        <v>7</v>
      </c>
    </row>
    <row r="994">
      <c r="A994" s="2">
        <v>44026.44748287037</v>
      </c>
      <c r="B994" s="3" t="s">
        <v>2453</v>
      </c>
      <c r="C994" s="3" t="s">
        <v>2454</v>
      </c>
      <c r="D994" s="3" t="s">
        <v>2454</v>
      </c>
      <c r="E994" s="3" t="s">
        <v>7</v>
      </c>
    </row>
    <row r="995">
      <c r="A995" s="2">
        <v>44026.44779863426</v>
      </c>
      <c r="B995" s="3" t="s">
        <v>2455</v>
      </c>
      <c r="C995" s="3" t="s">
        <v>2456</v>
      </c>
      <c r="D995" s="3" t="s">
        <v>2457</v>
      </c>
      <c r="E995" s="3" t="s">
        <v>7</v>
      </c>
    </row>
    <row r="996">
      <c r="A996" s="2">
        <v>44026.44841503473</v>
      </c>
      <c r="B996" s="3" t="s">
        <v>2458</v>
      </c>
      <c r="C996" s="3" t="s">
        <v>2459</v>
      </c>
      <c r="D996" s="3" t="s">
        <v>2460</v>
      </c>
      <c r="E996" s="3" t="s">
        <v>7</v>
      </c>
    </row>
    <row r="997">
      <c r="A997" s="2">
        <v>44026.44861535879</v>
      </c>
      <c r="B997" s="3" t="s">
        <v>2461</v>
      </c>
      <c r="C997" s="3" t="s">
        <v>2462</v>
      </c>
      <c r="D997" s="3" t="s">
        <v>2463</v>
      </c>
      <c r="E997" s="3" t="s">
        <v>7</v>
      </c>
    </row>
    <row r="998">
      <c r="A998" s="2">
        <v>44026.45043920139</v>
      </c>
      <c r="B998" s="3" t="s">
        <v>2464</v>
      </c>
      <c r="C998" s="3" t="s">
        <v>2465</v>
      </c>
      <c r="D998" s="3" t="s">
        <v>2465</v>
      </c>
      <c r="E998" s="3" t="s">
        <v>7</v>
      </c>
    </row>
    <row r="999">
      <c r="A999" s="2">
        <v>44026.45051888889</v>
      </c>
      <c r="B999" s="3" t="s">
        <v>2466</v>
      </c>
      <c r="C999" s="3" t="s">
        <v>2467</v>
      </c>
      <c r="D999" s="3" t="s">
        <v>2468</v>
      </c>
      <c r="E999" s="3" t="s">
        <v>7</v>
      </c>
    </row>
    <row r="1000">
      <c r="A1000" s="2">
        <v>44026.45149497685</v>
      </c>
      <c r="B1000" s="3" t="s">
        <v>2469</v>
      </c>
      <c r="C1000" s="3" t="s">
        <v>2470</v>
      </c>
      <c r="D1000" s="3" t="s">
        <v>2471</v>
      </c>
      <c r="E1000" s="3" t="s">
        <v>7</v>
      </c>
    </row>
    <row r="1001">
      <c r="A1001" s="2">
        <v>44026.451897604165</v>
      </c>
      <c r="B1001" s="3" t="s">
        <v>2472</v>
      </c>
      <c r="C1001" s="3" t="s">
        <v>2473</v>
      </c>
      <c r="D1001" s="3" t="s">
        <v>2473</v>
      </c>
      <c r="E1001" s="3" t="s">
        <v>7</v>
      </c>
    </row>
    <row r="1002">
      <c r="A1002" s="2">
        <v>44026.452701539354</v>
      </c>
      <c r="B1002" s="3" t="s">
        <v>2474</v>
      </c>
      <c r="C1002" s="3" t="s">
        <v>2475</v>
      </c>
      <c r="D1002" s="3" t="s">
        <v>2475</v>
      </c>
      <c r="E1002" s="3" t="s">
        <v>7</v>
      </c>
    </row>
    <row r="1003">
      <c r="A1003" s="2">
        <v>44026.45312799768</v>
      </c>
      <c r="B1003" s="3" t="s">
        <v>2476</v>
      </c>
      <c r="C1003" s="3" t="s">
        <v>2477</v>
      </c>
      <c r="D1003" s="3" t="s">
        <v>2478</v>
      </c>
      <c r="E1003" s="3" t="s">
        <v>7</v>
      </c>
    </row>
    <row r="1004">
      <c r="A1004" s="2">
        <v>44026.455464768515</v>
      </c>
      <c r="B1004" s="3" t="s">
        <v>2479</v>
      </c>
      <c r="C1004" s="3" t="s">
        <v>2480</v>
      </c>
      <c r="D1004" s="3" t="s">
        <v>2481</v>
      </c>
      <c r="E1004" s="3" t="s">
        <v>7</v>
      </c>
    </row>
    <row r="1005">
      <c r="A1005" s="2">
        <v>44026.45557122685</v>
      </c>
      <c r="B1005" s="3" t="s">
        <v>2482</v>
      </c>
      <c r="C1005" s="3" t="s">
        <v>2483</v>
      </c>
      <c r="D1005" s="3" t="s">
        <v>2483</v>
      </c>
      <c r="E1005" s="3" t="s">
        <v>7</v>
      </c>
    </row>
    <row r="1006">
      <c r="A1006" s="2">
        <v>44026.45637234954</v>
      </c>
      <c r="B1006" s="3" t="s">
        <v>2484</v>
      </c>
      <c r="C1006" s="3" t="s">
        <v>2485</v>
      </c>
      <c r="D1006" s="3" t="s">
        <v>2485</v>
      </c>
      <c r="E1006" s="3" t="s">
        <v>7</v>
      </c>
    </row>
    <row r="1007">
      <c r="A1007" s="2">
        <v>44026.45931239583</v>
      </c>
      <c r="B1007" s="3" t="s">
        <v>2486</v>
      </c>
      <c r="C1007" s="3" t="s">
        <v>2487</v>
      </c>
      <c r="D1007" s="3" t="s">
        <v>2488</v>
      </c>
      <c r="E1007" s="3" t="s">
        <v>7</v>
      </c>
    </row>
    <row r="1008">
      <c r="A1008" s="2">
        <v>44026.459742743056</v>
      </c>
      <c r="B1008" s="3" t="s">
        <v>2489</v>
      </c>
      <c r="C1008" s="3" t="s">
        <v>2490</v>
      </c>
      <c r="D1008" s="3" t="s">
        <v>2490</v>
      </c>
      <c r="E1008" s="3" t="s">
        <v>7</v>
      </c>
    </row>
    <row r="1009">
      <c r="A1009" s="2">
        <v>44026.46141736111</v>
      </c>
      <c r="B1009" s="3" t="s">
        <v>2491</v>
      </c>
      <c r="C1009" s="3" t="s">
        <v>2492</v>
      </c>
      <c r="D1009" s="3" t="s">
        <v>2492</v>
      </c>
      <c r="E1009" s="3" t="s">
        <v>7</v>
      </c>
    </row>
    <row r="1010">
      <c r="A1010" s="2">
        <v>44026.46277329861</v>
      </c>
      <c r="B1010" s="3" t="s">
        <v>2493</v>
      </c>
      <c r="C1010" s="3" t="s">
        <v>2494</v>
      </c>
      <c r="D1010" s="3" t="s">
        <v>2495</v>
      </c>
      <c r="E1010" s="3" t="s">
        <v>7</v>
      </c>
    </row>
    <row r="1011">
      <c r="A1011" s="2">
        <v>44026.4631032176</v>
      </c>
      <c r="B1011" s="3" t="s">
        <v>2496</v>
      </c>
      <c r="C1011" s="3" t="s">
        <v>2497</v>
      </c>
      <c r="D1011" s="3" t="s">
        <v>2498</v>
      </c>
      <c r="E1011" s="3" t="s">
        <v>7</v>
      </c>
    </row>
    <row r="1012">
      <c r="A1012" s="2">
        <v>44026.46365358796</v>
      </c>
      <c r="B1012" s="3" t="s">
        <v>2499</v>
      </c>
      <c r="C1012" s="3" t="s">
        <v>2500</v>
      </c>
      <c r="D1012" s="3" t="s">
        <v>2501</v>
      </c>
      <c r="E1012" s="3" t="s">
        <v>7</v>
      </c>
    </row>
    <row r="1013">
      <c r="A1013" s="2">
        <v>44026.46419407407</v>
      </c>
      <c r="B1013" s="3" t="s">
        <v>2502</v>
      </c>
      <c r="C1013" s="3" t="s">
        <v>2503</v>
      </c>
      <c r="D1013" s="3" t="s">
        <v>2504</v>
      </c>
      <c r="E1013" s="3" t="s">
        <v>7</v>
      </c>
    </row>
    <row r="1014">
      <c r="A1014" s="2">
        <v>44026.464431932865</v>
      </c>
      <c r="B1014" s="3" t="s">
        <v>2505</v>
      </c>
      <c r="C1014" s="3" t="s">
        <v>2506</v>
      </c>
      <c r="D1014" s="3" t="s">
        <v>2507</v>
      </c>
      <c r="E1014" s="3" t="s">
        <v>7</v>
      </c>
    </row>
    <row r="1015">
      <c r="A1015" s="2">
        <v>44026.46465408565</v>
      </c>
      <c r="B1015" s="3" t="s">
        <v>2508</v>
      </c>
      <c r="C1015" s="3" t="s">
        <v>2509</v>
      </c>
      <c r="D1015" s="3" t="s">
        <v>2509</v>
      </c>
      <c r="E1015" s="3" t="s">
        <v>7</v>
      </c>
    </row>
    <row r="1016">
      <c r="A1016" s="2">
        <v>44026.46599633102</v>
      </c>
      <c r="B1016" s="3" t="s">
        <v>2510</v>
      </c>
      <c r="C1016" s="3" t="s">
        <v>2511</v>
      </c>
      <c r="D1016" s="3" t="s">
        <v>2512</v>
      </c>
      <c r="E1016" s="3" t="s">
        <v>7</v>
      </c>
    </row>
    <row r="1017">
      <c r="A1017" s="2">
        <v>44026.46616431713</v>
      </c>
      <c r="B1017" s="3" t="s">
        <v>2513</v>
      </c>
      <c r="C1017" s="3" t="s">
        <v>2514</v>
      </c>
      <c r="D1017" s="3" t="s">
        <v>2514</v>
      </c>
      <c r="E1017" s="3" t="s">
        <v>7</v>
      </c>
    </row>
    <row r="1018">
      <c r="A1018" s="2">
        <v>44026.46761895833</v>
      </c>
      <c r="B1018" s="3" t="s">
        <v>2515</v>
      </c>
      <c r="C1018" s="3" t="s">
        <v>2516</v>
      </c>
      <c r="D1018" s="3" t="s">
        <v>2516</v>
      </c>
      <c r="E1018" s="3" t="s">
        <v>7</v>
      </c>
    </row>
    <row r="1019">
      <c r="A1019" s="2">
        <v>44026.46841850695</v>
      </c>
      <c r="B1019" s="3" t="s">
        <v>2517</v>
      </c>
      <c r="C1019" s="3" t="s">
        <v>2518</v>
      </c>
      <c r="D1019" s="3" t="s">
        <v>2518</v>
      </c>
      <c r="E1019" s="3" t="s">
        <v>7</v>
      </c>
    </row>
    <row r="1020">
      <c r="A1020" s="2">
        <v>44026.46846909722</v>
      </c>
      <c r="B1020" s="3" t="s">
        <v>2519</v>
      </c>
      <c r="C1020" s="3" t="s">
        <v>2520</v>
      </c>
      <c r="D1020" s="3" t="s">
        <v>2520</v>
      </c>
      <c r="E1020" s="3" t="s">
        <v>7</v>
      </c>
    </row>
    <row r="1021">
      <c r="A1021" s="2">
        <v>44026.46849230324</v>
      </c>
      <c r="B1021" s="3" t="s">
        <v>2521</v>
      </c>
      <c r="C1021" s="3" t="s">
        <v>2522</v>
      </c>
      <c r="D1021" s="3" t="s">
        <v>2522</v>
      </c>
      <c r="E1021" s="3" t="s">
        <v>7</v>
      </c>
    </row>
    <row r="1022">
      <c r="A1022" s="2">
        <v>44026.4689759375</v>
      </c>
      <c r="B1022" s="3" t="s">
        <v>2523</v>
      </c>
      <c r="C1022" s="3" t="s">
        <v>2524</v>
      </c>
      <c r="D1022" s="3" t="s">
        <v>2524</v>
      </c>
      <c r="E1022" s="3" t="s">
        <v>7</v>
      </c>
    </row>
    <row r="1023">
      <c r="A1023" s="2">
        <v>44026.469877083335</v>
      </c>
      <c r="B1023" s="3" t="s">
        <v>2525</v>
      </c>
      <c r="C1023" s="3" t="s">
        <v>2526</v>
      </c>
      <c r="D1023" s="3" t="s">
        <v>2526</v>
      </c>
      <c r="E1023" s="3" t="s">
        <v>7</v>
      </c>
    </row>
    <row r="1024">
      <c r="A1024" s="2">
        <v>44026.469913402776</v>
      </c>
      <c r="B1024" s="3" t="s">
        <v>2527</v>
      </c>
      <c r="C1024" s="3" t="s">
        <v>2528</v>
      </c>
      <c r="D1024" s="3" t="s">
        <v>2529</v>
      </c>
      <c r="E1024" s="3" t="s">
        <v>7</v>
      </c>
    </row>
    <row r="1025">
      <c r="A1025" s="2">
        <v>44026.47174060185</v>
      </c>
      <c r="B1025" s="3" t="s">
        <v>2530</v>
      </c>
      <c r="C1025" s="3" t="s">
        <v>2531</v>
      </c>
      <c r="D1025" s="3" t="s">
        <v>2531</v>
      </c>
      <c r="E1025" s="3" t="s">
        <v>7</v>
      </c>
    </row>
    <row r="1026">
      <c r="A1026" s="2">
        <v>44026.472469768516</v>
      </c>
      <c r="B1026" s="3" t="s">
        <v>2532</v>
      </c>
      <c r="C1026" s="3" t="s">
        <v>2533</v>
      </c>
      <c r="D1026" s="3" t="s">
        <v>2533</v>
      </c>
      <c r="E1026" s="3" t="s">
        <v>7</v>
      </c>
    </row>
    <row r="1027">
      <c r="A1027" s="2">
        <v>44026.473461064816</v>
      </c>
      <c r="B1027" s="3" t="s">
        <v>2534</v>
      </c>
      <c r="C1027" s="3" t="s">
        <v>2535</v>
      </c>
      <c r="D1027" s="3" t="s">
        <v>2535</v>
      </c>
      <c r="E1027" s="3" t="s">
        <v>632</v>
      </c>
    </row>
    <row r="1028">
      <c r="A1028" s="2">
        <v>44026.4743781713</v>
      </c>
      <c r="B1028" s="3" t="s">
        <v>2536</v>
      </c>
      <c r="C1028" s="3" t="s">
        <v>2537</v>
      </c>
      <c r="D1028" s="3" t="s">
        <v>2538</v>
      </c>
      <c r="E1028" s="3" t="s">
        <v>7</v>
      </c>
    </row>
    <row r="1029">
      <c r="A1029" s="2">
        <v>44026.475484375</v>
      </c>
      <c r="B1029" s="3" t="s">
        <v>2539</v>
      </c>
      <c r="C1029" s="3" t="s">
        <v>2540</v>
      </c>
      <c r="D1029" s="3" t="s">
        <v>2540</v>
      </c>
      <c r="E1029" s="3" t="s">
        <v>7</v>
      </c>
    </row>
    <row r="1030">
      <c r="A1030" s="2">
        <v>44026.47560809027</v>
      </c>
      <c r="B1030" s="3" t="s">
        <v>2541</v>
      </c>
      <c r="C1030" s="3" t="s">
        <v>2542</v>
      </c>
      <c r="D1030" s="3" t="s">
        <v>2542</v>
      </c>
      <c r="E1030" s="3" t="s">
        <v>7</v>
      </c>
    </row>
    <row r="1031">
      <c r="A1031" s="2">
        <v>44026.47637240741</v>
      </c>
      <c r="B1031" s="3" t="s">
        <v>2543</v>
      </c>
      <c r="C1031" s="3" t="s">
        <v>2544</v>
      </c>
      <c r="D1031" s="3" t="s">
        <v>2544</v>
      </c>
      <c r="E1031" s="3" t="s">
        <v>7</v>
      </c>
    </row>
    <row r="1032">
      <c r="A1032" s="2">
        <v>44026.47729517361</v>
      </c>
      <c r="B1032" s="3" t="s">
        <v>2545</v>
      </c>
      <c r="C1032" s="3" t="s">
        <v>2546</v>
      </c>
      <c r="D1032" s="3" t="s">
        <v>2547</v>
      </c>
      <c r="E1032" s="3" t="s">
        <v>7</v>
      </c>
    </row>
    <row r="1033">
      <c r="A1033" s="2">
        <v>44026.47780248843</v>
      </c>
      <c r="B1033" s="3" t="s">
        <v>2548</v>
      </c>
      <c r="C1033" s="3" t="s">
        <v>2549</v>
      </c>
      <c r="D1033" s="3" t="s">
        <v>2550</v>
      </c>
      <c r="E1033" s="3" t="s">
        <v>7</v>
      </c>
    </row>
    <row r="1034">
      <c r="A1034" s="2">
        <v>44026.47780474537</v>
      </c>
      <c r="B1034" s="3" t="s">
        <v>2551</v>
      </c>
      <c r="C1034" s="3" t="s">
        <v>2552</v>
      </c>
      <c r="D1034" s="3" t="s">
        <v>2553</v>
      </c>
      <c r="E1034" s="3" t="s">
        <v>7</v>
      </c>
    </row>
    <row r="1035">
      <c r="A1035" s="2">
        <v>44026.48084232639</v>
      </c>
      <c r="B1035" s="3" t="s">
        <v>2554</v>
      </c>
      <c r="C1035" s="3" t="s">
        <v>2555</v>
      </c>
      <c r="D1035" s="3" t="s">
        <v>2555</v>
      </c>
      <c r="E1035" s="3" t="s">
        <v>7</v>
      </c>
    </row>
    <row r="1036">
      <c r="A1036" s="2">
        <v>44026.482006261576</v>
      </c>
      <c r="B1036" s="3" t="s">
        <v>2556</v>
      </c>
      <c r="C1036" s="3" t="s">
        <v>2557</v>
      </c>
      <c r="D1036" s="3" t="s">
        <v>2557</v>
      </c>
      <c r="E1036" s="3" t="s">
        <v>7</v>
      </c>
    </row>
    <row r="1037">
      <c r="A1037" s="2">
        <v>44026.48258119213</v>
      </c>
      <c r="B1037" s="3" t="s">
        <v>2161</v>
      </c>
      <c r="C1037" s="3" t="s">
        <v>2162</v>
      </c>
      <c r="D1037" s="3" t="s">
        <v>2163</v>
      </c>
      <c r="E1037" s="3" t="s">
        <v>7</v>
      </c>
    </row>
    <row r="1038">
      <c r="A1038" s="2">
        <v>44026.483205069446</v>
      </c>
      <c r="B1038" s="3" t="s">
        <v>2558</v>
      </c>
      <c r="C1038" s="3" t="s">
        <v>2559</v>
      </c>
      <c r="D1038" s="3" t="s">
        <v>2560</v>
      </c>
      <c r="E1038" s="3" t="s">
        <v>7</v>
      </c>
    </row>
    <row r="1039">
      <c r="A1039" s="2">
        <v>44026.4841987963</v>
      </c>
      <c r="B1039" s="3" t="s">
        <v>2561</v>
      </c>
      <c r="C1039" s="3" t="s">
        <v>2562</v>
      </c>
      <c r="D1039" s="3" t="s">
        <v>2562</v>
      </c>
      <c r="E1039" s="3" t="s">
        <v>7</v>
      </c>
    </row>
    <row r="1040">
      <c r="A1040" s="2">
        <v>44026.485745439815</v>
      </c>
      <c r="B1040" s="3" t="s">
        <v>2563</v>
      </c>
      <c r="C1040" s="3" t="s">
        <v>2564</v>
      </c>
      <c r="D1040" s="3" t="s">
        <v>2564</v>
      </c>
      <c r="E1040" s="3" t="s">
        <v>7</v>
      </c>
    </row>
    <row r="1041">
      <c r="A1041" s="2">
        <v>44026.48574771991</v>
      </c>
      <c r="B1041" s="3" t="s">
        <v>2565</v>
      </c>
      <c r="C1041" s="3" t="s">
        <v>2566</v>
      </c>
      <c r="D1041" s="3" t="s">
        <v>2567</v>
      </c>
      <c r="E1041" s="3" t="s">
        <v>7</v>
      </c>
    </row>
    <row r="1042">
      <c r="A1042" s="2">
        <v>44026.485796712965</v>
      </c>
      <c r="B1042" s="3" t="s">
        <v>2568</v>
      </c>
      <c r="C1042" s="3" t="s">
        <v>2569</v>
      </c>
      <c r="D1042" s="3" t="s">
        <v>2570</v>
      </c>
      <c r="E1042" s="3" t="s">
        <v>7</v>
      </c>
    </row>
    <row r="1043">
      <c r="A1043" s="2">
        <v>44026.48682320602</v>
      </c>
      <c r="B1043" s="3" t="s">
        <v>2571</v>
      </c>
      <c r="C1043" s="3" t="s">
        <v>2572</v>
      </c>
      <c r="D1043" s="3" t="s">
        <v>2573</v>
      </c>
      <c r="E1043" s="3" t="s">
        <v>7</v>
      </c>
    </row>
    <row r="1044">
      <c r="A1044" s="2">
        <v>44026.48732211806</v>
      </c>
      <c r="B1044" s="3" t="s">
        <v>2574</v>
      </c>
      <c r="C1044" s="3" t="s">
        <v>2575</v>
      </c>
      <c r="D1044" s="3" t="s">
        <v>2576</v>
      </c>
      <c r="E1044" s="3" t="s">
        <v>7</v>
      </c>
    </row>
    <row r="1045">
      <c r="A1045" s="2">
        <v>44026.48997865741</v>
      </c>
      <c r="B1045" s="3" t="s">
        <v>2577</v>
      </c>
      <c r="C1045" s="3" t="s">
        <v>2578</v>
      </c>
      <c r="D1045" s="3" t="s">
        <v>2579</v>
      </c>
      <c r="E1045" s="3" t="s">
        <v>7</v>
      </c>
    </row>
    <row r="1046">
      <c r="A1046" s="2">
        <v>44026.49260326389</v>
      </c>
      <c r="B1046" s="3" t="s">
        <v>2580</v>
      </c>
      <c r="C1046" s="3" t="s">
        <v>2581</v>
      </c>
      <c r="D1046" s="3" t="s">
        <v>2582</v>
      </c>
      <c r="E1046" s="3" t="s">
        <v>7</v>
      </c>
    </row>
    <row r="1047">
      <c r="A1047" s="2">
        <v>44026.493858263886</v>
      </c>
      <c r="B1047" s="3" t="s">
        <v>2583</v>
      </c>
      <c r="C1047" s="3" t="s">
        <v>2584</v>
      </c>
      <c r="D1047" s="3" t="s">
        <v>2584</v>
      </c>
      <c r="E1047" s="3" t="s">
        <v>7</v>
      </c>
    </row>
    <row r="1048">
      <c r="A1048" s="2">
        <v>44026.49512644676</v>
      </c>
      <c r="B1048" s="3" t="s">
        <v>2585</v>
      </c>
      <c r="C1048" s="3" t="s">
        <v>2586</v>
      </c>
      <c r="D1048" s="3" t="s">
        <v>2587</v>
      </c>
      <c r="E1048" s="3" t="s">
        <v>7</v>
      </c>
    </row>
    <row r="1049">
      <c r="A1049" s="2">
        <v>44026.49690383102</v>
      </c>
      <c r="B1049" s="3" t="s">
        <v>2588</v>
      </c>
      <c r="C1049" s="3" t="s">
        <v>2589</v>
      </c>
      <c r="D1049" s="3" t="s">
        <v>2589</v>
      </c>
      <c r="E1049" s="3" t="s">
        <v>7</v>
      </c>
    </row>
    <row r="1050">
      <c r="A1050" s="2">
        <v>44026.497928171295</v>
      </c>
      <c r="B1050" s="3" t="s">
        <v>2590</v>
      </c>
      <c r="C1050" s="3" t="s">
        <v>2591</v>
      </c>
      <c r="D1050" s="3" t="s">
        <v>2592</v>
      </c>
      <c r="E1050" s="3" t="s">
        <v>632</v>
      </c>
    </row>
    <row r="1051">
      <c r="A1051" s="2">
        <v>44026.50221361111</v>
      </c>
      <c r="B1051" s="3" t="s">
        <v>2593</v>
      </c>
      <c r="C1051" s="3" t="s">
        <v>2594</v>
      </c>
      <c r="D1051" s="3" t="s">
        <v>2595</v>
      </c>
      <c r="E1051" s="3" t="s">
        <v>7</v>
      </c>
    </row>
    <row r="1052">
      <c r="A1052" s="2">
        <v>44026.502370856484</v>
      </c>
      <c r="B1052" s="3" t="s">
        <v>2596</v>
      </c>
      <c r="C1052" s="3" t="s">
        <v>2597</v>
      </c>
      <c r="D1052" s="3" t="s">
        <v>2598</v>
      </c>
      <c r="E1052" s="3" t="s">
        <v>7</v>
      </c>
    </row>
    <row r="1053">
      <c r="A1053" s="2">
        <v>44026.503000428245</v>
      </c>
      <c r="B1053" s="3" t="s">
        <v>2599</v>
      </c>
      <c r="C1053" s="3" t="s">
        <v>2600</v>
      </c>
      <c r="D1053" s="3" t="s">
        <v>2601</v>
      </c>
      <c r="E1053" s="3" t="s">
        <v>7</v>
      </c>
    </row>
    <row r="1054">
      <c r="A1054" s="2">
        <v>44026.50529208333</v>
      </c>
      <c r="B1054" s="3" t="s">
        <v>2602</v>
      </c>
      <c r="C1054" s="3" t="s">
        <v>2603</v>
      </c>
      <c r="D1054" s="3" t="s">
        <v>2604</v>
      </c>
      <c r="E1054" s="3" t="s">
        <v>7</v>
      </c>
    </row>
    <row r="1055">
      <c r="A1055" s="2">
        <v>44026.50580230324</v>
      </c>
      <c r="B1055" s="3" t="s">
        <v>2605</v>
      </c>
      <c r="C1055" s="3" t="s">
        <v>2606</v>
      </c>
      <c r="D1055" s="3" t="s">
        <v>2606</v>
      </c>
      <c r="E1055" s="3" t="s">
        <v>7</v>
      </c>
    </row>
    <row r="1056">
      <c r="A1056" s="2">
        <v>44026.50648474537</v>
      </c>
      <c r="B1056" s="3" t="s">
        <v>2607</v>
      </c>
      <c r="C1056" s="3" t="s">
        <v>2608</v>
      </c>
      <c r="D1056" s="3" t="s">
        <v>2608</v>
      </c>
      <c r="E1056" s="3" t="s">
        <v>7</v>
      </c>
    </row>
    <row r="1057">
      <c r="A1057" s="2">
        <v>44026.50649289352</v>
      </c>
      <c r="B1057" s="3" t="s">
        <v>2609</v>
      </c>
      <c r="C1057" s="3" t="s">
        <v>2610</v>
      </c>
      <c r="D1057" s="3" t="s">
        <v>2610</v>
      </c>
      <c r="E1057" s="3" t="s">
        <v>7</v>
      </c>
    </row>
    <row r="1058">
      <c r="A1058" s="2">
        <v>44026.50707851852</v>
      </c>
      <c r="B1058" s="3" t="s">
        <v>2611</v>
      </c>
      <c r="C1058" s="3" t="s">
        <v>2612</v>
      </c>
      <c r="D1058" s="3" t="s">
        <v>2612</v>
      </c>
      <c r="E1058" s="3" t="s">
        <v>7</v>
      </c>
    </row>
    <row r="1059">
      <c r="A1059" s="2">
        <v>44026.50747725695</v>
      </c>
      <c r="B1059" s="3" t="s">
        <v>2613</v>
      </c>
      <c r="C1059" s="3" t="s">
        <v>2614</v>
      </c>
      <c r="D1059" s="3" t="s">
        <v>2614</v>
      </c>
      <c r="E1059" s="3" t="s">
        <v>7</v>
      </c>
    </row>
    <row r="1060">
      <c r="A1060" s="2">
        <v>44026.50749841435</v>
      </c>
      <c r="B1060" s="3" t="s">
        <v>2615</v>
      </c>
      <c r="C1060" s="3" t="s">
        <v>2616</v>
      </c>
      <c r="D1060" s="3" t="s">
        <v>2617</v>
      </c>
      <c r="E1060" s="3" t="s">
        <v>7</v>
      </c>
    </row>
    <row r="1061">
      <c r="A1061" s="2">
        <v>44026.508669918985</v>
      </c>
      <c r="B1061" s="3" t="s">
        <v>2618</v>
      </c>
      <c r="C1061" s="3" t="s">
        <v>2619</v>
      </c>
      <c r="D1061" s="3" t="s">
        <v>2620</v>
      </c>
      <c r="E1061" s="3" t="s">
        <v>7</v>
      </c>
    </row>
    <row r="1062">
      <c r="A1062" s="2">
        <v>44026.5099703125</v>
      </c>
      <c r="B1062" s="3" t="s">
        <v>2621</v>
      </c>
      <c r="C1062" s="3" t="s">
        <v>2622</v>
      </c>
      <c r="D1062" s="3" t="s">
        <v>2622</v>
      </c>
      <c r="E1062" s="3" t="s">
        <v>7</v>
      </c>
    </row>
    <row r="1063">
      <c r="A1063" s="2">
        <v>44026.51034165509</v>
      </c>
      <c r="B1063" s="3" t="s">
        <v>2623</v>
      </c>
      <c r="C1063" s="3" t="s">
        <v>2624</v>
      </c>
      <c r="D1063" s="3" t="s">
        <v>2625</v>
      </c>
      <c r="E1063" s="3" t="s">
        <v>7</v>
      </c>
    </row>
    <row r="1064">
      <c r="A1064" s="2">
        <v>44026.510363043984</v>
      </c>
      <c r="B1064" s="3" t="s">
        <v>2626</v>
      </c>
      <c r="C1064" s="3" t="s">
        <v>2627</v>
      </c>
      <c r="D1064" s="3" t="s">
        <v>2628</v>
      </c>
      <c r="E1064" s="3" t="s">
        <v>7</v>
      </c>
    </row>
    <row r="1065">
      <c r="A1065" s="2">
        <v>44026.51070131944</v>
      </c>
      <c r="B1065" s="3" t="s">
        <v>2629</v>
      </c>
      <c r="C1065" s="3" t="s">
        <v>2630</v>
      </c>
      <c r="D1065" s="3" t="s">
        <v>2630</v>
      </c>
      <c r="E1065" s="3" t="s">
        <v>7</v>
      </c>
    </row>
    <row r="1066">
      <c r="A1066" s="2">
        <v>44026.51211354167</v>
      </c>
      <c r="B1066" s="3" t="s">
        <v>2472</v>
      </c>
      <c r="C1066" s="3" t="s">
        <v>2473</v>
      </c>
      <c r="D1066" s="3" t="s">
        <v>2473</v>
      </c>
      <c r="E1066" s="3" t="s">
        <v>7</v>
      </c>
    </row>
    <row r="1067">
      <c r="A1067" s="2">
        <v>44026.51248100694</v>
      </c>
      <c r="B1067" s="3" t="s">
        <v>2631</v>
      </c>
      <c r="C1067" s="3" t="s">
        <v>2632</v>
      </c>
      <c r="D1067" s="3" t="s">
        <v>2632</v>
      </c>
      <c r="E1067" s="3" t="s">
        <v>7</v>
      </c>
    </row>
    <row r="1068">
      <c r="A1068" s="2">
        <v>44026.51427143518</v>
      </c>
      <c r="B1068" s="3" t="s">
        <v>2633</v>
      </c>
      <c r="C1068" s="3" t="s">
        <v>1097</v>
      </c>
      <c r="D1068" s="3" t="s">
        <v>1097</v>
      </c>
      <c r="E1068" s="3" t="s">
        <v>7</v>
      </c>
    </row>
    <row r="1069">
      <c r="A1069" s="2">
        <v>44026.5156872338</v>
      </c>
      <c r="B1069" s="3" t="s">
        <v>2634</v>
      </c>
      <c r="C1069" s="3" t="s">
        <v>2635</v>
      </c>
      <c r="D1069" s="3" t="s">
        <v>2635</v>
      </c>
      <c r="E1069" s="3" t="s">
        <v>7</v>
      </c>
    </row>
    <row r="1070">
      <c r="A1070" s="2">
        <v>44026.51602795139</v>
      </c>
      <c r="B1070" s="3" t="s">
        <v>2636</v>
      </c>
      <c r="C1070" s="3" t="s">
        <v>2637</v>
      </c>
      <c r="D1070" s="3" t="s">
        <v>2638</v>
      </c>
      <c r="E1070" s="3" t="s">
        <v>7</v>
      </c>
    </row>
    <row r="1071">
      <c r="A1071" s="2">
        <v>44026.516215717595</v>
      </c>
      <c r="B1071" s="3" t="s">
        <v>2639</v>
      </c>
      <c r="C1071" s="3" t="s">
        <v>2640</v>
      </c>
      <c r="D1071" s="3" t="s">
        <v>2640</v>
      </c>
      <c r="E1071" s="3" t="s">
        <v>7</v>
      </c>
    </row>
    <row r="1072">
      <c r="A1072" s="2">
        <v>44026.51767137731</v>
      </c>
      <c r="B1072" s="3" t="s">
        <v>2641</v>
      </c>
      <c r="C1072" s="3" t="s">
        <v>2642</v>
      </c>
      <c r="D1072" s="3" t="s">
        <v>2643</v>
      </c>
      <c r="E1072" s="3" t="s">
        <v>7</v>
      </c>
    </row>
    <row r="1073">
      <c r="A1073" s="2">
        <v>44026.51868458334</v>
      </c>
      <c r="B1073" s="3" t="s">
        <v>2644</v>
      </c>
      <c r="C1073" s="3" t="s">
        <v>2645</v>
      </c>
      <c r="D1073" s="3" t="s">
        <v>2646</v>
      </c>
      <c r="E1073" s="3" t="s">
        <v>7</v>
      </c>
    </row>
    <row r="1074">
      <c r="A1074" s="2">
        <v>44026.519646782406</v>
      </c>
      <c r="B1074" s="3" t="s">
        <v>2647</v>
      </c>
      <c r="C1074" s="3" t="s">
        <v>2648</v>
      </c>
      <c r="D1074" s="3" t="s">
        <v>2649</v>
      </c>
      <c r="E1074" s="3" t="s">
        <v>7</v>
      </c>
    </row>
    <row r="1075">
      <c r="A1075" s="2">
        <v>44026.51965030092</v>
      </c>
      <c r="B1075" s="3" t="s">
        <v>2650</v>
      </c>
      <c r="C1075" s="3" t="s">
        <v>2651</v>
      </c>
      <c r="D1075" s="3" t="s">
        <v>2652</v>
      </c>
      <c r="E1075" s="3" t="s">
        <v>7</v>
      </c>
    </row>
    <row r="1076">
      <c r="A1076" s="2">
        <v>44026.52107828704</v>
      </c>
      <c r="B1076" s="3" t="s">
        <v>2653</v>
      </c>
      <c r="C1076" s="3" t="s">
        <v>2654</v>
      </c>
      <c r="D1076" s="3" t="s">
        <v>2655</v>
      </c>
      <c r="E1076" s="3" t="s">
        <v>7</v>
      </c>
    </row>
    <row r="1077">
      <c r="A1077" s="2">
        <v>44026.52623836805</v>
      </c>
      <c r="B1077" s="3" t="s">
        <v>2656</v>
      </c>
      <c r="C1077" s="3" t="s">
        <v>2657</v>
      </c>
      <c r="D1077" s="3" t="s">
        <v>2658</v>
      </c>
      <c r="E1077" s="3" t="s">
        <v>7</v>
      </c>
    </row>
    <row r="1078">
      <c r="A1078" s="2">
        <v>44026.526526608795</v>
      </c>
      <c r="B1078" s="3" t="s">
        <v>2659</v>
      </c>
      <c r="C1078" s="3" t="s">
        <v>2660</v>
      </c>
      <c r="D1078" s="3" t="s">
        <v>2660</v>
      </c>
      <c r="E1078" s="3" t="s">
        <v>7</v>
      </c>
    </row>
    <row r="1079">
      <c r="A1079" s="2">
        <v>44026.52734883102</v>
      </c>
      <c r="B1079" s="3" t="s">
        <v>2661</v>
      </c>
      <c r="C1079" s="3" t="s">
        <v>2662</v>
      </c>
      <c r="D1079" s="3" t="s">
        <v>2662</v>
      </c>
      <c r="E1079" s="3" t="s">
        <v>7</v>
      </c>
    </row>
    <row r="1080">
      <c r="A1080" s="2">
        <v>44026.529111944445</v>
      </c>
      <c r="B1080" s="3" t="s">
        <v>2663</v>
      </c>
      <c r="C1080" s="3" t="s">
        <v>2664</v>
      </c>
      <c r="D1080" s="3" t="s">
        <v>2664</v>
      </c>
      <c r="E1080" s="3" t="s">
        <v>7</v>
      </c>
    </row>
    <row r="1081">
      <c r="A1081" s="2">
        <v>44026.53006638889</v>
      </c>
      <c r="B1081" s="3" t="s">
        <v>2665</v>
      </c>
      <c r="C1081" s="3" t="s">
        <v>2666</v>
      </c>
      <c r="D1081" s="3">
        <v>1729.0</v>
      </c>
      <c r="E1081" s="3" t="s">
        <v>7</v>
      </c>
    </row>
    <row r="1082">
      <c r="A1082" s="2">
        <v>44026.530561875</v>
      </c>
      <c r="B1082" s="3" t="s">
        <v>2667</v>
      </c>
      <c r="C1082" s="3" t="s">
        <v>2668</v>
      </c>
      <c r="D1082" s="3" t="s">
        <v>2668</v>
      </c>
      <c r="E1082" s="3" t="s">
        <v>7</v>
      </c>
    </row>
    <row r="1083">
      <c r="A1083" s="2">
        <v>44026.531018379625</v>
      </c>
      <c r="B1083" s="3" t="s">
        <v>2669</v>
      </c>
      <c r="C1083" s="3" t="s">
        <v>2670</v>
      </c>
      <c r="D1083" s="3" t="s">
        <v>2670</v>
      </c>
      <c r="E1083" s="3" t="s">
        <v>7</v>
      </c>
    </row>
    <row r="1084">
      <c r="A1084" s="2">
        <v>44026.5317808449</v>
      </c>
      <c r="B1084" s="3" t="s">
        <v>2671</v>
      </c>
      <c r="C1084" s="3" t="s">
        <v>2672</v>
      </c>
      <c r="D1084" s="3" t="s">
        <v>2672</v>
      </c>
      <c r="E1084" s="3" t="s">
        <v>7</v>
      </c>
    </row>
    <row r="1085">
      <c r="A1085" s="2">
        <v>44026.53308112269</v>
      </c>
      <c r="B1085" s="3" t="s">
        <v>2673</v>
      </c>
      <c r="C1085" s="3" t="s">
        <v>2674</v>
      </c>
      <c r="D1085" s="3" t="s">
        <v>2675</v>
      </c>
      <c r="E1085" s="3" t="s">
        <v>7</v>
      </c>
    </row>
    <row r="1086">
      <c r="A1086" s="2">
        <v>44026.53349894676</v>
      </c>
      <c r="B1086" s="3" t="s">
        <v>2676</v>
      </c>
      <c r="C1086" s="3" t="s">
        <v>2677</v>
      </c>
      <c r="D1086" s="3" t="s">
        <v>2678</v>
      </c>
      <c r="E1086" s="3" t="s">
        <v>7</v>
      </c>
    </row>
    <row r="1087">
      <c r="A1087" s="2">
        <v>44026.534282002314</v>
      </c>
      <c r="B1087" s="3" t="s">
        <v>2679</v>
      </c>
      <c r="C1087" s="3" t="s">
        <v>2680</v>
      </c>
      <c r="D1087" s="3" t="s">
        <v>2680</v>
      </c>
      <c r="E1087" s="3" t="s">
        <v>7</v>
      </c>
    </row>
    <row r="1088">
      <c r="A1088" s="2">
        <v>44026.535253194445</v>
      </c>
      <c r="B1088" s="3" t="s">
        <v>2681</v>
      </c>
      <c r="C1088" s="3" t="s">
        <v>2682</v>
      </c>
      <c r="D1088" s="3" t="s">
        <v>2682</v>
      </c>
      <c r="E1088" s="3" t="s">
        <v>7</v>
      </c>
    </row>
    <row r="1089">
      <c r="A1089" s="2">
        <v>44026.53608578704</v>
      </c>
      <c r="B1089" s="3" t="s">
        <v>2683</v>
      </c>
      <c r="C1089" s="3" t="s">
        <v>2684</v>
      </c>
      <c r="D1089" s="3" t="s">
        <v>2685</v>
      </c>
      <c r="E1089" s="3" t="s">
        <v>7</v>
      </c>
    </row>
    <row r="1090">
      <c r="A1090" s="2">
        <v>44026.53804792824</v>
      </c>
      <c r="B1090" s="3" t="s">
        <v>2686</v>
      </c>
      <c r="C1090" s="3" t="s">
        <v>2687</v>
      </c>
      <c r="D1090" s="3" t="s">
        <v>2687</v>
      </c>
      <c r="E1090" s="3" t="s">
        <v>7</v>
      </c>
    </row>
    <row r="1091">
      <c r="A1091" s="2">
        <v>44026.53822221065</v>
      </c>
      <c r="B1091" s="3" t="s">
        <v>2688</v>
      </c>
      <c r="C1091" s="3" t="s">
        <v>2689</v>
      </c>
      <c r="D1091" s="3" t="s">
        <v>2689</v>
      </c>
      <c r="E1091" s="3" t="s">
        <v>7</v>
      </c>
    </row>
    <row r="1092">
      <c r="A1092" s="2">
        <v>44026.538956944445</v>
      </c>
      <c r="B1092" s="3" t="s">
        <v>2690</v>
      </c>
      <c r="C1092" s="3" t="s">
        <v>2691</v>
      </c>
      <c r="D1092" s="3" t="s">
        <v>2692</v>
      </c>
      <c r="E1092" s="3" t="s">
        <v>7</v>
      </c>
    </row>
    <row r="1093">
      <c r="A1093" s="2">
        <v>44026.53928106482</v>
      </c>
      <c r="B1093" s="3" t="s">
        <v>2693</v>
      </c>
      <c r="C1093" s="3" t="s">
        <v>2694</v>
      </c>
      <c r="D1093" s="3" t="s">
        <v>2694</v>
      </c>
      <c r="E1093" s="3" t="s">
        <v>7</v>
      </c>
    </row>
    <row r="1094">
      <c r="A1094" s="2">
        <v>44026.54077248843</v>
      </c>
      <c r="B1094" s="3" t="s">
        <v>2695</v>
      </c>
      <c r="C1094" s="3" t="s">
        <v>2696</v>
      </c>
      <c r="D1094" s="3" t="s">
        <v>2696</v>
      </c>
      <c r="E1094" s="3" t="s">
        <v>7</v>
      </c>
    </row>
    <row r="1095">
      <c r="A1095" s="2">
        <v>44026.540787499995</v>
      </c>
      <c r="B1095" s="3" t="s">
        <v>2697</v>
      </c>
      <c r="C1095" s="3" t="s">
        <v>2698</v>
      </c>
      <c r="D1095" s="3" t="s">
        <v>2699</v>
      </c>
      <c r="E1095" s="3" t="s">
        <v>7</v>
      </c>
    </row>
    <row r="1096">
      <c r="A1096" s="2">
        <v>44026.54136528935</v>
      </c>
      <c r="B1096" s="3" t="s">
        <v>2700</v>
      </c>
      <c r="C1096" s="3" t="s">
        <v>2684</v>
      </c>
      <c r="D1096" s="3" t="s">
        <v>2685</v>
      </c>
      <c r="E1096" s="3" t="s">
        <v>7</v>
      </c>
    </row>
    <row r="1097">
      <c r="A1097" s="2">
        <v>44026.543401250005</v>
      </c>
      <c r="B1097" s="3" t="s">
        <v>2701</v>
      </c>
      <c r="C1097" s="3" t="s">
        <v>2702</v>
      </c>
      <c r="D1097" s="3" t="s">
        <v>2703</v>
      </c>
      <c r="E1097" s="3" t="s">
        <v>7</v>
      </c>
    </row>
    <row r="1098">
      <c r="A1098" s="2">
        <v>44026.543897916665</v>
      </c>
      <c r="B1098" s="3" t="s">
        <v>2704</v>
      </c>
      <c r="C1098" s="3" t="s">
        <v>2705</v>
      </c>
      <c r="D1098" s="3" t="s">
        <v>2706</v>
      </c>
      <c r="E1098" s="3" t="s">
        <v>7</v>
      </c>
    </row>
    <row r="1099">
      <c r="A1099" s="2">
        <v>44026.5447531713</v>
      </c>
      <c r="B1099" s="3" t="s">
        <v>2707</v>
      </c>
      <c r="C1099" s="3" t="s">
        <v>2708</v>
      </c>
      <c r="D1099" s="3" t="s">
        <v>2708</v>
      </c>
      <c r="E1099" s="3" t="s">
        <v>7</v>
      </c>
    </row>
    <row r="1100">
      <c r="A1100" s="2">
        <v>44026.54496644676</v>
      </c>
      <c r="B1100" s="3" t="s">
        <v>2709</v>
      </c>
      <c r="C1100" s="3" t="s">
        <v>2710</v>
      </c>
      <c r="D1100" s="3" t="s">
        <v>2710</v>
      </c>
      <c r="E1100" s="3" t="s">
        <v>7</v>
      </c>
    </row>
    <row r="1101">
      <c r="A1101" s="2">
        <v>44026.54497836805</v>
      </c>
      <c r="B1101" s="3" t="s">
        <v>2711</v>
      </c>
      <c r="C1101" s="3" t="s">
        <v>2712</v>
      </c>
      <c r="D1101" s="3" t="s">
        <v>2713</v>
      </c>
      <c r="E1101" s="3" t="s">
        <v>7</v>
      </c>
    </row>
    <row r="1102">
      <c r="A1102" s="2">
        <v>44026.54529504629</v>
      </c>
      <c r="B1102" s="3" t="s">
        <v>2714</v>
      </c>
      <c r="C1102" s="3" t="s">
        <v>2715</v>
      </c>
      <c r="D1102" s="3" t="s">
        <v>2716</v>
      </c>
      <c r="E1102" s="3" t="s">
        <v>7</v>
      </c>
    </row>
    <row r="1103">
      <c r="A1103" s="2">
        <v>44026.54696021991</v>
      </c>
      <c r="B1103" s="3" t="s">
        <v>2717</v>
      </c>
      <c r="C1103" s="3" t="s">
        <v>2718</v>
      </c>
      <c r="D1103" s="3" t="s">
        <v>2718</v>
      </c>
      <c r="E1103" s="3" t="s">
        <v>7</v>
      </c>
    </row>
    <row r="1104">
      <c r="A1104" s="2">
        <v>44026.54769393519</v>
      </c>
      <c r="B1104" s="3" t="s">
        <v>2719</v>
      </c>
      <c r="C1104" s="3" t="s">
        <v>2720</v>
      </c>
      <c r="D1104" s="3" t="s">
        <v>2720</v>
      </c>
      <c r="E1104" s="3" t="s">
        <v>7</v>
      </c>
    </row>
    <row r="1105">
      <c r="A1105" s="2">
        <v>44026.54841822917</v>
      </c>
      <c r="B1105" s="3" t="s">
        <v>2721</v>
      </c>
      <c r="C1105" s="3" t="s">
        <v>2722</v>
      </c>
      <c r="D1105" s="3" t="s">
        <v>2723</v>
      </c>
      <c r="E1105" s="3" t="s">
        <v>7</v>
      </c>
    </row>
    <row r="1106">
      <c r="A1106" s="2">
        <v>44026.55197586806</v>
      </c>
      <c r="B1106" s="3" t="s">
        <v>2724</v>
      </c>
      <c r="C1106" s="3" t="s">
        <v>2725</v>
      </c>
      <c r="D1106" s="3" t="s">
        <v>2726</v>
      </c>
      <c r="E1106" s="3" t="s">
        <v>7</v>
      </c>
    </row>
    <row r="1107">
      <c r="A1107" s="2">
        <v>44026.55216761574</v>
      </c>
      <c r="B1107" s="3" t="s">
        <v>2727</v>
      </c>
      <c r="C1107" s="3" t="s">
        <v>2728</v>
      </c>
      <c r="D1107" s="3" t="s">
        <v>2729</v>
      </c>
      <c r="E1107" s="3" t="s">
        <v>7</v>
      </c>
    </row>
    <row r="1108">
      <c r="A1108" s="2">
        <v>44026.555618900464</v>
      </c>
      <c r="B1108" s="3" t="s">
        <v>2730</v>
      </c>
      <c r="C1108" s="3" t="s">
        <v>2731</v>
      </c>
      <c r="D1108" s="3" t="s">
        <v>2731</v>
      </c>
      <c r="E1108" s="3" t="s">
        <v>7</v>
      </c>
    </row>
    <row r="1109">
      <c r="A1109" s="2">
        <v>44026.55631453704</v>
      </c>
      <c r="B1109" s="3" t="s">
        <v>2732</v>
      </c>
      <c r="C1109" s="3" t="s">
        <v>2733</v>
      </c>
      <c r="D1109" s="3" t="s">
        <v>2734</v>
      </c>
      <c r="E1109" s="3" t="s">
        <v>7</v>
      </c>
    </row>
    <row r="1110">
      <c r="A1110" s="2">
        <v>44026.557336365746</v>
      </c>
      <c r="B1110" s="3" t="s">
        <v>2735</v>
      </c>
      <c r="C1110" s="3" t="s">
        <v>2736</v>
      </c>
      <c r="D1110" s="3" t="s">
        <v>2736</v>
      </c>
      <c r="E1110" s="3" t="s">
        <v>7</v>
      </c>
    </row>
    <row r="1111">
      <c r="A1111" s="2">
        <v>44026.557551192134</v>
      </c>
      <c r="B1111" s="3" t="s">
        <v>2737</v>
      </c>
      <c r="C1111" s="3" t="s">
        <v>2738</v>
      </c>
      <c r="D1111" s="3" t="s">
        <v>2738</v>
      </c>
      <c r="E1111" s="3" t="s">
        <v>7</v>
      </c>
    </row>
    <row r="1112">
      <c r="A1112" s="2">
        <v>44026.55883284722</v>
      </c>
      <c r="B1112" s="3" t="s">
        <v>2739</v>
      </c>
      <c r="C1112" s="3" t="s">
        <v>2740</v>
      </c>
      <c r="D1112" s="3" t="s">
        <v>2741</v>
      </c>
      <c r="E1112" s="3" t="s">
        <v>7</v>
      </c>
    </row>
    <row r="1113">
      <c r="A1113" s="2">
        <v>44026.559249432874</v>
      </c>
      <c r="B1113" s="3" t="s">
        <v>2742</v>
      </c>
      <c r="C1113" s="3" t="s">
        <v>2743</v>
      </c>
      <c r="D1113" s="3" t="s">
        <v>2744</v>
      </c>
      <c r="E1113" s="3" t="s">
        <v>7</v>
      </c>
    </row>
    <row r="1114">
      <c r="A1114" s="2">
        <v>44026.55969239584</v>
      </c>
      <c r="B1114" s="3" t="s">
        <v>2745</v>
      </c>
      <c r="C1114" s="3" t="s">
        <v>2746</v>
      </c>
      <c r="D1114" s="3" t="s">
        <v>2747</v>
      </c>
      <c r="E1114" s="3" t="s">
        <v>7</v>
      </c>
    </row>
    <row r="1115">
      <c r="A1115" s="2">
        <v>44026.56082636574</v>
      </c>
      <c r="B1115" s="3" t="s">
        <v>2748</v>
      </c>
      <c r="C1115" s="3" t="s">
        <v>2749</v>
      </c>
      <c r="D1115" s="3" t="s">
        <v>2749</v>
      </c>
      <c r="E1115" s="3" t="s">
        <v>7</v>
      </c>
    </row>
    <row r="1116">
      <c r="A1116" s="2">
        <v>44026.56189304398</v>
      </c>
      <c r="B1116" s="3" t="s">
        <v>2750</v>
      </c>
      <c r="C1116" s="3" t="s">
        <v>2751</v>
      </c>
      <c r="D1116" s="3" t="s">
        <v>2751</v>
      </c>
      <c r="E1116" s="3" t="s">
        <v>7</v>
      </c>
    </row>
    <row r="1117">
      <c r="A1117" s="2">
        <v>44026.56313098379</v>
      </c>
      <c r="B1117" s="3" t="s">
        <v>2752</v>
      </c>
      <c r="C1117" s="3" t="s">
        <v>2753</v>
      </c>
      <c r="D1117" s="3" t="s">
        <v>2753</v>
      </c>
      <c r="E1117" s="3" t="s">
        <v>7</v>
      </c>
    </row>
    <row r="1118">
      <c r="A1118" s="2">
        <v>44026.56388302083</v>
      </c>
      <c r="B1118" s="3" t="s">
        <v>2754</v>
      </c>
      <c r="C1118" s="3" t="s">
        <v>2755</v>
      </c>
      <c r="D1118" s="3" t="s">
        <v>2756</v>
      </c>
      <c r="E1118" s="3" t="s">
        <v>7</v>
      </c>
    </row>
    <row r="1119">
      <c r="A1119" s="2">
        <v>44026.563983113425</v>
      </c>
      <c r="B1119" s="3" t="s">
        <v>2757</v>
      </c>
      <c r="C1119" s="3" t="s">
        <v>2758</v>
      </c>
      <c r="D1119" s="3" t="s">
        <v>2759</v>
      </c>
      <c r="E1119" s="3" t="s">
        <v>7</v>
      </c>
    </row>
    <row r="1120">
      <c r="A1120" s="2">
        <v>44026.56540506944</v>
      </c>
      <c r="B1120" s="3" t="s">
        <v>2760</v>
      </c>
      <c r="C1120" s="3" t="s">
        <v>2761</v>
      </c>
      <c r="D1120" s="3" t="s">
        <v>2761</v>
      </c>
      <c r="E1120" s="3" t="s">
        <v>7</v>
      </c>
    </row>
    <row r="1121">
      <c r="A1121" s="2">
        <v>44026.56838859954</v>
      </c>
      <c r="B1121" s="3" t="s">
        <v>2762</v>
      </c>
      <c r="C1121" s="3" t="s">
        <v>2763</v>
      </c>
      <c r="D1121" s="3" t="s">
        <v>2763</v>
      </c>
      <c r="E1121" s="3" t="s">
        <v>7</v>
      </c>
    </row>
    <row r="1122">
      <c r="A1122" s="2">
        <v>44026.56925082176</v>
      </c>
      <c r="B1122" s="3" t="s">
        <v>2764</v>
      </c>
      <c r="C1122" s="3" t="s">
        <v>2765</v>
      </c>
      <c r="D1122" s="3" t="s">
        <v>2765</v>
      </c>
      <c r="E1122" s="3" t="s">
        <v>7</v>
      </c>
    </row>
    <row r="1123">
      <c r="A1123" s="2">
        <v>44026.5706171412</v>
      </c>
      <c r="B1123" s="3" t="s">
        <v>2766</v>
      </c>
      <c r="C1123" s="3" t="s">
        <v>2767</v>
      </c>
      <c r="D1123" s="3" t="s">
        <v>2768</v>
      </c>
      <c r="E1123" s="3" t="s">
        <v>7</v>
      </c>
    </row>
    <row r="1124">
      <c r="A1124" s="2">
        <v>44026.570812094906</v>
      </c>
      <c r="B1124" s="3" t="s">
        <v>2769</v>
      </c>
      <c r="C1124" s="3" t="s">
        <v>2770</v>
      </c>
      <c r="D1124" s="3" t="s">
        <v>2771</v>
      </c>
      <c r="E1124" s="3" t="s">
        <v>7</v>
      </c>
    </row>
    <row r="1125">
      <c r="A1125" s="2">
        <v>44026.57102476852</v>
      </c>
      <c r="B1125" s="3" t="s">
        <v>2772</v>
      </c>
      <c r="C1125" s="3" t="s">
        <v>2773</v>
      </c>
      <c r="D1125" s="3" t="s">
        <v>2773</v>
      </c>
      <c r="E1125" s="3" t="s">
        <v>7</v>
      </c>
    </row>
    <row r="1126">
      <c r="A1126" s="2">
        <v>44026.57156699074</v>
      </c>
      <c r="B1126" s="3" t="s">
        <v>2774</v>
      </c>
      <c r="C1126" s="3" t="s">
        <v>2775</v>
      </c>
      <c r="D1126" s="3" t="s">
        <v>2775</v>
      </c>
      <c r="E1126" s="3" t="s">
        <v>7</v>
      </c>
    </row>
    <row r="1127">
      <c r="A1127" s="2">
        <v>44026.573719004635</v>
      </c>
      <c r="B1127" s="3" t="s">
        <v>2776</v>
      </c>
      <c r="C1127" s="3" t="s">
        <v>2777</v>
      </c>
      <c r="D1127" s="3" t="s">
        <v>2778</v>
      </c>
      <c r="E1127" s="3" t="s">
        <v>7</v>
      </c>
    </row>
    <row r="1128">
      <c r="A1128" s="2">
        <v>44026.57502054398</v>
      </c>
      <c r="B1128" s="3" t="s">
        <v>2779</v>
      </c>
      <c r="C1128" s="3" t="s">
        <v>2780</v>
      </c>
      <c r="D1128" s="3" t="s">
        <v>2781</v>
      </c>
      <c r="E1128" s="3" t="s">
        <v>7</v>
      </c>
    </row>
    <row r="1129">
      <c r="A1129" s="2">
        <v>44026.578291342594</v>
      </c>
      <c r="B1129" s="3" t="s">
        <v>2782</v>
      </c>
      <c r="C1129" s="3" t="s">
        <v>2783</v>
      </c>
      <c r="D1129" s="3" t="s">
        <v>2783</v>
      </c>
      <c r="E1129" s="3" t="s">
        <v>7</v>
      </c>
    </row>
    <row r="1130">
      <c r="A1130" s="2">
        <v>44026.57857890046</v>
      </c>
      <c r="B1130" s="3" t="s">
        <v>2784</v>
      </c>
      <c r="C1130" s="3" t="s">
        <v>2785</v>
      </c>
      <c r="D1130" s="3" t="s">
        <v>2785</v>
      </c>
      <c r="E1130" s="3" t="s">
        <v>7</v>
      </c>
    </row>
    <row r="1131">
      <c r="A1131" s="2">
        <v>44026.579664363424</v>
      </c>
      <c r="B1131" s="3" t="s">
        <v>2786</v>
      </c>
      <c r="C1131" s="3" t="s">
        <v>2787</v>
      </c>
      <c r="D1131" s="3" t="s">
        <v>2788</v>
      </c>
      <c r="E1131" s="3" t="s">
        <v>7</v>
      </c>
    </row>
    <row r="1132">
      <c r="A1132" s="2">
        <v>44026.57997702547</v>
      </c>
      <c r="B1132" s="3" t="s">
        <v>2789</v>
      </c>
      <c r="C1132" s="3" t="s">
        <v>2790</v>
      </c>
      <c r="D1132" s="3" t="s">
        <v>2790</v>
      </c>
      <c r="E1132" s="3" t="s">
        <v>7</v>
      </c>
    </row>
    <row r="1133">
      <c r="A1133" s="2">
        <v>44026.58006716435</v>
      </c>
      <c r="B1133" s="3" t="s">
        <v>2791</v>
      </c>
      <c r="C1133" s="3" t="s">
        <v>2792</v>
      </c>
      <c r="D1133" s="3" t="s">
        <v>2792</v>
      </c>
      <c r="E1133" s="3" t="s">
        <v>7</v>
      </c>
    </row>
    <row r="1134">
      <c r="A1134" s="2">
        <v>44026.58129528935</v>
      </c>
      <c r="B1134" s="3" t="s">
        <v>2793</v>
      </c>
      <c r="C1134" s="3" t="s">
        <v>2794</v>
      </c>
      <c r="D1134" s="3" t="s">
        <v>2795</v>
      </c>
      <c r="E1134" s="3" t="s">
        <v>7</v>
      </c>
    </row>
    <row r="1135">
      <c r="A1135" s="2">
        <v>44026.58214024306</v>
      </c>
      <c r="B1135" s="3" t="s">
        <v>2796</v>
      </c>
      <c r="C1135" s="3" t="s">
        <v>2797</v>
      </c>
      <c r="D1135" s="3" t="s">
        <v>2798</v>
      </c>
      <c r="E1135" s="3" t="s">
        <v>7</v>
      </c>
    </row>
    <row r="1136">
      <c r="A1136" s="2">
        <v>44026.582179432866</v>
      </c>
      <c r="B1136" s="3" t="s">
        <v>2799</v>
      </c>
      <c r="C1136" s="3" t="s">
        <v>2800</v>
      </c>
      <c r="D1136" s="3" t="s">
        <v>2801</v>
      </c>
      <c r="E1136" s="3" t="s">
        <v>7</v>
      </c>
    </row>
    <row r="1137">
      <c r="A1137" s="2">
        <v>44026.588403842594</v>
      </c>
      <c r="B1137" s="3" t="s">
        <v>2802</v>
      </c>
      <c r="C1137" s="3" t="s">
        <v>2803</v>
      </c>
      <c r="D1137" s="3" t="s">
        <v>2804</v>
      </c>
      <c r="E1137" s="3" t="s">
        <v>7</v>
      </c>
    </row>
    <row r="1138">
      <c r="A1138" s="2">
        <v>44026.58895131944</v>
      </c>
      <c r="B1138" s="3" t="s">
        <v>2805</v>
      </c>
      <c r="C1138" s="3" t="s">
        <v>2806</v>
      </c>
      <c r="D1138" s="3" t="s">
        <v>2807</v>
      </c>
      <c r="E1138" s="3" t="s">
        <v>7</v>
      </c>
    </row>
    <row r="1139">
      <c r="A1139" s="2">
        <v>44026.5895972338</v>
      </c>
      <c r="B1139" s="3" t="s">
        <v>2750</v>
      </c>
      <c r="C1139" s="3" t="s">
        <v>2751</v>
      </c>
      <c r="D1139" s="3" t="s">
        <v>2751</v>
      </c>
      <c r="E1139" s="3" t="s">
        <v>7</v>
      </c>
    </row>
    <row r="1140">
      <c r="A1140" s="2">
        <v>44026.591215532404</v>
      </c>
      <c r="B1140" s="3" t="s">
        <v>2808</v>
      </c>
      <c r="C1140" s="3" t="s">
        <v>2809</v>
      </c>
      <c r="D1140" s="3" t="s">
        <v>2810</v>
      </c>
      <c r="E1140" s="3" t="s">
        <v>7</v>
      </c>
    </row>
    <row r="1141">
      <c r="A1141" s="2">
        <v>44026.59518203704</v>
      </c>
      <c r="B1141" s="3" t="s">
        <v>2811</v>
      </c>
      <c r="C1141" s="3" t="s">
        <v>2812</v>
      </c>
      <c r="D1141" s="3" t="s">
        <v>2813</v>
      </c>
      <c r="E1141" s="3" t="s">
        <v>7</v>
      </c>
    </row>
    <row r="1142">
      <c r="A1142" s="2">
        <v>44026.59656685185</v>
      </c>
      <c r="B1142" s="3" t="s">
        <v>2814</v>
      </c>
      <c r="C1142" s="3" t="s">
        <v>2815</v>
      </c>
      <c r="D1142" s="3" t="s">
        <v>2815</v>
      </c>
      <c r="E1142" s="3" t="s">
        <v>7</v>
      </c>
    </row>
    <row r="1143">
      <c r="A1143" s="2">
        <v>44026.59766422454</v>
      </c>
      <c r="B1143" s="3" t="s">
        <v>2816</v>
      </c>
      <c r="C1143" s="3" t="s">
        <v>2817</v>
      </c>
      <c r="D1143" s="3" t="s">
        <v>2817</v>
      </c>
      <c r="E1143" s="3" t="s">
        <v>7</v>
      </c>
    </row>
    <row r="1144">
      <c r="A1144" s="2">
        <v>44026.59818670139</v>
      </c>
      <c r="B1144" s="3" t="s">
        <v>2818</v>
      </c>
      <c r="C1144" s="3" t="s">
        <v>2819</v>
      </c>
      <c r="D1144" s="3" t="s">
        <v>2820</v>
      </c>
      <c r="E1144" s="3" t="s">
        <v>7</v>
      </c>
    </row>
    <row r="1145">
      <c r="A1145" s="2">
        <v>44026.600220277774</v>
      </c>
      <c r="B1145" s="3" t="s">
        <v>2821</v>
      </c>
      <c r="C1145" s="3" t="s">
        <v>2822</v>
      </c>
      <c r="D1145" s="3" t="s">
        <v>2823</v>
      </c>
      <c r="E1145" s="3" t="s">
        <v>7</v>
      </c>
    </row>
    <row r="1146">
      <c r="A1146" s="2">
        <v>44026.6036562963</v>
      </c>
      <c r="B1146" s="3" t="s">
        <v>2824</v>
      </c>
      <c r="C1146" s="3" t="s">
        <v>2825</v>
      </c>
      <c r="D1146" s="3" t="s">
        <v>2826</v>
      </c>
      <c r="E1146" s="3" t="s">
        <v>7</v>
      </c>
    </row>
    <row r="1147">
      <c r="A1147" s="2">
        <v>44026.60405326389</v>
      </c>
      <c r="B1147" s="3" t="s">
        <v>2827</v>
      </c>
      <c r="C1147" s="3" t="s">
        <v>2828</v>
      </c>
      <c r="D1147" s="3" t="s">
        <v>2828</v>
      </c>
      <c r="E1147" s="3" t="s">
        <v>7</v>
      </c>
    </row>
    <row r="1148">
      <c r="A1148" s="2">
        <v>44026.60499791667</v>
      </c>
      <c r="B1148" s="3" t="s">
        <v>2829</v>
      </c>
      <c r="C1148" s="3" t="s">
        <v>2830</v>
      </c>
      <c r="D1148" s="3" t="s">
        <v>2831</v>
      </c>
      <c r="E1148" s="3" t="s">
        <v>7</v>
      </c>
    </row>
    <row r="1149">
      <c r="A1149" s="2">
        <v>44026.607341006944</v>
      </c>
      <c r="B1149" s="3" t="s">
        <v>2832</v>
      </c>
      <c r="C1149" s="3" t="s">
        <v>2833</v>
      </c>
      <c r="D1149" s="3" t="s">
        <v>2834</v>
      </c>
      <c r="E1149" s="3" t="s">
        <v>7</v>
      </c>
    </row>
    <row r="1150">
      <c r="A1150" s="2">
        <v>44026.6074553588</v>
      </c>
      <c r="B1150" s="3" t="s">
        <v>2835</v>
      </c>
      <c r="C1150" s="3" t="s">
        <v>2836</v>
      </c>
      <c r="D1150" s="3" t="s">
        <v>2836</v>
      </c>
      <c r="E1150" s="3" t="s">
        <v>7</v>
      </c>
    </row>
    <row r="1151">
      <c r="A1151" s="2">
        <v>44026.61197052083</v>
      </c>
      <c r="B1151" s="3" t="s">
        <v>2837</v>
      </c>
      <c r="C1151" s="3" t="s">
        <v>2838</v>
      </c>
      <c r="D1151" s="3" t="s">
        <v>2838</v>
      </c>
      <c r="E1151" s="3" t="s">
        <v>7</v>
      </c>
    </row>
    <row r="1152">
      <c r="A1152" s="2">
        <v>44026.61219828704</v>
      </c>
      <c r="B1152" s="3" t="s">
        <v>2839</v>
      </c>
      <c r="C1152" s="3" t="s">
        <v>2840</v>
      </c>
      <c r="D1152" s="3" t="s">
        <v>2841</v>
      </c>
      <c r="E1152" s="3" t="s">
        <v>7</v>
      </c>
    </row>
    <row r="1153">
      <c r="A1153" s="2">
        <v>44026.61382741898</v>
      </c>
      <c r="B1153" s="3" t="s">
        <v>2842</v>
      </c>
      <c r="C1153" s="3" t="s">
        <v>2843</v>
      </c>
      <c r="D1153" s="3" t="s">
        <v>2844</v>
      </c>
      <c r="E1153" s="3" t="s">
        <v>7</v>
      </c>
    </row>
    <row r="1154">
      <c r="A1154" s="2">
        <v>44026.61402304398</v>
      </c>
      <c r="B1154" s="3" t="s">
        <v>2845</v>
      </c>
      <c r="C1154" s="3" t="s">
        <v>2846</v>
      </c>
      <c r="D1154" s="3" t="s">
        <v>2846</v>
      </c>
      <c r="E1154" s="3" t="s">
        <v>7</v>
      </c>
    </row>
    <row r="1155">
      <c r="A1155" s="2">
        <v>44026.62211787037</v>
      </c>
      <c r="B1155" s="3" t="s">
        <v>2847</v>
      </c>
      <c r="C1155" s="3" t="s">
        <v>2848</v>
      </c>
      <c r="D1155" s="3" t="s">
        <v>2849</v>
      </c>
      <c r="E1155" s="3" t="s">
        <v>7</v>
      </c>
    </row>
    <row r="1156">
      <c r="A1156" s="2">
        <v>44026.62328209491</v>
      </c>
      <c r="B1156" s="3" t="s">
        <v>2850</v>
      </c>
      <c r="C1156" s="3" t="s">
        <v>2851</v>
      </c>
      <c r="D1156" s="3" t="s">
        <v>2851</v>
      </c>
      <c r="E1156" s="3" t="s">
        <v>7</v>
      </c>
    </row>
    <row r="1157">
      <c r="A1157" s="2">
        <v>44026.62382826389</v>
      </c>
      <c r="B1157" s="3" t="s">
        <v>2852</v>
      </c>
      <c r="C1157" s="3" t="s">
        <v>2853</v>
      </c>
      <c r="D1157" s="3" t="s">
        <v>2854</v>
      </c>
      <c r="E1157" s="3" t="s">
        <v>7</v>
      </c>
    </row>
    <row r="1158">
      <c r="A1158" s="2">
        <v>44026.626391157406</v>
      </c>
      <c r="B1158" s="3" t="s">
        <v>2852</v>
      </c>
      <c r="C1158" s="3" t="s">
        <v>2853</v>
      </c>
      <c r="D1158" s="3" t="s">
        <v>2854</v>
      </c>
      <c r="E1158" s="3" t="s">
        <v>7</v>
      </c>
    </row>
    <row r="1159">
      <c r="A1159" s="2">
        <v>44026.62861828704</v>
      </c>
      <c r="B1159" s="3" t="s">
        <v>2855</v>
      </c>
      <c r="C1159" s="3" t="s">
        <v>2856</v>
      </c>
      <c r="D1159" s="3" t="s">
        <v>2857</v>
      </c>
      <c r="E1159" s="3" t="s">
        <v>7</v>
      </c>
    </row>
    <row r="1160">
      <c r="A1160" s="2">
        <v>44026.63408270833</v>
      </c>
      <c r="B1160" s="3" t="s">
        <v>2858</v>
      </c>
      <c r="C1160" s="3" t="s">
        <v>2859</v>
      </c>
      <c r="D1160" s="3" t="s">
        <v>2860</v>
      </c>
      <c r="E1160" s="3" t="s">
        <v>7</v>
      </c>
    </row>
    <row r="1161">
      <c r="A1161" s="2">
        <v>44026.63647466435</v>
      </c>
      <c r="B1161" s="3" t="s">
        <v>2861</v>
      </c>
      <c r="C1161" s="3" t="s">
        <v>2862</v>
      </c>
      <c r="D1161" s="3" t="s">
        <v>2862</v>
      </c>
      <c r="E1161" s="3" t="s">
        <v>7</v>
      </c>
    </row>
    <row r="1162">
      <c r="A1162" s="2">
        <v>44026.63712965278</v>
      </c>
      <c r="B1162" s="3" t="s">
        <v>2863</v>
      </c>
      <c r="C1162" s="3" t="s">
        <v>2302</v>
      </c>
      <c r="D1162" s="3" t="s">
        <v>2302</v>
      </c>
      <c r="E1162" s="3" t="s">
        <v>7</v>
      </c>
    </row>
    <row r="1163">
      <c r="A1163" s="2">
        <v>44026.639339375004</v>
      </c>
      <c r="B1163" s="3" t="s">
        <v>2864</v>
      </c>
      <c r="C1163" s="3" t="s">
        <v>2865</v>
      </c>
      <c r="D1163" s="3" t="s">
        <v>2865</v>
      </c>
      <c r="E1163" s="3" t="s">
        <v>7</v>
      </c>
    </row>
    <row r="1164">
      <c r="A1164" s="2">
        <v>44026.63954863426</v>
      </c>
      <c r="B1164" s="3" t="s">
        <v>2866</v>
      </c>
      <c r="C1164" s="3" t="s">
        <v>2867</v>
      </c>
      <c r="D1164" s="3" t="s">
        <v>2868</v>
      </c>
      <c r="E1164" s="3" t="s">
        <v>7</v>
      </c>
    </row>
    <row r="1165">
      <c r="A1165" s="2">
        <v>44026.640614965276</v>
      </c>
      <c r="B1165" s="3" t="s">
        <v>2869</v>
      </c>
      <c r="C1165" s="3" t="s">
        <v>2870</v>
      </c>
      <c r="D1165" s="3" t="s">
        <v>2871</v>
      </c>
      <c r="E1165" s="3" t="s">
        <v>7</v>
      </c>
    </row>
    <row r="1166">
      <c r="A1166" s="2">
        <v>44026.643471006944</v>
      </c>
      <c r="B1166" s="3" t="s">
        <v>2872</v>
      </c>
      <c r="C1166" s="3" t="s">
        <v>2873</v>
      </c>
      <c r="D1166" s="3" t="s">
        <v>2873</v>
      </c>
      <c r="E1166" s="3" t="s">
        <v>7</v>
      </c>
    </row>
    <row r="1167">
      <c r="A1167" s="2">
        <v>44026.64647180555</v>
      </c>
      <c r="B1167" s="3" t="s">
        <v>2874</v>
      </c>
      <c r="C1167" s="3" t="s">
        <v>2875</v>
      </c>
      <c r="D1167" s="3" t="s">
        <v>2875</v>
      </c>
      <c r="E1167" s="3" t="s">
        <v>7</v>
      </c>
    </row>
    <row r="1168">
      <c r="A1168" s="2">
        <v>44026.646901608794</v>
      </c>
      <c r="B1168" s="3" t="s">
        <v>2876</v>
      </c>
      <c r="C1168" s="3" t="s">
        <v>2877</v>
      </c>
      <c r="D1168" s="3" t="s">
        <v>2877</v>
      </c>
      <c r="E1168" s="3" t="s">
        <v>7</v>
      </c>
    </row>
    <row r="1169">
      <c r="A1169" s="2">
        <v>44026.64939623843</v>
      </c>
      <c r="B1169" s="3" t="s">
        <v>2878</v>
      </c>
      <c r="C1169" s="3" t="s">
        <v>2879</v>
      </c>
      <c r="D1169" s="3" t="s">
        <v>2880</v>
      </c>
      <c r="E1169" s="3" t="s">
        <v>7</v>
      </c>
    </row>
    <row r="1170">
      <c r="A1170" s="2">
        <v>44026.65032940972</v>
      </c>
      <c r="B1170" s="3" t="s">
        <v>1437</v>
      </c>
      <c r="C1170" s="3" t="s">
        <v>1438</v>
      </c>
      <c r="D1170" s="3" t="s">
        <v>1439</v>
      </c>
      <c r="E1170" s="3" t="s">
        <v>7</v>
      </c>
    </row>
    <row r="1171">
      <c r="A1171" s="2">
        <v>44026.6518422338</v>
      </c>
      <c r="B1171" s="3" t="s">
        <v>2881</v>
      </c>
      <c r="C1171" s="3" t="s">
        <v>2882</v>
      </c>
      <c r="D1171" s="3" t="s">
        <v>2882</v>
      </c>
      <c r="E1171" s="3" t="s">
        <v>7</v>
      </c>
    </row>
    <row r="1172">
      <c r="A1172" s="2">
        <v>44026.65252054398</v>
      </c>
      <c r="B1172" s="3" t="s">
        <v>2883</v>
      </c>
      <c r="C1172" s="3" t="s">
        <v>2884</v>
      </c>
      <c r="D1172" s="3" t="s">
        <v>2885</v>
      </c>
      <c r="E1172" s="3" t="s">
        <v>7</v>
      </c>
    </row>
    <row r="1173">
      <c r="A1173" s="2">
        <v>44026.65293466435</v>
      </c>
      <c r="B1173" s="3" t="s">
        <v>2886</v>
      </c>
      <c r="C1173" s="3" t="s">
        <v>2887</v>
      </c>
      <c r="D1173" s="3" t="s">
        <v>2887</v>
      </c>
      <c r="E1173" s="3" t="s">
        <v>7</v>
      </c>
    </row>
    <row r="1174">
      <c r="A1174" s="2">
        <v>44026.6547096875</v>
      </c>
      <c r="B1174" s="3" t="s">
        <v>2888</v>
      </c>
      <c r="C1174" s="3" t="s">
        <v>2889</v>
      </c>
      <c r="D1174" s="3" t="s">
        <v>2890</v>
      </c>
      <c r="E1174" s="3" t="s">
        <v>7</v>
      </c>
    </row>
    <row r="1175">
      <c r="A1175" s="2">
        <v>44026.655692326385</v>
      </c>
      <c r="B1175" s="3" t="s">
        <v>2891</v>
      </c>
      <c r="C1175" s="3" t="s">
        <v>2892</v>
      </c>
      <c r="D1175" s="3" t="s">
        <v>2893</v>
      </c>
      <c r="E1175" s="3" t="s">
        <v>7</v>
      </c>
    </row>
    <row r="1176">
      <c r="A1176" s="2">
        <v>44026.65798393518</v>
      </c>
      <c r="B1176" s="3" t="s">
        <v>2894</v>
      </c>
      <c r="C1176" s="3" t="s">
        <v>2895</v>
      </c>
      <c r="D1176" s="3" t="s">
        <v>2895</v>
      </c>
      <c r="E1176" s="3" t="s">
        <v>7</v>
      </c>
    </row>
    <row r="1177">
      <c r="A1177" s="2">
        <v>44026.65919063658</v>
      </c>
      <c r="B1177" s="3" t="s">
        <v>2896</v>
      </c>
      <c r="C1177" s="3" t="s">
        <v>2897</v>
      </c>
      <c r="D1177" s="3" t="s">
        <v>2897</v>
      </c>
      <c r="E1177" s="3" t="s">
        <v>7</v>
      </c>
    </row>
    <row r="1178">
      <c r="A1178" s="2">
        <v>44026.666770717595</v>
      </c>
      <c r="B1178" s="3" t="s">
        <v>2898</v>
      </c>
      <c r="C1178" s="3" t="s">
        <v>2899</v>
      </c>
      <c r="D1178" s="3" t="s">
        <v>2899</v>
      </c>
      <c r="E1178" s="3" t="s">
        <v>7</v>
      </c>
    </row>
    <row r="1179">
      <c r="A1179" s="2">
        <v>44026.668271319446</v>
      </c>
      <c r="B1179" s="3" t="s">
        <v>2900</v>
      </c>
      <c r="C1179" s="3" t="s">
        <v>2901</v>
      </c>
      <c r="D1179" s="3" t="s">
        <v>2902</v>
      </c>
      <c r="E1179" s="3" t="s">
        <v>7</v>
      </c>
    </row>
    <row r="1180">
      <c r="A1180" s="2">
        <v>44026.669672233795</v>
      </c>
      <c r="B1180" s="3" t="s">
        <v>2903</v>
      </c>
      <c r="C1180" s="3" t="s">
        <v>2904</v>
      </c>
      <c r="D1180" s="3" t="s">
        <v>2904</v>
      </c>
      <c r="E1180" s="3" t="s">
        <v>7</v>
      </c>
    </row>
    <row r="1181">
      <c r="A1181" s="2">
        <v>44026.670962916665</v>
      </c>
      <c r="B1181" s="3" t="s">
        <v>2905</v>
      </c>
      <c r="C1181" s="3" t="s">
        <v>2906</v>
      </c>
      <c r="D1181" s="3" t="s">
        <v>2906</v>
      </c>
      <c r="E1181" s="3" t="s">
        <v>7</v>
      </c>
    </row>
    <row r="1182">
      <c r="A1182" s="2">
        <v>44026.673222060184</v>
      </c>
      <c r="B1182" s="3" t="s">
        <v>2907</v>
      </c>
      <c r="C1182" s="3" t="s">
        <v>2908</v>
      </c>
      <c r="D1182" s="3" t="s">
        <v>2909</v>
      </c>
      <c r="E1182" s="3" t="s">
        <v>7</v>
      </c>
    </row>
    <row r="1183">
      <c r="A1183" s="2">
        <v>44026.673337280095</v>
      </c>
      <c r="B1183" s="3" t="s">
        <v>2910</v>
      </c>
      <c r="C1183" s="3" t="s">
        <v>2911</v>
      </c>
      <c r="D1183" s="3" t="s">
        <v>2912</v>
      </c>
      <c r="E1183" s="3" t="s">
        <v>7</v>
      </c>
    </row>
    <row r="1184">
      <c r="A1184" s="2">
        <v>44026.67359344907</v>
      </c>
      <c r="B1184" s="3" t="s">
        <v>2913</v>
      </c>
      <c r="C1184" s="3" t="s">
        <v>2914</v>
      </c>
      <c r="D1184" s="3" t="s">
        <v>2915</v>
      </c>
      <c r="E1184" s="3" t="s">
        <v>7</v>
      </c>
    </row>
    <row r="1185">
      <c r="A1185" s="2">
        <v>44026.674323969906</v>
      </c>
      <c r="B1185" s="3" t="s">
        <v>2916</v>
      </c>
      <c r="C1185" s="3" t="s">
        <v>2917</v>
      </c>
      <c r="D1185" s="3" t="s">
        <v>2917</v>
      </c>
      <c r="E1185" s="3" t="s">
        <v>7</v>
      </c>
    </row>
    <row r="1186">
      <c r="A1186" s="2">
        <v>44026.674798796295</v>
      </c>
      <c r="B1186" s="3" t="s">
        <v>2918</v>
      </c>
      <c r="C1186" s="3" t="s">
        <v>2919</v>
      </c>
      <c r="D1186" s="3" t="s">
        <v>2920</v>
      </c>
      <c r="E1186" s="3" t="s">
        <v>7</v>
      </c>
    </row>
    <row r="1187">
      <c r="A1187" s="2">
        <v>44026.67651267361</v>
      </c>
      <c r="B1187" s="3" t="s">
        <v>2921</v>
      </c>
      <c r="C1187" s="3" t="s">
        <v>2922</v>
      </c>
      <c r="D1187" s="3" t="s">
        <v>2922</v>
      </c>
      <c r="E1187" s="3" t="s">
        <v>7</v>
      </c>
    </row>
    <row r="1188">
      <c r="A1188" s="2">
        <v>44026.67833369213</v>
      </c>
      <c r="B1188" s="3" t="s">
        <v>2923</v>
      </c>
      <c r="C1188" s="3" t="s">
        <v>2924</v>
      </c>
      <c r="D1188" s="3" t="s">
        <v>2925</v>
      </c>
      <c r="E1188" s="3" t="s">
        <v>7</v>
      </c>
    </row>
    <row r="1189">
      <c r="A1189" s="2">
        <v>44026.678796990745</v>
      </c>
      <c r="B1189" s="3" t="s">
        <v>2926</v>
      </c>
      <c r="C1189" s="3" t="s">
        <v>2927</v>
      </c>
      <c r="D1189" s="3" t="s">
        <v>2927</v>
      </c>
      <c r="E1189" s="3" t="s">
        <v>7</v>
      </c>
    </row>
    <row r="1190">
      <c r="A1190" s="2">
        <v>44026.680825902775</v>
      </c>
      <c r="B1190" s="3" t="s">
        <v>2928</v>
      </c>
      <c r="C1190" s="3" t="s">
        <v>2929</v>
      </c>
      <c r="D1190" s="3" t="s">
        <v>2929</v>
      </c>
      <c r="E1190" s="3" t="s">
        <v>7</v>
      </c>
    </row>
    <row r="1191">
      <c r="A1191" s="2">
        <v>44026.6819544676</v>
      </c>
      <c r="B1191" s="3" t="s">
        <v>2930</v>
      </c>
      <c r="C1191" s="3" t="s">
        <v>2931</v>
      </c>
      <c r="D1191" s="3" t="s">
        <v>2931</v>
      </c>
      <c r="E1191" s="3" t="s">
        <v>7</v>
      </c>
    </row>
    <row r="1192">
      <c r="A1192" s="2">
        <v>44026.68202512732</v>
      </c>
      <c r="B1192" s="3" t="s">
        <v>2932</v>
      </c>
      <c r="C1192" s="3" t="s">
        <v>2933</v>
      </c>
      <c r="D1192" s="3" t="s">
        <v>2933</v>
      </c>
      <c r="E1192" s="3" t="s">
        <v>7</v>
      </c>
    </row>
    <row r="1193">
      <c r="A1193" s="2">
        <v>44026.682699259254</v>
      </c>
      <c r="B1193" s="3" t="s">
        <v>2934</v>
      </c>
      <c r="C1193" s="3" t="s">
        <v>2935</v>
      </c>
      <c r="D1193" s="3" t="s">
        <v>2936</v>
      </c>
      <c r="E1193" s="3" t="s">
        <v>7</v>
      </c>
    </row>
    <row r="1194">
      <c r="A1194" s="2">
        <v>44026.68426164352</v>
      </c>
      <c r="B1194" s="3" t="s">
        <v>2937</v>
      </c>
      <c r="C1194" s="3" t="s">
        <v>2938</v>
      </c>
      <c r="D1194" s="3" t="s">
        <v>2939</v>
      </c>
      <c r="E1194" s="3" t="s">
        <v>7</v>
      </c>
    </row>
    <row r="1195">
      <c r="A1195" s="2">
        <v>44026.68448430556</v>
      </c>
      <c r="B1195" s="3" t="s">
        <v>2940</v>
      </c>
      <c r="C1195" s="3" t="s">
        <v>2941</v>
      </c>
      <c r="D1195" s="3" t="s">
        <v>2942</v>
      </c>
      <c r="E1195" s="3" t="s">
        <v>7</v>
      </c>
    </row>
    <row r="1196">
      <c r="A1196" s="2">
        <v>44026.689769386576</v>
      </c>
      <c r="B1196" s="3" t="s">
        <v>2943</v>
      </c>
      <c r="C1196" s="3" t="s">
        <v>2944</v>
      </c>
      <c r="D1196" s="3" t="s">
        <v>2945</v>
      </c>
      <c r="E1196" s="3" t="s">
        <v>7</v>
      </c>
    </row>
    <row r="1197">
      <c r="A1197" s="2">
        <v>44026.69003055556</v>
      </c>
      <c r="B1197" s="3" t="s">
        <v>2489</v>
      </c>
      <c r="C1197" s="3" t="s">
        <v>2490</v>
      </c>
      <c r="D1197" s="3" t="s">
        <v>2490</v>
      </c>
      <c r="E1197" s="3" t="s">
        <v>7</v>
      </c>
    </row>
    <row r="1198">
      <c r="A1198" s="2">
        <v>44026.69429483796</v>
      </c>
      <c r="B1198" s="3" t="s">
        <v>2946</v>
      </c>
      <c r="C1198" s="3" t="s">
        <v>2947</v>
      </c>
      <c r="D1198" s="3" t="s">
        <v>2948</v>
      </c>
      <c r="E1198" s="3" t="s">
        <v>7</v>
      </c>
    </row>
    <row r="1199">
      <c r="A1199" s="2">
        <v>44026.69951090278</v>
      </c>
      <c r="B1199" s="3" t="s">
        <v>2949</v>
      </c>
      <c r="C1199" s="3" t="s">
        <v>2950</v>
      </c>
      <c r="D1199" s="3" t="s">
        <v>2951</v>
      </c>
      <c r="E1199" s="3" t="s">
        <v>7</v>
      </c>
    </row>
    <row r="1200">
      <c r="A1200" s="2">
        <v>44026.69963777778</v>
      </c>
      <c r="B1200" s="3" t="s">
        <v>2952</v>
      </c>
      <c r="C1200" s="3" t="s">
        <v>2953</v>
      </c>
      <c r="D1200" s="3" t="s">
        <v>2954</v>
      </c>
      <c r="E1200" s="3" t="s">
        <v>7</v>
      </c>
    </row>
    <row r="1201">
      <c r="A1201" s="2">
        <v>44026.70107228009</v>
      </c>
      <c r="B1201" s="3" t="s">
        <v>2955</v>
      </c>
      <c r="C1201" s="3" t="s">
        <v>2956</v>
      </c>
      <c r="D1201" s="3" t="s">
        <v>2956</v>
      </c>
      <c r="E1201" s="3" t="s">
        <v>7</v>
      </c>
    </row>
    <row r="1202">
      <c r="A1202" s="2">
        <v>44026.70431579861</v>
      </c>
      <c r="B1202" s="3" t="s">
        <v>2957</v>
      </c>
      <c r="C1202" s="3" t="s">
        <v>2958</v>
      </c>
      <c r="D1202" s="3" t="s">
        <v>2958</v>
      </c>
      <c r="E1202" s="3" t="s">
        <v>7</v>
      </c>
    </row>
    <row r="1203">
      <c r="A1203" s="2">
        <v>44026.70571729167</v>
      </c>
      <c r="B1203" s="3" t="s">
        <v>2959</v>
      </c>
      <c r="C1203" s="3" t="s">
        <v>2960</v>
      </c>
      <c r="D1203" s="3" t="s">
        <v>2960</v>
      </c>
      <c r="E1203" s="3" t="s">
        <v>7</v>
      </c>
    </row>
    <row r="1204">
      <c r="A1204" s="2">
        <v>44026.70635596065</v>
      </c>
      <c r="B1204" s="3" t="s">
        <v>2961</v>
      </c>
      <c r="C1204" s="3" t="s">
        <v>2962</v>
      </c>
      <c r="D1204" s="3" t="s">
        <v>2962</v>
      </c>
      <c r="E1204" s="3" t="s">
        <v>7</v>
      </c>
    </row>
    <row r="1205">
      <c r="A1205" s="2">
        <v>44026.707043703704</v>
      </c>
      <c r="B1205" s="3" t="s">
        <v>2963</v>
      </c>
      <c r="C1205" s="3" t="s">
        <v>2964</v>
      </c>
      <c r="D1205" s="3" t="s">
        <v>2964</v>
      </c>
      <c r="E1205" s="3" t="s">
        <v>7</v>
      </c>
    </row>
    <row r="1206">
      <c r="A1206" s="2">
        <v>44026.7072287037</v>
      </c>
      <c r="B1206" s="3" t="s">
        <v>2965</v>
      </c>
      <c r="C1206" s="3" t="s">
        <v>2966</v>
      </c>
      <c r="D1206" s="3" t="s">
        <v>2966</v>
      </c>
      <c r="E1206" s="3" t="s">
        <v>7</v>
      </c>
    </row>
    <row r="1207">
      <c r="A1207" s="2">
        <v>44026.707863206015</v>
      </c>
      <c r="B1207" s="3" t="s">
        <v>2967</v>
      </c>
      <c r="C1207" s="3" t="s">
        <v>2968</v>
      </c>
      <c r="D1207" s="3" t="s">
        <v>2969</v>
      </c>
      <c r="E1207" s="3" t="s">
        <v>7</v>
      </c>
    </row>
    <row r="1208">
      <c r="A1208" s="2">
        <v>44026.709411620366</v>
      </c>
      <c r="B1208" s="3" t="s">
        <v>2970</v>
      </c>
      <c r="C1208" s="3" t="s">
        <v>2971</v>
      </c>
      <c r="D1208" s="3" t="s">
        <v>2971</v>
      </c>
      <c r="E1208" s="3" t="s">
        <v>7</v>
      </c>
    </row>
    <row r="1209">
      <c r="A1209" s="2">
        <v>44026.71167106481</v>
      </c>
      <c r="B1209" s="3" t="s">
        <v>2972</v>
      </c>
      <c r="C1209" s="3" t="s">
        <v>2973</v>
      </c>
      <c r="D1209" s="3" t="s">
        <v>2974</v>
      </c>
      <c r="E1209" s="3" t="s">
        <v>7</v>
      </c>
    </row>
    <row r="1210">
      <c r="A1210" s="2">
        <v>44026.71348532407</v>
      </c>
      <c r="B1210" s="3" t="s">
        <v>2975</v>
      </c>
      <c r="C1210" s="3" t="s">
        <v>2976</v>
      </c>
      <c r="D1210" s="3" t="s">
        <v>2977</v>
      </c>
      <c r="E1210" s="3" t="s">
        <v>7</v>
      </c>
    </row>
    <row r="1211">
      <c r="A1211" s="2">
        <v>44026.714315324076</v>
      </c>
      <c r="B1211" s="3" t="s">
        <v>2978</v>
      </c>
      <c r="C1211" s="3" t="s">
        <v>2979</v>
      </c>
      <c r="D1211" s="3" t="s">
        <v>2980</v>
      </c>
      <c r="E1211" s="3" t="s">
        <v>7</v>
      </c>
    </row>
    <row r="1212">
      <c r="A1212" s="2">
        <v>44026.71961056713</v>
      </c>
      <c r="B1212" s="3" t="s">
        <v>2981</v>
      </c>
      <c r="C1212" s="3" t="s">
        <v>2982</v>
      </c>
      <c r="D1212" s="3" t="s">
        <v>2983</v>
      </c>
      <c r="E1212" s="3" t="s">
        <v>7</v>
      </c>
    </row>
    <row r="1213">
      <c r="A1213" s="2">
        <v>44026.72283270833</v>
      </c>
      <c r="B1213" s="3" t="s">
        <v>2984</v>
      </c>
      <c r="C1213" s="3" t="s">
        <v>2985</v>
      </c>
      <c r="D1213" s="3" t="s">
        <v>2985</v>
      </c>
      <c r="E1213" s="3" t="s">
        <v>7</v>
      </c>
    </row>
    <row r="1214">
      <c r="A1214" s="2">
        <v>44026.72590153935</v>
      </c>
      <c r="B1214" s="3" t="s">
        <v>2986</v>
      </c>
      <c r="C1214" s="3" t="s">
        <v>2987</v>
      </c>
      <c r="D1214" s="3" t="s">
        <v>2988</v>
      </c>
      <c r="E1214" s="3" t="s">
        <v>7</v>
      </c>
    </row>
    <row r="1215">
      <c r="A1215" s="2">
        <v>44026.72631644676</v>
      </c>
      <c r="B1215" s="3" t="s">
        <v>2989</v>
      </c>
      <c r="C1215" s="3" t="s">
        <v>2990</v>
      </c>
      <c r="D1215" s="3" t="s">
        <v>2990</v>
      </c>
      <c r="E1215" s="3" t="s">
        <v>7</v>
      </c>
    </row>
    <row r="1216">
      <c r="A1216" s="2">
        <v>44026.72733707176</v>
      </c>
      <c r="B1216" s="3" t="s">
        <v>2991</v>
      </c>
      <c r="C1216" s="3" t="s">
        <v>2992</v>
      </c>
      <c r="D1216" s="3" t="s">
        <v>2992</v>
      </c>
      <c r="E1216" s="3" t="s">
        <v>7</v>
      </c>
    </row>
    <row r="1217">
      <c r="A1217" s="2">
        <v>44026.72990549769</v>
      </c>
      <c r="B1217" s="3" t="s">
        <v>2967</v>
      </c>
      <c r="C1217" s="3" t="s">
        <v>2968</v>
      </c>
      <c r="D1217" s="3" t="s">
        <v>2968</v>
      </c>
      <c r="E1217" s="3" t="s">
        <v>7</v>
      </c>
    </row>
    <row r="1218">
      <c r="A1218" s="2">
        <v>44026.730146851856</v>
      </c>
      <c r="B1218" s="3" t="s">
        <v>2993</v>
      </c>
      <c r="C1218" s="3" t="s">
        <v>2994</v>
      </c>
      <c r="D1218" s="3" t="s">
        <v>2995</v>
      </c>
      <c r="E1218" s="3" t="s">
        <v>7</v>
      </c>
    </row>
    <row r="1219">
      <c r="A1219" s="2">
        <v>44026.73075025463</v>
      </c>
      <c r="B1219" s="3" t="s">
        <v>2996</v>
      </c>
      <c r="C1219" s="3" t="s">
        <v>2997</v>
      </c>
      <c r="D1219" s="3" t="s">
        <v>2997</v>
      </c>
      <c r="E1219" s="3" t="s">
        <v>7</v>
      </c>
    </row>
    <row r="1220">
      <c r="A1220" s="2">
        <v>44026.73478229166</v>
      </c>
      <c r="B1220" s="3" t="s">
        <v>2998</v>
      </c>
      <c r="C1220" s="3" t="s">
        <v>2999</v>
      </c>
      <c r="D1220" s="3" t="s">
        <v>2999</v>
      </c>
      <c r="E1220" s="3" t="s">
        <v>7</v>
      </c>
    </row>
    <row r="1221">
      <c r="A1221" s="2">
        <v>44026.74660961806</v>
      </c>
      <c r="B1221" s="3" t="s">
        <v>3000</v>
      </c>
      <c r="C1221" s="3" t="s">
        <v>3001</v>
      </c>
      <c r="D1221" s="3" t="s">
        <v>3002</v>
      </c>
      <c r="E1221" s="3" t="s">
        <v>7</v>
      </c>
    </row>
    <row r="1222">
      <c r="A1222" s="2">
        <v>44026.74053556713</v>
      </c>
      <c r="B1222" s="3" t="s">
        <v>3003</v>
      </c>
      <c r="C1222" s="3" t="s">
        <v>3004</v>
      </c>
      <c r="D1222" s="3" t="s">
        <v>3005</v>
      </c>
      <c r="E1222" s="3" t="s">
        <v>7</v>
      </c>
    </row>
    <row r="1223">
      <c r="A1223" s="2">
        <v>44026.74316817129</v>
      </c>
      <c r="B1223" s="3" t="s">
        <v>3006</v>
      </c>
      <c r="C1223" s="3" t="s">
        <v>3007</v>
      </c>
      <c r="D1223" s="3" t="s">
        <v>3007</v>
      </c>
      <c r="E1223" s="3" t="s">
        <v>7</v>
      </c>
    </row>
    <row r="1224">
      <c r="A1224" s="2">
        <v>44026.74318859953</v>
      </c>
      <c r="B1224" s="3" t="s">
        <v>2998</v>
      </c>
      <c r="C1224" s="3" t="s">
        <v>2999</v>
      </c>
      <c r="D1224" s="3" t="s">
        <v>2999</v>
      </c>
      <c r="E1224" s="3" t="s">
        <v>7</v>
      </c>
    </row>
    <row r="1225">
      <c r="A1225" s="2">
        <v>44026.74495824074</v>
      </c>
      <c r="B1225" s="3" t="s">
        <v>1981</v>
      </c>
      <c r="C1225" s="3" t="s">
        <v>3008</v>
      </c>
      <c r="D1225" s="3" t="s">
        <v>3008</v>
      </c>
      <c r="E1225" s="3" t="s">
        <v>7</v>
      </c>
    </row>
    <row r="1226">
      <c r="A1226" s="2">
        <v>44026.74722481481</v>
      </c>
      <c r="B1226" s="3" t="s">
        <v>3009</v>
      </c>
      <c r="C1226" s="3" t="s">
        <v>3010</v>
      </c>
      <c r="D1226" s="3" t="s">
        <v>3011</v>
      </c>
      <c r="E1226" s="3" t="s">
        <v>7</v>
      </c>
    </row>
    <row r="1227">
      <c r="A1227" s="2">
        <v>44026.74820296296</v>
      </c>
      <c r="B1227" s="3" t="s">
        <v>3012</v>
      </c>
      <c r="C1227" s="3" t="s">
        <v>3013</v>
      </c>
      <c r="D1227" s="3" t="s">
        <v>3014</v>
      </c>
      <c r="E1227" s="3" t="s">
        <v>7</v>
      </c>
    </row>
    <row r="1228">
      <c r="A1228" s="2">
        <v>44026.74838456018</v>
      </c>
      <c r="B1228" s="3" t="s">
        <v>3015</v>
      </c>
      <c r="C1228" s="3" t="s">
        <v>3016</v>
      </c>
      <c r="D1228" s="3" t="s">
        <v>3016</v>
      </c>
      <c r="E1228" s="3" t="s">
        <v>7</v>
      </c>
    </row>
    <row r="1229">
      <c r="A1229" s="2">
        <v>44026.749372997685</v>
      </c>
      <c r="B1229" s="3" t="s">
        <v>3017</v>
      </c>
      <c r="C1229" s="3" t="s">
        <v>3018</v>
      </c>
      <c r="D1229" s="3" t="s">
        <v>3018</v>
      </c>
      <c r="E1229" s="3" t="s">
        <v>7</v>
      </c>
    </row>
    <row r="1230">
      <c r="A1230" s="2">
        <v>44026.75037126157</v>
      </c>
      <c r="B1230" s="3" t="s">
        <v>3019</v>
      </c>
      <c r="C1230" s="3" t="s">
        <v>3020</v>
      </c>
      <c r="D1230" s="3" t="s">
        <v>3021</v>
      </c>
      <c r="E1230" s="3" t="s">
        <v>7</v>
      </c>
    </row>
    <row r="1231">
      <c r="A1231" s="2">
        <v>44026.751216550925</v>
      </c>
      <c r="B1231" s="3" t="s">
        <v>3022</v>
      </c>
      <c r="C1231" s="3" t="s">
        <v>3023</v>
      </c>
      <c r="D1231" s="3" t="s">
        <v>3024</v>
      </c>
      <c r="E1231" s="3" t="s">
        <v>7</v>
      </c>
    </row>
    <row r="1232">
      <c r="A1232" s="2">
        <v>44026.751256435185</v>
      </c>
      <c r="B1232" s="3" t="s">
        <v>3025</v>
      </c>
      <c r="C1232" s="3" t="s">
        <v>3020</v>
      </c>
      <c r="D1232" s="3" t="s">
        <v>3026</v>
      </c>
      <c r="E1232" s="3" t="s">
        <v>7</v>
      </c>
    </row>
    <row r="1233">
      <c r="A1233" s="2">
        <v>44026.754989340276</v>
      </c>
      <c r="B1233" s="3" t="s">
        <v>3027</v>
      </c>
      <c r="C1233" s="3" t="s">
        <v>3028</v>
      </c>
      <c r="D1233" s="3" t="s">
        <v>3029</v>
      </c>
      <c r="E1233" s="3" t="s">
        <v>7</v>
      </c>
    </row>
    <row r="1234">
      <c r="A1234" s="2">
        <v>44026.76042925926</v>
      </c>
      <c r="B1234" s="3" t="s">
        <v>3030</v>
      </c>
      <c r="C1234" s="3" t="s">
        <v>3031</v>
      </c>
      <c r="D1234" s="3" t="s">
        <v>3032</v>
      </c>
      <c r="E1234" s="3" t="s">
        <v>7</v>
      </c>
    </row>
    <row r="1235">
      <c r="A1235" s="2">
        <v>44026.760610613426</v>
      </c>
      <c r="B1235" s="3" t="s">
        <v>3033</v>
      </c>
      <c r="C1235" s="3" t="s">
        <v>3034</v>
      </c>
      <c r="D1235" s="3" t="s">
        <v>3034</v>
      </c>
      <c r="E1235" s="3" t="s">
        <v>7</v>
      </c>
    </row>
    <row r="1236">
      <c r="A1236" s="2">
        <v>44026.76169310186</v>
      </c>
      <c r="B1236" s="3" t="s">
        <v>3035</v>
      </c>
      <c r="C1236" s="3" t="s">
        <v>3036</v>
      </c>
      <c r="D1236" s="3" t="s">
        <v>3037</v>
      </c>
      <c r="E1236" s="3" t="s">
        <v>7</v>
      </c>
    </row>
    <row r="1237">
      <c r="A1237" s="2">
        <v>44026.76193342592</v>
      </c>
      <c r="B1237" s="3" t="s">
        <v>3038</v>
      </c>
      <c r="C1237" s="3" t="s">
        <v>3039</v>
      </c>
      <c r="D1237" s="3" t="s">
        <v>3039</v>
      </c>
      <c r="E1237" s="3" t="s">
        <v>7</v>
      </c>
    </row>
    <row r="1238">
      <c r="A1238" s="2">
        <v>44026.76673920139</v>
      </c>
      <c r="B1238" s="3" t="s">
        <v>3040</v>
      </c>
      <c r="C1238" s="3" t="s">
        <v>3041</v>
      </c>
      <c r="D1238" s="3" t="s">
        <v>3042</v>
      </c>
      <c r="E1238" s="3" t="s">
        <v>7</v>
      </c>
    </row>
    <row r="1239">
      <c r="A1239" s="2">
        <v>44026.76963314815</v>
      </c>
      <c r="B1239" s="3" t="s">
        <v>3043</v>
      </c>
      <c r="C1239" s="3" t="s">
        <v>3044</v>
      </c>
      <c r="D1239" s="3" t="s">
        <v>3044</v>
      </c>
      <c r="E1239" s="3" t="s">
        <v>7</v>
      </c>
    </row>
    <row r="1240">
      <c r="A1240" s="2">
        <v>44026.77129524306</v>
      </c>
      <c r="B1240" s="3" t="s">
        <v>3045</v>
      </c>
      <c r="C1240" s="3" t="s">
        <v>3046</v>
      </c>
      <c r="D1240" s="3" t="s">
        <v>3046</v>
      </c>
      <c r="E1240" s="3" t="s">
        <v>7</v>
      </c>
    </row>
    <row r="1241">
      <c r="A1241" s="2">
        <v>44026.775516678244</v>
      </c>
      <c r="B1241" s="3" t="s">
        <v>3047</v>
      </c>
      <c r="C1241" s="3" t="s">
        <v>3048</v>
      </c>
      <c r="D1241" s="3" t="s">
        <v>3048</v>
      </c>
      <c r="E1241" s="3" t="s">
        <v>7</v>
      </c>
    </row>
    <row r="1242">
      <c r="A1242" s="2">
        <v>44026.7757765625</v>
      </c>
      <c r="B1242" s="3" t="s">
        <v>3049</v>
      </c>
      <c r="C1242" s="3" t="s">
        <v>3050</v>
      </c>
      <c r="D1242" s="3" t="s">
        <v>3050</v>
      </c>
      <c r="E1242" s="3" t="s">
        <v>7</v>
      </c>
    </row>
    <row r="1243">
      <c r="A1243" s="2">
        <v>44026.77945835648</v>
      </c>
      <c r="B1243" s="3" t="s">
        <v>3051</v>
      </c>
      <c r="C1243" s="3" t="s">
        <v>3052</v>
      </c>
      <c r="D1243" s="3" t="s">
        <v>3053</v>
      </c>
      <c r="E1243" s="3" t="s">
        <v>7</v>
      </c>
    </row>
    <row r="1244">
      <c r="A1244" s="2">
        <v>44026.78542862269</v>
      </c>
      <c r="B1244" s="3" t="s">
        <v>3054</v>
      </c>
      <c r="C1244" s="3" t="s">
        <v>3055</v>
      </c>
      <c r="D1244" s="3" t="s">
        <v>3055</v>
      </c>
      <c r="E1244" s="3" t="s">
        <v>7</v>
      </c>
    </row>
    <row r="1245">
      <c r="A1245" s="2">
        <v>44026.79166652777</v>
      </c>
      <c r="B1245" s="3" t="s">
        <v>3056</v>
      </c>
      <c r="C1245" s="3" t="s">
        <v>3057</v>
      </c>
      <c r="D1245" s="3" t="s">
        <v>3058</v>
      </c>
      <c r="E1245" s="3" t="s">
        <v>7</v>
      </c>
    </row>
    <row r="1246">
      <c r="A1246" s="2">
        <v>44026.7943334375</v>
      </c>
      <c r="B1246" s="3" t="s">
        <v>3059</v>
      </c>
      <c r="C1246" s="3" t="s">
        <v>3060</v>
      </c>
      <c r="D1246" s="3" t="s">
        <v>3061</v>
      </c>
      <c r="E1246" s="3" t="s">
        <v>7</v>
      </c>
    </row>
    <row r="1247">
      <c r="A1247" s="2">
        <v>44026.79555722223</v>
      </c>
      <c r="B1247" s="3" t="s">
        <v>3062</v>
      </c>
      <c r="C1247" s="3" t="s">
        <v>3063</v>
      </c>
      <c r="D1247" s="3" t="s">
        <v>3063</v>
      </c>
      <c r="E1247" s="3" t="s">
        <v>7</v>
      </c>
    </row>
    <row r="1248">
      <c r="A1248" s="2">
        <v>44026.79732070601</v>
      </c>
      <c r="B1248" s="3" t="s">
        <v>3064</v>
      </c>
      <c r="C1248" s="3" t="s">
        <v>3065</v>
      </c>
      <c r="D1248" s="3" t="s">
        <v>3065</v>
      </c>
      <c r="E1248" s="3" t="s">
        <v>7</v>
      </c>
    </row>
    <row r="1249">
      <c r="A1249" s="2">
        <v>44026.79850596064</v>
      </c>
      <c r="B1249" s="3" t="s">
        <v>3066</v>
      </c>
      <c r="C1249" s="3" t="s">
        <v>3067</v>
      </c>
      <c r="D1249" s="3" t="s">
        <v>3068</v>
      </c>
      <c r="E1249" s="3" t="s">
        <v>7</v>
      </c>
    </row>
    <row r="1250">
      <c r="A1250" s="2">
        <v>44026.80402701389</v>
      </c>
      <c r="B1250" s="3" t="s">
        <v>3069</v>
      </c>
      <c r="C1250" s="3" t="s">
        <v>3070</v>
      </c>
      <c r="D1250" s="3" t="s">
        <v>3071</v>
      </c>
      <c r="E1250" s="3" t="s">
        <v>7</v>
      </c>
    </row>
    <row r="1251">
      <c r="A1251" s="2">
        <v>44026.80403752315</v>
      </c>
      <c r="B1251" s="3" t="s">
        <v>3072</v>
      </c>
      <c r="C1251" s="3" t="s">
        <v>3073</v>
      </c>
      <c r="D1251" s="3" t="s">
        <v>3074</v>
      </c>
      <c r="E1251" s="3" t="s">
        <v>7</v>
      </c>
    </row>
    <row r="1252">
      <c r="A1252" s="2">
        <v>44026.8045105787</v>
      </c>
      <c r="B1252" s="3" t="s">
        <v>3075</v>
      </c>
      <c r="C1252" s="3" t="s">
        <v>3076</v>
      </c>
      <c r="D1252" s="3" t="s">
        <v>3077</v>
      </c>
      <c r="E1252" s="3" t="s">
        <v>7</v>
      </c>
    </row>
    <row r="1253">
      <c r="A1253" s="2">
        <v>44026.80583430556</v>
      </c>
      <c r="B1253" s="3" t="s">
        <v>3078</v>
      </c>
      <c r="C1253" s="3" t="s">
        <v>3079</v>
      </c>
      <c r="D1253" s="3" t="s">
        <v>3080</v>
      </c>
      <c r="E1253" s="3" t="s">
        <v>7</v>
      </c>
    </row>
    <row r="1254">
      <c r="A1254" s="2">
        <v>44026.807085775465</v>
      </c>
      <c r="B1254" s="3" t="s">
        <v>3081</v>
      </c>
      <c r="C1254" s="3" t="s">
        <v>3082</v>
      </c>
      <c r="D1254" s="3" t="s">
        <v>3083</v>
      </c>
      <c r="E1254" s="3" t="s">
        <v>7</v>
      </c>
    </row>
    <row r="1255">
      <c r="A1255" s="2">
        <v>44026.808107916666</v>
      </c>
      <c r="B1255" s="3" t="s">
        <v>3084</v>
      </c>
      <c r="C1255" s="3" t="s">
        <v>3085</v>
      </c>
      <c r="D1255" s="3" t="s">
        <v>3085</v>
      </c>
      <c r="E1255" s="3" t="s">
        <v>7</v>
      </c>
    </row>
    <row r="1256">
      <c r="A1256" s="2">
        <v>44026.809509074075</v>
      </c>
      <c r="B1256" s="3" t="s">
        <v>3086</v>
      </c>
      <c r="C1256" s="3" t="s">
        <v>3087</v>
      </c>
      <c r="D1256" s="3" t="s">
        <v>3088</v>
      </c>
      <c r="E1256" s="3" t="s">
        <v>7</v>
      </c>
    </row>
    <row r="1257">
      <c r="A1257" s="2">
        <v>44026.81083987268</v>
      </c>
      <c r="B1257" s="3" t="s">
        <v>3089</v>
      </c>
      <c r="C1257" s="3" t="s">
        <v>3090</v>
      </c>
      <c r="D1257" s="3" t="s">
        <v>3090</v>
      </c>
      <c r="E1257" s="3" t="s">
        <v>7</v>
      </c>
    </row>
    <row r="1258">
      <c r="A1258" s="2">
        <v>44026.81300091435</v>
      </c>
      <c r="B1258" s="3" t="s">
        <v>3091</v>
      </c>
      <c r="C1258" s="3" t="s">
        <v>3092</v>
      </c>
      <c r="D1258" s="3" t="s">
        <v>3093</v>
      </c>
      <c r="E1258" s="3" t="s">
        <v>7</v>
      </c>
    </row>
    <row r="1259">
      <c r="A1259" s="2">
        <v>44026.813203240745</v>
      </c>
      <c r="B1259" s="3" t="s">
        <v>3094</v>
      </c>
      <c r="C1259" s="3" t="s">
        <v>3095</v>
      </c>
      <c r="D1259" s="3" t="s">
        <v>3095</v>
      </c>
      <c r="E1259" s="3" t="s">
        <v>7</v>
      </c>
    </row>
    <row r="1260">
      <c r="A1260" s="2">
        <v>44026.814043252314</v>
      </c>
      <c r="B1260" s="3" t="s">
        <v>3096</v>
      </c>
      <c r="C1260" s="3" t="s">
        <v>3097</v>
      </c>
      <c r="D1260" s="3" t="s">
        <v>3098</v>
      </c>
      <c r="E1260" s="3" t="s">
        <v>7</v>
      </c>
    </row>
    <row r="1261">
      <c r="A1261" s="2">
        <v>44026.814730300925</v>
      </c>
      <c r="B1261" s="3" t="s">
        <v>3099</v>
      </c>
      <c r="C1261" s="3" t="s">
        <v>3100</v>
      </c>
      <c r="D1261" s="3" t="s">
        <v>3100</v>
      </c>
      <c r="E1261" s="3" t="s">
        <v>7</v>
      </c>
    </row>
    <row r="1262">
      <c r="A1262" s="2">
        <v>44026.81687956018</v>
      </c>
      <c r="B1262" s="3" t="s">
        <v>3101</v>
      </c>
      <c r="C1262" s="3" t="s">
        <v>3102</v>
      </c>
      <c r="D1262" s="3" t="s">
        <v>3103</v>
      </c>
      <c r="E1262" s="3" t="s">
        <v>7</v>
      </c>
    </row>
    <row r="1263">
      <c r="A1263" s="2">
        <v>44026.82683888889</v>
      </c>
      <c r="B1263" s="3" t="s">
        <v>3104</v>
      </c>
      <c r="C1263" s="3" t="s">
        <v>3105</v>
      </c>
      <c r="D1263" s="3" t="s">
        <v>3106</v>
      </c>
      <c r="E1263" s="3" t="s">
        <v>7</v>
      </c>
    </row>
    <row r="1264">
      <c r="A1264" s="2">
        <v>44026.82687630787</v>
      </c>
      <c r="B1264" s="3" t="s">
        <v>3107</v>
      </c>
      <c r="C1264" s="3" t="s">
        <v>3108</v>
      </c>
      <c r="D1264" s="3" t="s">
        <v>3108</v>
      </c>
      <c r="E1264" s="3" t="s">
        <v>7</v>
      </c>
    </row>
    <row r="1265">
      <c r="A1265" s="2">
        <v>44026.830140833335</v>
      </c>
      <c r="B1265" s="3" t="s">
        <v>3109</v>
      </c>
      <c r="C1265" s="3" t="s">
        <v>3110</v>
      </c>
      <c r="D1265" s="3" t="s">
        <v>3110</v>
      </c>
      <c r="E1265" s="3" t="s">
        <v>7</v>
      </c>
    </row>
    <row r="1266">
      <c r="A1266" s="2">
        <v>44026.83121792824</v>
      </c>
      <c r="B1266" s="3" t="s">
        <v>3111</v>
      </c>
      <c r="C1266" s="3" t="s">
        <v>3112</v>
      </c>
      <c r="D1266" s="3" t="s">
        <v>3112</v>
      </c>
      <c r="E1266" s="3" t="s">
        <v>7</v>
      </c>
    </row>
    <row r="1267">
      <c r="A1267" s="2">
        <v>44026.83125533565</v>
      </c>
      <c r="B1267" s="3" t="s">
        <v>3113</v>
      </c>
      <c r="C1267" s="3" t="s">
        <v>3114</v>
      </c>
      <c r="D1267" s="3" t="s">
        <v>3114</v>
      </c>
      <c r="E1267" s="3" t="s">
        <v>7</v>
      </c>
    </row>
    <row r="1268">
      <c r="A1268" s="2">
        <v>44026.8321450463</v>
      </c>
      <c r="B1268" s="3" t="s">
        <v>3115</v>
      </c>
      <c r="C1268" s="3" t="s">
        <v>3116</v>
      </c>
      <c r="D1268" s="3" t="s">
        <v>3116</v>
      </c>
      <c r="E1268" s="3" t="s">
        <v>7</v>
      </c>
    </row>
    <row r="1269">
      <c r="A1269" s="2">
        <v>44026.83213082176</v>
      </c>
      <c r="B1269" s="3" t="s">
        <v>3117</v>
      </c>
      <c r="C1269" s="3" t="s">
        <v>3118</v>
      </c>
      <c r="D1269" s="3" t="s">
        <v>3119</v>
      </c>
      <c r="E1269" s="3" t="s">
        <v>7</v>
      </c>
    </row>
    <row r="1270">
      <c r="A1270" s="2">
        <v>44026.833489490746</v>
      </c>
      <c r="B1270" s="3" t="s">
        <v>3120</v>
      </c>
      <c r="C1270" s="3" t="s">
        <v>3121</v>
      </c>
      <c r="D1270" s="3" t="s">
        <v>3121</v>
      </c>
      <c r="E1270" s="3" t="s">
        <v>7</v>
      </c>
    </row>
    <row r="1271">
      <c r="A1271" s="2">
        <v>44026.8339625463</v>
      </c>
      <c r="B1271" s="3" t="s">
        <v>3122</v>
      </c>
      <c r="C1271" s="3" t="s">
        <v>3123</v>
      </c>
      <c r="D1271" s="3" t="s">
        <v>3123</v>
      </c>
      <c r="E1271" s="3" t="s">
        <v>7</v>
      </c>
    </row>
    <row r="1272">
      <c r="A1272" s="2">
        <v>44026.835554108795</v>
      </c>
      <c r="B1272" s="3" t="s">
        <v>3124</v>
      </c>
      <c r="C1272" s="3" t="s">
        <v>3125</v>
      </c>
      <c r="D1272" s="3" t="s">
        <v>3125</v>
      </c>
      <c r="E1272" s="3" t="s">
        <v>7</v>
      </c>
    </row>
    <row r="1273">
      <c r="A1273" s="2">
        <v>44026.8359818287</v>
      </c>
      <c r="B1273" s="3" t="s">
        <v>3126</v>
      </c>
      <c r="C1273" s="3" t="s">
        <v>3127</v>
      </c>
      <c r="D1273" s="3" t="s">
        <v>3128</v>
      </c>
      <c r="E1273" s="3" t="s">
        <v>7</v>
      </c>
    </row>
    <row r="1274">
      <c r="A1274" s="2">
        <v>44026.838370983794</v>
      </c>
      <c r="B1274" s="3" t="s">
        <v>3129</v>
      </c>
      <c r="C1274" s="3" t="s">
        <v>3130</v>
      </c>
      <c r="D1274" s="3" t="s">
        <v>3131</v>
      </c>
      <c r="E1274" s="3" t="s">
        <v>7</v>
      </c>
    </row>
    <row r="1275">
      <c r="A1275" s="2">
        <v>44026.8385575</v>
      </c>
      <c r="B1275" s="3" t="s">
        <v>3132</v>
      </c>
      <c r="C1275" s="3" t="s">
        <v>3133</v>
      </c>
      <c r="D1275" s="3" t="s">
        <v>3133</v>
      </c>
      <c r="E1275" s="3" t="s">
        <v>7</v>
      </c>
    </row>
    <row r="1276">
      <c r="A1276" s="2">
        <v>44026.83858332176</v>
      </c>
      <c r="B1276" s="3" t="s">
        <v>3134</v>
      </c>
      <c r="C1276" s="3" t="s">
        <v>3135</v>
      </c>
      <c r="D1276" s="3" t="s">
        <v>3136</v>
      </c>
      <c r="E1276" s="3" t="s">
        <v>7</v>
      </c>
    </row>
    <row r="1277">
      <c r="A1277" s="2">
        <v>44026.83885997685</v>
      </c>
      <c r="B1277" s="3" t="s">
        <v>3137</v>
      </c>
      <c r="C1277" s="3" t="s">
        <v>3138</v>
      </c>
      <c r="D1277" s="3" t="s">
        <v>3138</v>
      </c>
      <c r="E1277" s="3" t="s">
        <v>7</v>
      </c>
    </row>
    <row r="1278">
      <c r="A1278" s="2">
        <v>44026.83931653935</v>
      </c>
      <c r="B1278" s="3" t="s">
        <v>3139</v>
      </c>
      <c r="C1278" s="3" t="s">
        <v>3140</v>
      </c>
      <c r="D1278" s="3" t="s">
        <v>3140</v>
      </c>
      <c r="E1278" s="3" t="s">
        <v>7</v>
      </c>
    </row>
    <row r="1279">
      <c r="A1279" s="2">
        <v>44026.841473796296</v>
      </c>
      <c r="B1279" s="3" t="s">
        <v>3141</v>
      </c>
      <c r="C1279" s="3" t="s">
        <v>3142</v>
      </c>
      <c r="D1279" s="3" t="s">
        <v>3143</v>
      </c>
      <c r="E1279" s="3" t="s">
        <v>7</v>
      </c>
    </row>
    <row r="1280">
      <c r="A1280" s="2">
        <v>44026.8423652662</v>
      </c>
      <c r="B1280" s="3" t="s">
        <v>3144</v>
      </c>
      <c r="C1280" s="3" t="s">
        <v>3145</v>
      </c>
      <c r="D1280" s="3" t="s">
        <v>3145</v>
      </c>
      <c r="E1280" s="3" t="s">
        <v>7</v>
      </c>
    </row>
    <row r="1281">
      <c r="A1281" s="2">
        <v>44026.84527233796</v>
      </c>
      <c r="B1281" s="3" t="s">
        <v>3146</v>
      </c>
      <c r="C1281" s="3" t="s">
        <v>3147</v>
      </c>
      <c r="D1281" s="3" t="s">
        <v>3148</v>
      </c>
      <c r="E1281" s="3" t="s">
        <v>7</v>
      </c>
    </row>
    <row r="1282">
      <c r="A1282" s="2">
        <v>44026.846540729166</v>
      </c>
      <c r="B1282" s="3" t="s">
        <v>3149</v>
      </c>
      <c r="C1282" s="3" t="s">
        <v>3150</v>
      </c>
      <c r="D1282" s="3" t="s">
        <v>3150</v>
      </c>
      <c r="E1282" s="3" t="s">
        <v>7</v>
      </c>
    </row>
    <row r="1283">
      <c r="A1283" s="2">
        <v>44026.847132442126</v>
      </c>
      <c r="B1283" s="3" t="s">
        <v>3151</v>
      </c>
      <c r="C1283" s="3" t="s">
        <v>3152</v>
      </c>
      <c r="D1283" s="3" t="s">
        <v>3152</v>
      </c>
      <c r="E1283" s="3" t="s">
        <v>7</v>
      </c>
    </row>
    <row r="1284">
      <c r="A1284" s="2">
        <v>44026.85369710648</v>
      </c>
      <c r="B1284" s="3" t="s">
        <v>3153</v>
      </c>
      <c r="C1284" s="3" t="s">
        <v>3154</v>
      </c>
      <c r="D1284" s="3" t="s">
        <v>3154</v>
      </c>
      <c r="E1284" s="3" t="s">
        <v>7</v>
      </c>
    </row>
    <row r="1285">
      <c r="A1285" s="2">
        <v>44026.85450177084</v>
      </c>
      <c r="B1285" s="3" t="s">
        <v>3155</v>
      </c>
      <c r="C1285" s="3" t="s">
        <v>3156</v>
      </c>
      <c r="D1285" s="3" t="s">
        <v>3156</v>
      </c>
      <c r="E1285" s="3" t="s">
        <v>7</v>
      </c>
    </row>
    <row r="1286">
      <c r="A1286" s="2">
        <v>44026.8564308912</v>
      </c>
      <c r="B1286" s="3" t="s">
        <v>3157</v>
      </c>
      <c r="C1286" s="3" t="s">
        <v>3158</v>
      </c>
      <c r="D1286" s="3" t="s">
        <v>3158</v>
      </c>
      <c r="E1286" s="3" t="s">
        <v>7</v>
      </c>
    </row>
    <row r="1287">
      <c r="A1287" s="2">
        <v>44026.85669189815</v>
      </c>
      <c r="B1287" s="3" t="s">
        <v>3159</v>
      </c>
      <c r="C1287" s="3" t="s">
        <v>3160</v>
      </c>
      <c r="D1287" s="3" t="s">
        <v>3161</v>
      </c>
      <c r="E1287" s="3" t="s">
        <v>7</v>
      </c>
    </row>
    <row r="1288">
      <c r="A1288" s="2">
        <v>44026.859024467594</v>
      </c>
      <c r="B1288" s="3" t="s">
        <v>3162</v>
      </c>
      <c r="C1288" s="3" t="s">
        <v>3163</v>
      </c>
      <c r="D1288" s="3" t="s">
        <v>3164</v>
      </c>
      <c r="E1288" s="3" t="s">
        <v>7</v>
      </c>
    </row>
    <row r="1289">
      <c r="A1289" s="2">
        <v>44026.861093009255</v>
      </c>
      <c r="B1289" s="3" t="s">
        <v>3165</v>
      </c>
      <c r="C1289" s="3" t="s">
        <v>3166</v>
      </c>
      <c r="D1289" s="3" t="s">
        <v>3166</v>
      </c>
      <c r="E1289" s="3" t="s">
        <v>7</v>
      </c>
    </row>
    <row r="1290">
      <c r="A1290" s="2">
        <v>44026.86231927083</v>
      </c>
      <c r="B1290" s="3" t="s">
        <v>3167</v>
      </c>
      <c r="C1290" s="3" t="s">
        <v>3168</v>
      </c>
      <c r="D1290" s="3" t="s">
        <v>3169</v>
      </c>
      <c r="E1290" s="3" t="s">
        <v>7</v>
      </c>
    </row>
    <row r="1291">
      <c r="A1291" s="2">
        <v>44026.86302616898</v>
      </c>
      <c r="B1291" s="3" t="s">
        <v>3170</v>
      </c>
      <c r="C1291" s="3" t="s">
        <v>3171</v>
      </c>
      <c r="D1291" s="3" t="s">
        <v>3172</v>
      </c>
      <c r="E1291" s="3" t="s">
        <v>7</v>
      </c>
    </row>
    <row r="1292">
      <c r="A1292" s="2">
        <v>44026.86624127315</v>
      </c>
      <c r="B1292" s="3" t="s">
        <v>3173</v>
      </c>
      <c r="C1292" s="3" t="s">
        <v>3174</v>
      </c>
      <c r="D1292" s="3" t="s">
        <v>3174</v>
      </c>
      <c r="E1292" s="3" t="s">
        <v>7</v>
      </c>
    </row>
    <row r="1293">
      <c r="A1293" s="2">
        <v>44026.8681033912</v>
      </c>
      <c r="B1293" s="3" t="s">
        <v>3175</v>
      </c>
      <c r="C1293" s="3" t="s">
        <v>3176</v>
      </c>
      <c r="D1293" s="3" t="s">
        <v>3176</v>
      </c>
      <c r="E1293" s="3" t="s">
        <v>7</v>
      </c>
    </row>
    <row r="1294">
      <c r="A1294" s="2">
        <v>44026.870986469905</v>
      </c>
      <c r="B1294" s="3" t="s">
        <v>3177</v>
      </c>
      <c r="C1294" s="3" t="s">
        <v>3178</v>
      </c>
      <c r="D1294" s="3" t="s">
        <v>3178</v>
      </c>
      <c r="E1294" s="3" t="s">
        <v>7</v>
      </c>
    </row>
    <row r="1295">
      <c r="A1295" s="2">
        <v>44026.872255787035</v>
      </c>
      <c r="B1295" s="3" t="s">
        <v>3179</v>
      </c>
      <c r="C1295" s="3" t="s">
        <v>3180</v>
      </c>
      <c r="D1295" s="3" t="s">
        <v>3180</v>
      </c>
      <c r="E1295" s="3" t="s">
        <v>7</v>
      </c>
    </row>
    <row r="1296">
      <c r="A1296" s="2">
        <v>44026.87599402778</v>
      </c>
      <c r="B1296" s="3" t="s">
        <v>2164</v>
      </c>
      <c r="C1296" s="3" t="s">
        <v>2165</v>
      </c>
      <c r="D1296" s="3" t="s">
        <v>2165</v>
      </c>
      <c r="E1296" s="3" t="s">
        <v>7</v>
      </c>
    </row>
    <row r="1297">
      <c r="A1297" s="2">
        <v>44026.87779712963</v>
      </c>
      <c r="B1297" s="3" t="s">
        <v>3181</v>
      </c>
      <c r="C1297" s="3" t="s">
        <v>3182</v>
      </c>
      <c r="D1297" s="3" t="s">
        <v>3182</v>
      </c>
      <c r="E1297" s="3" t="s">
        <v>7</v>
      </c>
    </row>
    <row r="1298">
      <c r="A1298" s="2">
        <v>44026.8804835301</v>
      </c>
      <c r="B1298" s="3" t="s">
        <v>3183</v>
      </c>
      <c r="C1298" s="3" t="s">
        <v>3184</v>
      </c>
      <c r="D1298" s="3" t="s">
        <v>3184</v>
      </c>
      <c r="E1298" s="3" t="s">
        <v>7</v>
      </c>
    </row>
    <row r="1299">
      <c r="A1299" s="2">
        <v>44026.88315962963</v>
      </c>
      <c r="B1299" s="3" t="s">
        <v>3185</v>
      </c>
      <c r="C1299" s="3" t="s">
        <v>3186</v>
      </c>
      <c r="D1299" s="3" t="s">
        <v>3187</v>
      </c>
      <c r="E1299" s="3" t="s">
        <v>7</v>
      </c>
    </row>
    <row r="1300">
      <c r="A1300" s="2">
        <v>44026.88367123842</v>
      </c>
      <c r="B1300" s="3" t="s">
        <v>3188</v>
      </c>
      <c r="C1300" s="3" t="s">
        <v>3189</v>
      </c>
      <c r="D1300" s="3" t="s">
        <v>3190</v>
      </c>
      <c r="E1300" s="3" t="s">
        <v>7</v>
      </c>
    </row>
    <row r="1301">
      <c r="A1301" s="2">
        <v>44026.88390421296</v>
      </c>
      <c r="B1301" s="3" t="s">
        <v>3191</v>
      </c>
      <c r="C1301" s="3" t="s">
        <v>3192</v>
      </c>
      <c r="D1301" s="3" t="s">
        <v>3192</v>
      </c>
      <c r="E1301" s="3" t="s">
        <v>7</v>
      </c>
    </row>
    <row r="1302">
      <c r="A1302" s="2">
        <v>44026.8849074537</v>
      </c>
      <c r="B1302" s="3" t="s">
        <v>3193</v>
      </c>
      <c r="C1302" s="3" t="s">
        <v>3194</v>
      </c>
      <c r="D1302" s="3" t="s">
        <v>3194</v>
      </c>
      <c r="E1302" s="3" t="s">
        <v>7</v>
      </c>
    </row>
    <row r="1303">
      <c r="A1303" s="2">
        <v>44026.88626569444</v>
      </c>
      <c r="B1303" s="3" t="s">
        <v>3195</v>
      </c>
      <c r="C1303" s="3" t="s">
        <v>3196</v>
      </c>
      <c r="D1303" s="3" t="s">
        <v>3196</v>
      </c>
      <c r="E1303" s="3" t="s">
        <v>7</v>
      </c>
    </row>
    <row r="1304">
      <c r="A1304" s="2">
        <v>44026.88904829861</v>
      </c>
      <c r="B1304" s="3" t="s">
        <v>3197</v>
      </c>
      <c r="C1304" s="3" t="s">
        <v>3198</v>
      </c>
      <c r="D1304" s="3" t="s">
        <v>3199</v>
      </c>
      <c r="E1304" s="3" t="s">
        <v>7</v>
      </c>
    </row>
    <row r="1305">
      <c r="A1305" s="2">
        <v>44026.88925451389</v>
      </c>
      <c r="B1305" s="3" t="s">
        <v>3200</v>
      </c>
      <c r="C1305" s="3" t="s">
        <v>3201</v>
      </c>
      <c r="D1305" s="3" t="s">
        <v>3202</v>
      </c>
      <c r="E1305" s="3" t="s">
        <v>7</v>
      </c>
    </row>
    <row r="1306">
      <c r="A1306" s="2">
        <v>44026.88973738426</v>
      </c>
      <c r="B1306" s="3" t="s">
        <v>3203</v>
      </c>
      <c r="C1306" s="3" t="s">
        <v>3204</v>
      </c>
      <c r="D1306" s="3" t="s">
        <v>3204</v>
      </c>
      <c r="E1306" s="3" t="s">
        <v>7</v>
      </c>
    </row>
    <row r="1307">
      <c r="A1307" s="2">
        <v>44026.890566863425</v>
      </c>
      <c r="B1307" s="3" t="s">
        <v>3205</v>
      </c>
      <c r="C1307" s="3" t="s">
        <v>3206</v>
      </c>
      <c r="D1307" s="3" t="s">
        <v>3207</v>
      </c>
      <c r="E1307" s="3" t="s">
        <v>7</v>
      </c>
    </row>
    <row r="1308">
      <c r="A1308" s="2">
        <v>44026.89083924769</v>
      </c>
      <c r="B1308" s="3" t="s">
        <v>3208</v>
      </c>
      <c r="C1308" s="3" t="s">
        <v>3209</v>
      </c>
      <c r="D1308" s="3" t="s">
        <v>3209</v>
      </c>
      <c r="E1308" s="3" t="s">
        <v>7</v>
      </c>
    </row>
    <row r="1309">
      <c r="A1309" s="2">
        <v>44026.89089270833</v>
      </c>
      <c r="B1309" s="3" t="s">
        <v>3210</v>
      </c>
      <c r="C1309" s="3" t="s">
        <v>3211</v>
      </c>
      <c r="D1309" s="3" t="s">
        <v>3211</v>
      </c>
      <c r="E1309" s="3" t="s">
        <v>7</v>
      </c>
    </row>
    <row r="1310">
      <c r="A1310" s="2">
        <v>44026.891374178245</v>
      </c>
      <c r="B1310" s="3" t="s">
        <v>3212</v>
      </c>
      <c r="C1310" s="3" t="s">
        <v>3213</v>
      </c>
      <c r="D1310" s="3" t="s">
        <v>3213</v>
      </c>
      <c r="E1310" s="3" t="s">
        <v>7</v>
      </c>
    </row>
    <row r="1311">
      <c r="A1311" s="2">
        <v>44026.89251984954</v>
      </c>
      <c r="B1311" s="3" t="s">
        <v>3214</v>
      </c>
      <c r="C1311" s="3" t="s">
        <v>3215</v>
      </c>
      <c r="D1311" s="3" t="s">
        <v>3215</v>
      </c>
      <c r="E1311" s="3" t="s">
        <v>7</v>
      </c>
    </row>
    <row r="1312">
      <c r="A1312" s="2">
        <v>44026.89294633102</v>
      </c>
      <c r="B1312" s="3" t="s">
        <v>3216</v>
      </c>
      <c r="C1312" s="3" t="s">
        <v>3217</v>
      </c>
      <c r="D1312" s="3" t="s">
        <v>3218</v>
      </c>
      <c r="E1312" s="3" t="s">
        <v>7</v>
      </c>
    </row>
    <row r="1313">
      <c r="A1313" s="2">
        <v>44026.893313333334</v>
      </c>
      <c r="B1313" s="3" t="s">
        <v>3219</v>
      </c>
      <c r="C1313" s="3" t="s">
        <v>3220</v>
      </c>
      <c r="D1313" s="3" t="s">
        <v>3221</v>
      </c>
      <c r="E1313" s="3" t="s">
        <v>7</v>
      </c>
    </row>
    <row r="1314">
      <c r="A1314" s="2">
        <v>44026.89656743055</v>
      </c>
      <c r="B1314" s="3" t="s">
        <v>3222</v>
      </c>
      <c r="C1314" s="3" t="s">
        <v>3223</v>
      </c>
      <c r="D1314" s="3" t="s">
        <v>3224</v>
      </c>
      <c r="E1314" s="3" t="s">
        <v>7</v>
      </c>
    </row>
    <row r="1315">
      <c r="A1315" s="2">
        <v>44026.898433009264</v>
      </c>
      <c r="B1315" s="3" t="s">
        <v>3225</v>
      </c>
      <c r="C1315" s="3" t="s">
        <v>3226</v>
      </c>
      <c r="D1315" s="3" t="s">
        <v>3227</v>
      </c>
      <c r="E1315" s="3" t="s">
        <v>7</v>
      </c>
    </row>
    <row r="1316">
      <c r="A1316" s="2">
        <v>44026.900019849534</v>
      </c>
      <c r="B1316" s="3" t="s">
        <v>3228</v>
      </c>
      <c r="C1316" s="3" t="s">
        <v>3229</v>
      </c>
      <c r="D1316" s="3" t="s">
        <v>3230</v>
      </c>
      <c r="E1316" s="3" t="s">
        <v>7</v>
      </c>
    </row>
    <row r="1317">
      <c r="A1317" s="2">
        <v>44026.902024675925</v>
      </c>
      <c r="B1317" s="3" t="s">
        <v>3231</v>
      </c>
      <c r="C1317" s="3" t="s">
        <v>3232</v>
      </c>
      <c r="D1317" s="3" t="s">
        <v>3233</v>
      </c>
      <c r="E1317" s="3" t="s">
        <v>7</v>
      </c>
    </row>
    <row r="1318">
      <c r="A1318" s="2">
        <v>44026.902181666665</v>
      </c>
      <c r="B1318" s="3" t="s">
        <v>3234</v>
      </c>
      <c r="C1318" s="3" t="s">
        <v>3235</v>
      </c>
      <c r="D1318" s="3" t="s">
        <v>3235</v>
      </c>
      <c r="E1318" s="3" t="s">
        <v>7</v>
      </c>
    </row>
    <row r="1319">
      <c r="A1319" s="2">
        <v>44026.90286609954</v>
      </c>
      <c r="B1319" s="3" t="s">
        <v>3236</v>
      </c>
      <c r="C1319" s="3" t="s">
        <v>3237</v>
      </c>
      <c r="D1319" s="3" t="s">
        <v>3238</v>
      </c>
      <c r="E1319" s="3" t="s">
        <v>7</v>
      </c>
    </row>
    <row r="1320">
      <c r="A1320" s="2">
        <v>44026.90585409722</v>
      </c>
      <c r="B1320" s="3" t="s">
        <v>3239</v>
      </c>
      <c r="C1320" s="3" t="s">
        <v>3240</v>
      </c>
      <c r="D1320" s="3" t="s">
        <v>3240</v>
      </c>
      <c r="E1320" s="3" t="s">
        <v>7</v>
      </c>
    </row>
    <row r="1321">
      <c r="A1321" s="2">
        <v>44026.91031864584</v>
      </c>
      <c r="B1321" s="3" t="s">
        <v>3241</v>
      </c>
      <c r="C1321" s="3" t="s">
        <v>3242</v>
      </c>
      <c r="D1321" s="3" t="s">
        <v>3242</v>
      </c>
      <c r="E1321" s="3" t="s">
        <v>7</v>
      </c>
    </row>
    <row r="1322">
      <c r="A1322" s="2">
        <v>44026.910698472224</v>
      </c>
      <c r="B1322" s="3" t="s">
        <v>3243</v>
      </c>
      <c r="C1322" s="3" t="s">
        <v>3244</v>
      </c>
      <c r="D1322" s="3" t="s">
        <v>3244</v>
      </c>
      <c r="E1322" s="3" t="s">
        <v>7</v>
      </c>
    </row>
    <row r="1323">
      <c r="A1323" s="2">
        <v>44026.913153726855</v>
      </c>
      <c r="B1323" s="3" t="s">
        <v>3245</v>
      </c>
      <c r="C1323" s="3" t="s">
        <v>3246</v>
      </c>
      <c r="D1323" s="3" t="s">
        <v>3247</v>
      </c>
      <c r="E1323" s="3" t="s">
        <v>7</v>
      </c>
    </row>
    <row r="1324">
      <c r="A1324" s="2">
        <v>44026.91437309027</v>
      </c>
      <c r="B1324" s="3" t="s">
        <v>3248</v>
      </c>
      <c r="C1324" s="3" t="s">
        <v>3249</v>
      </c>
      <c r="D1324" s="3" t="s">
        <v>3250</v>
      </c>
      <c r="E1324" s="3" t="s">
        <v>7</v>
      </c>
    </row>
    <row r="1325">
      <c r="A1325" s="2">
        <v>44026.91640445602</v>
      </c>
      <c r="B1325" s="3" t="s">
        <v>3251</v>
      </c>
      <c r="C1325" s="3" t="s">
        <v>3252</v>
      </c>
      <c r="D1325" s="3" t="s">
        <v>3253</v>
      </c>
      <c r="E1325" s="3" t="s">
        <v>7</v>
      </c>
    </row>
    <row r="1326">
      <c r="A1326" s="2">
        <v>44026.9174808449</v>
      </c>
      <c r="B1326" s="3" t="s">
        <v>3254</v>
      </c>
      <c r="C1326" s="3" t="s">
        <v>3255</v>
      </c>
      <c r="D1326" s="3" t="s">
        <v>3256</v>
      </c>
      <c r="E1326" s="3" t="s">
        <v>7</v>
      </c>
    </row>
    <row r="1327">
      <c r="A1327" s="2">
        <v>44026.917871122685</v>
      </c>
      <c r="B1327" s="3" t="s">
        <v>3257</v>
      </c>
      <c r="C1327" s="3" t="s">
        <v>3258</v>
      </c>
      <c r="D1327" s="3" t="s">
        <v>3259</v>
      </c>
      <c r="E1327" s="3" t="s">
        <v>7</v>
      </c>
    </row>
    <row r="1328">
      <c r="A1328" s="2">
        <v>44026.92173158565</v>
      </c>
      <c r="B1328" s="3" t="s">
        <v>3260</v>
      </c>
      <c r="C1328" s="3" t="s">
        <v>3261</v>
      </c>
      <c r="D1328" s="3" t="s">
        <v>3262</v>
      </c>
      <c r="E1328" s="3" t="s">
        <v>7</v>
      </c>
    </row>
    <row r="1329">
      <c r="A1329" s="2">
        <v>44026.92773384259</v>
      </c>
      <c r="B1329" s="3" t="s">
        <v>3263</v>
      </c>
      <c r="C1329" s="3" t="s">
        <v>3264</v>
      </c>
      <c r="D1329" s="3" t="s">
        <v>3264</v>
      </c>
      <c r="E1329" s="3" t="s">
        <v>7</v>
      </c>
    </row>
    <row r="1330">
      <c r="A1330" s="2">
        <v>44026.93164126157</v>
      </c>
      <c r="B1330" s="3" t="s">
        <v>3265</v>
      </c>
      <c r="C1330" s="3" t="s">
        <v>3266</v>
      </c>
      <c r="D1330" s="3" t="s">
        <v>3267</v>
      </c>
      <c r="E1330" s="3" t="s">
        <v>7</v>
      </c>
    </row>
    <row r="1331">
      <c r="A1331" s="2">
        <v>44026.93533637731</v>
      </c>
      <c r="B1331" s="3" t="s">
        <v>3268</v>
      </c>
      <c r="C1331" s="3" t="s">
        <v>3269</v>
      </c>
      <c r="D1331" s="3" t="s">
        <v>3269</v>
      </c>
      <c r="E1331" s="3" t="s">
        <v>7</v>
      </c>
    </row>
    <row r="1332">
      <c r="A1332" s="2">
        <v>44026.936888032404</v>
      </c>
      <c r="B1332" s="3" t="s">
        <v>3270</v>
      </c>
      <c r="C1332" s="3" t="s">
        <v>3271</v>
      </c>
      <c r="D1332" s="3" t="s">
        <v>3272</v>
      </c>
      <c r="E1332" s="3" t="s">
        <v>7</v>
      </c>
    </row>
    <row r="1333">
      <c r="A1333" s="2">
        <v>44026.93776622685</v>
      </c>
      <c r="B1333" s="3" t="s">
        <v>3273</v>
      </c>
      <c r="C1333" s="3" t="s">
        <v>3274</v>
      </c>
      <c r="D1333" s="3" t="s">
        <v>3274</v>
      </c>
      <c r="E1333" s="3" t="s">
        <v>7</v>
      </c>
    </row>
    <row r="1334">
      <c r="A1334" s="2">
        <v>44026.94072668982</v>
      </c>
      <c r="B1334" s="3" t="s">
        <v>3275</v>
      </c>
      <c r="C1334" s="3" t="s">
        <v>3276</v>
      </c>
      <c r="D1334" s="3" t="s">
        <v>3276</v>
      </c>
      <c r="E1334" s="3" t="s">
        <v>7</v>
      </c>
    </row>
    <row r="1335">
      <c r="A1335" s="2">
        <v>44026.942525555554</v>
      </c>
      <c r="B1335" s="3" t="s">
        <v>3277</v>
      </c>
      <c r="C1335" s="3" t="s">
        <v>3278</v>
      </c>
      <c r="D1335" s="3" t="s">
        <v>3278</v>
      </c>
      <c r="E1335" s="3" t="s">
        <v>7</v>
      </c>
    </row>
    <row r="1336">
      <c r="A1336" s="2">
        <v>44026.94705025463</v>
      </c>
      <c r="B1336" s="3" t="s">
        <v>3279</v>
      </c>
      <c r="C1336" s="3" t="s">
        <v>3280</v>
      </c>
      <c r="D1336" s="3" t="s">
        <v>3281</v>
      </c>
      <c r="E1336" s="3" t="s">
        <v>7</v>
      </c>
    </row>
    <row r="1337">
      <c r="A1337" s="2">
        <v>44026.948586909726</v>
      </c>
      <c r="B1337" s="3" t="s">
        <v>3282</v>
      </c>
      <c r="C1337" s="3" t="s">
        <v>3283</v>
      </c>
      <c r="D1337" s="3" t="s">
        <v>3284</v>
      </c>
      <c r="E1337" s="3" t="s">
        <v>7</v>
      </c>
    </row>
    <row r="1338">
      <c r="A1338" s="2">
        <v>44026.94911271991</v>
      </c>
      <c r="B1338" s="3" t="s">
        <v>3285</v>
      </c>
      <c r="C1338" s="3" t="s">
        <v>3286</v>
      </c>
      <c r="D1338" s="3" t="s">
        <v>3287</v>
      </c>
      <c r="E1338" s="3" t="s">
        <v>7</v>
      </c>
    </row>
    <row r="1339">
      <c r="A1339" s="2">
        <v>44026.95042450231</v>
      </c>
      <c r="B1339" s="3" t="s">
        <v>3288</v>
      </c>
      <c r="C1339" s="3" t="s">
        <v>3289</v>
      </c>
      <c r="D1339" s="3" t="s">
        <v>3290</v>
      </c>
      <c r="E1339" s="3" t="s">
        <v>7</v>
      </c>
    </row>
    <row r="1340">
      <c r="A1340" s="2">
        <v>44026.95124502315</v>
      </c>
      <c r="B1340" s="3" t="s">
        <v>3291</v>
      </c>
      <c r="C1340" s="3" t="s">
        <v>3292</v>
      </c>
      <c r="D1340" s="3" t="s">
        <v>3293</v>
      </c>
      <c r="E1340" s="3" t="s">
        <v>7</v>
      </c>
    </row>
    <row r="1341">
      <c r="A1341" s="2">
        <v>44026.95302043982</v>
      </c>
      <c r="B1341" s="3" t="s">
        <v>3294</v>
      </c>
      <c r="C1341" s="3" t="s">
        <v>3295</v>
      </c>
      <c r="D1341" s="3" t="s">
        <v>3296</v>
      </c>
      <c r="E1341" s="3" t="s">
        <v>7</v>
      </c>
    </row>
    <row r="1342">
      <c r="A1342" s="2">
        <v>44026.95397577547</v>
      </c>
      <c r="B1342" s="3" t="s">
        <v>3297</v>
      </c>
      <c r="C1342" s="3" t="s">
        <v>3298</v>
      </c>
      <c r="D1342" s="3" t="s">
        <v>3298</v>
      </c>
      <c r="E1342" s="3" t="s">
        <v>7</v>
      </c>
    </row>
    <row r="1343">
      <c r="A1343" s="2">
        <v>44026.959569328705</v>
      </c>
      <c r="B1343" s="3" t="s">
        <v>3299</v>
      </c>
      <c r="C1343" s="3" t="s">
        <v>3300</v>
      </c>
      <c r="D1343" s="3" t="s">
        <v>3300</v>
      </c>
      <c r="E1343" s="3" t="s">
        <v>7</v>
      </c>
    </row>
    <row r="1344">
      <c r="A1344" s="2">
        <v>44026.96078628472</v>
      </c>
      <c r="B1344" s="3" t="s">
        <v>3301</v>
      </c>
      <c r="C1344" s="3" t="s">
        <v>3302</v>
      </c>
      <c r="D1344" s="3" t="s">
        <v>3302</v>
      </c>
      <c r="E1344" s="3" t="s">
        <v>7</v>
      </c>
    </row>
    <row r="1345">
      <c r="A1345" s="2">
        <v>44026.96186325232</v>
      </c>
      <c r="B1345" s="3" t="s">
        <v>3303</v>
      </c>
      <c r="C1345" s="3" t="s">
        <v>3304</v>
      </c>
      <c r="D1345" s="3" t="s">
        <v>3304</v>
      </c>
      <c r="E1345" s="3" t="s">
        <v>7</v>
      </c>
    </row>
    <row r="1346">
      <c r="A1346" s="2">
        <v>44026.962495960644</v>
      </c>
      <c r="B1346" s="3" t="s">
        <v>3305</v>
      </c>
      <c r="C1346" s="3" t="s">
        <v>3306</v>
      </c>
      <c r="D1346" s="3" t="s">
        <v>3307</v>
      </c>
      <c r="E1346" s="3" t="s">
        <v>7</v>
      </c>
    </row>
    <row r="1347">
      <c r="A1347" s="2">
        <v>44026.965775289354</v>
      </c>
      <c r="B1347" s="3" t="s">
        <v>3308</v>
      </c>
      <c r="C1347" s="3" t="s">
        <v>3309</v>
      </c>
      <c r="D1347" s="3" t="s">
        <v>3309</v>
      </c>
      <c r="E1347" s="3" t="s">
        <v>7</v>
      </c>
    </row>
    <row r="1348">
      <c r="A1348" s="2">
        <v>44026.96610109953</v>
      </c>
      <c r="B1348" s="3" t="s">
        <v>3310</v>
      </c>
      <c r="C1348" s="3" t="s">
        <v>3311</v>
      </c>
      <c r="D1348" s="3" t="s">
        <v>3312</v>
      </c>
      <c r="E1348" s="3" t="s">
        <v>7</v>
      </c>
    </row>
    <row r="1349">
      <c r="A1349" s="2">
        <v>44026.97110724537</v>
      </c>
      <c r="B1349" s="3" t="s">
        <v>3313</v>
      </c>
      <c r="C1349" s="3" t="s">
        <v>3314</v>
      </c>
      <c r="D1349" s="3" t="s">
        <v>3315</v>
      </c>
      <c r="E1349" s="3" t="s">
        <v>7</v>
      </c>
    </row>
    <row r="1350">
      <c r="A1350" s="2">
        <v>44026.97472946759</v>
      </c>
      <c r="B1350" s="3" t="s">
        <v>3316</v>
      </c>
      <c r="C1350" s="3" t="s">
        <v>3317</v>
      </c>
      <c r="D1350" s="3" t="s">
        <v>3318</v>
      </c>
      <c r="E1350" s="3" t="s">
        <v>7</v>
      </c>
    </row>
    <row r="1351">
      <c r="A1351" s="2">
        <v>44026.980294583336</v>
      </c>
      <c r="B1351" s="3" t="s">
        <v>3319</v>
      </c>
      <c r="C1351" s="3" t="s">
        <v>3320</v>
      </c>
      <c r="D1351" s="3" t="s">
        <v>3321</v>
      </c>
      <c r="E1351" s="3" t="s">
        <v>7</v>
      </c>
    </row>
    <row r="1352">
      <c r="A1352" s="2">
        <v>44026.98111284722</v>
      </c>
      <c r="B1352" s="3" t="s">
        <v>3322</v>
      </c>
      <c r="C1352" s="3" t="s">
        <v>3323</v>
      </c>
      <c r="D1352" s="3" t="s">
        <v>3323</v>
      </c>
      <c r="E1352" s="3" t="s">
        <v>7</v>
      </c>
    </row>
    <row r="1353">
      <c r="A1353" s="2">
        <v>44026.98600424769</v>
      </c>
      <c r="B1353" s="3" t="s">
        <v>3324</v>
      </c>
      <c r="C1353" s="3" t="s">
        <v>3325</v>
      </c>
      <c r="D1353" s="3" t="s">
        <v>3326</v>
      </c>
      <c r="E1353" s="3" t="s">
        <v>7</v>
      </c>
    </row>
    <row r="1354">
      <c r="A1354" s="2">
        <v>44026.99137177083</v>
      </c>
      <c r="B1354" s="3" t="s">
        <v>3327</v>
      </c>
      <c r="C1354" s="3" t="s">
        <v>3328</v>
      </c>
      <c r="D1354" s="3" t="s">
        <v>3328</v>
      </c>
      <c r="E1354" s="3" t="s">
        <v>7</v>
      </c>
    </row>
    <row r="1355">
      <c r="A1355" s="2">
        <v>44026.99195974537</v>
      </c>
      <c r="B1355" s="3" t="s">
        <v>3329</v>
      </c>
      <c r="C1355" s="3" t="s">
        <v>3330</v>
      </c>
      <c r="D1355" s="3" t="s">
        <v>3331</v>
      </c>
      <c r="E1355" s="3" t="s">
        <v>7</v>
      </c>
    </row>
    <row r="1356">
      <c r="A1356" s="2">
        <v>44026.99243891204</v>
      </c>
      <c r="B1356" s="3" t="s">
        <v>3332</v>
      </c>
      <c r="C1356" s="3" t="s">
        <v>3333</v>
      </c>
      <c r="D1356" s="3" t="s">
        <v>3334</v>
      </c>
      <c r="E1356" s="3" t="s">
        <v>7</v>
      </c>
    </row>
    <row r="1357">
      <c r="A1357" s="2">
        <v>44026.99687707176</v>
      </c>
      <c r="B1357" s="3" t="s">
        <v>3335</v>
      </c>
      <c r="C1357" s="3" t="s">
        <v>3336</v>
      </c>
      <c r="D1357" s="3" t="s">
        <v>3336</v>
      </c>
      <c r="E1357" s="3" t="s">
        <v>7</v>
      </c>
    </row>
    <row r="1358">
      <c r="A1358" s="2">
        <v>44026.99899324074</v>
      </c>
      <c r="B1358" s="3" t="s">
        <v>3337</v>
      </c>
      <c r="C1358" s="3" t="s">
        <v>3338</v>
      </c>
      <c r="D1358" s="3" t="s">
        <v>3338</v>
      </c>
      <c r="E1358" s="3" t="s">
        <v>7</v>
      </c>
    </row>
    <row r="1359">
      <c r="A1359" s="2">
        <v>44027.00041883102</v>
      </c>
      <c r="B1359" s="3" t="s">
        <v>3339</v>
      </c>
      <c r="C1359" s="3" t="s">
        <v>3340</v>
      </c>
      <c r="D1359" s="3" t="s">
        <v>3341</v>
      </c>
      <c r="E1359" s="3" t="s">
        <v>7</v>
      </c>
    </row>
    <row r="1360">
      <c r="A1360" s="2">
        <v>44027.00218387731</v>
      </c>
      <c r="B1360" s="3" t="s">
        <v>3342</v>
      </c>
      <c r="C1360" s="3" t="s">
        <v>3343</v>
      </c>
      <c r="D1360" s="3" t="s">
        <v>3343</v>
      </c>
      <c r="E1360" s="3" t="s">
        <v>632</v>
      </c>
    </row>
    <row r="1361">
      <c r="A1361" s="2">
        <v>44027.005966944445</v>
      </c>
      <c r="B1361" s="3" t="s">
        <v>3344</v>
      </c>
      <c r="C1361" s="3" t="s">
        <v>3345</v>
      </c>
      <c r="D1361" s="3" t="s">
        <v>3346</v>
      </c>
      <c r="E1361" s="3" t="s">
        <v>7</v>
      </c>
    </row>
    <row r="1362">
      <c r="A1362" s="2">
        <v>44027.00895199074</v>
      </c>
      <c r="B1362" s="3" t="s">
        <v>3347</v>
      </c>
      <c r="C1362" s="3" t="s">
        <v>3348</v>
      </c>
      <c r="D1362" s="3" t="s">
        <v>3349</v>
      </c>
      <c r="E1362" s="3" t="s">
        <v>7</v>
      </c>
    </row>
    <row r="1363">
      <c r="A1363" s="2">
        <v>44027.01287061343</v>
      </c>
      <c r="B1363" s="3" t="s">
        <v>3350</v>
      </c>
      <c r="C1363" s="3" t="s">
        <v>3351</v>
      </c>
      <c r="D1363" s="3" t="s">
        <v>3352</v>
      </c>
      <c r="E1363" s="3" t="s">
        <v>7</v>
      </c>
    </row>
    <row r="1364">
      <c r="A1364" s="2">
        <v>44027.01346383102</v>
      </c>
      <c r="B1364" s="3" t="s">
        <v>3353</v>
      </c>
      <c r="C1364" s="3" t="s">
        <v>3354</v>
      </c>
      <c r="D1364" s="3" t="s">
        <v>3354</v>
      </c>
      <c r="E1364" s="3" t="s">
        <v>7</v>
      </c>
    </row>
    <row r="1365">
      <c r="A1365" s="2">
        <v>44027.01514746528</v>
      </c>
      <c r="B1365" s="3" t="s">
        <v>3355</v>
      </c>
      <c r="C1365" s="3" t="s">
        <v>3356</v>
      </c>
      <c r="D1365" s="3" t="s">
        <v>3357</v>
      </c>
      <c r="E1365" s="3" t="s">
        <v>7</v>
      </c>
    </row>
    <row r="1366">
      <c r="A1366" s="2">
        <v>44027.021742847224</v>
      </c>
      <c r="B1366" s="3" t="s">
        <v>3358</v>
      </c>
      <c r="C1366" s="3" t="s">
        <v>3359</v>
      </c>
      <c r="D1366" s="3" t="s">
        <v>3359</v>
      </c>
      <c r="E1366" s="3" t="s">
        <v>7</v>
      </c>
    </row>
    <row r="1367">
      <c r="A1367" s="2">
        <v>44027.02240162037</v>
      </c>
      <c r="B1367" s="3" t="s">
        <v>3360</v>
      </c>
      <c r="C1367" s="3" t="s">
        <v>3361</v>
      </c>
      <c r="D1367" s="3" t="s">
        <v>3361</v>
      </c>
      <c r="E1367" s="3" t="s">
        <v>7</v>
      </c>
    </row>
    <row r="1368">
      <c r="A1368" s="2">
        <v>44027.03284079861</v>
      </c>
      <c r="B1368" s="3" t="s">
        <v>3362</v>
      </c>
      <c r="C1368" s="3" t="s">
        <v>3363</v>
      </c>
      <c r="D1368" s="3" t="s">
        <v>3364</v>
      </c>
      <c r="E1368" s="3" t="s">
        <v>7</v>
      </c>
    </row>
    <row r="1369">
      <c r="A1369" s="2">
        <v>44027.03284663195</v>
      </c>
      <c r="B1369" s="3" t="s">
        <v>3365</v>
      </c>
      <c r="C1369" s="3" t="s">
        <v>3366</v>
      </c>
      <c r="D1369" s="3" t="s">
        <v>3367</v>
      </c>
      <c r="E1369" s="3" t="s">
        <v>7</v>
      </c>
    </row>
    <row r="1370">
      <c r="A1370" s="2">
        <v>44027.033385902774</v>
      </c>
      <c r="B1370" s="3" t="s">
        <v>3368</v>
      </c>
      <c r="C1370" s="3" t="s">
        <v>3369</v>
      </c>
      <c r="D1370" s="3" t="s">
        <v>3369</v>
      </c>
      <c r="E1370" s="3" t="s">
        <v>7</v>
      </c>
    </row>
    <row r="1371">
      <c r="A1371" s="2">
        <v>44027.041386412035</v>
      </c>
      <c r="B1371" s="3" t="s">
        <v>3370</v>
      </c>
      <c r="C1371" s="3" t="s">
        <v>3371</v>
      </c>
      <c r="D1371" s="3" t="s">
        <v>3371</v>
      </c>
      <c r="E1371" s="3" t="s">
        <v>7</v>
      </c>
    </row>
    <row r="1372">
      <c r="A1372" s="2">
        <v>44027.043777997686</v>
      </c>
      <c r="B1372" s="3" t="s">
        <v>3372</v>
      </c>
      <c r="C1372" s="3" t="s">
        <v>3373</v>
      </c>
      <c r="D1372" s="3" t="s">
        <v>3374</v>
      </c>
      <c r="E1372" s="3" t="s">
        <v>7</v>
      </c>
    </row>
    <row r="1373">
      <c r="A1373" s="2">
        <v>44027.046111759264</v>
      </c>
      <c r="B1373" s="3" t="s">
        <v>3375</v>
      </c>
      <c r="C1373" s="3" t="s">
        <v>3376</v>
      </c>
      <c r="D1373" s="3" t="s">
        <v>3377</v>
      </c>
      <c r="E1373" s="3" t="s">
        <v>7</v>
      </c>
    </row>
    <row r="1374">
      <c r="A1374" s="2">
        <v>44027.04664532407</v>
      </c>
      <c r="B1374" s="3" t="s">
        <v>3378</v>
      </c>
      <c r="C1374" s="3" t="s">
        <v>3379</v>
      </c>
      <c r="D1374" s="3" t="s">
        <v>3380</v>
      </c>
      <c r="E1374" s="3" t="s">
        <v>632</v>
      </c>
    </row>
    <row r="1375">
      <c r="A1375" s="2">
        <v>44027.05072733796</v>
      </c>
      <c r="B1375" s="3" t="s">
        <v>3381</v>
      </c>
      <c r="C1375" s="3" t="s">
        <v>3382</v>
      </c>
      <c r="D1375" s="3" t="s">
        <v>3383</v>
      </c>
      <c r="E1375" s="3" t="s">
        <v>7</v>
      </c>
    </row>
    <row r="1376">
      <c r="A1376" s="2">
        <v>44027.05905964121</v>
      </c>
      <c r="B1376" s="3" t="s">
        <v>3384</v>
      </c>
      <c r="C1376" s="3" t="s">
        <v>3385</v>
      </c>
      <c r="D1376" s="3" t="s">
        <v>3386</v>
      </c>
      <c r="E1376" s="3" t="s">
        <v>7</v>
      </c>
    </row>
    <row r="1377">
      <c r="A1377" s="2">
        <v>44027.06224903935</v>
      </c>
      <c r="B1377" s="3" t="s">
        <v>3387</v>
      </c>
      <c r="C1377" s="3" t="s">
        <v>3388</v>
      </c>
      <c r="D1377" s="3" t="s">
        <v>3388</v>
      </c>
      <c r="E1377" s="3" t="s">
        <v>7</v>
      </c>
    </row>
    <row r="1378">
      <c r="A1378" s="2">
        <v>44027.06962193287</v>
      </c>
      <c r="B1378" s="3" t="s">
        <v>3389</v>
      </c>
      <c r="C1378" s="3" t="s">
        <v>3390</v>
      </c>
      <c r="D1378" s="3" t="s">
        <v>3390</v>
      </c>
      <c r="E1378" s="3" t="s">
        <v>7</v>
      </c>
    </row>
    <row r="1379">
      <c r="A1379" s="2">
        <v>44027.070508206016</v>
      </c>
      <c r="B1379" s="3" t="s">
        <v>3391</v>
      </c>
      <c r="C1379" s="3" t="s">
        <v>3392</v>
      </c>
      <c r="D1379" s="3" t="s">
        <v>3392</v>
      </c>
      <c r="E1379" s="3" t="s">
        <v>7</v>
      </c>
    </row>
    <row r="1380">
      <c r="A1380" s="2">
        <v>44027.07064144676</v>
      </c>
      <c r="B1380" s="3" t="s">
        <v>3393</v>
      </c>
      <c r="C1380" s="3" t="s">
        <v>3394</v>
      </c>
      <c r="D1380" s="3" t="s">
        <v>3394</v>
      </c>
      <c r="E1380" s="3" t="s">
        <v>7</v>
      </c>
    </row>
    <row r="1381">
      <c r="A1381" s="2">
        <v>44027.07086155092</v>
      </c>
      <c r="B1381" s="3" t="s">
        <v>3395</v>
      </c>
      <c r="C1381" s="3" t="s">
        <v>3396</v>
      </c>
      <c r="D1381" s="3" t="s">
        <v>3396</v>
      </c>
      <c r="E1381" s="3" t="s">
        <v>7</v>
      </c>
    </row>
    <row r="1382">
      <c r="A1382" s="2">
        <v>44027.074215925924</v>
      </c>
      <c r="B1382" s="3" t="s">
        <v>3397</v>
      </c>
      <c r="C1382" s="3" t="s">
        <v>3398</v>
      </c>
      <c r="D1382" s="3" t="s">
        <v>3398</v>
      </c>
      <c r="E1382" s="3" t="s">
        <v>7</v>
      </c>
    </row>
    <row r="1383">
      <c r="A1383" s="2">
        <v>44027.0745547338</v>
      </c>
      <c r="B1383" s="3" t="s">
        <v>3399</v>
      </c>
      <c r="C1383" s="3" t="s">
        <v>3400</v>
      </c>
      <c r="D1383" s="3" t="s">
        <v>3401</v>
      </c>
      <c r="E1383" s="3" t="s">
        <v>7</v>
      </c>
    </row>
    <row r="1384">
      <c r="A1384" s="2">
        <v>44027.07457737268</v>
      </c>
      <c r="B1384" s="3" t="s">
        <v>3402</v>
      </c>
      <c r="C1384" s="3" t="s">
        <v>3403</v>
      </c>
      <c r="D1384" s="3" t="s">
        <v>3403</v>
      </c>
      <c r="E1384" s="3" t="s">
        <v>7</v>
      </c>
    </row>
    <row r="1385">
      <c r="A1385" s="2">
        <v>44027.075300833334</v>
      </c>
      <c r="B1385" s="3" t="s">
        <v>3404</v>
      </c>
      <c r="C1385" s="3" t="s">
        <v>3405</v>
      </c>
      <c r="D1385" s="3" t="s">
        <v>3406</v>
      </c>
      <c r="E1385" s="3" t="s">
        <v>7</v>
      </c>
    </row>
    <row r="1386">
      <c r="A1386" s="2">
        <v>44027.07779009259</v>
      </c>
      <c r="B1386" s="3" t="s">
        <v>3407</v>
      </c>
      <c r="C1386" s="3" t="s">
        <v>3408</v>
      </c>
      <c r="D1386" s="3" t="s">
        <v>3408</v>
      </c>
      <c r="E1386" s="3" t="s">
        <v>7</v>
      </c>
    </row>
    <row r="1387">
      <c r="A1387" s="2">
        <v>44027.07780483796</v>
      </c>
      <c r="B1387" s="3" t="s">
        <v>3409</v>
      </c>
      <c r="C1387" s="3" t="s">
        <v>3410</v>
      </c>
      <c r="D1387" s="3" t="s">
        <v>3410</v>
      </c>
      <c r="E1387" s="3" t="s">
        <v>7</v>
      </c>
    </row>
    <row r="1388">
      <c r="A1388" s="2">
        <v>44027.078170636574</v>
      </c>
      <c r="B1388" s="3" t="s">
        <v>3411</v>
      </c>
      <c r="C1388" s="3" t="s">
        <v>3412</v>
      </c>
      <c r="D1388" s="3" t="s">
        <v>3413</v>
      </c>
      <c r="E1388" s="3" t="s">
        <v>7</v>
      </c>
    </row>
    <row r="1389">
      <c r="A1389" s="2">
        <v>44027.07962521991</v>
      </c>
      <c r="B1389" s="3" t="s">
        <v>3414</v>
      </c>
      <c r="C1389" s="3" t="s">
        <v>3415</v>
      </c>
      <c r="D1389" s="3" t="s">
        <v>3415</v>
      </c>
      <c r="E1389" s="3" t="s">
        <v>7</v>
      </c>
    </row>
    <row r="1390">
      <c r="A1390" s="2">
        <v>44027.079746655094</v>
      </c>
      <c r="B1390" s="3" t="s">
        <v>3416</v>
      </c>
      <c r="C1390" s="3" t="s">
        <v>3417</v>
      </c>
      <c r="D1390" s="3" t="s">
        <v>3418</v>
      </c>
      <c r="E1390" s="3" t="s">
        <v>7</v>
      </c>
    </row>
    <row r="1391">
      <c r="A1391" s="2">
        <v>44027.08026697917</v>
      </c>
      <c r="B1391" s="3" t="s">
        <v>3419</v>
      </c>
      <c r="C1391" s="3" t="s">
        <v>3420</v>
      </c>
      <c r="D1391" s="3" t="s">
        <v>3421</v>
      </c>
      <c r="E1391" s="3" t="s">
        <v>632</v>
      </c>
    </row>
    <row r="1392">
      <c r="A1392" s="2">
        <v>44027.0846196875</v>
      </c>
      <c r="B1392" s="3" t="s">
        <v>3422</v>
      </c>
      <c r="C1392" s="3" t="s">
        <v>3423</v>
      </c>
      <c r="D1392" s="3" t="s">
        <v>3424</v>
      </c>
      <c r="E1392" s="3" t="s">
        <v>7</v>
      </c>
    </row>
    <row r="1393">
      <c r="A1393" s="2">
        <v>44027.084743009254</v>
      </c>
      <c r="B1393" s="3" t="s">
        <v>3425</v>
      </c>
      <c r="C1393" s="3" t="s">
        <v>3426</v>
      </c>
      <c r="D1393" s="3" t="s">
        <v>3427</v>
      </c>
      <c r="E1393" s="3" t="s">
        <v>7</v>
      </c>
    </row>
    <row r="1394">
      <c r="A1394" s="2">
        <v>44027.084774386574</v>
      </c>
      <c r="B1394" s="3" t="s">
        <v>3428</v>
      </c>
      <c r="C1394" s="3" t="s">
        <v>3429</v>
      </c>
      <c r="D1394" s="3" t="s">
        <v>3430</v>
      </c>
      <c r="E1394" s="3" t="s">
        <v>7</v>
      </c>
    </row>
    <row r="1395">
      <c r="A1395" s="2">
        <v>44027.087019479164</v>
      </c>
      <c r="B1395" s="3" t="s">
        <v>3431</v>
      </c>
      <c r="C1395" s="3" t="s">
        <v>3432</v>
      </c>
      <c r="D1395" s="3" t="s">
        <v>3433</v>
      </c>
      <c r="E1395" s="3" t="s">
        <v>7</v>
      </c>
    </row>
    <row r="1396">
      <c r="A1396" s="2">
        <v>44027.09082766203</v>
      </c>
      <c r="B1396" s="3" t="s">
        <v>3434</v>
      </c>
      <c r="C1396" s="3" t="s">
        <v>3435</v>
      </c>
      <c r="D1396" s="3" t="s">
        <v>3436</v>
      </c>
      <c r="E1396" s="3" t="s">
        <v>7</v>
      </c>
    </row>
    <row r="1397">
      <c r="A1397" s="2">
        <v>44027.09262409722</v>
      </c>
      <c r="B1397" s="3" t="s">
        <v>3437</v>
      </c>
      <c r="C1397" s="3" t="s">
        <v>3438</v>
      </c>
      <c r="D1397" s="3" t="s">
        <v>3438</v>
      </c>
      <c r="E1397" s="3" t="s">
        <v>7</v>
      </c>
    </row>
    <row r="1398">
      <c r="A1398" s="2">
        <v>44027.09342664352</v>
      </c>
      <c r="B1398" s="3" t="s">
        <v>3439</v>
      </c>
      <c r="C1398" s="3" t="s">
        <v>3440</v>
      </c>
      <c r="D1398" s="3" t="s">
        <v>3441</v>
      </c>
      <c r="E1398" s="3" t="s">
        <v>7</v>
      </c>
    </row>
    <row r="1399">
      <c r="A1399" s="2">
        <v>44027.094013483795</v>
      </c>
      <c r="B1399" s="3" t="s">
        <v>3442</v>
      </c>
      <c r="C1399" s="3" t="s">
        <v>3443</v>
      </c>
      <c r="D1399" s="3" t="s">
        <v>3444</v>
      </c>
      <c r="E1399" s="3" t="s">
        <v>7</v>
      </c>
    </row>
    <row r="1400">
      <c r="A1400" s="2">
        <v>44027.09415116898</v>
      </c>
      <c r="B1400" s="3" t="s">
        <v>3445</v>
      </c>
      <c r="C1400" s="3" t="s">
        <v>3446</v>
      </c>
      <c r="D1400" s="3" t="s">
        <v>3447</v>
      </c>
      <c r="E1400" s="3" t="s">
        <v>7</v>
      </c>
    </row>
    <row r="1401">
      <c r="A1401" s="2">
        <v>44027.094330162035</v>
      </c>
      <c r="B1401" s="3" t="s">
        <v>3448</v>
      </c>
      <c r="C1401" s="3" t="s">
        <v>3449</v>
      </c>
      <c r="D1401" s="3" t="s">
        <v>3449</v>
      </c>
      <c r="E1401" s="3" t="s">
        <v>7</v>
      </c>
    </row>
    <row r="1402">
      <c r="A1402" s="2">
        <v>44027.09641728009</v>
      </c>
      <c r="B1402" s="3" t="s">
        <v>3450</v>
      </c>
      <c r="C1402" s="3" t="s">
        <v>3451</v>
      </c>
      <c r="D1402" s="3" t="s">
        <v>3452</v>
      </c>
      <c r="E1402" s="3" t="s">
        <v>7</v>
      </c>
    </row>
    <row r="1403">
      <c r="A1403" s="2">
        <v>44027.09729809027</v>
      </c>
      <c r="B1403" s="3" t="s">
        <v>3453</v>
      </c>
      <c r="C1403" s="3" t="s">
        <v>3454</v>
      </c>
      <c r="D1403" s="3" t="s">
        <v>3455</v>
      </c>
      <c r="E1403" s="3" t="s">
        <v>7</v>
      </c>
    </row>
    <row r="1404">
      <c r="A1404" s="2">
        <v>44027.099101087966</v>
      </c>
      <c r="B1404" s="3" t="s">
        <v>3456</v>
      </c>
      <c r="C1404" s="3" t="s">
        <v>3457</v>
      </c>
      <c r="D1404" s="3" t="s">
        <v>3457</v>
      </c>
      <c r="E1404" s="3" t="s">
        <v>7</v>
      </c>
    </row>
    <row r="1405">
      <c r="A1405" s="2">
        <v>44027.09991927083</v>
      </c>
      <c r="B1405" s="3" t="s">
        <v>3458</v>
      </c>
      <c r="C1405" s="3" t="s">
        <v>3459</v>
      </c>
      <c r="D1405" s="3" t="s">
        <v>3460</v>
      </c>
      <c r="E1405" s="3" t="s">
        <v>7</v>
      </c>
    </row>
    <row r="1406">
      <c r="A1406" s="2">
        <v>44027.1009444213</v>
      </c>
      <c r="B1406" s="3" t="s">
        <v>3461</v>
      </c>
      <c r="C1406" s="3" t="s">
        <v>3462</v>
      </c>
      <c r="D1406" s="3" t="s">
        <v>3462</v>
      </c>
      <c r="E1406" s="3" t="s">
        <v>7</v>
      </c>
    </row>
    <row r="1407">
      <c r="A1407" s="2">
        <v>44027.10373616898</v>
      </c>
      <c r="B1407" s="3" t="s">
        <v>3463</v>
      </c>
      <c r="C1407" s="3" t="s">
        <v>3464</v>
      </c>
      <c r="D1407" s="3" t="s">
        <v>3465</v>
      </c>
      <c r="E1407" s="3" t="s">
        <v>7</v>
      </c>
    </row>
    <row r="1408">
      <c r="A1408" s="2">
        <v>44027.11904476852</v>
      </c>
      <c r="B1408" s="3" t="s">
        <v>3466</v>
      </c>
      <c r="C1408" s="3" t="s">
        <v>3467</v>
      </c>
      <c r="D1408" s="3" t="s">
        <v>3468</v>
      </c>
      <c r="E1408" s="3" t="s">
        <v>7</v>
      </c>
    </row>
    <row r="1409">
      <c r="A1409" s="2">
        <v>44027.128492013886</v>
      </c>
      <c r="B1409" s="3" t="s">
        <v>3469</v>
      </c>
      <c r="C1409" s="3" t="s">
        <v>3470</v>
      </c>
      <c r="D1409" s="3" t="s">
        <v>3471</v>
      </c>
      <c r="E1409" s="3" t="s">
        <v>7</v>
      </c>
    </row>
    <row r="1410">
      <c r="A1410" s="2">
        <v>44027.129662824074</v>
      </c>
      <c r="B1410" s="3" t="s">
        <v>3472</v>
      </c>
      <c r="C1410" s="3" t="s">
        <v>3473</v>
      </c>
      <c r="D1410" s="3" t="s">
        <v>3474</v>
      </c>
      <c r="E1410" s="3" t="s">
        <v>7</v>
      </c>
    </row>
    <row r="1411">
      <c r="A1411" s="2">
        <v>44027.14994886574</v>
      </c>
      <c r="B1411" s="3" t="s">
        <v>3475</v>
      </c>
      <c r="C1411" s="3" t="s">
        <v>3476</v>
      </c>
      <c r="D1411" s="3" t="s">
        <v>3477</v>
      </c>
      <c r="E1411" s="3" t="s">
        <v>7</v>
      </c>
    </row>
    <row r="1412">
      <c r="A1412" s="2">
        <v>44027.15239902778</v>
      </c>
      <c r="B1412" s="3" t="s">
        <v>3478</v>
      </c>
      <c r="C1412" s="3" t="s">
        <v>3479</v>
      </c>
      <c r="D1412" s="3" t="s">
        <v>3480</v>
      </c>
      <c r="E1412" s="3" t="s">
        <v>7</v>
      </c>
    </row>
    <row r="1413">
      <c r="A1413" s="2">
        <v>44027.15661247685</v>
      </c>
      <c r="B1413" s="3" t="s">
        <v>3481</v>
      </c>
      <c r="C1413" s="3" t="s">
        <v>3482</v>
      </c>
      <c r="D1413" s="3" t="s">
        <v>3483</v>
      </c>
      <c r="E1413" s="3" t="s">
        <v>7</v>
      </c>
    </row>
    <row r="1414">
      <c r="A1414" s="2">
        <v>44027.159805902775</v>
      </c>
      <c r="B1414" s="3" t="s">
        <v>3484</v>
      </c>
      <c r="C1414" s="3" t="s">
        <v>3485</v>
      </c>
      <c r="D1414" s="3" t="s">
        <v>3485</v>
      </c>
      <c r="E1414" s="3" t="s">
        <v>7</v>
      </c>
    </row>
    <row r="1415">
      <c r="A1415" s="2">
        <v>44027.16029673611</v>
      </c>
      <c r="B1415" s="3" t="s">
        <v>3486</v>
      </c>
      <c r="C1415" s="3" t="s">
        <v>3487</v>
      </c>
      <c r="D1415" s="3" t="s">
        <v>3488</v>
      </c>
      <c r="E1415" s="3" t="s">
        <v>7</v>
      </c>
    </row>
    <row r="1416">
      <c r="A1416" s="2">
        <v>44027.16577443287</v>
      </c>
      <c r="B1416" s="3" t="s">
        <v>3489</v>
      </c>
      <c r="C1416" s="3" t="s">
        <v>3490</v>
      </c>
      <c r="D1416" s="3" t="s">
        <v>3491</v>
      </c>
      <c r="E1416" s="3" t="s">
        <v>7</v>
      </c>
    </row>
    <row r="1417">
      <c r="A1417" s="2">
        <v>44027.167492928245</v>
      </c>
      <c r="B1417" s="3" t="s">
        <v>3492</v>
      </c>
      <c r="C1417" s="3" t="s">
        <v>3493</v>
      </c>
      <c r="D1417" s="3" t="s">
        <v>3494</v>
      </c>
      <c r="E1417" s="3" t="s">
        <v>7</v>
      </c>
    </row>
    <row r="1418">
      <c r="A1418" s="2">
        <v>44027.17002321759</v>
      </c>
      <c r="B1418" s="3" t="s">
        <v>3495</v>
      </c>
      <c r="C1418" s="3" t="s">
        <v>3496</v>
      </c>
      <c r="D1418" s="3" t="s">
        <v>3496</v>
      </c>
      <c r="E1418" s="3" t="s">
        <v>7</v>
      </c>
    </row>
    <row r="1419">
      <c r="A1419" s="2">
        <v>44027.17003829862</v>
      </c>
      <c r="B1419" s="3" t="s">
        <v>3497</v>
      </c>
      <c r="C1419" s="3" t="s">
        <v>3498</v>
      </c>
      <c r="D1419" s="3" t="s">
        <v>3499</v>
      </c>
      <c r="E1419" s="3" t="s">
        <v>7</v>
      </c>
    </row>
    <row r="1420">
      <c r="A1420" s="2">
        <v>44027.17249185185</v>
      </c>
      <c r="B1420" s="3" t="s">
        <v>3500</v>
      </c>
      <c r="C1420" s="3" t="s">
        <v>3501</v>
      </c>
      <c r="D1420" s="3" t="s">
        <v>3501</v>
      </c>
      <c r="E1420" s="3" t="s">
        <v>7</v>
      </c>
    </row>
    <row r="1421">
      <c r="A1421" s="2">
        <v>44027.18960243056</v>
      </c>
      <c r="B1421" s="3" t="s">
        <v>3502</v>
      </c>
      <c r="C1421" s="3" t="s">
        <v>3503</v>
      </c>
      <c r="D1421" s="3" t="s">
        <v>3503</v>
      </c>
      <c r="E1421" s="3" t="s">
        <v>7</v>
      </c>
    </row>
    <row r="1422">
      <c r="A1422" s="2">
        <v>44027.19029315972</v>
      </c>
      <c r="B1422" s="3" t="s">
        <v>3504</v>
      </c>
      <c r="C1422" s="3" t="s">
        <v>3505</v>
      </c>
      <c r="D1422" s="3" t="s">
        <v>3506</v>
      </c>
      <c r="E1422" s="3" t="s">
        <v>7</v>
      </c>
    </row>
    <row r="1423">
      <c r="A1423" s="2">
        <v>44027.19752055556</v>
      </c>
      <c r="B1423" s="3" t="s">
        <v>3507</v>
      </c>
      <c r="C1423" s="3" t="s">
        <v>3508</v>
      </c>
      <c r="D1423" s="3" t="s">
        <v>3509</v>
      </c>
      <c r="E1423" s="3" t="s">
        <v>7</v>
      </c>
    </row>
    <row r="1424">
      <c r="A1424" s="2">
        <v>44027.20114701389</v>
      </c>
      <c r="B1424" s="3" t="s">
        <v>3510</v>
      </c>
      <c r="C1424" s="3" t="s">
        <v>3511</v>
      </c>
      <c r="D1424" s="3" t="s">
        <v>3512</v>
      </c>
      <c r="E1424" s="3" t="s">
        <v>7</v>
      </c>
    </row>
    <row r="1425">
      <c r="A1425" s="2">
        <v>44027.20377949074</v>
      </c>
      <c r="B1425" s="3" t="s">
        <v>3513</v>
      </c>
      <c r="C1425" s="3" t="s">
        <v>3514</v>
      </c>
      <c r="D1425" s="3" t="s">
        <v>722</v>
      </c>
      <c r="E1425" s="3" t="s">
        <v>7</v>
      </c>
    </row>
    <row r="1426">
      <c r="A1426" s="2">
        <v>44027.21199993056</v>
      </c>
      <c r="B1426" s="3" t="s">
        <v>3515</v>
      </c>
      <c r="C1426" s="3" t="s">
        <v>3516</v>
      </c>
      <c r="D1426" s="3" t="s">
        <v>3517</v>
      </c>
      <c r="E1426" s="3" t="s">
        <v>7</v>
      </c>
    </row>
    <row r="1427">
      <c r="A1427" s="2">
        <v>44027.214799305555</v>
      </c>
      <c r="B1427" s="3" t="s">
        <v>3518</v>
      </c>
      <c r="C1427" s="3" t="s">
        <v>3519</v>
      </c>
      <c r="D1427" s="3" t="s">
        <v>3519</v>
      </c>
      <c r="E1427" s="3" t="s">
        <v>7</v>
      </c>
    </row>
    <row r="1428">
      <c r="A1428" s="2">
        <v>44027.21687930556</v>
      </c>
      <c r="B1428" s="3" t="s">
        <v>3520</v>
      </c>
      <c r="C1428" s="3" t="s">
        <v>3521</v>
      </c>
      <c r="D1428" s="3" t="s">
        <v>3522</v>
      </c>
      <c r="E1428" s="3" t="s">
        <v>7</v>
      </c>
    </row>
    <row r="1429">
      <c r="A1429" s="2">
        <v>44027.21718680556</v>
      </c>
      <c r="B1429" s="3" t="s">
        <v>3523</v>
      </c>
      <c r="C1429" s="3" t="s">
        <v>3524</v>
      </c>
      <c r="D1429" s="3" t="s">
        <v>3524</v>
      </c>
      <c r="E1429" s="3" t="s">
        <v>7</v>
      </c>
    </row>
    <row r="1430">
      <c r="A1430" s="2">
        <v>44027.22446871528</v>
      </c>
      <c r="B1430" s="3" t="s">
        <v>3525</v>
      </c>
      <c r="C1430" s="3" t="s">
        <v>3526</v>
      </c>
      <c r="D1430" s="3" t="s">
        <v>3527</v>
      </c>
      <c r="E1430" s="3" t="s">
        <v>7</v>
      </c>
    </row>
    <row r="1431">
      <c r="A1431" s="2">
        <v>44027.228937465276</v>
      </c>
      <c r="B1431" s="3" t="s">
        <v>3528</v>
      </c>
      <c r="C1431" s="3" t="s">
        <v>3529</v>
      </c>
      <c r="D1431" s="3" t="s">
        <v>3529</v>
      </c>
      <c r="E1431" s="3" t="s">
        <v>7</v>
      </c>
    </row>
    <row r="1432">
      <c r="A1432" s="2">
        <v>44027.22979857639</v>
      </c>
      <c r="B1432" s="3" t="s">
        <v>3530</v>
      </c>
      <c r="C1432" s="3" t="s">
        <v>3531</v>
      </c>
      <c r="D1432" s="3" t="s">
        <v>3532</v>
      </c>
      <c r="E1432" s="3" t="s">
        <v>7</v>
      </c>
    </row>
    <row r="1433">
      <c r="A1433" s="2">
        <v>44027.23301380787</v>
      </c>
      <c r="B1433" s="3" t="s">
        <v>3533</v>
      </c>
      <c r="C1433" s="3" t="s">
        <v>3534</v>
      </c>
      <c r="D1433" s="3" t="s">
        <v>3535</v>
      </c>
      <c r="E1433" s="3" t="s">
        <v>7</v>
      </c>
    </row>
    <row r="1434">
      <c r="A1434" s="2">
        <v>44027.2330490625</v>
      </c>
      <c r="B1434" s="3" t="s">
        <v>3536</v>
      </c>
      <c r="C1434" s="3" t="s">
        <v>3537</v>
      </c>
      <c r="D1434" s="3" t="s">
        <v>3538</v>
      </c>
      <c r="E1434" s="3" t="s">
        <v>7</v>
      </c>
    </row>
    <row r="1435">
      <c r="A1435" s="2">
        <v>44027.23570217592</v>
      </c>
      <c r="B1435" s="3" t="s">
        <v>3539</v>
      </c>
      <c r="C1435" s="3" t="s">
        <v>3540</v>
      </c>
      <c r="D1435" s="3" t="s">
        <v>3541</v>
      </c>
      <c r="E1435" s="3" t="s">
        <v>7</v>
      </c>
    </row>
    <row r="1436">
      <c r="A1436" s="2">
        <v>44027.24262642361</v>
      </c>
      <c r="B1436" s="3" t="s">
        <v>3542</v>
      </c>
      <c r="C1436" s="3" t="s">
        <v>3543</v>
      </c>
      <c r="D1436" s="3" t="s">
        <v>3544</v>
      </c>
      <c r="E1436" s="3" t="s">
        <v>7</v>
      </c>
    </row>
    <row r="1437">
      <c r="A1437" s="2">
        <v>44027.24377540509</v>
      </c>
      <c r="B1437" s="3" t="s">
        <v>3545</v>
      </c>
      <c r="C1437" s="3" t="s">
        <v>3546</v>
      </c>
      <c r="D1437" s="3" t="s">
        <v>511</v>
      </c>
      <c r="E1437" s="3" t="s">
        <v>7</v>
      </c>
    </row>
    <row r="1438">
      <c r="A1438" s="2">
        <v>44027.24680329861</v>
      </c>
      <c r="B1438" s="3" t="s">
        <v>3547</v>
      </c>
      <c r="C1438" s="3" t="s">
        <v>3548</v>
      </c>
      <c r="D1438" s="3" t="s">
        <v>3549</v>
      </c>
      <c r="E1438" s="3" t="s">
        <v>7</v>
      </c>
    </row>
    <row r="1439">
      <c r="A1439" s="2">
        <v>44027.25956994213</v>
      </c>
      <c r="B1439" s="3" t="s">
        <v>3550</v>
      </c>
      <c r="C1439" s="3" t="s">
        <v>3551</v>
      </c>
      <c r="D1439" s="3" t="s">
        <v>3552</v>
      </c>
      <c r="E1439" s="3" t="s">
        <v>7</v>
      </c>
    </row>
    <row r="1440">
      <c r="A1440" s="2">
        <v>44027.26715724537</v>
      </c>
      <c r="B1440" s="3" t="s">
        <v>3553</v>
      </c>
      <c r="C1440" s="3" t="s">
        <v>3554</v>
      </c>
      <c r="D1440" s="3" t="s">
        <v>3554</v>
      </c>
      <c r="E1440" s="3" t="s">
        <v>7</v>
      </c>
    </row>
    <row r="1441">
      <c r="A1441" s="2">
        <v>44027.274151527774</v>
      </c>
      <c r="B1441" s="3" t="s">
        <v>3555</v>
      </c>
      <c r="C1441" s="3" t="s">
        <v>3556</v>
      </c>
      <c r="D1441" s="3" t="s">
        <v>3556</v>
      </c>
      <c r="E1441" s="3" t="s">
        <v>7</v>
      </c>
    </row>
    <row r="1442">
      <c r="A1442" s="2">
        <v>44027.27433811342</v>
      </c>
      <c r="B1442" s="3" t="s">
        <v>3557</v>
      </c>
      <c r="C1442" s="3" t="s">
        <v>3558</v>
      </c>
      <c r="D1442" s="3" t="s">
        <v>3559</v>
      </c>
      <c r="E1442" s="3" t="s">
        <v>7</v>
      </c>
    </row>
    <row r="1443">
      <c r="A1443" s="2">
        <v>44027.28442678241</v>
      </c>
      <c r="B1443" s="3" t="s">
        <v>3560</v>
      </c>
      <c r="C1443" s="3" t="s">
        <v>3561</v>
      </c>
      <c r="D1443" s="3" t="s">
        <v>3561</v>
      </c>
      <c r="E1443" s="3" t="s">
        <v>7</v>
      </c>
    </row>
    <row r="1444">
      <c r="A1444" s="2">
        <v>44027.285741851854</v>
      </c>
      <c r="B1444" s="3" t="s">
        <v>3562</v>
      </c>
      <c r="C1444" s="3" t="s">
        <v>3563</v>
      </c>
      <c r="D1444" s="3" t="s">
        <v>3563</v>
      </c>
      <c r="E1444" s="3" t="s">
        <v>7</v>
      </c>
    </row>
    <row r="1445">
      <c r="A1445" s="2">
        <v>44027.29717938657</v>
      </c>
      <c r="B1445" s="3" t="s">
        <v>3564</v>
      </c>
      <c r="C1445" s="3" t="s">
        <v>2587</v>
      </c>
      <c r="D1445" s="3" t="s">
        <v>3565</v>
      </c>
      <c r="E1445" s="3" t="s">
        <v>7</v>
      </c>
    </row>
    <row r="1446">
      <c r="A1446" s="2">
        <v>44027.29736280093</v>
      </c>
      <c r="B1446" s="3" t="s">
        <v>3566</v>
      </c>
      <c r="C1446" s="3" t="s">
        <v>3567</v>
      </c>
      <c r="D1446" s="3" t="s">
        <v>3567</v>
      </c>
      <c r="E1446" s="3" t="s">
        <v>7</v>
      </c>
    </row>
    <row r="1447">
      <c r="A1447" s="2">
        <v>44027.30817212963</v>
      </c>
      <c r="B1447" s="3" t="s">
        <v>3568</v>
      </c>
      <c r="C1447" s="3" t="s">
        <v>3569</v>
      </c>
      <c r="D1447" s="3" t="s">
        <v>3570</v>
      </c>
      <c r="E1447" s="3" t="s">
        <v>7</v>
      </c>
    </row>
    <row r="1448">
      <c r="A1448" s="2">
        <v>44027.31485710648</v>
      </c>
      <c r="B1448" s="3" t="s">
        <v>3571</v>
      </c>
      <c r="C1448" s="3" t="s">
        <v>3572</v>
      </c>
      <c r="D1448" s="3" t="s">
        <v>3573</v>
      </c>
      <c r="E1448" s="3" t="s">
        <v>7</v>
      </c>
    </row>
    <row r="1449">
      <c r="A1449" s="2">
        <v>44027.32075450232</v>
      </c>
      <c r="B1449" s="3" t="s">
        <v>3574</v>
      </c>
      <c r="C1449" s="3" t="s">
        <v>3575</v>
      </c>
      <c r="D1449" s="3" t="s">
        <v>3575</v>
      </c>
      <c r="E1449" s="3" t="s">
        <v>7</v>
      </c>
    </row>
    <row r="1450">
      <c r="A1450" s="2">
        <v>44027.330964479166</v>
      </c>
      <c r="B1450" s="3" t="s">
        <v>3576</v>
      </c>
      <c r="C1450" s="3" t="s">
        <v>3577</v>
      </c>
      <c r="D1450" s="3" t="s">
        <v>3578</v>
      </c>
      <c r="E1450" s="3" t="s">
        <v>7</v>
      </c>
    </row>
    <row r="1451">
      <c r="A1451" s="2">
        <v>44027.3312155787</v>
      </c>
      <c r="B1451" s="3" t="s">
        <v>3579</v>
      </c>
      <c r="C1451" s="3" t="s">
        <v>3580</v>
      </c>
      <c r="D1451" s="3" t="s">
        <v>3580</v>
      </c>
      <c r="E1451" s="3" t="s">
        <v>7</v>
      </c>
    </row>
    <row r="1452">
      <c r="A1452" s="2">
        <v>44027.338885370365</v>
      </c>
      <c r="B1452" s="3" t="s">
        <v>3581</v>
      </c>
      <c r="C1452" s="3" t="s">
        <v>3582</v>
      </c>
      <c r="D1452" s="3" t="s">
        <v>3582</v>
      </c>
      <c r="E1452" s="3" t="s">
        <v>7</v>
      </c>
    </row>
    <row r="1453">
      <c r="A1453" s="2">
        <v>44027.33949511574</v>
      </c>
      <c r="B1453" s="3" t="s">
        <v>3583</v>
      </c>
      <c r="C1453" s="3" t="s">
        <v>3584</v>
      </c>
      <c r="D1453" s="3" t="s">
        <v>3585</v>
      </c>
      <c r="E1453" s="3" t="s">
        <v>7</v>
      </c>
    </row>
    <row r="1454">
      <c r="A1454" s="2">
        <v>44027.3423125463</v>
      </c>
      <c r="B1454" s="3" t="s">
        <v>3586</v>
      </c>
      <c r="C1454" s="3" t="s">
        <v>3587</v>
      </c>
      <c r="D1454" s="3" t="s">
        <v>3588</v>
      </c>
      <c r="E1454" s="3" t="s">
        <v>7</v>
      </c>
    </row>
    <row r="1455">
      <c r="A1455" s="2">
        <v>44027.34961525463</v>
      </c>
      <c r="B1455" s="3" t="s">
        <v>3589</v>
      </c>
      <c r="C1455" s="3" t="s">
        <v>3590</v>
      </c>
      <c r="D1455" s="3" t="s">
        <v>3591</v>
      </c>
      <c r="E1455" s="3" t="s">
        <v>7</v>
      </c>
    </row>
    <row r="1456">
      <c r="A1456" s="2">
        <v>44027.35333164352</v>
      </c>
      <c r="B1456" s="3" t="s">
        <v>3592</v>
      </c>
      <c r="C1456" s="3" t="s">
        <v>3593</v>
      </c>
      <c r="D1456" s="3" t="s">
        <v>3594</v>
      </c>
      <c r="E1456" s="3" t="s">
        <v>7</v>
      </c>
    </row>
    <row r="1457">
      <c r="A1457" s="2">
        <v>44027.356596909725</v>
      </c>
      <c r="B1457" s="3" t="s">
        <v>3595</v>
      </c>
      <c r="C1457" s="3" t="s">
        <v>3596</v>
      </c>
      <c r="D1457" s="3" t="s">
        <v>3597</v>
      </c>
      <c r="E1457" s="3" t="s">
        <v>7</v>
      </c>
    </row>
    <row r="1458">
      <c r="A1458" s="2">
        <v>44027.35779804398</v>
      </c>
      <c r="B1458" s="3" t="s">
        <v>3598</v>
      </c>
      <c r="C1458" s="3" t="s">
        <v>3599</v>
      </c>
      <c r="D1458" s="3" t="s">
        <v>3599</v>
      </c>
      <c r="E1458" s="3" t="s">
        <v>7</v>
      </c>
    </row>
    <row r="1459">
      <c r="A1459" s="2">
        <v>44027.362960115744</v>
      </c>
      <c r="B1459" s="3" t="s">
        <v>3600</v>
      </c>
      <c r="C1459" s="3" t="s">
        <v>3601</v>
      </c>
      <c r="D1459" s="3" t="s">
        <v>3602</v>
      </c>
      <c r="E1459" s="3" t="s">
        <v>7</v>
      </c>
    </row>
    <row r="1460">
      <c r="A1460" s="2">
        <v>44027.37063804398</v>
      </c>
      <c r="B1460" s="3" t="s">
        <v>3603</v>
      </c>
      <c r="C1460" s="3" t="s">
        <v>3604</v>
      </c>
      <c r="D1460" s="3" t="s">
        <v>3605</v>
      </c>
      <c r="E1460" s="3" t="s">
        <v>7</v>
      </c>
    </row>
    <row r="1461">
      <c r="A1461" s="2">
        <v>44027.373228530094</v>
      </c>
      <c r="B1461" s="3" t="s">
        <v>3606</v>
      </c>
      <c r="C1461" s="3" t="s">
        <v>3607</v>
      </c>
      <c r="D1461" s="3" t="s">
        <v>3607</v>
      </c>
      <c r="E1461" s="3" t="s">
        <v>7</v>
      </c>
    </row>
    <row r="1462">
      <c r="A1462" s="2">
        <v>44027.37996135416</v>
      </c>
      <c r="B1462" s="3" t="s">
        <v>3608</v>
      </c>
      <c r="C1462" s="3" t="s">
        <v>3609</v>
      </c>
      <c r="D1462" s="3" t="s">
        <v>3609</v>
      </c>
      <c r="E1462" s="3" t="s">
        <v>7</v>
      </c>
    </row>
    <row r="1463">
      <c r="A1463" s="2">
        <v>44027.38180293981</v>
      </c>
      <c r="B1463" s="3" t="s">
        <v>3610</v>
      </c>
      <c r="C1463" s="3" t="s">
        <v>3611</v>
      </c>
      <c r="D1463" s="3" t="s">
        <v>3611</v>
      </c>
      <c r="E1463" s="3" t="s">
        <v>7</v>
      </c>
    </row>
    <row r="1464">
      <c r="A1464" s="2">
        <v>44027.38328553241</v>
      </c>
      <c r="B1464" s="3" t="s">
        <v>3612</v>
      </c>
      <c r="C1464" s="3" t="s">
        <v>3613</v>
      </c>
      <c r="D1464" s="3" t="s">
        <v>3614</v>
      </c>
      <c r="E1464" s="3" t="s">
        <v>7</v>
      </c>
    </row>
    <row r="1465">
      <c r="A1465" s="2">
        <v>44027.38354549768</v>
      </c>
      <c r="B1465" s="3" t="s">
        <v>3615</v>
      </c>
      <c r="C1465" s="3" t="s">
        <v>3616</v>
      </c>
      <c r="D1465" s="3" t="s">
        <v>3617</v>
      </c>
      <c r="E1465" s="3" t="s">
        <v>7</v>
      </c>
    </row>
    <row r="1466">
      <c r="A1466" s="2">
        <v>44027.384863900465</v>
      </c>
      <c r="B1466" s="3" t="s">
        <v>3618</v>
      </c>
      <c r="C1466" s="3" t="s">
        <v>3619</v>
      </c>
      <c r="D1466" s="3" t="s">
        <v>3620</v>
      </c>
      <c r="E1466" s="3" t="s">
        <v>7</v>
      </c>
    </row>
    <row r="1467">
      <c r="A1467" s="2">
        <v>44027.386462731476</v>
      </c>
      <c r="B1467" s="3" t="s">
        <v>3621</v>
      </c>
      <c r="C1467" s="3" t="s">
        <v>3622</v>
      </c>
      <c r="D1467" s="3" t="s">
        <v>3623</v>
      </c>
      <c r="E1467" s="3" t="s">
        <v>7</v>
      </c>
    </row>
    <row r="1468">
      <c r="A1468" s="2">
        <v>44027.38736603009</v>
      </c>
      <c r="B1468" s="3" t="s">
        <v>3624</v>
      </c>
      <c r="C1468" s="3" t="s">
        <v>3625</v>
      </c>
      <c r="D1468" s="3" t="s">
        <v>3625</v>
      </c>
      <c r="E1468" s="3" t="s">
        <v>7</v>
      </c>
    </row>
    <row r="1469">
      <c r="A1469" s="2">
        <v>44027.38839274306</v>
      </c>
      <c r="B1469" s="3" t="s">
        <v>3626</v>
      </c>
      <c r="C1469" s="3" t="s">
        <v>3627</v>
      </c>
      <c r="D1469" s="3" t="s">
        <v>3627</v>
      </c>
      <c r="E1469" s="3" t="s">
        <v>7</v>
      </c>
    </row>
    <row r="1470">
      <c r="A1470" s="2">
        <v>44027.38892671296</v>
      </c>
      <c r="B1470" s="3" t="s">
        <v>3628</v>
      </c>
      <c r="C1470" s="3" t="s">
        <v>3629</v>
      </c>
      <c r="D1470" s="3" t="s">
        <v>3630</v>
      </c>
      <c r="E1470" s="3" t="s">
        <v>7</v>
      </c>
    </row>
    <row r="1471">
      <c r="A1471" s="2">
        <v>44027.3892025463</v>
      </c>
      <c r="B1471" s="3" t="s">
        <v>3631</v>
      </c>
      <c r="C1471" s="3" t="s">
        <v>3632</v>
      </c>
      <c r="D1471" s="3" t="s">
        <v>3633</v>
      </c>
      <c r="E1471" s="3" t="s">
        <v>7</v>
      </c>
    </row>
    <row r="1472">
      <c r="A1472" s="2">
        <v>44027.39076135417</v>
      </c>
      <c r="B1472" s="3" t="s">
        <v>3634</v>
      </c>
      <c r="C1472" s="3" t="s">
        <v>3635</v>
      </c>
      <c r="D1472" s="3" t="s">
        <v>3635</v>
      </c>
      <c r="E1472" s="3" t="s">
        <v>7</v>
      </c>
    </row>
    <row r="1473">
      <c r="A1473" s="2">
        <v>44027.401631817134</v>
      </c>
      <c r="B1473" s="3" t="s">
        <v>3636</v>
      </c>
      <c r="C1473" s="3" t="s">
        <v>3637</v>
      </c>
      <c r="D1473" s="3" t="s">
        <v>3637</v>
      </c>
      <c r="E1473" s="3" t="s">
        <v>7</v>
      </c>
    </row>
    <row r="1474">
      <c r="A1474" s="2">
        <v>44027.398604131944</v>
      </c>
      <c r="B1474" s="3" t="s">
        <v>3638</v>
      </c>
      <c r="C1474" s="3" t="s">
        <v>3639</v>
      </c>
      <c r="D1474" s="3" t="s">
        <v>3639</v>
      </c>
      <c r="E1474" s="3" t="s">
        <v>7</v>
      </c>
    </row>
    <row r="1475">
      <c r="A1475" s="2">
        <v>44027.40072119213</v>
      </c>
      <c r="B1475" s="3" t="s">
        <v>3640</v>
      </c>
      <c r="C1475" s="3" t="s">
        <v>3641</v>
      </c>
      <c r="D1475" s="3" t="s">
        <v>3642</v>
      </c>
      <c r="E1475" s="3" t="s">
        <v>7</v>
      </c>
    </row>
    <row r="1476">
      <c r="A1476" s="2">
        <v>44027.40123509259</v>
      </c>
      <c r="B1476" s="3" t="s">
        <v>3643</v>
      </c>
      <c r="C1476" s="3" t="s">
        <v>3644</v>
      </c>
      <c r="D1476" s="3" t="s">
        <v>3645</v>
      </c>
      <c r="E1476" s="3" t="s">
        <v>7</v>
      </c>
    </row>
    <row r="1477">
      <c r="A1477" s="2">
        <v>44027.40314996528</v>
      </c>
      <c r="B1477" s="3" t="s">
        <v>3646</v>
      </c>
      <c r="C1477" s="3" t="s">
        <v>3647</v>
      </c>
      <c r="D1477" s="3" t="s">
        <v>3647</v>
      </c>
      <c r="E1477" s="3" t="s">
        <v>7</v>
      </c>
    </row>
    <row r="1478">
      <c r="A1478" s="2">
        <v>44027.40546568287</v>
      </c>
      <c r="B1478" s="3" t="s">
        <v>3648</v>
      </c>
      <c r="C1478" s="3" t="s">
        <v>3649</v>
      </c>
      <c r="D1478" s="3" t="s">
        <v>3649</v>
      </c>
      <c r="E1478" s="3" t="s">
        <v>7</v>
      </c>
    </row>
    <row r="1479">
      <c r="A1479" s="2">
        <v>44027.40896252315</v>
      </c>
      <c r="B1479" s="3" t="s">
        <v>3650</v>
      </c>
      <c r="C1479" s="3" t="s">
        <v>3651</v>
      </c>
      <c r="D1479" s="3" t="s">
        <v>3652</v>
      </c>
      <c r="E1479" s="3" t="s">
        <v>7</v>
      </c>
    </row>
    <row r="1480">
      <c r="A1480" s="2">
        <v>44027.41217646991</v>
      </c>
      <c r="B1480" s="3" t="s">
        <v>3653</v>
      </c>
      <c r="C1480" s="3" t="s">
        <v>3654</v>
      </c>
      <c r="D1480" s="3" t="s">
        <v>3654</v>
      </c>
      <c r="E1480" s="3" t="s">
        <v>7</v>
      </c>
    </row>
    <row r="1481">
      <c r="A1481" s="2">
        <v>44027.412327569444</v>
      </c>
      <c r="B1481" s="3" t="s">
        <v>3655</v>
      </c>
      <c r="C1481" s="3" t="s">
        <v>3656</v>
      </c>
      <c r="D1481" s="3" t="s">
        <v>3656</v>
      </c>
      <c r="E1481" s="3" t="s">
        <v>7</v>
      </c>
    </row>
    <row r="1482">
      <c r="A1482" s="2">
        <v>44027.414126504635</v>
      </c>
      <c r="B1482" s="3" t="s">
        <v>3657</v>
      </c>
      <c r="C1482" s="3" t="s">
        <v>3658</v>
      </c>
      <c r="D1482" s="3" t="s">
        <v>3659</v>
      </c>
      <c r="E1482" s="3" t="s">
        <v>7</v>
      </c>
    </row>
    <row r="1483">
      <c r="A1483" s="2">
        <v>44027.41475043981</v>
      </c>
      <c r="B1483" s="3" t="s">
        <v>3660</v>
      </c>
      <c r="C1483" s="3" t="s">
        <v>3661</v>
      </c>
      <c r="D1483" s="3" t="s">
        <v>3661</v>
      </c>
      <c r="E1483" s="3" t="s">
        <v>7</v>
      </c>
    </row>
    <row r="1484">
      <c r="A1484" s="2">
        <v>44027.41485851852</v>
      </c>
      <c r="B1484" s="3" t="s">
        <v>3662</v>
      </c>
      <c r="C1484" s="3" t="s">
        <v>3663</v>
      </c>
      <c r="D1484" s="3" t="s">
        <v>3663</v>
      </c>
      <c r="E1484" s="3" t="s">
        <v>7</v>
      </c>
    </row>
    <row r="1485">
      <c r="A1485" s="2">
        <v>44027.41610495371</v>
      </c>
      <c r="B1485" s="3" t="s">
        <v>3664</v>
      </c>
      <c r="C1485" s="3" t="s">
        <v>3665</v>
      </c>
      <c r="D1485" s="3" t="s">
        <v>3665</v>
      </c>
      <c r="E1485" s="3" t="s">
        <v>7</v>
      </c>
    </row>
    <row r="1486">
      <c r="A1486" s="2">
        <v>44027.4167390625</v>
      </c>
      <c r="B1486" s="3" t="s">
        <v>3666</v>
      </c>
      <c r="C1486" s="3" t="s">
        <v>3667</v>
      </c>
      <c r="D1486" s="3" t="s">
        <v>3668</v>
      </c>
      <c r="E1486" s="3" t="s">
        <v>7</v>
      </c>
    </row>
    <row r="1487">
      <c r="A1487" s="2">
        <v>44027.41870548611</v>
      </c>
      <c r="B1487" s="3" t="s">
        <v>3669</v>
      </c>
      <c r="C1487" s="3" t="s">
        <v>3670</v>
      </c>
      <c r="D1487" s="3" t="s">
        <v>3671</v>
      </c>
      <c r="E1487" s="3" t="s">
        <v>7</v>
      </c>
    </row>
    <row r="1488">
      <c r="A1488" s="2">
        <v>44027.42201721064</v>
      </c>
      <c r="B1488" s="3" t="s">
        <v>3672</v>
      </c>
      <c r="C1488" s="3" t="s">
        <v>3673</v>
      </c>
      <c r="D1488" s="3" t="s">
        <v>3674</v>
      </c>
      <c r="E1488" s="3" t="s">
        <v>7</v>
      </c>
    </row>
    <row r="1489">
      <c r="A1489" s="2">
        <v>44027.425156157406</v>
      </c>
      <c r="B1489" s="3" t="s">
        <v>3675</v>
      </c>
      <c r="C1489" s="3" t="s">
        <v>3676</v>
      </c>
      <c r="D1489" s="3" t="s">
        <v>3677</v>
      </c>
      <c r="E1489" s="3" t="s">
        <v>7</v>
      </c>
    </row>
    <row r="1490">
      <c r="A1490" s="2">
        <v>44027.42517122685</v>
      </c>
      <c r="B1490" s="3" t="s">
        <v>3678</v>
      </c>
      <c r="C1490" s="3" t="s">
        <v>3679</v>
      </c>
      <c r="D1490" s="3" t="s">
        <v>3679</v>
      </c>
      <c r="E1490" s="3" t="s">
        <v>7</v>
      </c>
    </row>
    <row r="1491">
      <c r="A1491" s="2">
        <v>44027.42531856481</v>
      </c>
      <c r="B1491" s="3" t="s">
        <v>3680</v>
      </c>
      <c r="C1491" s="3" t="s">
        <v>3681</v>
      </c>
      <c r="D1491" s="3" t="s">
        <v>3681</v>
      </c>
      <c r="E1491" s="3" t="s">
        <v>7</v>
      </c>
    </row>
    <row r="1492">
      <c r="A1492" s="2">
        <v>44027.42569991898</v>
      </c>
      <c r="B1492" s="3" t="s">
        <v>3672</v>
      </c>
      <c r="C1492" s="3" t="s">
        <v>3673</v>
      </c>
      <c r="D1492" s="3" t="s">
        <v>3673</v>
      </c>
      <c r="E1492" s="3" t="s">
        <v>7</v>
      </c>
    </row>
    <row r="1493">
      <c r="A1493" s="2">
        <v>44027.42813408565</v>
      </c>
      <c r="B1493" s="3" t="s">
        <v>3682</v>
      </c>
      <c r="C1493" s="3" t="s">
        <v>3683</v>
      </c>
      <c r="D1493" s="3" t="s">
        <v>3684</v>
      </c>
      <c r="E1493" s="3" t="s">
        <v>7</v>
      </c>
    </row>
    <row r="1494">
      <c r="A1494" s="2">
        <v>44027.43049815972</v>
      </c>
      <c r="B1494" s="3" t="s">
        <v>3685</v>
      </c>
      <c r="C1494" s="3" t="s">
        <v>3686</v>
      </c>
      <c r="D1494" s="3" t="s">
        <v>3687</v>
      </c>
      <c r="E1494" s="3" t="s">
        <v>7</v>
      </c>
    </row>
    <row r="1495">
      <c r="A1495" s="2">
        <v>44027.43080631945</v>
      </c>
      <c r="B1495" s="3" t="s">
        <v>3688</v>
      </c>
      <c r="C1495" s="3" t="s">
        <v>3689</v>
      </c>
      <c r="D1495" s="3" t="s">
        <v>3690</v>
      </c>
      <c r="E1495" s="3" t="s">
        <v>7</v>
      </c>
    </row>
    <row r="1496">
      <c r="A1496" s="2">
        <v>44027.431588692125</v>
      </c>
      <c r="B1496" s="3" t="s">
        <v>3691</v>
      </c>
      <c r="C1496" s="3" t="s">
        <v>3692</v>
      </c>
      <c r="D1496" s="3" t="s">
        <v>3693</v>
      </c>
      <c r="E1496" s="3" t="s">
        <v>7</v>
      </c>
    </row>
    <row r="1497">
      <c r="A1497" s="2">
        <v>44027.4340600463</v>
      </c>
      <c r="B1497" s="3" t="s">
        <v>3694</v>
      </c>
      <c r="C1497" s="3" t="s">
        <v>3695</v>
      </c>
      <c r="D1497" s="3" t="s">
        <v>3696</v>
      </c>
      <c r="E1497" s="3" t="s">
        <v>7</v>
      </c>
    </row>
    <row r="1498">
      <c r="A1498" s="2">
        <v>44027.438158414356</v>
      </c>
      <c r="B1498" s="3" t="s">
        <v>3697</v>
      </c>
      <c r="C1498" s="3" t="s">
        <v>3698</v>
      </c>
      <c r="D1498" s="3" t="s">
        <v>3698</v>
      </c>
      <c r="E1498" s="3" t="s">
        <v>7</v>
      </c>
    </row>
    <row r="1499">
      <c r="A1499" s="2">
        <v>44027.43852984953</v>
      </c>
      <c r="B1499" s="3" t="s">
        <v>3699</v>
      </c>
      <c r="C1499" s="3" t="s">
        <v>3700</v>
      </c>
      <c r="D1499" s="3" t="s">
        <v>3700</v>
      </c>
      <c r="E1499" s="3" t="s">
        <v>7</v>
      </c>
    </row>
    <row r="1500">
      <c r="A1500" s="2">
        <v>44027.43942759259</v>
      </c>
      <c r="B1500" s="3" t="s">
        <v>3701</v>
      </c>
      <c r="C1500" s="3" t="s">
        <v>3702</v>
      </c>
      <c r="D1500" s="3" t="s">
        <v>3703</v>
      </c>
      <c r="E1500" s="3" t="s">
        <v>7</v>
      </c>
    </row>
    <row r="1501">
      <c r="A1501" s="2">
        <v>44027.44061931713</v>
      </c>
      <c r="B1501" s="3" t="s">
        <v>3704</v>
      </c>
      <c r="C1501" s="3" t="s">
        <v>3705</v>
      </c>
      <c r="D1501" s="3" t="s">
        <v>3706</v>
      </c>
      <c r="E1501" s="3" t="s">
        <v>7</v>
      </c>
    </row>
    <row r="1502">
      <c r="A1502" s="2">
        <v>44027.4435362963</v>
      </c>
      <c r="B1502" s="3" t="s">
        <v>3707</v>
      </c>
      <c r="C1502" s="3" t="s">
        <v>3708</v>
      </c>
      <c r="D1502" s="3" t="s">
        <v>3709</v>
      </c>
      <c r="E1502" s="3" t="s">
        <v>7</v>
      </c>
    </row>
    <row r="1503">
      <c r="A1503" s="2">
        <v>44027.444528912034</v>
      </c>
      <c r="B1503" s="3" t="s">
        <v>3710</v>
      </c>
      <c r="C1503" s="3" t="s">
        <v>3711</v>
      </c>
      <c r="D1503" s="3" t="s">
        <v>3712</v>
      </c>
      <c r="E1503" s="3" t="s">
        <v>7</v>
      </c>
    </row>
    <row r="1504">
      <c r="A1504" s="2">
        <v>44027.44885180556</v>
      </c>
      <c r="B1504" s="3" t="s">
        <v>3713</v>
      </c>
      <c r="C1504" s="3" t="s">
        <v>3714</v>
      </c>
      <c r="D1504" s="3" t="s">
        <v>3715</v>
      </c>
      <c r="E1504" s="3" t="s">
        <v>7</v>
      </c>
    </row>
    <row r="1505">
      <c r="A1505" s="2">
        <v>44027.4521312037</v>
      </c>
      <c r="B1505" s="3" t="s">
        <v>3716</v>
      </c>
      <c r="C1505" s="3" t="s">
        <v>3717</v>
      </c>
      <c r="D1505" s="3" t="s">
        <v>3718</v>
      </c>
      <c r="E1505" s="3" t="s">
        <v>7</v>
      </c>
    </row>
    <row r="1506">
      <c r="A1506" s="2">
        <v>44027.45338144676</v>
      </c>
      <c r="B1506" s="3" t="s">
        <v>3719</v>
      </c>
      <c r="C1506" s="3" t="s">
        <v>3720</v>
      </c>
      <c r="D1506" s="3" t="s">
        <v>3721</v>
      </c>
      <c r="E1506" s="3" t="s">
        <v>7</v>
      </c>
    </row>
    <row r="1507">
      <c r="A1507" s="2">
        <v>44027.45891582176</v>
      </c>
      <c r="B1507" s="3" t="s">
        <v>1984</v>
      </c>
      <c r="C1507" s="3" t="s">
        <v>1985</v>
      </c>
      <c r="D1507" s="3" t="s">
        <v>1986</v>
      </c>
      <c r="E1507" s="3" t="s">
        <v>7</v>
      </c>
    </row>
    <row r="1508">
      <c r="A1508" s="2">
        <v>44027.46007739584</v>
      </c>
      <c r="B1508" s="3" t="s">
        <v>3722</v>
      </c>
      <c r="C1508" s="3" t="s">
        <v>3723</v>
      </c>
      <c r="D1508" s="3" t="s">
        <v>3724</v>
      </c>
      <c r="E1508" s="3" t="s">
        <v>7</v>
      </c>
    </row>
    <row r="1509">
      <c r="A1509" s="2">
        <v>44027.46845076389</v>
      </c>
      <c r="B1509" s="3" t="s">
        <v>3725</v>
      </c>
      <c r="C1509" s="3" t="s">
        <v>3726</v>
      </c>
      <c r="D1509" s="3" t="s">
        <v>3726</v>
      </c>
      <c r="E1509" s="3" t="s">
        <v>7</v>
      </c>
    </row>
    <row r="1510">
      <c r="A1510" s="2">
        <v>44027.471426504635</v>
      </c>
      <c r="B1510" s="3" t="s">
        <v>3727</v>
      </c>
      <c r="C1510" s="3" t="s">
        <v>3728</v>
      </c>
      <c r="D1510" s="3" t="s">
        <v>3729</v>
      </c>
      <c r="E1510" s="3" t="s">
        <v>7</v>
      </c>
    </row>
    <row r="1511">
      <c r="A1511" s="2">
        <v>44027.47277741898</v>
      </c>
      <c r="B1511" s="3" t="s">
        <v>3730</v>
      </c>
      <c r="C1511" s="3" t="s">
        <v>3731</v>
      </c>
      <c r="D1511" s="3" t="s">
        <v>3732</v>
      </c>
      <c r="E1511" s="3" t="s">
        <v>7</v>
      </c>
    </row>
    <row r="1512">
      <c r="A1512" s="2">
        <v>44027.47441642361</v>
      </c>
      <c r="B1512" s="3" t="s">
        <v>3733</v>
      </c>
      <c r="C1512" s="3" t="s">
        <v>3734</v>
      </c>
      <c r="D1512" s="3" t="s">
        <v>3734</v>
      </c>
      <c r="E1512" s="3" t="s">
        <v>7</v>
      </c>
    </row>
    <row r="1513">
      <c r="A1513" s="2">
        <v>44027.4746527199</v>
      </c>
      <c r="B1513" s="3" t="s">
        <v>3146</v>
      </c>
      <c r="C1513" s="3" t="s">
        <v>3147</v>
      </c>
      <c r="D1513" s="3" t="s">
        <v>3147</v>
      </c>
      <c r="E1513" s="3" t="s">
        <v>7</v>
      </c>
    </row>
    <row r="1514">
      <c r="A1514" s="2">
        <v>44027.4790634838</v>
      </c>
      <c r="B1514" s="3" t="s">
        <v>3735</v>
      </c>
      <c r="C1514" s="3" t="s">
        <v>3736</v>
      </c>
      <c r="D1514" s="3" t="s">
        <v>3736</v>
      </c>
      <c r="E1514" s="3" t="s">
        <v>7</v>
      </c>
    </row>
    <row r="1515">
      <c r="A1515" s="2">
        <v>44027.48261648148</v>
      </c>
      <c r="B1515" s="3" t="s">
        <v>3737</v>
      </c>
      <c r="C1515" s="3" t="s">
        <v>3738</v>
      </c>
      <c r="D1515" s="3" t="s">
        <v>3738</v>
      </c>
      <c r="E1515" s="3" t="s">
        <v>7</v>
      </c>
    </row>
    <row r="1516">
      <c r="A1516" s="2">
        <v>44027.48618104166</v>
      </c>
      <c r="B1516" s="3" t="s">
        <v>3657</v>
      </c>
      <c r="C1516" s="3" t="s">
        <v>3658</v>
      </c>
      <c r="D1516" s="3" t="s">
        <v>3659</v>
      </c>
      <c r="E1516" s="3" t="s">
        <v>7</v>
      </c>
    </row>
    <row r="1517">
      <c r="A1517" s="2">
        <v>44027.498630381946</v>
      </c>
      <c r="B1517" s="3" t="s">
        <v>3739</v>
      </c>
      <c r="C1517" s="3" t="s">
        <v>3740</v>
      </c>
      <c r="D1517" s="3" t="s">
        <v>3741</v>
      </c>
      <c r="E1517" s="3" t="s">
        <v>7</v>
      </c>
    </row>
    <row r="1518">
      <c r="A1518" s="2">
        <v>44027.49946528935</v>
      </c>
      <c r="B1518" s="3" t="s">
        <v>3742</v>
      </c>
      <c r="C1518" s="3" t="s">
        <v>3743</v>
      </c>
      <c r="D1518" s="3" t="s">
        <v>3743</v>
      </c>
      <c r="E1518" s="3" t="s">
        <v>7</v>
      </c>
    </row>
    <row r="1519">
      <c r="A1519" s="2">
        <v>44027.50675361112</v>
      </c>
      <c r="B1519" s="3" t="s">
        <v>3744</v>
      </c>
      <c r="C1519" s="3" t="s">
        <v>3745</v>
      </c>
      <c r="D1519" s="3" t="s">
        <v>3745</v>
      </c>
      <c r="E1519" s="3" t="s">
        <v>7</v>
      </c>
    </row>
    <row r="1520">
      <c r="A1520" s="2">
        <v>44027.50785706018</v>
      </c>
      <c r="B1520" s="3" t="s">
        <v>3746</v>
      </c>
      <c r="C1520" s="3" t="s">
        <v>3747</v>
      </c>
      <c r="D1520" s="3" t="s">
        <v>3747</v>
      </c>
      <c r="E1520" s="3" t="s">
        <v>7</v>
      </c>
    </row>
    <row r="1521">
      <c r="A1521" s="2">
        <v>44027.510900775465</v>
      </c>
      <c r="B1521" s="3" t="s">
        <v>3748</v>
      </c>
      <c r="C1521" s="3" t="s">
        <v>3749</v>
      </c>
      <c r="D1521" s="3" t="s">
        <v>3750</v>
      </c>
      <c r="E1521" s="3" t="s">
        <v>7</v>
      </c>
    </row>
    <row r="1522">
      <c r="A1522" s="2">
        <v>44027.513708275466</v>
      </c>
      <c r="B1522" s="3" t="s">
        <v>3751</v>
      </c>
      <c r="C1522" s="3" t="s">
        <v>3752</v>
      </c>
      <c r="D1522" s="3" t="s">
        <v>3753</v>
      </c>
      <c r="E1522" s="3" t="s">
        <v>7</v>
      </c>
    </row>
    <row r="1523">
      <c r="A1523" s="2">
        <v>44027.5198069676</v>
      </c>
      <c r="B1523" s="3" t="s">
        <v>3754</v>
      </c>
      <c r="C1523" s="3" t="s">
        <v>3755</v>
      </c>
      <c r="D1523" s="3" t="s">
        <v>3756</v>
      </c>
      <c r="E1523" s="3" t="s">
        <v>7</v>
      </c>
    </row>
    <row r="1524">
      <c r="A1524" s="2">
        <v>44027.5268369213</v>
      </c>
      <c r="B1524" s="3" t="s">
        <v>3757</v>
      </c>
      <c r="C1524" s="3" t="s">
        <v>3758</v>
      </c>
      <c r="D1524" s="3" t="s">
        <v>3759</v>
      </c>
      <c r="E1524" s="3" t="s">
        <v>7</v>
      </c>
    </row>
    <row r="1525">
      <c r="A1525" s="2">
        <v>44027.53050655093</v>
      </c>
      <c r="B1525" s="3" t="s">
        <v>3760</v>
      </c>
      <c r="C1525" s="3" t="s">
        <v>3761</v>
      </c>
      <c r="D1525" s="3" t="s">
        <v>3762</v>
      </c>
      <c r="E1525" s="3" t="s">
        <v>7</v>
      </c>
    </row>
    <row r="1526">
      <c r="A1526" s="2">
        <v>44027.533740231476</v>
      </c>
      <c r="B1526" s="3" t="s">
        <v>3763</v>
      </c>
      <c r="C1526" s="3" t="s">
        <v>3764</v>
      </c>
      <c r="D1526" s="3" t="s">
        <v>3764</v>
      </c>
      <c r="E1526" s="3" t="s">
        <v>7</v>
      </c>
    </row>
    <row r="1527">
      <c r="A1527" s="2">
        <v>44027.53709716436</v>
      </c>
      <c r="B1527" s="3" t="s">
        <v>3765</v>
      </c>
      <c r="C1527" s="3" t="s">
        <v>3766</v>
      </c>
      <c r="D1527" s="3" t="s">
        <v>3766</v>
      </c>
      <c r="E1527" s="3" t="s">
        <v>7</v>
      </c>
    </row>
    <row r="1528">
      <c r="A1528" s="2">
        <v>44027.541079745366</v>
      </c>
      <c r="B1528" s="3" t="s">
        <v>3767</v>
      </c>
      <c r="C1528" s="3" t="s">
        <v>3768</v>
      </c>
      <c r="D1528" s="3" t="s">
        <v>3768</v>
      </c>
      <c r="E1528" s="3" t="s">
        <v>7</v>
      </c>
    </row>
    <row r="1529">
      <c r="A1529" s="2">
        <v>44027.54041244213</v>
      </c>
      <c r="B1529" s="3" t="s">
        <v>3769</v>
      </c>
      <c r="C1529" s="3" t="s">
        <v>3770</v>
      </c>
      <c r="D1529" s="3" t="s">
        <v>3770</v>
      </c>
      <c r="E1529" s="3" t="s">
        <v>7</v>
      </c>
    </row>
    <row r="1530">
      <c r="A1530" s="2">
        <v>44027.54516612268</v>
      </c>
      <c r="B1530" s="3" t="s">
        <v>3771</v>
      </c>
      <c r="C1530" s="3" t="s">
        <v>3772</v>
      </c>
      <c r="D1530" s="3" t="s">
        <v>3773</v>
      </c>
      <c r="E1530" s="3" t="s">
        <v>7</v>
      </c>
    </row>
    <row r="1531">
      <c r="A1531" s="2">
        <v>44027.54682869213</v>
      </c>
      <c r="B1531" s="3" t="s">
        <v>3774</v>
      </c>
      <c r="C1531" s="3" t="s">
        <v>3775</v>
      </c>
      <c r="D1531" s="3" t="s">
        <v>3775</v>
      </c>
      <c r="E1531" s="3" t="s">
        <v>7</v>
      </c>
    </row>
    <row r="1532">
      <c r="A1532" s="2">
        <v>44027.55269877314</v>
      </c>
      <c r="B1532" s="3" t="s">
        <v>3776</v>
      </c>
      <c r="C1532" s="3" t="s">
        <v>3777</v>
      </c>
      <c r="D1532" s="3" t="s">
        <v>3777</v>
      </c>
      <c r="E1532" s="3" t="s">
        <v>7</v>
      </c>
    </row>
    <row r="1533">
      <c r="A1533" s="2">
        <v>44027.554797696765</v>
      </c>
      <c r="B1533" s="3" t="s">
        <v>3778</v>
      </c>
      <c r="C1533" s="3" t="s">
        <v>3779</v>
      </c>
      <c r="D1533" s="3" t="s">
        <v>3780</v>
      </c>
      <c r="E1533" s="3" t="s">
        <v>7</v>
      </c>
    </row>
    <row r="1534">
      <c r="A1534" s="2">
        <v>44027.56150283565</v>
      </c>
      <c r="B1534" s="3" t="s">
        <v>3781</v>
      </c>
      <c r="C1534" s="3" t="s">
        <v>3782</v>
      </c>
      <c r="D1534" s="3" t="s">
        <v>3782</v>
      </c>
      <c r="E1534" s="3" t="s">
        <v>7</v>
      </c>
    </row>
    <row r="1535">
      <c r="A1535" s="2">
        <v>44027.56448707176</v>
      </c>
      <c r="B1535" s="3" t="s">
        <v>3783</v>
      </c>
      <c r="C1535" s="3" t="s">
        <v>3784</v>
      </c>
      <c r="D1535" s="3" t="s">
        <v>3784</v>
      </c>
      <c r="E1535" s="3" t="s">
        <v>7</v>
      </c>
    </row>
    <row r="1536">
      <c r="A1536" s="2">
        <v>44027.567534490736</v>
      </c>
      <c r="B1536" s="3" t="s">
        <v>3785</v>
      </c>
      <c r="C1536" s="3" t="s">
        <v>3786</v>
      </c>
      <c r="D1536" s="3" t="s">
        <v>3787</v>
      </c>
      <c r="E1536" s="3" t="s">
        <v>7</v>
      </c>
    </row>
    <row r="1537">
      <c r="A1537" s="2">
        <v>44027.57774471065</v>
      </c>
      <c r="B1537" s="3" t="s">
        <v>3788</v>
      </c>
      <c r="C1537" s="3" t="s">
        <v>3789</v>
      </c>
      <c r="D1537" s="3" t="s">
        <v>3789</v>
      </c>
      <c r="E1537" s="3" t="s">
        <v>7</v>
      </c>
    </row>
    <row r="1538">
      <c r="A1538" s="2">
        <v>44027.58163552084</v>
      </c>
      <c r="B1538" s="3" t="s">
        <v>3790</v>
      </c>
      <c r="C1538" s="3" t="s">
        <v>3791</v>
      </c>
      <c r="D1538" s="3" t="s">
        <v>3791</v>
      </c>
      <c r="E1538" s="3" t="s">
        <v>7</v>
      </c>
    </row>
    <row r="1539">
      <c r="A1539" s="2">
        <v>44027.58235277778</v>
      </c>
      <c r="B1539" s="3" t="s">
        <v>2339</v>
      </c>
      <c r="C1539" s="3" t="s">
        <v>2340</v>
      </c>
      <c r="D1539" s="3" t="s">
        <v>3792</v>
      </c>
      <c r="E1539" s="3" t="s">
        <v>7</v>
      </c>
    </row>
    <row r="1540">
      <c r="A1540" s="2">
        <v>44027.582952847224</v>
      </c>
      <c r="B1540" s="3" t="s">
        <v>3793</v>
      </c>
      <c r="C1540" s="3" t="s">
        <v>3794</v>
      </c>
      <c r="D1540" s="3" t="s">
        <v>3794</v>
      </c>
      <c r="E1540" s="3" t="s">
        <v>7</v>
      </c>
    </row>
    <row r="1541">
      <c r="A1541" s="2">
        <v>44027.58389196759</v>
      </c>
      <c r="B1541" s="3" t="s">
        <v>3795</v>
      </c>
      <c r="C1541" s="3" t="s">
        <v>3796</v>
      </c>
      <c r="D1541" s="3" t="s">
        <v>3797</v>
      </c>
      <c r="E1541" s="3" t="s">
        <v>7</v>
      </c>
    </row>
    <row r="1542">
      <c r="A1542" s="2">
        <v>44027.58776072916</v>
      </c>
      <c r="B1542" s="3" t="s">
        <v>3798</v>
      </c>
      <c r="C1542" s="3" t="s">
        <v>3799</v>
      </c>
      <c r="D1542" s="3" t="s">
        <v>3799</v>
      </c>
      <c r="E1542" s="3" t="s">
        <v>7</v>
      </c>
    </row>
    <row r="1543">
      <c r="A1543" s="2">
        <v>44027.588748379625</v>
      </c>
      <c r="B1543" s="3" t="s">
        <v>3800</v>
      </c>
      <c r="C1543" s="3" t="s">
        <v>3801</v>
      </c>
      <c r="D1543" s="3" t="s">
        <v>3801</v>
      </c>
      <c r="E1543" s="3" t="s">
        <v>7</v>
      </c>
    </row>
    <row r="1544">
      <c r="A1544" s="2">
        <v>44027.589397986114</v>
      </c>
      <c r="B1544" s="3" t="s">
        <v>1437</v>
      </c>
      <c r="C1544" s="3" t="s">
        <v>1438</v>
      </c>
      <c r="D1544" s="3" t="s">
        <v>1439</v>
      </c>
      <c r="E1544" s="3" t="s">
        <v>7</v>
      </c>
    </row>
    <row r="1545">
      <c r="A1545" s="2">
        <v>44027.5899022338</v>
      </c>
      <c r="B1545" s="3" t="s">
        <v>3802</v>
      </c>
      <c r="C1545" s="3" t="s">
        <v>3803</v>
      </c>
      <c r="D1545" s="3" t="s">
        <v>3803</v>
      </c>
      <c r="E1545" s="3" t="s">
        <v>7</v>
      </c>
    </row>
    <row r="1546">
      <c r="A1546" s="2">
        <v>44027.60385994213</v>
      </c>
      <c r="B1546" s="3" t="s">
        <v>3804</v>
      </c>
      <c r="C1546" s="3" t="s">
        <v>3805</v>
      </c>
      <c r="D1546" s="3" t="s">
        <v>3805</v>
      </c>
      <c r="E1546" s="3" t="s">
        <v>7</v>
      </c>
    </row>
    <row r="1547">
      <c r="A1547" s="2">
        <v>44027.60603458333</v>
      </c>
      <c r="B1547" s="3" t="s">
        <v>1200</v>
      </c>
      <c r="C1547" s="3" t="s">
        <v>1201</v>
      </c>
      <c r="D1547" s="3" t="s">
        <v>1202</v>
      </c>
      <c r="E1547" s="3" t="s">
        <v>7</v>
      </c>
    </row>
    <row r="1548">
      <c r="A1548" s="2">
        <v>44027.61169302084</v>
      </c>
      <c r="B1548" s="3" t="s">
        <v>3806</v>
      </c>
      <c r="C1548" s="3" t="s">
        <v>3807</v>
      </c>
      <c r="D1548" s="3" t="s">
        <v>3808</v>
      </c>
      <c r="E1548" s="3" t="s">
        <v>7</v>
      </c>
    </row>
    <row r="1549">
      <c r="A1549" s="2">
        <v>44027.61510390046</v>
      </c>
      <c r="B1549" s="3" t="s">
        <v>3809</v>
      </c>
      <c r="C1549" s="3" t="s">
        <v>3810</v>
      </c>
      <c r="D1549" s="3" t="s">
        <v>3811</v>
      </c>
      <c r="E1549" s="3" t="s">
        <v>7</v>
      </c>
    </row>
    <row r="1550">
      <c r="A1550" s="2">
        <v>44027.61797521991</v>
      </c>
      <c r="B1550" s="3" t="s">
        <v>3812</v>
      </c>
      <c r="C1550" s="3" t="s">
        <v>3813</v>
      </c>
      <c r="D1550" s="3" t="s">
        <v>3814</v>
      </c>
      <c r="E1550" s="3" t="s">
        <v>7</v>
      </c>
    </row>
    <row r="1551">
      <c r="A1551" s="2">
        <v>44027.61923819444</v>
      </c>
      <c r="B1551" s="3" t="s">
        <v>3815</v>
      </c>
      <c r="C1551" s="3" t="s">
        <v>3816</v>
      </c>
      <c r="D1551" s="3" t="s">
        <v>3817</v>
      </c>
      <c r="E1551" s="3" t="s">
        <v>7</v>
      </c>
    </row>
    <row r="1552">
      <c r="A1552" s="2">
        <v>44027.619627418986</v>
      </c>
      <c r="B1552" s="3" t="s">
        <v>2676</v>
      </c>
      <c r="C1552" s="3" t="s">
        <v>2677</v>
      </c>
      <c r="D1552" s="3" t="s">
        <v>3818</v>
      </c>
      <c r="E1552" s="3" t="s">
        <v>7</v>
      </c>
    </row>
    <row r="1553">
      <c r="A1553" s="2">
        <v>44027.622048715275</v>
      </c>
      <c r="B1553" s="3" t="s">
        <v>2776</v>
      </c>
      <c r="C1553" s="3" t="s">
        <v>2777</v>
      </c>
      <c r="D1553" s="3" t="s">
        <v>2778</v>
      </c>
      <c r="E1553" s="3" t="s">
        <v>7</v>
      </c>
    </row>
    <row r="1554">
      <c r="A1554" s="2">
        <v>44027.626868252315</v>
      </c>
      <c r="B1554" s="3" t="s">
        <v>2106</v>
      </c>
      <c r="C1554" s="3" t="s">
        <v>2107</v>
      </c>
      <c r="D1554" s="3" t="s">
        <v>2108</v>
      </c>
      <c r="E1554" s="3" t="s">
        <v>7</v>
      </c>
    </row>
    <row r="1555">
      <c r="A1555" s="2">
        <v>44027.63079472222</v>
      </c>
      <c r="B1555" s="3" t="s">
        <v>3819</v>
      </c>
      <c r="C1555" s="3" t="s">
        <v>3820</v>
      </c>
      <c r="D1555" s="3" t="s">
        <v>3821</v>
      </c>
      <c r="E1555" s="3" t="s">
        <v>7</v>
      </c>
    </row>
    <row r="1556">
      <c r="A1556" s="2">
        <v>44027.631269074074</v>
      </c>
      <c r="B1556" s="3" t="s">
        <v>3822</v>
      </c>
      <c r="C1556" s="3" t="s">
        <v>3823</v>
      </c>
      <c r="D1556" s="3" t="s">
        <v>3823</v>
      </c>
      <c r="E1556" s="3" t="s">
        <v>7</v>
      </c>
    </row>
    <row r="1557">
      <c r="A1557" s="2">
        <v>44027.63983349537</v>
      </c>
      <c r="B1557" s="3" t="s">
        <v>3824</v>
      </c>
      <c r="C1557" s="3" t="s">
        <v>3825</v>
      </c>
      <c r="D1557" s="3" t="s">
        <v>3825</v>
      </c>
      <c r="E1557" s="3" t="s">
        <v>7</v>
      </c>
    </row>
    <row r="1558">
      <c r="A1558" s="2">
        <v>44027.64137909722</v>
      </c>
      <c r="B1558" s="3" t="s">
        <v>3826</v>
      </c>
      <c r="C1558" s="3" t="s">
        <v>3827</v>
      </c>
      <c r="D1558" s="3" t="s">
        <v>3828</v>
      </c>
      <c r="E1558" s="3" t="s">
        <v>7</v>
      </c>
    </row>
    <row r="1559">
      <c r="A1559" s="2">
        <v>44027.6470365162</v>
      </c>
      <c r="B1559" s="3" t="s">
        <v>3829</v>
      </c>
      <c r="C1559" s="3" t="s">
        <v>3830</v>
      </c>
      <c r="D1559" s="3" t="s">
        <v>3831</v>
      </c>
      <c r="E1559" s="3" t="s">
        <v>7</v>
      </c>
    </row>
    <row r="1560">
      <c r="A1560" s="2">
        <v>44027.649281238424</v>
      </c>
      <c r="B1560" s="3" t="s">
        <v>3832</v>
      </c>
      <c r="C1560" s="3" t="s">
        <v>3833</v>
      </c>
      <c r="D1560" s="3" t="s">
        <v>3833</v>
      </c>
      <c r="E1560" s="3" t="s">
        <v>7</v>
      </c>
    </row>
    <row r="1561">
      <c r="A1561" s="2">
        <v>44027.66002988426</v>
      </c>
      <c r="B1561" s="3" t="s">
        <v>3834</v>
      </c>
      <c r="C1561" s="3" t="s">
        <v>3835</v>
      </c>
      <c r="D1561" s="3" t="s">
        <v>3836</v>
      </c>
      <c r="E1561" s="3" t="s">
        <v>7</v>
      </c>
    </row>
    <row r="1562">
      <c r="A1562" s="2">
        <v>44027.66131642361</v>
      </c>
      <c r="B1562" s="3" t="s">
        <v>3837</v>
      </c>
      <c r="C1562" s="3" t="s">
        <v>3838</v>
      </c>
      <c r="D1562" s="3" t="s">
        <v>3839</v>
      </c>
      <c r="E1562" s="3" t="s">
        <v>7</v>
      </c>
    </row>
    <row r="1563">
      <c r="A1563" s="2">
        <v>44027.662138761574</v>
      </c>
      <c r="B1563" s="3" t="s">
        <v>3840</v>
      </c>
      <c r="C1563" s="3" t="s">
        <v>3841</v>
      </c>
      <c r="D1563" s="3" t="s">
        <v>3841</v>
      </c>
      <c r="E1563" s="3" t="s">
        <v>7</v>
      </c>
    </row>
    <row r="1564">
      <c r="A1564" s="2">
        <v>44027.66480701389</v>
      </c>
      <c r="B1564" s="3" t="s">
        <v>3842</v>
      </c>
      <c r="C1564" s="3" t="s">
        <v>3843</v>
      </c>
      <c r="D1564" s="3" t="s">
        <v>3844</v>
      </c>
      <c r="E1564" s="3" t="s">
        <v>7</v>
      </c>
    </row>
    <row r="1565">
      <c r="A1565" s="2">
        <v>44027.668405856486</v>
      </c>
      <c r="B1565" s="3" t="s">
        <v>2866</v>
      </c>
      <c r="C1565" s="3" t="s">
        <v>3845</v>
      </c>
      <c r="D1565" s="3" t="s">
        <v>3846</v>
      </c>
      <c r="E1565" s="3" t="s">
        <v>7</v>
      </c>
    </row>
    <row r="1566">
      <c r="A1566" s="2">
        <v>44027.66921224537</v>
      </c>
      <c r="B1566" s="3" t="s">
        <v>3847</v>
      </c>
      <c r="C1566" s="3" t="s">
        <v>3848</v>
      </c>
      <c r="D1566" s="3" t="s">
        <v>3848</v>
      </c>
      <c r="E1566" s="3" t="s">
        <v>7</v>
      </c>
    </row>
    <row r="1567">
      <c r="A1567" s="2">
        <v>44027.67010594907</v>
      </c>
      <c r="B1567" s="3" t="s">
        <v>3849</v>
      </c>
      <c r="C1567" s="3" t="s">
        <v>3850</v>
      </c>
      <c r="D1567" s="3" t="s">
        <v>3850</v>
      </c>
      <c r="E1567" s="3" t="s">
        <v>7</v>
      </c>
    </row>
    <row r="1568">
      <c r="A1568" s="2">
        <v>44027.688162094906</v>
      </c>
      <c r="B1568" s="3" t="s">
        <v>3851</v>
      </c>
      <c r="C1568" s="3" t="s">
        <v>3852</v>
      </c>
      <c r="D1568" s="3" t="s">
        <v>3852</v>
      </c>
      <c r="E1568" s="3" t="s">
        <v>7</v>
      </c>
    </row>
    <row r="1569">
      <c r="A1569" s="2">
        <v>44027.69159540509</v>
      </c>
      <c r="B1569" s="3" t="s">
        <v>3853</v>
      </c>
      <c r="C1569" s="3" t="s">
        <v>3854</v>
      </c>
      <c r="D1569" s="3" t="s">
        <v>3855</v>
      </c>
      <c r="E1569" s="3" t="s">
        <v>7</v>
      </c>
    </row>
    <row r="1570">
      <c r="A1570" s="2">
        <v>44027.69378954861</v>
      </c>
      <c r="B1570" s="3" t="s">
        <v>3856</v>
      </c>
      <c r="C1570" s="3" t="s">
        <v>3857</v>
      </c>
      <c r="D1570" s="3" t="s">
        <v>3858</v>
      </c>
      <c r="E1570" s="3" t="s">
        <v>7</v>
      </c>
    </row>
    <row r="1571">
      <c r="A1571" s="2">
        <v>44027.71356792824</v>
      </c>
      <c r="B1571" s="3" t="s">
        <v>3859</v>
      </c>
      <c r="C1571" s="3" t="s">
        <v>3860</v>
      </c>
      <c r="D1571" s="3" t="s">
        <v>3861</v>
      </c>
      <c r="E1571" s="3" t="s">
        <v>7</v>
      </c>
    </row>
    <row r="1572">
      <c r="A1572" s="2">
        <v>44027.709456331024</v>
      </c>
      <c r="B1572" s="3" t="s">
        <v>3862</v>
      </c>
      <c r="C1572" s="3" t="s">
        <v>3863</v>
      </c>
      <c r="D1572" s="3" t="s">
        <v>3863</v>
      </c>
      <c r="E1572" s="3" t="s">
        <v>7</v>
      </c>
    </row>
    <row r="1573">
      <c r="A1573" s="2">
        <v>44027.718216168985</v>
      </c>
      <c r="B1573" s="3" t="s">
        <v>3864</v>
      </c>
      <c r="C1573" s="3" t="s">
        <v>3865</v>
      </c>
      <c r="D1573" s="3" t="s">
        <v>3866</v>
      </c>
      <c r="E1573" s="3" t="s">
        <v>7</v>
      </c>
    </row>
    <row r="1574">
      <c r="A1574" s="2">
        <v>44027.73051072916</v>
      </c>
      <c r="B1574" s="3" t="s">
        <v>3867</v>
      </c>
      <c r="C1574" s="3" t="s">
        <v>3868</v>
      </c>
      <c r="D1574" s="3" t="s">
        <v>3868</v>
      </c>
      <c r="E1574" s="3" t="s">
        <v>7</v>
      </c>
    </row>
    <row r="1575">
      <c r="A1575" s="2">
        <v>44027.73536824074</v>
      </c>
      <c r="B1575" s="3" t="s">
        <v>3869</v>
      </c>
      <c r="C1575" s="3" t="s">
        <v>3870</v>
      </c>
      <c r="D1575" s="3" t="s">
        <v>3870</v>
      </c>
      <c r="E1575" s="3" t="s">
        <v>7</v>
      </c>
    </row>
    <row r="1576">
      <c r="A1576" s="2">
        <v>44027.74607271991</v>
      </c>
      <c r="B1576" s="3" t="s">
        <v>3871</v>
      </c>
      <c r="C1576" s="3" t="s">
        <v>3872</v>
      </c>
      <c r="D1576" s="3" t="s">
        <v>3872</v>
      </c>
      <c r="E1576" s="3" t="s">
        <v>7</v>
      </c>
    </row>
    <row r="1577">
      <c r="A1577" s="2">
        <v>44027.750884293986</v>
      </c>
      <c r="B1577" s="3" t="s">
        <v>2796</v>
      </c>
      <c r="C1577" s="3" t="s">
        <v>2797</v>
      </c>
      <c r="D1577" s="3" t="s">
        <v>2798</v>
      </c>
      <c r="E1577" s="3" t="s">
        <v>7</v>
      </c>
    </row>
    <row r="1578">
      <c r="A1578" s="2">
        <v>44027.75850631944</v>
      </c>
      <c r="B1578" s="3" t="s">
        <v>3873</v>
      </c>
      <c r="C1578" s="3" t="s">
        <v>3874</v>
      </c>
      <c r="D1578" s="3" t="s">
        <v>3875</v>
      </c>
      <c r="E1578" s="3" t="s">
        <v>7</v>
      </c>
    </row>
    <row r="1579">
      <c r="A1579" s="2">
        <v>44027.76365612268</v>
      </c>
      <c r="B1579" s="3" t="s">
        <v>2796</v>
      </c>
      <c r="C1579" s="3" t="s">
        <v>3876</v>
      </c>
      <c r="D1579" s="3" t="s">
        <v>3877</v>
      </c>
      <c r="E1579" s="3" t="s">
        <v>7</v>
      </c>
    </row>
    <row r="1580">
      <c r="A1580" s="2">
        <v>44027.78288775463</v>
      </c>
      <c r="B1580" s="3" t="s">
        <v>3878</v>
      </c>
      <c r="C1580" s="3" t="s">
        <v>3879</v>
      </c>
      <c r="D1580" s="3" t="s">
        <v>3880</v>
      </c>
      <c r="E1580" s="3" t="s">
        <v>7</v>
      </c>
    </row>
    <row r="1581">
      <c r="A1581" s="2">
        <v>44027.78436666667</v>
      </c>
      <c r="B1581" s="3" t="s">
        <v>2310</v>
      </c>
      <c r="C1581" s="3" t="s">
        <v>2311</v>
      </c>
      <c r="D1581" s="3" t="s">
        <v>2311</v>
      </c>
      <c r="E1581" s="3" t="s">
        <v>7</v>
      </c>
    </row>
    <row r="1582">
      <c r="A1582" s="2">
        <v>44027.78572569444</v>
      </c>
      <c r="B1582" s="3" t="s">
        <v>3881</v>
      </c>
      <c r="C1582" s="3" t="s">
        <v>3882</v>
      </c>
      <c r="D1582" s="3" t="s">
        <v>3883</v>
      </c>
      <c r="E1582" s="3" t="s">
        <v>7</v>
      </c>
    </row>
    <row r="1583">
      <c r="A1583" s="2">
        <v>44027.78886076389</v>
      </c>
      <c r="B1583" s="3" t="s">
        <v>3884</v>
      </c>
      <c r="C1583" s="3" t="s">
        <v>3885</v>
      </c>
      <c r="D1583" s="3" t="s">
        <v>3886</v>
      </c>
      <c r="E1583" s="3" t="s">
        <v>7</v>
      </c>
    </row>
    <row r="1584">
      <c r="A1584" s="2">
        <v>44027.791277916665</v>
      </c>
      <c r="B1584" s="3" t="s">
        <v>3887</v>
      </c>
      <c r="C1584" s="3" t="s">
        <v>3888</v>
      </c>
      <c r="D1584" s="3" t="s">
        <v>3889</v>
      </c>
      <c r="E1584" s="3" t="s">
        <v>7</v>
      </c>
    </row>
    <row r="1585">
      <c r="A1585" s="2">
        <v>44027.79789383102</v>
      </c>
      <c r="B1585" s="3" t="s">
        <v>3890</v>
      </c>
      <c r="C1585" s="3" t="s">
        <v>3891</v>
      </c>
      <c r="D1585" s="3" t="s">
        <v>3891</v>
      </c>
      <c r="E1585" s="3" t="s">
        <v>7</v>
      </c>
    </row>
    <row r="1586">
      <c r="A1586" s="2">
        <v>44027.80061032408</v>
      </c>
      <c r="B1586" s="3" t="s">
        <v>3892</v>
      </c>
      <c r="C1586" s="3" t="s">
        <v>3893</v>
      </c>
      <c r="D1586" s="3" t="s">
        <v>3894</v>
      </c>
      <c r="E1586" s="3" t="s">
        <v>7</v>
      </c>
    </row>
    <row r="1587">
      <c r="A1587" s="2">
        <v>44027.80072895833</v>
      </c>
      <c r="B1587" s="3" t="s">
        <v>3895</v>
      </c>
      <c r="C1587" s="3" t="s">
        <v>3896</v>
      </c>
      <c r="D1587" s="3" t="s">
        <v>3896</v>
      </c>
      <c r="E1587" s="3" t="s">
        <v>7</v>
      </c>
    </row>
    <row r="1588">
      <c r="A1588" s="2">
        <v>44027.80200935186</v>
      </c>
      <c r="B1588" s="3" t="s">
        <v>3897</v>
      </c>
      <c r="C1588" s="3" t="s">
        <v>3898</v>
      </c>
      <c r="D1588" s="3" t="s">
        <v>3899</v>
      </c>
      <c r="E1588" s="3" t="s">
        <v>7</v>
      </c>
    </row>
    <row r="1589">
      <c r="A1589" s="2">
        <v>44027.803749513885</v>
      </c>
      <c r="B1589" s="3" t="s">
        <v>3900</v>
      </c>
      <c r="C1589" s="3" t="s">
        <v>3901</v>
      </c>
      <c r="D1589" s="3" t="s">
        <v>3902</v>
      </c>
      <c r="E1589" s="3" t="s">
        <v>7</v>
      </c>
    </row>
    <row r="1590">
      <c r="A1590" s="2">
        <v>44027.811374537036</v>
      </c>
      <c r="B1590" s="3" t="s">
        <v>3903</v>
      </c>
      <c r="C1590" s="3" t="s">
        <v>3904</v>
      </c>
      <c r="D1590" s="3" t="s">
        <v>3904</v>
      </c>
      <c r="E1590" s="3" t="s">
        <v>7</v>
      </c>
    </row>
    <row r="1591">
      <c r="A1591" s="2">
        <v>44027.81405270833</v>
      </c>
      <c r="B1591" s="3" t="s">
        <v>3905</v>
      </c>
      <c r="C1591" s="3" t="s">
        <v>3906</v>
      </c>
      <c r="D1591" s="3" t="s">
        <v>3907</v>
      </c>
      <c r="E1591" s="3" t="s">
        <v>7</v>
      </c>
    </row>
    <row r="1592">
      <c r="A1592" s="2">
        <v>44027.81725908565</v>
      </c>
      <c r="B1592" s="3" t="s">
        <v>3908</v>
      </c>
      <c r="C1592" s="3" t="s">
        <v>3909</v>
      </c>
      <c r="D1592" s="3" t="s">
        <v>3909</v>
      </c>
      <c r="E1592" s="3" t="s">
        <v>7</v>
      </c>
    </row>
    <row r="1593">
      <c r="A1593" s="2">
        <v>44027.82371431713</v>
      </c>
      <c r="B1593" s="3" t="s">
        <v>3910</v>
      </c>
      <c r="C1593" s="3" t="s">
        <v>3911</v>
      </c>
      <c r="D1593" s="3" t="s">
        <v>3912</v>
      </c>
      <c r="E1593" s="3" t="s">
        <v>7</v>
      </c>
    </row>
    <row r="1594">
      <c r="A1594" s="2">
        <v>44027.82418465278</v>
      </c>
      <c r="B1594" s="3" t="s">
        <v>3913</v>
      </c>
      <c r="C1594" s="3" t="s">
        <v>3914</v>
      </c>
      <c r="D1594" s="3" t="s">
        <v>3915</v>
      </c>
      <c r="E1594" s="3" t="s">
        <v>7</v>
      </c>
    </row>
    <row r="1595">
      <c r="A1595" s="2">
        <v>44027.825729108794</v>
      </c>
      <c r="B1595" s="3" t="s">
        <v>3916</v>
      </c>
      <c r="C1595" s="3" t="s">
        <v>3917</v>
      </c>
      <c r="D1595" s="3" t="s">
        <v>3918</v>
      </c>
      <c r="E1595" s="3" t="s">
        <v>7</v>
      </c>
    </row>
    <row r="1596">
      <c r="A1596" s="2">
        <v>44027.82638271991</v>
      </c>
      <c r="B1596" s="3" t="s">
        <v>3919</v>
      </c>
      <c r="C1596" s="3" t="s">
        <v>3920</v>
      </c>
      <c r="D1596" s="3" t="s">
        <v>3920</v>
      </c>
      <c r="E1596" s="3" t="s">
        <v>7</v>
      </c>
    </row>
    <row r="1597">
      <c r="A1597" s="2">
        <v>44027.827665868055</v>
      </c>
      <c r="B1597" s="3" t="s">
        <v>3921</v>
      </c>
      <c r="C1597" s="3" t="s">
        <v>3922</v>
      </c>
      <c r="D1597" s="3" t="s">
        <v>3922</v>
      </c>
      <c r="E1597" s="3" t="s">
        <v>7</v>
      </c>
    </row>
    <row r="1598">
      <c r="A1598" s="2">
        <v>44027.8294703125</v>
      </c>
      <c r="B1598" s="3" t="s">
        <v>3923</v>
      </c>
      <c r="C1598" s="3" t="s">
        <v>3924</v>
      </c>
      <c r="D1598" s="3" t="s">
        <v>3925</v>
      </c>
      <c r="E1598" s="3" t="s">
        <v>7</v>
      </c>
    </row>
    <row r="1599">
      <c r="A1599" s="2">
        <v>44027.83773914352</v>
      </c>
      <c r="B1599" s="3" t="s">
        <v>3926</v>
      </c>
      <c r="C1599" s="3" t="s">
        <v>3927</v>
      </c>
      <c r="D1599" s="3" t="s">
        <v>3928</v>
      </c>
      <c r="E1599" s="3" t="s">
        <v>7</v>
      </c>
    </row>
    <row r="1600">
      <c r="A1600" s="2">
        <v>44027.84114246527</v>
      </c>
      <c r="B1600" s="3" t="s">
        <v>3929</v>
      </c>
      <c r="C1600" s="3" t="s">
        <v>3930</v>
      </c>
      <c r="D1600" s="3" t="s">
        <v>3930</v>
      </c>
      <c r="E1600" s="3" t="s">
        <v>7</v>
      </c>
    </row>
    <row r="1601">
      <c r="A1601" s="2">
        <v>44027.84296761574</v>
      </c>
      <c r="B1601" s="3" t="s">
        <v>3931</v>
      </c>
      <c r="C1601" s="3" t="s">
        <v>3932</v>
      </c>
      <c r="D1601" s="3" t="s">
        <v>3933</v>
      </c>
      <c r="E1601" s="3" t="s">
        <v>7</v>
      </c>
    </row>
    <row r="1602">
      <c r="A1602" s="2">
        <v>44027.8444366551</v>
      </c>
      <c r="B1602" s="3" t="s">
        <v>3934</v>
      </c>
      <c r="C1602" s="3" t="s">
        <v>3935</v>
      </c>
      <c r="D1602" s="3" t="s">
        <v>3936</v>
      </c>
      <c r="E1602" s="3" t="s">
        <v>7</v>
      </c>
    </row>
    <row r="1603">
      <c r="A1603" s="2">
        <v>44027.845166354164</v>
      </c>
      <c r="B1603" s="3" t="s">
        <v>3937</v>
      </c>
      <c r="C1603" s="3" t="s">
        <v>3938</v>
      </c>
      <c r="D1603" s="3" t="s">
        <v>3938</v>
      </c>
      <c r="E1603" s="3" t="s">
        <v>7</v>
      </c>
    </row>
    <row r="1604">
      <c r="A1604" s="2">
        <v>44027.84805037037</v>
      </c>
      <c r="B1604" s="3" t="s">
        <v>3939</v>
      </c>
      <c r="C1604" s="3" t="s">
        <v>3940</v>
      </c>
      <c r="D1604" s="3" t="s">
        <v>3940</v>
      </c>
      <c r="E1604" s="3" t="s">
        <v>7</v>
      </c>
    </row>
    <row r="1605">
      <c r="A1605" s="2">
        <v>44027.85018716435</v>
      </c>
      <c r="B1605" s="3" t="s">
        <v>3941</v>
      </c>
      <c r="C1605" s="3" t="s">
        <v>3942</v>
      </c>
      <c r="D1605" s="3" t="s">
        <v>3942</v>
      </c>
      <c r="E1605" s="3" t="s">
        <v>7</v>
      </c>
    </row>
    <row r="1606">
      <c r="A1606" s="2">
        <v>44027.854765833334</v>
      </c>
      <c r="B1606" s="3" t="s">
        <v>3943</v>
      </c>
      <c r="C1606" s="3" t="s">
        <v>3944</v>
      </c>
      <c r="D1606" s="3" t="s">
        <v>3945</v>
      </c>
      <c r="E1606" s="3" t="s">
        <v>7</v>
      </c>
    </row>
    <row r="1607">
      <c r="A1607" s="2">
        <v>44027.854955601855</v>
      </c>
      <c r="B1607" s="3" t="s">
        <v>3946</v>
      </c>
      <c r="C1607" s="3" t="s">
        <v>3947</v>
      </c>
      <c r="D1607" s="3" t="s">
        <v>3948</v>
      </c>
      <c r="E1607" s="3" t="s">
        <v>7</v>
      </c>
    </row>
    <row r="1608">
      <c r="A1608" s="2">
        <v>44027.8590170949</v>
      </c>
      <c r="B1608" s="3" t="s">
        <v>3949</v>
      </c>
      <c r="C1608" s="3" t="s">
        <v>3950</v>
      </c>
      <c r="D1608" s="3" t="s">
        <v>3951</v>
      </c>
      <c r="E1608" s="3" t="s">
        <v>7</v>
      </c>
    </row>
    <row r="1609">
      <c r="A1609" s="2">
        <v>44027.862411979164</v>
      </c>
      <c r="B1609" s="3" t="s">
        <v>3952</v>
      </c>
      <c r="C1609" s="3" t="s">
        <v>3953</v>
      </c>
      <c r="D1609" s="3" t="s">
        <v>3953</v>
      </c>
      <c r="E1609" s="3" t="s">
        <v>7</v>
      </c>
    </row>
    <row r="1610">
      <c r="A1610" s="2">
        <v>44027.86318554398</v>
      </c>
      <c r="B1610" s="3" t="s">
        <v>3937</v>
      </c>
      <c r="C1610" s="3" t="s">
        <v>3938</v>
      </c>
      <c r="D1610" s="3" t="s">
        <v>3938</v>
      </c>
      <c r="E1610" s="3" t="s">
        <v>7</v>
      </c>
    </row>
    <row r="1611">
      <c r="A1611" s="2">
        <v>44027.86370033565</v>
      </c>
      <c r="B1611" s="3" t="s">
        <v>3937</v>
      </c>
      <c r="C1611" s="3" t="s">
        <v>3938</v>
      </c>
      <c r="D1611" s="3" t="s">
        <v>3938</v>
      </c>
      <c r="E1611" s="3" t="s">
        <v>7</v>
      </c>
    </row>
    <row r="1612">
      <c r="A1612" s="2">
        <v>44027.863726261574</v>
      </c>
      <c r="B1612" s="3" t="s">
        <v>3954</v>
      </c>
      <c r="C1612" s="3" t="s">
        <v>3955</v>
      </c>
      <c r="D1612" s="3" t="s">
        <v>3955</v>
      </c>
      <c r="E1612" s="3" t="s">
        <v>7</v>
      </c>
    </row>
    <row r="1613">
      <c r="A1613" s="2">
        <v>44027.86699592593</v>
      </c>
      <c r="B1613" s="3" t="s">
        <v>3956</v>
      </c>
      <c r="C1613" s="3" t="s">
        <v>3957</v>
      </c>
      <c r="D1613" s="3" t="s">
        <v>3957</v>
      </c>
      <c r="E1613" s="3" t="s">
        <v>7</v>
      </c>
    </row>
    <row r="1614">
      <c r="A1614" s="2">
        <v>44027.87755604167</v>
      </c>
      <c r="B1614" s="3" t="s">
        <v>3958</v>
      </c>
      <c r="C1614" s="3" t="s">
        <v>3959</v>
      </c>
      <c r="D1614" s="3" t="s">
        <v>3959</v>
      </c>
      <c r="E1614" s="3" t="s">
        <v>7</v>
      </c>
    </row>
    <row r="1615">
      <c r="A1615" s="2">
        <v>44027.884452997685</v>
      </c>
      <c r="B1615" s="3" t="s">
        <v>3960</v>
      </c>
      <c r="C1615" s="3" t="s">
        <v>3961</v>
      </c>
      <c r="D1615" s="3" t="s">
        <v>3962</v>
      </c>
      <c r="E1615" s="3" t="s">
        <v>7</v>
      </c>
    </row>
    <row r="1616">
      <c r="A1616" s="2">
        <v>44027.88542628472</v>
      </c>
      <c r="B1616" s="3" t="s">
        <v>3963</v>
      </c>
      <c r="C1616" s="3" t="s">
        <v>3964</v>
      </c>
      <c r="D1616" s="3" t="s">
        <v>3965</v>
      </c>
      <c r="E1616" s="3" t="s">
        <v>7</v>
      </c>
    </row>
    <row r="1617">
      <c r="A1617" s="2">
        <v>44027.888394814814</v>
      </c>
      <c r="B1617" s="3" t="s">
        <v>3966</v>
      </c>
      <c r="C1617" s="3" t="s">
        <v>3967</v>
      </c>
      <c r="D1617" s="3" t="s">
        <v>3967</v>
      </c>
      <c r="E1617" s="3" t="s">
        <v>7</v>
      </c>
    </row>
    <row r="1618">
      <c r="A1618" s="2">
        <v>44027.88978964121</v>
      </c>
      <c r="B1618" s="3" t="s">
        <v>3968</v>
      </c>
      <c r="C1618" s="3" t="s">
        <v>3969</v>
      </c>
      <c r="D1618" s="3" t="s">
        <v>3970</v>
      </c>
      <c r="E1618" s="3" t="s">
        <v>7</v>
      </c>
    </row>
    <row r="1619">
      <c r="A1619" s="2">
        <v>44027.899476226856</v>
      </c>
      <c r="B1619" s="3" t="s">
        <v>3971</v>
      </c>
      <c r="C1619" s="3" t="s">
        <v>3972</v>
      </c>
      <c r="D1619" s="3" t="s">
        <v>3972</v>
      </c>
      <c r="E1619" s="3" t="s">
        <v>7</v>
      </c>
    </row>
    <row r="1620">
      <c r="A1620" s="2">
        <v>44027.90188252315</v>
      </c>
      <c r="B1620" s="3" t="s">
        <v>3973</v>
      </c>
      <c r="C1620" s="3" t="s">
        <v>3974</v>
      </c>
      <c r="D1620" s="3" t="s">
        <v>3974</v>
      </c>
      <c r="E1620" s="3" t="s">
        <v>7</v>
      </c>
    </row>
    <row r="1621">
      <c r="A1621" s="2">
        <v>44027.90930813657</v>
      </c>
      <c r="B1621" s="3" t="s">
        <v>3975</v>
      </c>
      <c r="C1621" s="3" t="s">
        <v>3976</v>
      </c>
      <c r="D1621" s="3" t="s">
        <v>3976</v>
      </c>
      <c r="E1621" s="3" t="s">
        <v>7</v>
      </c>
    </row>
    <row r="1622">
      <c r="A1622" s="2">
        <v>44027.91012061342</v>
      </c>
      <c r="B1622" s="3" t="s">
        <v>3977</v>
      </c>
      <c r="C1622" s="3" t="s">
        <v>3978</v>
      </c>
      <c r="D1622" s="3" t="s">
        <v>3979</v>
      </c>
      <c r="E1622" s="3" t="s">
        <v>7</v>
      </c>
    </row>
    <row r="1623">
      <c r="A1623" s="2">
        <v>44027.91401716435</v>
      </c>
      <c r="B1623" s="3" t="s">
        <v>3980</v>
      </c>
      <c r="C1623" s="3" t="s">
        <v>3981</v>
      </c>
      <c r="D1623" s="3" t="s">
        <v>3982</v>
      </c>
      <c r="E1623" s="3" t="s">
        <v>7</v>
      </c>
    </row>
    <row r="1624">
      <c r="A1624" s="2">
        <v>44027.915667939815</v>
      </c>
      <c r="B1624" s="3" t="s">
        <v>3983</v>
      </c>
      <c r="C1624" s="3" t="s">
        <v>3984</v>
      </c>
      <c r="D1624" s="3" t="s">
        <v>3985</v>
      </c>
      <c r="E1624" s="3" t="s">
        <v>7</v>
      </c>
    </row>
    <row r="1625">
      <c r="A1625" s="2">
        <v>44027.921612754624</v>
      </c>
      <c r="B1625" s="3" t="s">
        <v>3986</v>
      </c>
      <c r="C1625" s="3" t="s">
        <v>3987</v>
      </c>
      <c r="D1625" s="3" t="s">
        <v>3987</v>
      </c>
      <c r="E1625" s="3" t="s">
        <v>7</v>
      </c>
    </row>
    <row r="1626">
      <c r="A1626" s="2">
        <v>44027.924687928244</v>
      </c>
      <c r="B1626" s="3" t="s">
        <v>3988</v>
      </c>
      <c r="C1626" s="3" t="s">
        <v>3989</v>
      </c>
      <c r="D1626" s="3" t="s">
        <v>3989</v>
      </c>
      <c r="E1626" s="3" t="s">
        <v>7</v>
      </c>
    </row>
    <row r="1627">
      <c r="A1627" s="2">
        <v>44027.924999780094</v>
      </c>
      <c r="B1627" s="3" t="s">
        <v>3990</v>
      </c>
      <c r="C1627" s="3" t="s">
        <v>3991</v>
      </c>
      <c r="D1627" s="3" t="s">
        <v>3991</v>
      </c>
      <c r="E1627" s="3" t="s">
        <v>7</v>
      </c>
    </row>
    <row r="1628">
      <c r="A1628" s="2">
        <v>44027.92641166667</v>
      </c>
      <c r="B1628" s="3" t="s">
        <v>3992</v>
      </c>
      <c r="C1628" s="3" t="s">
        <v>3993</v>
      </c>
      <c r="D1628" s="3" t="s">
        <v>3994</v>
      </c>
      <c r="E1628" s="3" t="s">
        <v>632</v>
      </c>
    </row>
    <row r="1629">
      <c r="A1629" s="2">
        <v>44027.927822592595</v>
      </c>
      <c r="B1629" s="3" t="s">
        <v>3995</v>
      </c>
      <c r="C1629" s="3" t="s">
        <v>3996</v>
      </c>
      <c r="D1629" s="3" t="s">
        <v>3997</v>
      </c>
      <c r="E1629" s="3" t="s">
        <v>7</v>
      </c>
    </row>
    <row r="1630">
      <c r="A1630" s="2">
        <v>44027.930221689814</v>
      </c>
      <c r="B1630" s="3" t="s">
        <v>3998</v>
      </c>
      <c r="C1630" s="3" t="s">
        <v>3999</v>
      </c>
      <c r="D1630" s="3" t="s">
        <v>3999</v>
      </c>
      <c r="E1630" s="3" t="s">
        <v>7</v>
      </c>
    </row>
    <row r="1631">
      <c r="A1631" s="2">
        <v>44027.93146655093</v>
      </c>
      <c r="B1631" s="3" t="s">
        <v>4000</v>
      </c>
      <c r="C1631" s="3" t="s">
        <v>4001</v>
      </c>
      <c r="D1631" s="3" t="s">
        <v>4001</v>
      </c>
      <c r="E1631" s="3" t="s">
        <v>7</v>
      </c>
    </row>
    <row r="1632">
      <c r="A1632" s="2">
        <v>44027.93632743055</v>
      </c>
      <c r="B1632" s="3" t="s">
        <v>4002</v>
      </c>
      <c r="C1632" s="3" t="s">
        <v>4003</v>
      </c>
      <c r="D1632" s="3" t="s">
        <v>4004</v>
      </c>
      <c r="E1632" s="3" t="s">
        <v>7</v>
      </c>
    </row>
    <row r="1633">
      <c r="A1633" s="2">
        <v>44027.93732715277</v>
      </c>
      <c r="B1633" s="3" t="s">
        <v>4005</v>
      </c>
      <c r="C1633" s="3" t="s">
        <v>4006</v>
      </c>
      <c r="D1633" s="3" t="s">
        <v>4006</v>
      </c>
      <c r="E1633" s="3" t="s">
        <v>7</v>
      </c>
    </row>
    <row r="1634">
      <c r="A1634" s="2">
        <v>44027.93748707176</v>
      </c>
      <c r="B1634" s="3" t="s">
        <v>4007</v>
      </c>
      <c r="C1634" s="3" t="s">
        <v>4008</v>
      </c>
      <c r="D1634" s="3" t="s">
        <v>4009</v>
      </c>
      <c r="E1634" s="3" t="s">
        <v>7</v>
      </c>
    </row>
    <row r="1635">
      <c r="A1635" s="2">
        <v>44027.937872731476</v>
      </c>
      <c r="B1635" s="3" t="s">
        <v>4010</v>
      </c>
      <c r="C1635" s="3" t="s">
        <v>4011</v>
      </c>
      <c r="D1635" s="3" t="s">
        <v>4012</v>
      </c>
      <c r="E1635" s="3" t="s">
        <v>7</v>
      </c>
    </row>
    <row r="1636">
      <c r="A1636" s="2">
        <v>44027.93863467593</v>
      </c>
      <c r="B1636" s="3" t="s">
        <v>4013</v>
      </c>
      <c r="C1636" s="3" t="s">
        <v>1204</v>
      </c>
      <c r="D1636" s="3" t="s">
        <v>1204</v>
      </c>
      <c r="E1636" s="3" t="s">
        <v>7</v>
      </c>
    </row>
    <row r="1637">
      <c r="A1637" s="2">
        <v>44027.94198636574</v>
      </c>
      <c r="B1637" s="3" t="s">
        <v>4014</v>
      </c>
      <c r="C1637" s="3" t="s">
        <v>4015</v>
      </c>
      <c r="D1637" s="3" t="s">
        <v>4015</v>
      </c>
      <c r="E1637" s="3" t="s">
        <v>7</v>
      </c>
    </row>
    <row r="1638">
      <c r="A1638" s="2">
        <v>44027.94522415509</v>
      </c>
      <c r="B1638" s="3" t="s">
        <v>4016</v>
      </c>
      <c r="C1638" s="3" t="s">
        <v>4017</v>
      </c>
      <c r="D1638" s="3" t="s">
        <v>4017</v>
      </c>
      <c r="E1638" s="3" t="s">
        <v>7</v>
      </c>
    </row>
    <row r="1639">
      <c r="A1639" s="2">
        <v>44027.94618482639</v>
      </c>
      <c r="B1639" s="3" t="s">
        <v>4018</v>
      </c>
      <c r="C1639" s="3" t="s">
        <v>4019</v>
      </c>
      <c r="D1639" s="3" t="s">
        <v>4020</v>
      </c>
      <c r="E1639" s="3" t="s">
        <v>7</v>
      </c>
    </row>
    <row r="1640">
      <c r="A1640" s="2">
        <v>44027.946370081016</v>
      </c>
      <c r="B1640" s="3" t="s">
        <v>4021</v>
      </c>
      <c r="C1640" s="3" t="s">
        <v>4022</v>
      </c>
      <c r="D1640" s="3" t="s">
        <v>4023</v>
      </c>
      <c r="E1640" s="3" t="s">
        <v>7</v>
      </c>
    </row>
    <row r="1641">
      <c r="A1641" s="2">
        <v>44027.94647909723</v>
      </c>
      <c r="B1641" s="3" t="s">
        <v>4024</v>
      </c>
      <c r="C1641" s="3" t="s">
        <v>4025</v>
      </c>
      <c r="D1641" s="3" t="s">
        <v>4026</v>
      </c>
      <c r="E1641" s="3" t="s">
        <v>7</v>
      </c>
    </row>
    <row r="1642">
      <c r="A1642" s="2">
        <v>44027.94666158565</v>
      </c>
      <c r="B1642" s="3" t="s">
        <v>4027</v>
      </c>
      <c r="C1642" s="3" t="s">
        <v>4028</v>
      </c>
      <c r="D1642" s="3" t="s">
        <v>4028</v>
      </c>
      <c r="E1642" s="3" t="s">
        <v>7</v>
      </c>
    </row>
    <row r="1643">
      <c r="A1643" s="2">
        <v>44027.94687540509</v>
      </c>
      <c r="B1643" s="3" t="s">
        <v>4024</v>
      </c>
      <c r="C1643" s="3" t="s">
        <v>4025</v>
      </c>
      <c r="D1643" s="3" t="s">
        <v>4026</v>
      </c>
      <c r="E1643" s="3" t="s">
        <v>7</v>
      </c>
    </row>
    <row r="1644">
      <c r="A1644" s="2">
        <v>44027.94838677083</v>
      </c>
      <c r="B1644" s="3" t="s">
        <v>4029</v>
      </c>
      <c r="C1644" s="3" t="s">
        <v>4030</v>
      </c>
      <c r="D1644" s="3" t="s">
        <v>4030</v>
      </c>
      <c r="E1644" s="3" t="s">
        <v>7</v>
      </c>
    </row>
    <row r="1645">
      <c r="A1645" s="2">
        <v>44027.94873118056</v>
      </c>
      <c r="B1645" s="3" t="s">
        <v>4031</v>
      </c>
      <c r="C1645" s="3" t="s">
        <v>4032</v>
      </c>
      <c r="D1645" s="3" t="s">
        <v>4033</v>
      </c>
      <c r="E1645" s="3" t="s">
        <v>7</v>
      </c>
    </row>
    <row r="1646">
      <c r="A1646" s="2">
        <v>44027.94874208333</v>
      </c>
      <c r="B1646" s="3" t="s">
        <v>4034</v>
      </c>
      <c r="C1646" s="3" t="s">
        <v>4035</v>
      </c>
      <c r="D1646" s="3" t="s">
        <v>4035</v>
      </c>
      <c r="E1646" s="3" t="s">
        <v>7</v>
      </c>
    </row>
    <row r="1647">
      <c r="A1647" s="2">
        <v>44027.94904331019</v>
      </c>
      <c r="B1647" s="3" t="s">
        <v>4036</v>
      </c>
      <c r="C1647" s="3" t="s">
        <v>4037</v>
      </c>
      <c r="D1647" s="3" t="s">
        <v>4038</v>
      </c>
      <c r="E1647" s="3" t="s">
        <v>7</v>
      </c>
    </row>
    <row r="1648">
      <c r="A1648" s="2">
        <v>44027.9514552662</v>
      </c>
      <c r="B1648" s="3" t="s">
        <v>1203</v>
      </c>
      <c r="C1648" s="3" t="s">
        <v>1204</v>
      </c>
      <c r="D1648" s="3" t="s">
        <v>1204</v>
      </c>
      <c r="E1648" s="3" t="s">
        <v>7</v>
      </c>
    </row>
    <row r="1649">
      <c r="A1649" s="2">
        <v>44027.95452515046</v>
      </c>
      <c r="B1649" s="3" t="s">
        <v>4039</v>
      </c>
      <c r="C1649" s="3" t="s">
        <v>4040</v>
      </c>
      <c r="D1649" s="3" t="s">
        <v>4040</v>
      </c>
      <c r="E1649" s="3" t="s">
        <v>7</v>
      </c>
    </row>
    <row r="1650">
      <c r="A1650" s="2">
        <v>44027.956927164356</v>
      </c>
      <c r="B1650" s="3" t="s">
        <v>4041</v>
      </c>
      <c r="C1650" s="3" t="s">
        <v>4042</v>
      </c>
      <c r="D1650" s="3" t="s">
        <v>4043</v>
      </c>
      <c r="E1650" s="3" t="s">
        <v>7</v>
      </c>
    </row>
    <row r="1651">
      <c r="A1651" s="2">
        <v>44027.95876403935</v>
      </c>
      <c r="B1651" s="3" t="s">
        <v>2275</v>
      </c>
      <c r="C1651" s="3" t="s">
        <v>2276</v>
      </c>
      <c r="D1651" s="3" t="s">
        <v>2276</v>
      </c>
      <c r="E1651" s="3" t="s">
        <v>7</v>
      </c>
    </row>
    <row r="1652">
      <c r="A1652" s="2">
        <v>44027.96194574074</v>
      </c>
      <c r="B1652" s="3" t="s">
        <v>4044</v>
      </c>
      <c r="C1652" s="3" t="s">
        <v>4045</v>
      </c>
      <c r="D1652" s="3" t="s">
        <v>4045</v>
      </c>
      <c r="E1652" s="3" t="s">
        <v>7</v>
      </c>
    </row>
    <row r="1653">
      <c r="A1653" s="2">
        <v>44027.96523184028</v>
      </c>
      <c r="B1653" s="3" t="s">
        <v>4046</v>
      </c>
      <c r="C1653" s="3" t="s">
        <v>3462</v>
      </c>
      <c r="D1653" s="3" t="s">
        <v>4047</v>
      </c>
      <c r="E1653" s="3" t="s">
        <v>7</v>
      </c>
    </row>
    <row r="1654">
      <c r="A1654" s="2">
        <v>44027.97135497685</v>
      </c>
      <c r="B1654" s="3" t="s">
        <v>4048</v>
      </c>
      <c r="C1654" s="3" t="s">
        <v>4049</v>
      </c>
      <c r="D1654" s="3" t="s">
        <v>4050</v>
      </c>
      <c r="E1654" s="3" t="s">
        <v>7</v>
      </c>
    </row>
    <row r="1655">
      <c r="A1655" s="2">
        <v>44027.97888267361</v>
      </c>
      <c r="B1655" s="3" t="s">
        <v>4051</v>
      </c>
      <c r="C1655" s="3" t="s">
        <v>4052</v>
      </c>
      <c r="D1655" s="3" t="s">
        <v>4052</v>
      </c>
      <c r="E1655" s="3" t="s">
        <v>7</v>
      </c>
    </row>
    <row r="1656">
      <c r="A1656" s="2">
        <v>44027.98127826389</v>
      </c>
      <c r="B1656" s="3" t="s">
        <v>4053</v>
      </c>
      <c r="C1656" s="3" t="s">
        <v>4054</v>
      </c>
      <c r="D1656" s="3" t="s">
        <v>4054</v>
      </c>
      <c r="E1656" s="3" t="s">
        <v>7</v>
      </c>
    </row>
    <row r="1657">
      <c r="A1657" s="2">
        <v>44027.98599271991</v>
      </c>
      <c r="B1657" s="3" t="s">
        <v>4055</v>
      </c>
      <c r="C1657" s="3" t="s">
        <v>4056</v>
      </c>
      <c r="D1657" s="3" t="s">
        <v>4057</v>
      </c>
      <c r="E1657" s="3" t="s">
        <v>7</v>
      </c>
    </row>
    <row r="1658">
      <c r="A1658" s="2">
        <v>44027.989171712965</v>
      </c>
      <c r="B1658" s="3" t="s">
        <v>4058</v>
      </c>
      <c r="C1658" s="3" t="s">
        <v>4059</v>
      </c>
      <c r="D1658" s="3" t="s">
        <v>4060</v>
      </c>
      <c r="E1658" s="3" t="s">
        <v>7</v>
      </c>
    </row>
    <row r="1659">
      <c r="A1659" s="2">
        <v>44027.99109163195</v>
      </c>
      <c r="B1659" s="3" t="s">
        <v>4061</v>
      </c>
      <c r="C1659" s="3" t="s">
        <v>4062</v>
      </c>
      <c r="D1659" s="3" t="s">
        <v>4062</v>
      </c>
      <c r="E1659" s="3" t="s">
        <v>7</v>
      </c>
    </row>
    <row r="1660">
      <c r="A1660" s="2">
        <v>44027.99271928241</v>
      </c>
      <c r="B1660" s="3" t="s">
        <v>4063</v>
      </c>
      <c r="C1660" s="3" t="s">
        <v>4064</v>
      </c>
      <c r="D1660" s="3" t="s">
        <v>4064</v>
      </c>
      <c r="E1660" s="3" t="s">
        <v>7</v>
      </c>
    </row>
    <row r="1661">
      <c r="A1661" s="2">
        <v>44027.99587303241</v>
      </c>
      <c r="B1661" s="3" t="s">
        <v>4063</v>
      </c>
      <c r="C1661" s="3" t="s">
        <v>4064</v>
      </c>
      <c r="D1661" s="3" t="s">
        <v>4065</v>
      </c>
      <c r="E1661" s="3" t="s">
        <v>7</v>
      </c>
    </row>
    <row r="1662">
      <c r="A1662" s="2">
        <v>44028.00029858796</v>
      </c>
      <c r="B1662" s="3" t="s">
        <v>4066</v>
      </c>
      <c r="C1662" s="3" t="s">
        <v>4067</v>
      </c>
      <c r="D1662" s="3" t="s">
        <v>4067</v>
      </c>
      <c r="E1662" s="3" t="s">
        <v>7</v>
      </c>
    </row>
    <row r="1663">
      <c r="A1663" s="2">
        <v>44028.00050011574</v>
      </c>
      <c r="B1663" s="3" t="s">
        <v>4068</v>
      </c>
      <c r="C1663" s="3" t="s">
        <v>4069</v>
      </c>
      <c r="D1663" s="3" t="s">
        <v>2744</v>
      </c>
      <c r="E1663" s="3" t="s">
        <v>7</v>
      </c>
    </row>
    <row r="1664">
      <c r="A1664" s="2">
        <v>44028.00533883102</v>
      </c>
      <c r="B1664" s="3" t="s">
        <v>4070</v>
      </c>
      <c r="C1664" s="3" t="s">
        <v>4071</v>
      </c>
      <c r="D1664" s="3" t="s">
        <v>4071</v>
      </c>
      <c r="E1664" s="3" t="s">
        <v>7</v>
      </c>
    </row>
    <row r="1665">
      <c r="A1665" s="2">
        <v>44028.013171886574</v>
      </c>
      <c r="B1665" s="3" t="s">
        <v>3919</v>
      </c>
      <c r="C1665" s="3" t="s">
        <v>3920</v>
      </c>
      <c r="D1665" s="3" t="s">
        <v>3920</v>
      </c>
      <c r="E1665" s="3" t="s">
        <v>7</v>
      </c>
    </row>
    <row r="1666">
      <c r="A1666" s="2">
        <v>44028.01478034722</v>
      </c>
      <c r="B1666" s="3" t="s">
        <v>4072</v>
      </c>
      <c r="C1666" s="3" t="s">
        <v>4073</v>
      </c>
      <c r="D1666" s="3" t="s">
        <v>4073</v>
      </c>
      <c r="E1666" s="3" t="s">
        <v>7</v>
      </c>
    </row>
    <row r="1667">
      <c r="A1667" s="2">
        <v>44028.01691826389</v>
      </c>
      <c r="B1667" s="3" t="s">
        <v>4074</v>
      </c>
      <c r="C1667" s="3" t="s">
        <v>4075</v>
      </c>
      <c r="D1667" s="3" t="s">
        <v>4075</v>
      </c>
      <c r="E1667" s="3" t="s">
        <v>7</v>
      </c>
    </row>
    <row r="1668">
      <c r="A1668" s="2">
        <v>44028.03122181713</v>
      </c>
      <c r="B1668" s="3" t="s">
        <v>4076</v>
      </c>
      <c r="C1668" s="3" t="s">
        <v>4077</v>
      </c>
      <c r="D1668" s="3" t="s">
        <v>4078</v>
      </c>
      <c r="E1668" s="3" t="s">
        <v>7</v>
      </c>
    </row>
    <row r="1669">
      <c r="A1669" s="2">
        <v>44028.031614444444</v>
      </c>
      <c r="B1669" s="3" t="s">
        <v>4079</v>
      </c>
      <c r="C1669" s="3" t="s">
        <v>4080</v>
      </c>
      <c r="D1669" s="3" t="s">
        <v>4080</v>
      </c>
      <c r="E1669" s="3" t="s">
        <v>7</v>
      </c>
    </row>
    <row r="1670">
      <c r="A1670" s="2">
        <v>44028.03263951388</v>
      </c>
      <c r="B1670" s="3" t="s">
        <v>4081</v>
      </c>
      <c r="C1670" s="3" t="s">
        <v>4082</v>
      </c>
      <c r="D1670" s="3" t="s">
        <v>4083</v>
      </c>
      <c r="E1670" s="3" t="s">
        <v>7</v>
      </c>
    </row>
    <row r="1671">
      <c r="A1671" s="2">
        <v>44028.04452630787</v>
      </c>
      <c r="B1671" s="3" t="s">
        <v>4084</v>
      </c>
      <c r="C1671" s="3" t="s">
        <v>4085</v>
      </c>
      <c r="D1671" s="3" t="s">
        <v>4085</v>
      </c>
      <c r="E1671" s="3" t="s">
        <v>7</v>
      </c>
    </row>
    <row r="1672">
      <c r="A1672" s="2">
        <v>44028.049223194444</v>
      </c>
      <c r="B1672" s="3" t="s">
        <v>4086</v>
      </c>
      <c r="C1672" s="3" t="s">
        <v>4087</v>
      </c>
      <c r="D1672" s="3" t="s">
        <v>4087</v>
      </c>
      <c r="E1672" s="3" t="s">
        <v>7</v>
      </c>
    </row>
    <row r="1673">
      <c r="A1673" s="2">
        <v>44028.04930987269</v>
      </c>
      <c r="B1673" s="3" t="s">
        <v>4088</v>
      </c>
      <c r="C1673" s="3" t="s">
        <v>4089</v>
      </c>
      <c r="D1673" s="3" t="s">
        <v>4089</v>
      </c>
      <c r="E1673" s="3" t="s">
        <v>7</v>
      </c>
    </row>
    <row r="1674">
      <c r="A1674" s="2">
        <v>44028.05284761574</v>
      </c>
      <c r="B1674" s="3" t="s">
        <v>4090</v>
      </c>
      <c r="C1674" s="3" t="s">
        <v>4091</v>
      </c>
      <c r="D1674" s="3" t="s">
        <v>4092</v>
      </c>
      <c r="E1674" s="3" t="s">
        <v>7</v>
      </c>
    </row>
    <row r="1675">
      <c r="A1675" s="2">
        <v>44028.05337144676</v>
      </c>
      <c r="B1675" s="3" t="s">
        <v>4093</v>
      </c>
      <c r="C1675" s="3" t="s">
        <v>4094</v>
      </c>
      <c r="D1675" s="3" t="s">
        <v>4095</v>
      </c>
      <c r="E1675" s="3" t="s">
        <v>7</v>
      </c>
    </row>
    <row r="1676">
      <c r="A1676" s="2">
        <v>44028.05566246528</v>
      </c>
      <c r="B1676" s="3" t="s">
        <v>4096</v>
      </c>
      <c r="C1676" s="3" t="s">
        <v>4097</v>
      </c>
      <c r="D1676" s="3" t="s">
        <v>4097</v>
      </c>
      <c r="E1676" s="3" t="s">
        <v>7</v>
      </c>
    </row>
    <row r="1677">
      <c r="A1677" s="2">
        <v>44028.05660964121</v>
      </c>
      <c r="B1677" s="3" t="s">
        <v>4098</v>
      </c>
      <c r="C1677" s="3" t="s">
        <v>4099</v>
      </c>
      <c r="D1677" s="3" t="s">
        <v>4100</v>
      </c>
      <c r="E1677" s="3" t="s">
        <v>7</v>
      </c>
    </row>
    <row r="1678">
      <c r="A1678" s="2">
        <v>44028.07248145834</v>
      </c>
      <c r="B1678" s="3" t="s">
        <v>4101</v>
      </c>
      <c r="C1678" s="3" t="s">
        <v>4102</v>
      </c>
      <c r="D1678" s="3" t="s">
        <v>4103</v>
      </c>
      <c r="E1678" s="3" t="s">
        <v>7</v>
      </c>
    </row>
    <row r="1679">
      <c r="A1679" s="2">
        <v>44028.076310868055</v>
      </c>
      <c r="B1679" s="3" t="s">
        <v>4104</v>
      </c>
      <c r="C1679" s="3" t="s">
        <v>4105</v>
      </c>
      <c r="D1679" s="3" t="s">
        <v>4106</v>
      </c>
      <c r="E1679" s="3" t="s">
        <v>7</v>
      </c>
    </row>
    <row r="1680">
      <c r="A1680" s="2">
        <v>44028.092176527774</v>
      </c>
      <c r="B1680" s="3" t="s">
        <v>4107</v>
      </c>
      <c r="C1680" s="3" t="s">
        <v>4108</v>
      </c>
      <c r="D1680" s="3" t="s">
        <v>4109</v>
      </c>
      <c r="E1680" s="3" t="s">
        <v>7</v>
      </c>
    </row>
    <row r="1681">
      <c r="A1681" s="2">
        <v>44028.09793670139</v>
      </c>
      <c r="B1681" s="3" t="s">
        <v>4110</v>
      </c>
      <c r="C1681" s="3" t="s">
        <v>4111</v>
      </c>
      <c r="D1681" s="3" t="s">
        <v>4112</v>
      </c>
      <c r="E1681" s="3" t="s">
        <v>7</v>
      </c>
    </row>
    <row r="1682">
      <c r="A1682" s="2">
        <v>44028.10292440972</v>
      </c>
      <c r="B1682" s="3" t="s">
        <v>4113</v>
      </c>
      <c r="C1682" s="3" t="s">
        <v>4114</v>
      </c>
      <c r="D1682" s="3" t="s">
        <v>4114</v>
      </c>
      <c r="E1682" s="3" t="s">
        <v>7</v>
      </c>
    </row>
    <row r="1683">
      <c r="A1683" s="2">
        <v>44028.111156388884</v>
      </c>
      <c r="B1683" s="3" t="s">
        <v>4115</v>
      </c>
      <c r="C1683" s="3" t="s">
        <v>4116</v>
      </c>
      <c r="D1683" s="3" t="s">
        <v>4117</v>
      </c>
      <c r="E1683" s="3" t="s">
        <v>7</v>
      </c>
    </row>
    <row r="1684">
      <c r="A1684" s="2">
        <v>44028.13210107639</v>
      </c>
      <c r="B1684" s="3" t="s">
        <v>4118</v>
      </c>
      <c r="C1684" s="3" t="s">
        <v>4119</v>
      </c>
      <c r="D1684" s="3" t="s">
        <v>4119</v>
      </c>
      <c r="E1684" s="3" t="s">
        <v>7</v>
      </c>
    </row>
    <row r="1685">
      <c r="A1685" s="2">
        <v>44028.148041099535</v>
      </c>
      <c r="B1685" s="3" t="s">
        <v>4120</v>
      </c>
      <c r="C1685" s="3" t="s">
        <v>4121</v>
      </c>
      <c r="D1685" s="3" t="s">
        <v>4122</v>
      </c>
      <c r="E1685" s="3" t="s">
        <v>7</v>
      </c>
    </row>
    <row r="1686">
      <c r="A1686" s="2">
        <v>44028.18461837963</v>
      </c>
      <c r="B1686" s="3" t="s">
        <v>4123</v>
      </c>
      <c r="C1686" s="3" t="s">
        <v>4124</v>
      </c>
      <c r="D1686" s="3" t="s">
        <v>4124</v>
      </c>
      <c r="E1686" s="3" t="s">
        <v>7</v>
      </c>
    </row>
    <row r="1687">
      <c r="A1687" s="2">
        <v>44028.209509849534</v>
      </c>
      <c r="B1687" s="3" t="s">
        <v>4125</v>
      </c>
      <c r="C1687" s="3" t="s">
        <v>4126</v>
      </c>
      <c r="D1687" s="3" t="s">
        <v>4127</v>
      </c>
      <c r="E1687" s="3" t="s">
        <v>7</v>
      </c>
    </row>
    <row r="1688">
      <c r="A1688" s="2">
        <v>44028.21755158565</v>
      </c>
      <c r="B1688" s="3" t="s">
        <v>4128</v>
      </c>
      <c r="C1688" s="3" t="s">
        <v>4129</v>
      </c>
      <c r="D1688" s="3" t="s">
        <v>4130</v>
      </c>
      <c r="E1688" s="3" t="s">
        <v>7</v>
      </c>
    </row>
    <row r="1689">
      <c r="A1689" s="2">
        <v>44028.23395873843</v>
      </c>
      <c r="B1689" s="3" t="s">
        <v>4131</v>
      </c>
      <c r="C1689" s="3" t="s">
        <v>4132</v>
      </c>
      <c r="D1689" s="3" t="s">
        <v>4132</v>
      </c>
      <c r="E1689" s="3" t="s">
        <v>7</v>
      </c>
    </row>
    <row r="1690">
      <c r="A1690" s="2">
        <v>44028.23953518519</v>
      </c>
      <c r="B1690" s="3" t="s">
        <v>4133</v>
      </c>
      <c r="C1690" s="3" t="s">
        <v>4134</v>
      </c>
      <c r="D1690" s="3" t="s">
        <v>4135</v>
      </c>
      <c r="E1690" s="3" t="s">
        <v>7</v>
      </c>
    </row>
    <row r="1691">
      <c r="A1691" s="2">
        <v>44028.241936921295</v>
      </c>
      <c r="B1691" s="3" t="s">
        <v>4136</v>
      </c>
      <c r="C1691" s="3" t="s">
        <v>4137</v>
      </c>
      <c r="D1691" s="3" t="s">
        <v>4137</v>
      </c>
      <c r="E1691" s="3" t="s">
        <v>7</v>
      </c>
    </row>
    <row r="1692">
      <c r="A1692" s="2">
        <v>44028.24756697917</v>
      </c>
      <c r="B1692" s="3" t="s">
        <v>4138</v>
      </c>
      <c r="C1692" s="3" t="s">
        <v>4139</v>
      </c>
      <c r="D1692" s="3" t="s">
        <v>4139</v>
      </c>
      <c r="E1692" s="3" t="s">
        <v>7</v>
      </c>
    </row>
    <row r="1693">
      <c r="A1693" s="2">
        <v>44028.28313909722</v>
      </c>
      <c r="B1693" s="3" t="s">
        <v>4140</v>
      </c>
      <c r="C1693" s="3" t="s">
        <v>4141</v>
      </c>
      <c r="D1693" s="3" t="s">
        <v>4141</v>
      </c>
      <c r="E1693" s="3" t="s">
        <v>7</v>
      </c>
    </row>
    <row r="1694">
      <c r="A1694" s="2">
        <v>44028.288492974534</v>
      </c>
      <c r="B1694" s="3" t="s">
        <v>4142</v>
      </c>
      <c r="C1694" s="3" t="s">
        <v>4143</v>
      </c>
      <c r="D1694" s="3" t="s">
        <v>4143</v>
      </c>
      <c r="E1694" s="3" t="s">
        <v>7</v>
      </c>
    </row>
    <row r="1695">
      <c r="A1695" s="2">
        <v>44028.302994212965</v>
      </c>
      <c r="B1695" s="3" t="s">
        <v>4144</v>
      </c>
      <c r="C1695" s="3" t="s">
        <v>4145</v>
      </c>
      <c r="D1695" s="3" t="s">
        <v>4146</v>
      </c>
      <c r="E1695" s="3" t="s">
        <v>7</v>
      </c>
    </row>
    <row r="1696">
      <c r="A1696" s="2">
        <v>44028.31024773148</v>
      </c>
      <c r="B1696" s="3" t="s">
        <v>4147</v>
      </c>
      <c r="C1696" s="3" t="s">
        <v>4148</v>
      </c>
      <c r="D1696" s="3" t="s">
        <v>4148</v>
      </c>
      <c r="E1696" s="3" t="s">
        <v>7</v>
      </c>
    </row>
    <row r="1697">
      <c r="A1697" s="2">
        <v>44028.329166041665</v>
      </c>
      <c r="B1697" s="3" t="s">
        <v>4149</v>
      </c>
      <c r="C1697" s="3" t="s">
        <v>4150</v>
      </c>
      <c r="D1697" s="3" t="s">
        <v>4151</v>
      </c>
      <c r="E1697" s="3" t="s">
        <v>7</v>
      </c>
    </row>
    <row r="1698">
      <c r="A1698" s="2">
        <v>44028.33589976851</v>
      </c>
      <c r="B1698" s="3" t="s">
        <v>4152</v>
      </c>
      <c r="C1698" s="3" t="s">
        <v>4153</v>
      </c>
      <c r="D1698" s="3" t="s">
        <v>4153</v>
      </c>
      <c r="E1698" s="3" t="s">
        <v>7</v>
      </c>
    </row>
    <row r="1699">
      <c r="A1699" s="2">
        <v>44028.34837212963</v>
      </c>
      <c r="B1699" s="3" t="s">
        <v>4154</v>
      </c>
      <c r="C1699" s="3" t="s">
        <v>4155</v>
      </c>
      <c r="D1699" s="3" t="s">
        <v>4155</v>
      </c>
      <c r="E1699" s="3" t="s">
        <v>7</v>
      </c>
    </row>
    <row r="1700">
      <c r="A1700" s="2">
        <v>44028.35890180556</v>
      </c>
      <c r="B1700" s="3" t="s">
        <v>4156</v>
      </c>
      <c r="C1700" s="3" t="s">
        <v>4157</v>
      </c>
      <c r="D1700" s="3" t="s">
        <v>4157</v>
      </c>
      <c r="E1700" s="3" t="s">
        <v>7</v>
      </c>
    </row>
    <row r="1701">
      <c r="A1701" s="2">
        <v>44028.36293736111</v>
      </c>
      <c r="B1701" s="3" t="s">
        <v>4158</v>
      </c>
      <c r="C1701" s="3" t="s">
        <v>4159</v>
      </c>
      <c r="D1701" s="3" t="s">
        <v>4160</v>
      </c>
      <c r="E1701" s="3" t="s">
        <v>7</v>
      </c>
    </row>
    <row r="1702">
      <c r="A1702" s="2">
        <v>44028.3647755787</v>
      </c>
      <c r="B1702" s="3" t="s">
        <v>4161</v>
      </c>
      <c r="C1702" s="3" t="s">
        <v>4162</v>
      </c>
      <c r="D1702" s="3" t="s">
        <v>4162</v>
      </c>
      <c r="E1702" s="3" t="s">
        <v>7</v>
      </c>
    </row>
    <row r="1703">
      <c r="A1703" s="2">
        <v>44028.38628045139</v>
      </c>
      <c r="B1703" s="3" t="s">
        <v>4163</v>
      </c>
      <c r="C1703" s="3" t="s">
        <v>4164</v>
      </c>
      <c r="D1703" s="3" t="s">
        <v>4164</v>
      </c>
      <c r="E1703" s="3" t="s">
        <v>7</v>
      </c>
    </row>
    <row r="1704">
      <c r="A1704" s="2">
        <v>44028.42476746527</v>
      </c>
      <c r="B1704" s="3" t="s">
        <v>4165</v>
      </c>
      <c r="C1704" s="3" t="s">
        <v>4166</v>
      </c>
      <c r="D1704" s="3" t="s">
        <v>4167</v>
      </c>
      <c r="E1704" s="3" t="s">
        <v>7</v>
      </c>
    </row>
    <row r="1705">
      <c r="A1705" s="2">
        <v>44028.42782320602</v>
      </c>
      <c r="B1705" s="3" t="s">
        <v>4168</v>
      </c>
      <c r="C1705" s="3" t="s">
        <v>4169</v>
      </c>
      <c r="D1705" s="3" t="s">
        <v>4169</v>
      </c>
      <c r="E1705" s="3" t="s">
        <v>7</v>
      </c>
    </row>
    <row r="1706">
      <c r="A1706" s="2">
        <v>44028.43665935185</v>
      </c>
      <c r="B1706" s="3" t="s">
        <v>4170</v>
      </c>
      <c r="C1706" s="3" t="s">
        <v>4171</v>
      </c>
      <c r="D1706" s="3" t="s">
        <v>4171</v>
      </c>
      <c r="E1706" s="3" t="s">
        <v>7</v>
      </c>
    </row>
    <row r="1707">
      <c r="A1707" s="2">
        <v>44028.43921427084</v>
      </c>
      <c r="B1707" s="3" t="s">
        <v>4172</v>
      </c>
      <c r="C1707" s="3" t="s">
        <v>4173</v>
      </c>
      <c r="D1707" s="3" t="s">
        <v>4174</v>
      </c>
      <c r="E1707" s="3" t="s">
        <v>7</v>
      </c>
    </row>
    <row r="1708">
      <c r="A1708" s="2">
        <v>44028.45635328704</v>
      </c>
      <c r="B1708" s="3" t="s">
        <v>4175</v>
      </c>
      <c r="C1708" s="3" t="s">
        <v>4176</v>
      </c>
      <c r="D1708" s="3" t="s">
        <v>4176</v>
      </c>
      <c r="E1708" s="3" t="s">
        <v>7</v>
      </c>
    </row>
    <row r="1709">
      <c r="A1709" s="2">
        <v>44028.460122662036</v>
      </c>
      <c r="B1709" s="3" t="s">
        <v>4177</v>
      </c>
      <c r="C1709" s="3" t="s">
        <v>4178</v>
      </c>
      <c r="D1709" s="3" t="s">
        <v>4179</v>
      </c>
      <c r="E1709" s="3" t="s">
        <v>7</v>
      </c>
    </row>
    <row r="1710">
      <c r="A1710" s="2">
        <v>44028.4628140162</v>
      </c>
      <c r="B1710" s="3" t="s">
        <v>4180</v>
      </c>
      <c r="C1710" s="3" t="s">
        <v>4181</v>
      </c>
      <c r="D1710" s="3" t="s">
        <v>4182</v>
      </c>
      <c r="E1710" s="3" t="s">
        <v>7</v>
      </c>
    </row>
    <row r="1711">
      <c r="A1711" s="2">
        <v>44028.46724159722</v>
      </c>
      <c r="B1711" s="3" t="s">
        <v>4183</v>
      </c>
      <c r="C1711" s="3" t="s">
        <v>4184</v>
      </c>
      <c r="D1711" s="3" t="s">
        <v>4184</v>
      </c>
      <c r="E1711" s="3" t="s">
        <v>7</v>
      </c>
    </row>
    <row r="1712">
      <c r="A1712" s="2">
        <v>44028.47446291667</v>
      </c>
      <c r="B1712" s="3" t="s">
        <v>4185</v>
      </c>
      <c r="C1712" s="3" t="s">
        <v>4186</v>
      </c>
      <c r="D1712" s="3" t="s">
        <v>4187</v>
      </c>
      <c r="E1712" s="3" t="s">
        <v>7</v>
      </c>
    </row>
    <row r="1713">
      <c r="A1713" s="2">
        <v>44028.50356337963</v>
      </c>
      <c r="B1713" s="3" t="s">
        <v>4188</v>
      </c>
      <c r="C1713" s="3" t="s">
        <v>4189</v>
      </c>
      <c r="D1713" s="3" t="s">
        <v>4189</v>
      </c>
      <c r="E1713" s="3" t="s">
        <v>7</v>
      </c>
    </row>
    <row r="1714">
      <c r="A1714" s="2">
        <v>44028.512132777774</v>
      </c>
      <c r="B1714" s="3" t="s">
        <v>2389</v>
      </c>
      <c r="C1714" s="3" t="s">
        <v>2390</v>
      </c>
      <c r="D1714" s="3" t="s">
        <v>2390</v>
      </c>
      <c r="E1714" s="3" t="s">
        <v>7</v>
      </c>
    </row>
    <row r="1715">
      <c r="A1715" s="2">
        <v>44028.512509513894</v>
      </c>
      <c r="B1715" s="3" t="s">
        <v>4190</v>
      </c>
      <c r="C1715" s="3" t="s">
        <v>4191</v>
      </c>
      <c r="D1715" s="3" t="s">
        <v>4192</v>
      </c>
      <c r="E1715" s="3" t="s">
        <v>7</v>
      </c>
    </row>
    <row r="1716">
      <c r="A1716" s="2">
        <v>44028.525634652775</v>
      </c>
      <c r="B1716" s="3" t="s">
        <v>4193</v>
      </c>
      <c r="C1716" s="3" t="s">
        <v>4194</v>
      </c>
      <c r="D1716" s="3" t="s">
        <v>4195</v>
      </c>
      <c r="E1716" s="3" t="s">
        <v>7</v>
      </c>
    </row>
    <row r="1717">
      <c r="A1717" s="2">
        <v>44028.53941153935</v>
      </c>
      <c r="B1717" s="3" t="s">
        <v>4196</v>
      </c>
      <c r="C1717" s="3" t="s">
        <v>4197</v>
      </c>
      <c r="D1717" s="3" t="s">
        <v>4197</v>
      </c>
      <c r="E1717" s="3" t="s">
        <v>7</v>
      </c>
    </row>
    <row r="1718">
      <c r="A1718" s="2">
        <v>44028.5550090162</v>
      </c>
      <c r="B1718" s="3" t="s">
        <v>4198</v>
      </c>
      <c r="C1718" s="3" t="s">
        <v>4199</v>
      </c>
      <c r="D1718" s="3" t="s">
        <v>4200</v>
      </c>
      <c r="E1718" s="3" t="s">
        <v>7</v>
      </c>
    </row>
    <row r="1719">
      <c r="A1719" s="2">
        <v>44028.565795069444</v>
      </c>
      <c r="B1719" s="3" t="s">
        <v>4201</v>
      </c>
      <c r="C1719" s="3" t="s">
        <v>4202</v>
      </c>
      <c r="D1719" s="3" t="s">
        <v>4202</v>
      </c>
      <c r="E1719" s="3" t="s">
        <v>7</v>
      </c>
    </row>
    <row r="1720">
      <c r="A1720" s="2">
        <v>44028.586422141205</v>
      </c>
      <c r="B1720" s="3" t="s">
        <v>4203</v>
      </c>
      <c r="C1720" s="3" t="s">
        <v>4204</v>
      </c>
      <c r="D1720" s="3" t="s">
        <v>4205</v>
      </c>
      <c r="E1720" s="3" t="s">
        <v>7</v>
      </c>
    </row>
    <row r="1721">
      <c r="A1721" s="2">
        <v>44028.58732515047</v>
      </c>
      <c r="B1721" s="3" t="s">
        <v>4206</v>
      </c>
      <c r="C1721" s="3" t="s">
        <v>4207</v>
      </c>
      <c r="D1721" s="3" t="s">
        <v>4208</v>
      </c>
      <c r="E1721" s="3" t="s">
        <v>7</v>
      </c>
    </row>
    <row r="1722">
      <c r="A1722" s="2">
        <v>44028.58921421296</v>
      </c>
      <c r="B1722" s="3" t="s">
        <v>4209</v>
      </c>
      <c r="C1722" s="3" t="s">
        <v>4210</v>
      </c>
      <c r="D1722" s="3" t="s">
        <v>4210</v>
      </c>
      <c r="E1722" s="3" t="s">
        <v>7</v>
      </c>
    </row>
    <row r="1723">
      <c r="A1723" s="2">
        <v>44028.60289484954</v>
      </c>
      <c r="B1723" s="3" t="s">
        <v>4211</v>
      </c>
      <c r="C1723" s="3" t="s">
        <v>4212</v>
      </c>
      <c r="D1723" s="3" t="s">
        <v>4212</v>
      </c>
      <c r="E1723" s="3" t="s">
        <v>7</v>
      </c>
    </row>
    <row r="1724">
      <c r="A1724" s="2">
        <v>44028.6043225</v>
      </c>
      <c r="B1724" s="3" t="s">
        <v>4213</v>
      </c>
      <c r="C1724" s="3" t="s">
        <v>4214</v>
      </c>
      <c r="D1724" s="3" t="s">
        <v>4215</v>
      </c>
      <c r="E1724" s="3" t="s">
        <v>7</v>
      </c>
    </row>
    <row r="1725">
      <c r="A1725" s="2">
        <v>44028.61050383102</v>
      </c>
      <c r="B1725" s="3" t="s">
        <v>2667</v>
      </c>
      <c r="C1725" s="3" t="s">
        <v>4216</v>
      </c>
      <c r="D1725" s="3" t="s">
        <v>2668</v>
      </c>
      <c r="E1725" s="3" t="s">
        <v>7</v>
      </c>
    </row>
    <row r="1726">
      <c r="A1726" s="2">
        <v>44028.611879386575</v>
      </c>
      <c r="B1726" s="3" t="s">
        <v>4217</v>
      </c>
      <c r="C1726" s="3" t="s">
        <v>4218</v>
      </c>
      <c r="D1726" s="3" t="s">
        <v>4218</v>
      </c>
      <c r="E1726" s="3" t="s">
        <v>7</v>
      </c>
    </row>
    <row r="1727">
      <c r="A1727" s="2">
        <v>44028.62823116899</v>
      </c>
      <c r="B1727" s="3" t="s">
        <v>4219</v>
      </c>
      <c r="C1727" s="3" t="s">
        <v>4220</v>
      </c>
      <c r="D1727" s="3" t="s">
        <v>4220</v>
      </c>
      <c r="E1727" s="3" t="s">
        <v>7</v>
      </c>
    </row>
    <row r="1728">
      <c r="A1728" s="2">
        <v>44028.63407825232</v>
      </c>
      <c r="B1728" s="3" t="s">
        <v>4221</v>
      </c>
      <c r="C1728" s="3" t="s">
        <v>4222</v>
      </c>
      <c r="D1728" s="3" t="s">
        <v>4222</v>
      </c>
      <c r="E1728" s="3" t="s">
        <v>7</v>
      </c>
    </row>
    <row r="1729">
      <c r="A1729" s="2">
        <v>44028.64224313658</v>
      </c>
      <c r="B1729" s="3" t="s">
        <v>4223</v>
      </c>
      <c r="C1729" s="3" t="s">
        <v>4224</v>
      </c>
      <c r="D1729" s="3" t="s">
        <v>4225</v>
      </c>
      <c r="E1729" s="3" t="s">
        <v>7</v>
      </c>
    </row>
    <row r="1730">
      <c r="A1730" s="2">
        <v>44028.644627118054</v>
      </c>
      <c r="B1730" s="3" t="s">
        <v>4226</v>
      </c>
      <c r="C1730" s="3" t="s">
        <v>4227</v>
      </c>
      <c r="D1730" s="3" t="s">
        <v>4228</v>
      </c>
      <c r="E1730" s="3" t="s">
        <v>7</v>
      </c>
    </row>
    <row r="1731">
      <c r="A1731" s="2">
        <v>44028.68521300926</v>
      </c>
      <c r="B1731" s="3" t="s">
        <v>4229</v>
      </c>
      <c r="C1731" s="3" t="s">
        <v>4230</v>
      </c>
      <c r="D1731" s="3" t="s">
        <v>4230</v>
      </c>
      <c r="E1731" s="3" t="s">
        <v>7</v>
      </c>
    </row>
    <row r="1732">
      <c r="A1732" s="2">
        <v>44028.69484539352</v>
      </c>
      <c r="B1732" s="3" t="s">
        <v>4231</v>
      </c>
      <c r="C1732" s="3" t="s">
        <v>4232</v>
      </c>
      <c r="D1732" s="3" t="s">
        <v>4232</v>
      </c>
      <c r="E1732" s="3" t="s">
        <v>7</v>
      </c>
    </row>
    <row r="1733">
      <c r="A1733" s="2">
        <v>44028.696304178244</v>
      </c>
      <c r="B1733" s="3" t="s">
        <v>4233</v>
      </c>
      <c r="C1733" s="3" t="s">
        <v>4234</v>
      </c>
      <c r="D1733" s="3" t="s">
        <v>4234</v>
      </c>
      <c r="E1733" s="3" t="s">
        <v>7</v>
      </c>
    </row>
    <row r="1734">
      <c r="A1734" s="2">
        <v>44028.71527101852</v>
      </c>
      <c r="B1734" s="3" t="s">
        <v>4235</v>
      </c>
      <c r="C1734" s="3" t="s">
        <v>4236</v>
      </c>
      <c r="D1734" s="3" t="s">
        <v>4236</v>
      </c>
      <c r="E1734" s="3" t="s">
        <v>7</v>
      </c>
    </row>
    <row r="1735">
      <c r="A1735" s="2">
        <v>44028.72869516203</v>
      </c>
      <c r="B1735" s="3" t="s">
        <v>4237</v>
      </c>
      <c r="C1735" s="3" t="s">
        <v>4238</v>
      </c>
      <c r="D1735" s="3" t="s">
        <v>4239</v>
      </c>
      <c r="E1735" s="3" t="s">
        <v>7</v>
      </c>
    </row>
    <row r="1736">
      <c r="A1736" s="2">
        <v>44028.73907199074</v>
      </c>
      <c r="B1736" s="3" t="s">
        <v>4240</v>
      </c>
      <c r="C1736" s="3" t="s">
        <v>4241</v>
      </c>
      <c r="D1736" s="3" t="s">
        <v>4242</v>
      </c>
      <c r="E1736" s="3" t="s">
        <v>7</v>
      </c>
    </row>
    <row r="1737">
      <c r="A1737" s="2">
        <v>44028.753043379635</v>
      </c>
      <c r="B1737" s="3" t="s">
        <v>4243</v>
      </c>
      <c r="C1737" s="3" t="s">
        <v>4244</v>
      </c>
      <c r="D1737" s="3" t="s">
        <v>4245</v>
      </c>
      <c r="E1737" s="3" t="s">
        <v>7</v>
      </c>
    </row>
    <row r="1738">
      <c r="A1738" s="2">
        <v>44028.75764689815</v>
      </c>
      <c r="B1738" s="3" t="s">
        <v>4246</v>
      </c>
      <c r="C1738" s="3" t="s">
        <v>4247</v>
      </c>
      <c r="D1738" s="3" t="s">
        <v>4247</v>
      </c>
      <c r="E1738" s="3" t="s">
        <v>7</v>
      </c>
    </row>
    <row r="1739">
      <c r="A1739" s="2">
        <v>44028.75961512732</v>
      </c>
      <c r="B1739" s="3" t="s">
        <v>4248</v>
      </c>
      <c r="C1739" s="3" t="s">
        <v>1296</v>
      </c>
      <c r="D1739" s="3" t="s">
        <v>4249</v>
      </c>
      <c r="E1739" s="3" t="s">
        <v>7</v>
      </c>
    </row>
    <row r="1740">
      <c r="A1740" s="2">
        <v>44028.76519627315</v>
      </c>
      <c r="B1740" s="3" t="s">
        <v>4250</v>
      </c>
      <c r="C1740" s="3" t="s">
        <v>4251</v>
      </c>
      <c r="D1740" s="3" t="s">
        <v>4251</v>
      </c>
      <c r="E1740" s="3" t="s">
        <v>7</v>
      </c>
    </row>
    <row r="1741">
      <c r="A1741" s="2">
        <v>44028.79771439815</v>
      </c>
      <c r="B1741" s="3" t="s">
        <v>4070</v>
      </c>
      <c r="C1741" s="3" t="s">
        <v>4071</v>
      </c>
      <c r="D1741" s="3" t="s">
        <v>4071</v>
      </c>
      <c r="E1741" s="3" t="s">
        <v>7</v>
      </c>
    </row>
    <row r="1742">
      <c r="A1742" s="2">
        <v>44028.81134920139</v>
      </c>
      <c r="B1742" s="3" t="s">
        <v>4252</v>
      </c>
      <c r="C1742" s="3" t="s">
        <v>4253</v>
      </c>
      <c r="D1742" s="3" t="s">
        <v>4253</v>
      </c>
      <c r="E1742" s="3" t="s">
        <v>7</v>
      </c>
    </row>
    <row r="1743">
      <c r="A1743" s="2">
        <v>44028.82300452546</v>
      </c>
      <c r="B1743" s="3" t="s">
        <v>4254</v>
      </c>
      <c r="C1743" s="3" t="s">
        <v>4255</v>
      </c>
      <c r="D1743" s="3" t="s">
        <v>4256</v>
      </c>
      <c r="E1743" s="3" t="s">
        <v>7</v>
      </c>
    </row>
    <row r="1744">
      <c r="A1744" s="2">
        <v>44028.833953333335</v>
      </c>
      <c r="B1744" s="3" t="s">
        <v>4257</v>
      </c>
      <c r="C1744" s="3" t="s">
        <v>4258</v>
      </c>
      <c r="D1744" s="3" t="s">
        <v>4259</v>
      </c>
      <c r="E1744" s="3" t="s">
        <v>7</v>
      </c>
    </row>
    <row r="1745">
      <c r="A1745" s="2">
        <v>44028.84284175926</v>
      </c>
      <c r="B1745" s="3" t="s">
        <v>3167</v>
      </c>
      <c r="C1745" s="3" t="s">
        <v>3168</v>
      </c>
      <c r="D1745" s="3" t="s">
        <v>3169</v>
      </c>
      <c r="E1745" s="3" t="s">
        <v>7</v>
      </c>
    </row>
    <row r="1746">
      <c r="A1746" s="2">
        <v>44028.876008136576</v>
      </c>
      <c r="B1746" s="3" t="s">
        <v>4260</v>
      </c>
      <c r="C1746" s="3" t="s">
        <v>4261</v>
      </c>
      <c r="D1746" s="3" t="s">
        <v>4261</v>
      </c>
      <c r="E1746" s="3" t="s">
        <v>7</v>
      </c>
    </row>
    <row r="1747">
      <c r="A1747" s="2">
        <v>44028.87707767361</v>
      </c>
      <c r="B1747" s="3" t="s">
        <v>4262</v>
      </c>
      <c r="C1747" s="3" t="s">
        <v>4263</v>
      </c>
      <c r="D1747" s="3" t="s">
        <v>4263</v>
      </c>
      <c r="E1747" s="3" t="s">
        <v>7</v>
      </c>
    </row>
    <row r="1748">
      <c r="A1748" s="2">
        <v>44028.87876815972</v>
      </c>
      <c r="B1748" s="3" t="s">
        <v>4264</v>
      </c>
      <c r="C1748" s="3" t="s">
        <v>4265</v>
      </c>
      <c r="D1748" s="3" t="s">
        <v>4265</v>
      </c>
      <c r="E1748" s="3" t="s">
        <v>7</v>
      </c>
    </row>
    <row r="1749">
      <c r="A1749" s="2">
        <v>44028.88160710648</v>
      </c>
      <c r="B1749" s="3" t="s">
        <v>4266</v>
      </c>
      <c r="C1749" s="3" t="s">
        <v>4267</v>
      </c>
      <c r="D1749" s="3" t="s">
        <v>4267</v>
      </c>
      <c r="E1749" s="3" t="s">
        <v>7</v>
      </c>
    </row>
    <row r="1750">
      <c r="A1750" s="2">
        <v>44028.89434719908</v>
      </c>
      <c r="B1750" s="3" t="s">
        <v>4268</v>
      </c>
      <c r="C1750" s="3" t="s">
        <v>4269</v>
      </c>
      <c r="D1750" s="3" t="s">
        <v>4270</v>
      </c>
      <c r="E1750" s="3" t="s">
        <v>7</v>
      </c>
    </row>
    <row r="1751">
      <c r="A1751" s="2">
        <v>44028.92003263889</v>
      </c>
      <c r="B1751" s="3" t="s">
        <v>4271</v>
      </c>
      <c r="C1751" s="3" t="s">
        <v>4272</v>
      </c>
      <c r="D1751" s="3" t="s">
        <v>4272</v>
      </c>
      <c r="E1751" s="3" t="s">
        <v>7</v>
      </c>
    </row>
    <row r="1752">
      <c r="A1752" s="2">
        <v>44028.92208856481</v>
      </c>
      <c r="B1752" s="3" t="s">
        <v>4273</v>
      </c>
      <c r="C1752" s="3" t="s">
        <v>4274</v>
      </c>
      <c r="D1752" s="3" t="s">
        <v>4275</v>
      </c>
      <c r="E1752" s="3" t="s">
        <v>7</v>
      </c>
    </row>
    <row r="1753">
      <c r="A1753" s="2">
        <v>44028.92810841435</v>
      </c>
      <c r="B1753" s="3" t="s">
        <v>4276</v>
      </c>
      <c r="C1753" s="3" t="s">
        <v>4277</v>
      </c>
      <c r="D1753" s="3" t="s">
        <v>4278</v>
      </c>
      <c r="E1753" s="3" t="s">
        <v>7</v>
      </c>
    </row>
    <row r="1754">
      <c r="A1754" s="2">
        <v>44028.93569515046</v>
      </c>
      <c r="B1754" s="3" t="s">
        <v>4279</v>
      </c>
      <c r="C1754" s="3" t="s">
        <v>4280</v>
      </c>
      <c r="D1754" s="3" t="s">
        <v>4280</v>
      </c>
      <c r="E1754" s="3" t="s">
        <v>7</v>
      </c>
    </row>
    <row r="1755">
      <c r="A1755" s="2">
        <v>44028.93631547454</v>
      </c>
      <c r="B1755" s="3" t="s">
        <v>4281</v>
      </c>
      <c r="C1755" s="3" t="s">
        <v>4282</v>
      </c>
      <c r="D1755" s="3" t="s">
        <v>4283</v>
      </c>
      <c r="E1755" s="3" t="s">
        <v>7</v>
      </c>
    </row>
    <row r="1756">
      <c r="A1756" s="2">
        <v>44028.93707186343</v>
      </c>
      <c r="B1756" s="3" t="s">
        <v>4284</v>
      </c>
      <c r="C1756" s="3" t="s">
        <v>4285</v>
      </c>
      <c r="D1756" s="3" t="s">
        <v>4285</v>
      </c>
      <c r="E1756" s="3" t="s">
        <v>7</v>
      </c>
    </row>
    <row r="1757">
      <c r="A1757" s="2">
        <v>44028.93776423611</v>
      </c>
      <c r="B1757" s="3" t="s">
        <v>4286</v>
      </c>
      <c r="C1757" s="3" t="s">
        <v>4287</v>
      </c>
      <c r="D1757" s="3" t="s">
        <v>4288</v>
      </c>
      <c r="E1757" s="3" t="s">
        <v>7</v>
      </c>
    </row>
    <row r="1758">
      <c r="A1758" s="2">
        <v>44028.94033408565</v>
      </c>
      <c r="B1758" s="3" t="s">
        <v>4284</v>
      </c>
      <c r="C1758" s="3" t="s">
        <v>4285</v>
      </c>
      <c r="D1758" s="3" t="s">
        <v>4285</v>
      </c>
      <c r="E1758" s="3" t="s">
        <v>7</v>
      </c>
    </row>
    <row r="1759">
      <c r="A1759" s="2">
        <v>44028.94273755787</v>
      </c>
      <c r="B1759" s="3" t="s">
        <v>4289</v>
      </c>
      <c r="C1759" s="3" t="s">
        <v>4290</v>
      </c>
      <c r="D1759" s="3" t="s">
        <v>4291</v>
      </c>
      <c r="E1759" s="3" t="s">
        <v>7</v>
      </c>
    </row>
    <row r="1760">
      <c r="A1760" s="2">
        <v>44028.96450967593</v>
      </c>
      <c r="B1760" s="3" t="s">
        <v>4292</v>
      </c>
      <c r="C1760" s="3" t="s">
        <v>4293</v>
      </c>
      <c r="D1760" s="3" t="s">
        <v>4294</v>
      </c>
      <c r="E1760" s="3" t="s">
        <v>7</v>
      </c>
    </row>
    <row r="1761">
      <c r="A1761" s="2">
        <v>44028.985616273145</v>
      </c>
      <c r="B1761" s="3" t="s">
        <v>4295</v>
      </c>
      <c r="C1761" s="3" t="s">
        <v>4296</v>
      </c>
      <c r="D1761" s="3" t="s">
        <v>4297</v>
      </c>
      <c r="E1761" s="3" t="s">
        <v>7</v>
      </c>
    </row>
    <row r="1762">
      <c r="A1762" s="2">
        <v>44028.988458576394</v>
      </c>
      <c r="B1762" s="3" t="s">
        <v>4298</v>
      </c>
      <c r="C1762" s="3" t="s">
        <v>4299</v>
      </c>
      <c r="D1762" s="3" t="s">
        <v>4299</v>
      </c>
      <c r="E1762" s="3" t="s">
        <v>7</v>
      </c>
    </row>
    <row r="1763">
      <c r="A1763" s="2">
        <v>44029.42666732639</v>
      </c>
      <c r="B1763" s="3" t="s">
        <v>4300</v>
      </c>
      <c r="C1763" s="3" t="s">
        <v>4301</v>
      </c>
      <c r="D1763" s="3" t="s">
        <v>4301</v>
      </c>
      <c r="E1763" s="3" t="s">
        <v>7</v>
      </c>
    </row>
    <row r="1764">
      <c r="A1764" s="2">
        <v>44028.99656009259</v>
      </c>
      <c r="B1764" s="3" t="s">
        <v>4302</v>
      </c>
      <c r="C1764" s="3" t="s">
        <v>4303</v>
      </c>
      <c r="D1764" s="3" t="s">
        <v>4303</v>
      </c>
      <c r="E1764" s="3" t="s">
        <v>7</v>
      </c>
    </row>
    <row r="1765">
      <c r="A1765" s="2">
        <v>44028.996619930556</v>
      </c>
      <c r="B1765" s="3" t="s">
        <v>4304</v>
      </c>
      <c r="C1765" s="3" t="s">
        <v>4305</v>
      </c>
      <c r="D1765" s="3" t="s">
        <v>4305</v>
      </c>
      <c r="E1765" s="3" t="s">
        <v>7</v>
      </c>
    </row>
    <row r="1766">
      <c r="A1766" s="2">
        <v>44029.000544849536</v>
      </c>
      <c r="B1766" s="3" t="s">
        <v>4306</v>
      </c>
      <c r="C1766" s="3" t="s">
        <v>4307</v>
      </c>
      <c r="D1766" s="3" t="s">
        <v>4308</v>
      </c>
      <c r="E1766" s="3" t="s">
        <v>7</v>
      </c>
    </row>
    <row r="1767">
      <c r="A1767" s="2">
        <v>44029.00262936343</v>
      </c>
      <c r="B1767" s="3" t="s">
        <v>4309</v>
      </c>
      <c r="C1767" s="3" t="s">
        <v>4310</v>
      </c>
      <c r="D1767" s="3" t="s">
        <v>4311</v>
      </c>
      <c r="E1767" s="3" t="s">
        <v>7</v>
      </c>
    </row>
    <row r="1768">
      <c r="A1768" s="2">
        <v>44029.021743969904</v>
      </c>
      <c r="B1768" s="3" t="s">
        <v>4312</v>
      </c>
      <c r="C1768" s="3" t="s">
        <v>4313</v>
      </c>
      <c r="D1768" s="3" t="s">
        <v>4313</v>
      </c>
      <c r="E1768" s="3" t="s">
        <v>7</v>
      </c>
    </row>
    <row r="1769">
      <c r="A1769" s="2">
        <v>44029.0325596412</v>
      </c>
      <c r="B1769" s="3" t="s">
        <v>4314</v>
      </c>
      <c r="C1769" s="3" t="s">
        <v>4315</v>
      </c>
      <c r="D1769" s="3" t="s">
        <v>4316</v>
      </c>
      <c r="E1769" s="3" t="s">
        <v>7</v>
      </c>
    </row>
    <row r="1770">
      <c r="A1770" s="2">
        <v>44029.046287164354</v>
      </c>
      <c r="B1770" s="3" t="s">
        <v>4317</v>
      </c>
      <c r="C1770" s="3" t="s">
        <v>4318</v>
      </c>
      <c r="D1770" s="3" t="s">
        <v>4318</v>
      </c>
      <c r="E1770" s="3" t="s">
        <v>7</v>
      </c>
    </row>
    <row r="1771">
      <c r="A1771" s="2">
        <v>44029.07035576389</v>
      </c>
      <c r="B1771" s="3" t="s">
        <v>4319</v>
      </c>
      <c r="C1771" s="3" t="s">
        <v>4320</v>
      </c>
      <c r="D1771" s="3" t="s">
        <v>4320</v>
      </c>
      <c r="E1771" s="3" t="s">
        <v>7</v>
      </c>
    </row>
    <row r="1772">
      <c r="A1772" s="2">
        <v>44029.076864560186</v>
      </c>
      <c r="B1772" s="3" t="s">
        <v>4321</v>
      </c>
      <c r="C1772" s="3" t="s">
        <v>4322</v>
      </c>
      <c r="D1772" s="3" t="s">
        <v>4322</v>
      </c>
      <c r="E1772" s="3" t="s">
        <v>7</v>
      </c>
    </row>
    <row r="1773">
      <c r="A1773" s="2">
        <v>44029.07726189814</v>
      </c>
      <c r="B1773" s="3" t="s">
        <v>4323</v>
      </c>
      <c r="C1773" s="3" t="s">
        <v>4324</v>
      </c>
      <c r="D1773" s="3" t="s">
        <v>4324</v>
      </c>
      <c r="E1773" s="3" t="s">
        <v>7</v>
      </c>
    </row>
    <row r="1774">
      <c r="A1774" s="2">
        <v>44029.07908962963</v>
      </c>
      <c r="B1774" s="3" t="s">
        <v>4325</v>
      </c>
      <c r="C1774" s="3" t="s">
        <v>4326</v>
      </c>
      <c r="D1774" s="3" t="s">
        <v>4327</v>
      </c>
      <c r="E1774" s="3" t="s">
        <v>7</v>
      </c>
    </row>
    <row r="1775">
      <c r="A1775" s="2">
        <v>44029.089382025464</v>
      </c>
      <c r="B1775" s="3" t="s">
        <v>4328</v>
      </c>
      <c r="C1775" s="3" t="s">
        <v>4329</v>
      </c>
      <c r="D1775" s="3" t="s">
        <v>4330</v>
      </c>
      <c r="E1775" s="3" t="s">
        <v>7</v>
      </c>
    </row>
    <row r="1776">
      <c r="A1776" s="2">
        <v>44029.1019841088</v>
      </c>
      <c r="B1776" s="3" t="s">
        <v>4331</v>
      </c>
      <c r="C1776" s="3" t="s">
        <v>4332</v>
      </c>
      <c r="D1776" s="3" t="s">
        <v>4333</v>
      </c>
      <c r="E1776" s="3" t="s">
        <v>7</v>
      </c>
    </row>
    <row r="1777">
      <c r="A1777" s="2">
        <v>44029.109556655094</v>
      </c>
      <c r="B1777" s="3" t="s">
        <v>4334</v>
      </c>
      <c r="C1777" s="3" t="s">
        <v>4335</v>
      </c>
      <c r="D1777" s="3" t="s">
        <v>4336</v>
      </c>
      <c r="E1777" s="3" t="s">
        <v>632</v>
      </c>
    </row>
    <row r="1778">
      <c r="A1778" s="2">
        <v>44029.12866690972</v>
      </c>
      <c r="B1778" s="3" t="s">
        <v>4337</v>
      </c>
      <c r="C1778" s="3" t="s">
        <v>4338</v>
      </c>
      <c r="D1778" s="3" t="s">
        <v>4339</v>
      </c>
      <c r="E1778" s="3" t="s">
        <v>7</v>
      </c>
    </row>
    <row r="1779">
      <c r="A1779" s="2">
        <v>44029.1311321875</v>
      </c>
      <c r="B1779" s="3" t="s">
        <v>4340</v>
      </c>
      <c r="C1779" s="3" t="s">
        <v>4341</v>
      </c>
      <c r="D1779" s="3" t="s">
        <v>4341</v>
      </c>
      <c r="E1779" s="3" t="s">
        <v>7</v>
      </c>
    </row>
    <row r="1780">
      <c r="A1780" s="2">
        <v>44029.135224375</v>
      </c>
      <c r="B1780" s="3" t="s">
        <v>4342</v>
      </c>
      <c r="C1780" s="3" t="s">
        <v>4343</v>
      </c>
      <c r="D1780" s="3" t="s">
        <v>4343</v>
      </c>
      <c r="E1780" s="3" t="s">
        <v>7</v>
      </c>
    </row>
    <row r="1781">
      <c r="A1781" s="2">
        <v>44029.13664486111</v>
      </c>
      <c r="B1781" s="3" t="s">
        <v>4344</v>
      </c>
      <c r="C1781" s="3" t="s">
        <v>4345</v>
      </c>
      <c r="D1781" s="3" t="s">
        <v>4345</v>
      </c>
      <c r="E1781" s="3" t="s">
        <v>7</v>
      </c>
    </row>
    <row r="1782">
      <c r="A1782" s="2">
        <v>44029.14437983796</v>
      </c>
      <c r="B1782" s="3" t="s">
        <v>4346</v>
      </c>
      <c r="C1782" s="3" t="s">
        <v>4347</v>
      </c>
      <c r="D1782" s="3" t="s">
        <v>4347</v>
      </c>
      <c r="E1782" s="3" t="s">
        <v>7</v>
      </c>
    </row>
    <row r="1783">
      <c r="A1783" s="2">
        <v>44029.20751104166</v>
      </c>
      <c r="B1783" s="3" t="s">
        <v>4348</v>
      </c>
      <c r="C1783" s="3" t="s">
        <v>4349</v>
      </c>
      <c r="D1783" s="3" t="s">
        <v>4350</v>
      </c>
      <c r="E1783" s="3" t="s">
        <v>7</v>
      </c>
    </row>
    <row r="1784">
      <c r="A1784" s="2">
        <v>44029.22274991898</v>
      </c>
      <c r="B1784" s="3" t="s">
        <v>4351</v>
      </c>
      <c r="C1784" s="3" t="s">
        <v>4352</v>
      </c>
      <c r="D1784" s="3" t="s">
        <v>4353</v>
      </c>
      <c r="E1784" s="3" t="s">
        <v>7</v>
      </c>
    </row>
    <row r="1785">
      <c r="A1785" s="2">
        <v>44029.24876106481</v>
      </c>
      <c r="B1785" s="3" t="s">
        <v>4354</v>
      </c>
      <c r="C1785" s="3" t="s">
        <v>4355</v>
      </c>
      <c r="D1785" s="3" t="s">
        <v>4355</v>
      </c>
      <c r="E1785" s="3" t="s">
        <v>7</v>
      </c>
    </row>
    <row r="1786">
      <c r="A1786" s="2">
        <v>44029.282586851856</v>
      </c>
      <c r="B1786" s="3" t="s">
        <v>4356</v>
      </c>
      <c r="C1786" s="3" t="s">
        <v>4357</v>
      </c>
      <c r="D1786" s="3" t="s">
        <v>4358</v>
      </c>
      <c r="E1786" s="3" t="s">
        <v>7</v>
      </c>
    </row>
    <row r="1787">
      <c r="A1787" s="2">
        <v>44029.28799045139</v>
      </c>
      <c r="B1787" s="3" t="s">
        <v>4359</v>
      </c>
      <c r="C1787" s="3" t="s">
        <v>4360</v>
      </c>
      <c r="D1787" s="3" t="s">
        <v>4360</v>
      </c>
      <c r="E1787" s="3" t="s">
        <v>7</v>
      </c>
    </row>
    <row r="1788">
      <c r="A1788" s="2">
        <v>44029.29537730324</v>
      </c>
      <c r="B1788" s="3" t="s">
        <v>4361</v>
      </c>
      <c r="C1788" s="3" t="s">
        <v>4362</v>
      </c>
      <c r="D1788" s="3" t="s">
        <v>4362</v>
      </c>
      <c r="E1788" s="3" t="s">
        <v>7</v>
      </c>
    </row>
    <row r="1789">
      <c r="A1789" s="2">
        <v>44029.29899575231</v>
      </c>
      <c r="B1789" s="3" t="s">
        <v>4363</v>
      </c>
      <c r="C1789" s="3" t="s">
        <v>4364</v>
      </c>
      <c r="D1789" s="3" t="s">
        <v>4364</v>
      </c>
      <c r="E1789" s="3" t="s">
        <v>7</v>
      </c>
    </row>
    <row r="1790">
      <c r="A1790" s="2">
        <v>44029.341149155094</v>
      </c>
      <c r="B1790" s="3" t="s">
        <v>4365</v>
      </c>
      <c r="C1790" s="3" t="s">
        <v>4366</v>
      </c>
      <c r="D1790" s="3" t="s">
        <v>4367</v>
      </c>
      <c r="E1790" s="3" t="s">
        <v>7</v>
      </c>
    </row>
    <row r="1791">
      <c r="A1791" s="2">
        <v>44029.34856758102</v>
      </c>
      <c r="B1791" s="3" t="s">
        <v>2448</v>
      </c>
      <c r="C1791" s="3" t="s">
        <v>2449</v>
      </c>
      <c r="D1791" s="3" t="s">
        <v>2450</v>
      </c>
      <c r="E1791" s="3" t="s">
        <v>7</v>
      </c>
    </row>
    <row r="1792">
      <c r="A1792" s="2">
        <v>44029.38901684028</v>
      </c>
      <c r="B1792" s="3" t="s">
        <v>1511</v>
      </c>
      <c r="C1792" s="3" t="s">
        <v>1512</v>
      </c>
      <c r="D1792" s="3" t="s">
        <v>4368</v>
      </c>
      <c r="E1792" s="3" t="s">
        <v>7</v>
      </c>
    </row>
    <row r="1793">
      <c r="A1793" s="2">
        <v>44029.38947971065</v>
      </c>
      <c r="B1793" s="3" t="s">
        <v>4369</v>
      </c>
      <c r="C1793" s="3" t="s">
        <v>4370</v>
      </c>
      <c r="D1793" s="3" t="s">
        <v>4371</v>
      </c>
      <c r="E1793" s="3" t="s">
        <v>7</v>
      </c>
    </row>
    <row r="1794">
      <c r="A1794" s="2">
        <v>44029.39970652778</v>
      </c>
      <c r="B1794" s="3" t="s">
        <v>4372</v>
      </c>
      <c r="C1794" s="3" t="s">
        <v>4373</v>
      </c>
      <c r="D1794" s="3" t="s">
        <v>4373</v>
      </c>
      <c r="E1794" s="3" t="s">
        <v>7</v>
      </c>
    </row>
    <row r="1795">
      <c r="A1795" s="2">
        <v>44029.39999240741</v>
      </c>
      <c r="B1795" s="3" t="s">
        <v>4374</v>
      </c>
      <c r="C1795" s="3" t="s">
        <v>4375</v>
      </c>
      <c r="D1795" s="3" t="s">
        <v>4376</v>
      </c>
      <c r="E1795" s="3" t="s">
        <v>7</v>
      </c>
    </row>
    <row r="1796">
      <c r="A1796" s="2">
        <v>44029.401601377314</v>
      </c>
      <c r="B1796" s="3" t="s">
        <v>4377</v>
      </c>
      <c r="C1796" s="3" t="s">
        <v>4378</v>
      </c>
      <c r="D1796" s="3" t="s">
        <v>4378</v>
      </c>
      <c r="E1796" s="3" t="s">
        <v>7</v>
      </c>
    </row>
    <row r="1797">
      <c r="A1797" s="2">
        <v>44029.402324236115</v>
      </c>
      <c r="B1797" s="3" t="s">
        <v>4379</v>
      </c>
      <c r="C1797" s="3" t="s">
        <v>4380</v>
      </c>
      <c r="D1797" s="3" t="s">
        <v>4381</v>
      </c>
      <c r="E1797" s="3" t="s">
        <v>7</v>
      </c>
    </row>
    <row r="1798">
      <c r="A1798" s="2">
        <v>44029.40435460648</v>
      </c>
      <c r="B1798" s="3" t="s">
        <v>2443</v>
      </c>
      <c r="C1798" s="3" t="s">
        <v>4382</v>
      </c>
      <c r="D1798" s="3" t="s">
        <v>2445</v>
      </c>
      <c r="E1798" s="3" t="s">
        <v>7</v>
      </c>
    </row>
    <row r="1799">
      <c r="A1799" s="2">
        <v>44029.404783935184</v>
      </c>
      <c r="B1799" s="3" t="s">
        <v>4383</v>
      </c>
      <c r="C1799" s="3" t="s">
        <v>4384</v>
      </c>
      <c r="D1799" s="3" t="s">
        <v>4385</v>
      </c>
      <c r="E1799" s="3" t="s">
        <v>7</v>
      </c>
    </row>
    <row r="1800">
      <c r="A1800" s="2">
        <v>44029.40482483796</v>
      </c>
      <c r="B1800" s="3" t="s">
        <v>4386</v>
      </c>
      <c r="C1800" s="3" t="s">
        <v>4387</v>
      </c>
      <c r="D1800" s="3" t="s">
        <v>4388</v>
      </c>
      <c r="E1800" s="3" t="s">
        <v>7</v>
      </c>
    </row>
    <row r="1801">
      <c r="A1801" s="2">
        <v>44029.40670016204</v>
      </c>
      <c r="B1801" s="3" t="s">
        <v>4389</v>
      </c>
      <c r="C1801" s="3" t="s">
        <v>4390</v>
      </c>
      <c r="D1801" s="3" t="s">
        <v>3861</v>
      </c>
      <c r="E1801" s="3" t="s">
        <v>7</v>
      </c>
    </row>
    <row r="1802">
      <c r="A1802" s="2">
        <v>44029.407258113424</v>
      </c>
      <c r="B1802" s="3" t="s">
        <v>4061</v>
      </c>
      <c r="C1802" s="3" t="s">
        <v>4391</v>
      </c>
      <c r="D1802" s="3" t="s">
        <v>4062</v>
      </c>
      <c r="E1802" s="3" t="s">
        <v>7</v>
      </c>
    </row>
    <row r="1803">
      <c r="A1803" s="2">
        <v>44029.40778487269</v>
      </c>
      <c r="B1803" s="3" t="s">
        <v>4392</v>
      </c>
      <c r="C1803" s="3" t="s">
        <v>4393</v>
      </c>
      <c r="D1803" s="3" t="s">
        <v>4394</v>
      </c>
      <c r="E1803" s="3" t="s">
        <v>7</v>
      </c>
    </row>
    <row r="1804">
      <c r="A1804" s="2">
        <v>44029.40836917824</v>
      </c>
      <c r="B1804" s="3" t="s">
        <v>4389</v>
      </c>
      <c r="C1804" s="3" t="s">
        <v>4390</v>
      </c>
      <c r="D1804" s="3" t="s">
        <v>4390</v>
      </c>
      <c r="E1804" s="3" t="s">
        <v>7</v>
      </c>
    </row>
    <row r="1805">
      <c r="A1805" s="2">
        <v>44029.41282222222</v>
      </c>
      <c r="B1805" s="3" t="s">
        <v>4395</v>
      </c>
      <c r="C1805" s="3" t="s">
        <v>4396</v>
      </c>
      <c r="D1805" s="3" t="s">
        <v>4396</v>
      </c>
      <c r="E1805" s="3" t="s">
        <v>7</v>
      </c>
    </row>
    <row r="1806">
      <c r="A1806" s="2">
        <v>44029.413169259264</v>
      </c>
      <c r="B1806" s="3" t="s">
        <v>2294</v>
      </c>
      <c r="C1806" s="3" t="s">
        <v>2295</v>
      </c>
      <c r="D1806" s="3" t="s">
        <v>2295</v>
      </c>
      <c r="E1806" s="3" t="s">
        <v>7</v>
      </c>
    </row>
    <row r="1807">
      <c r="A1807" s="2">
        <v>44029.413335798614</v>
      </c>
      <c r="B1807" s="3" t="s">
        <v>4397</v>
      </c>
      <c r="C1807" s="3" t="s">
        <v>4398</v>
      </c>
      <c r="D1807" s="3" t="s">
        <v>4398</v>
      </c>
      <c r="E1807" s="3" t="s">
        <v>7</v>
      </c>
    </row>
    <row r="1808">
      <c r="A1808" s="2">
        <v>44029.41396431713</v>
      </c>
      <c r="B1808" s="3" t="s">
        <v>4397</v>
      </c>
      <c r="C1808" s="3" t="s">
        <v>4398</v>
      </c>
      <c r="D1808" s="3" t="s">
        <v>4398</v>
      </c>
      <c r="E1808" s="3" t="s">
        <v>7</v>
      </c>
    </row>
    <row r="1809">
      <c r="A1809" s="2">
        <v>44029.4146634375</v>
      </c>
      <c r="B1809" s="3" t="s">
        <v>4399</v>
      </c>
      <c r="C1809" s="3" t="s">
        <v>4400</v>
      </c>
      <c r="D1809" s="3" t="s">
        <v>4401</v>
      </c>
      <c r="E1809" s="3" t="s">
        <v>7</v>
      </c>
    </row>
    <row r="1810">
      <c r="A1810" s="2">
        <v>44029.41502627315</v>
      </c>
      <c r="B1810" s="3" t="s">
        <v>4402</v>
      </c>
      <c r="C1810" s="3" t="s">
        <v>2463</v>
      </c>
      <c r="D1810" s="3" t="s">
        <v>2463</v>
      </c>
      <c r="E1810" s="3" t="s">
        <v>7</v>
      </c>
    </row>
    <row r="1811">
      <c r="A1811" s="2">
        <v>44029.41721216435</v>
      </c>
      <c r="B1811" s="3" t="s">
        <v>4403</v>
      </c>
      <c r="C1811" s="3" t="s">
        <v>4404</v>
      </c>
      <c r="D1811" s="3" t="s">
        <v>4405</v>
      </c>
      <c r="E1811" s="3" t="s">
        <v>7</v>
      </c>
    </row>
    <row r="1812">
      <c r="A1812" s="2">
        <v>44029.41784765046</v>
      </c>
      <c r="B1812" s="3" t="s">
        <v>4406</v>
      </c>
      <c r="C1812" s="3" t="s">
        <v>4407</v>
      </c>
      <c r="D1812" s="3" t="s">
        <v>4408</v>
      </c>
      <c r="E1812" s="3" t="s">
        <v>7</v>
      </c>
    </row>
    <row r="1813">
      <c r="A1813" s="2">
        <v>44029.423939155095</v>
      </c>
      <c r="B1813" s="3" t="s">
        <v>4409</v>
      </c>
      <c r="C1813" s="3" t="s">
        <v>4410</v>
      </c>
      <c r="D1813" s="3" t="s">
        <v>4410</v>
      </c>
      <c r="E1813" s="3" t="s">
        <v>7</v>
      </c>
    </row>
    <row r="1814">
      <c r="A1814" s="2">
        <v>44029.42762538194</v>
      </c>
      <c r="B1814" s="3" t="s">
        <v>4411</v>
      </c>
      <c r="C1814" s="3" t="s">
        <v>4412</v>
      </c>
      <c r="D1814" s="3" t="s">
        <v>4413</v>
      </c>
      <c r="E1814" s="3" t="s">
        <v>7</v>
      </c>
    </row>
    <row r="1815">
      <c r="A1815" s="2">
        <v>44029.4307434375</v>
      </c>
      <c r="B1815" s="3" t="s">
        <v>4414</v>
      </c>
      <c r="C1815" s="3" t="s">
        <v>4415</v>
      </c>
      <c r="D1815" s="3" t="s">
        <v>4416</v>
      </c>
      <c r="E1815" s="3" t="s">
        <v>7</v>
      </c>
    </row>
    <row r="1816">
      <c r="A1816" s="2">
        <v>44029.43224547454</v>
      </c>
      <c r="B1816" s="3" t="s">
        <v>4417</v>
      </c>
      <c r="C1816" s="3" t="s">
        <v>4418</v>
      </c>
      <c r="D1816" s="3" t="s">
        <v>4418</v>
      </c>
      <c r="E1816" s="3" t="s">
        <v>7</v>
      </c>
    </row>
    <row r="1817">
      <c r="A1817" s="2">
        <v>44029.43605351852</v>
      </c>
      <c r="B1817" s="3" t="s">
        <v>4419</v>
      </c>
      <c r="C1817" s="3" t="s">
        <v>4420</v>
      </c>
      <c r="D1817" s="3" t="s">
        <v>4421</v>
      </c>
      <c r="E1817" s="3" t="s">
        <v>7</v>
      </c>
    </row>
    <row r="1818">
      <c r="A1818" s="2">
        <v>44029.43978252315</v>
      </c>
      <c r="B1818" s="3" t="s">
        <v>4422</v>
      </c>
      <c r="C1818" s="3" t="s">
        <v>4423</v>
      </c>
      <c r="D1818" s="3" t="s">
        <v>4424</v>
      </c>
      <c r="E1818" s="3" t="s">
        <v>632</v>
      </c>
    </row>
    <row r="1819">
      <c r="A1819" s="2">
        <v>44029.44356799769</v>
      </c>
      <c r="B1819" s="3" t="s">
        <v>4425</v>
      </c>
      <c r="C1819" s="3" t="s">
        <v>4426</v>
      </c>
      <c r="D1819" s="3" t="s">
        <v>4427</v>
      </c>
      <c r="E1819" s="3" t="s">
        <v>7</v>
      </c>
    </row>
    <row r="1820">
      <c r="A1820" s="2">
        <v>44029.44446114583</v>
      </c>
      <c r="B1820" s="3" t="s">
        <v>4428</v>
      </c>
      <c r="C1820" s="3" t="s">
        <v>4429</v>
      </c>
      <c r="D1820" s="3" t="s">
        <v>4429</v>
      </c>
      <c r="E1820" s="3" t="s">
        <v>7</v>
      </c>
    </row>
    <row r="1821">
      <c r="A1821" s="2">
        <v>44029.44541315972</v>
      </c>
      <c r="B1821" s="3" t="s">
        <v>4430</v>
      </c>
      <c r="C1821" s="3" t="s">
        <v>4431</v>
      </c>
      <c r="D1821" s="3" t="s">
        <v>4432</v>
      </c>
      <c r="E1821" s="3" t="s">
        <v>7</v>
      </c>
    </row>
    <row r="1822">
      <c r="A1822" s="2">
        <v>44029.44592534722</v>
      </c>
      <c r="B1822" s="3" t="s">
        <v>4433</v>
      </c>
      <c r="C1822" s="3" t="s">
        <v>4434</v>
      </c>
      <c r="D1822" s="3" t="s">
        <v>4434</v>
      </c>
      <c r="E1822" s="3" t="s">
        <v>7</v>
      </c>
    </row>
    <row r="1823">
      <c r="A1823" s="2">
        <v>44029.45326079861</v>
      </c>
      <c r="B1823" s="3" t="s">
        <v>4435</v>
      </c>
      <c r="C1823" s="3" t="s">
        <v>4436</v>
      </c>
      <c r="D1823" s="3" t="s">
        <v>4437</v>
      </c>
      <c r="E1823" s="3" t="s">
        <v>7</v>
      </c>
    </row>
    <row r="1824">
      <c r="A1824" s="2">
        <v>44029.45425667824</v>
      </c>
      <c r="B1824" s="3" t="s">
        <v>4438</v>
      </c>
      <c r="C1824" s="3" t="s">
        <v>4439</v>
      </c>
      <c r="D1824" s="3" t="s">
        <v>4439</v>
      </c>
      <c r="E1824" s="3" t="s">
        <v>7</v>
      </c>
    </row>
    <row r="1825">
      <c r="A1825" s="2">
        <v>44029.45548659722</v>
      </c>
      <c r="B1825" s="3" t="s">
        <v>4440</v>
      </c>
      <c r="C1825" s="3" t="s">
        <v>4441</v>
      </c>
      <c r="D1825" s="3" t="s">
        <v>4442</v>
      </c>
      <c r="E1825" s="3" t="s">
        <v>7</v>
      </c>
    </row>
    <row r="1826">
      <c r="A1826" s="2">
        <v>44029.45678739583</v>
      </c>
      <c r="B1826" s="3" t="s">
        <v>4443</v>
      </c>
      <c r="C1826" s="3" t="s">
        <v>4444</v>
      </c>
      <c r="D1826" s="3" t="s">
        <v>4445</v>
      </c>
      <c r="E1826" s="3" t="s">
        <v>7</v>
      </c>
    </row>
    <row r="1827">
      <c r="A1827" s="2">
        <v>44029.46032949074</v>
      </c>
      <c r="B1827" s="3" t="s">
        <v>4446</v>
      </c>
      <c r="C1827" s="3" t="s">
        <v>4447</v>
      </c>
      <c r="D1827" s="3" t="s">
        <v>4448</v>
      </c>
      <c r="E1827" s="3" t="s">
        <v>7</v>
      </c>
    </row>
    <row r="1828">
      <c r="A1828" s="2">
        <v>44029.460500497684</v>
      </c>
      <c r="B1828" s="3" t="s">
        <v>4449</v>
      </c>
      <c r="C1828" s="3" t="s">
        <v>4450</v>
      </c>
      <c r="D1828" s="3" t="s">
        <v>4451</v>
      </c>
      <c r="E1828" s="3" t="s">
        <v>7</v>
      </c>
    </row>
    <row r="1829">
      <c r="A1829" s="2">
        <v>44029.46080306713</v>
      </c>
      <c r="B1829" s="3" t="s">
        <v>4452</v>
      </c>
      <c r="C1829" s="3" t="s">
        <v>4453</v>
      </c>
      <c r="D1829" s="3" t="s">
        <v>4454</v>
      </c>
      <c r="E1829" s="3" t="s">
        <v>7</v>
      </c>
    </row>
    <row r="1830">
      <c r="A1830" s="2">
        <v>44029.46221357639</v>
      </c>
      <c r="B1830" s="3" t="s">
        <v>1372</v>
      </c>
      <c r="C1830" s="3" t="s">
        <v>1373</v>
      </c>
      <c r="D1830" s="3" t="s">
        <v>1373</v>
      </c>
      <c r="E1830" s="3" t="s">
        <v>7</v>
      </c>
    </row>
    <row r="1831">
      <c r="A1831" s="2">
        <v>44029.468372557865</v>
      </c>
      <c r="B1831" s="3" t="s">
        <v>4455</v>
      </c>
      <c r="C1831" s="3" t="s">
        <v>4456</v>
      </c>
      <c r="D1831" s="3" t="s">
        <v>4456</v>
      </c>
      <c r="E1831" s="3" t="s">
        <v>7</v>
      </c>
    </row>
    <row r="1832">
      <c r="A1832" s="2">
        <v>44029.47039291667</v>
      </c>
      <c r="B1832" s="3" t="s">
        <v>4457</v>
      </c>
      <c r="C1832" s="3" t="s">
        <v>4458</v>
      </c>
      <c r="D1832" s="3" t="s">
        <v>4459</v>
      </c>
      <c r="E1832" s="3" t="s">
        <v>7</v>
      </c>
    </row>
    <row r="1833">
      <c r="A1833" s="2">
        <v>44029.47162615741</v>
      </c>
      <c r="B1833" s="3" t="s">
        <v>4460</v>
      </c>
      <c r="C1833" s="3" t="s">
        <v>4461</v>
      </c>
      <c r="D1833" s="3" t="s">
        <v>4462</v>
      </c>
      <c r="E1833" s="3" t="s">
        <v>7</v>
      </c>
    </row>
    <row r="1834">
      <c r="A1834" s="2">
        <v>44029.47327960648</v>
      </c>
      <c r="B1834" s="3" t="s">
        <v>2479</v>
      </c>
      <c r="C1834" s="3" t="s">
        <v>2480</v>
      </c>
      <c r="D1834" s="5" t="s">
        <v>4463</v>
      </c>
      <c r="E1834" s="3" t="s">
        <v>7</v>
      </c>
    </row>
    <row r="1835">
      <c r="A1835" s="2">
        <v>44029.476882268515</v>
      </c>
      <c r="B1835" s="3" t="s">
        <v>4464</v>
      </c>
      <c r="C1835" s="3" t="s">
        <v>4465</v>
      </c>
      <c r="D1835" s="3" t="s">
        <v>4465</v>
      </c>
      <c r="E1835" s="3" t="s">
        <v>7</v>
      </c>
    </row>
    <row r="1836">
      <c r="A1836" s="2">
        <v>44029.48983484953</v>
      </c>
      <c r="B1836" s="3" t="s">
        <v>4466</v>
      </c>
      <c r="C1836" s="3" t="s">
        <v>4467</v>
      </c>
      <c r="D1836" s="3" t="s">
        <v>4467</v>
      </c>
      <c r="E1836" s="3" t="s">
        <v>7</v>
      </c>
    </row>
    <row r="1837">
      <c r="A1837" s="2">
        <v>44029.49189972223</v>
      </c>
      <c r="B1837" s="3" t="s">
        <v>4468</v>
      </c>
      <c r="C1837" s="3" t="s">
        <v>4469</v>
      </c>
      <c r="D1837" s="3" t="s">
        <v>4469</v>
      </c>
      <c r="E1837" s="3" t="s">
        <v>7</v>
      </c>
    </row>
    <row r="1838">
      <c r="A1838" s="2">
        <v>44029.49305491898</v>
      </c>
      <c r="B1838" s="3" t="s">
        <v>4470</v>
      </c>
      <c r="C1838" s="3" t="s">
        <v>4471</v>
      </c>
      <c r="D1838" s="3" t="s">
        <v>4471</v>
      </c>
      <c r="E1838" s="3" t="s">
        <v>7</v>
      </c>
    </row>
    <row r="1839">
      <c r="A1839" s="2">
        <v>44029.50439100694</v>
      </c>
      <c r="B1839" s="3" t="s">
        <v>2750</v>
      </c>
      <c r="C1839" s="3" t="s">
        <v>2751</v>
      </c>
      <c r="D1839" s="3" t="s">
        <v>2751</v>
      </c>
      <c r="E1839" s="3" t="s">
        <v>7</v>
      </c>
    </row>
    <row r="1840">
      <c r="A1840" s="2">
        <v>44029.51410701389</v>
      </c>
      <c r="B1840" s="3" t="s">
        <v>4472</v>
      </c>
      <c r="C1840" s="3" t="s">
        <v>4473</v>
      </c>
      <c r="D1840" s="3" t="s">
        <v>4474</v>
      </c>
      <c r="E1840" s="3" t="s">
        <v>7</v>
      </c>
    </row>
    <row r="1841">
      <c r="A1841" s="2">
        <v>44029.53002363426</v>
      </c>
      <c r="B1841" s="3" t="s">
        <v>4475</v>
      </c>
      <c r="C1841" s="3" t="s">
        <v>4476</v>
      </c>
      <c r="D1841" s="3" t="s">
        <v>4477</v>
      </c>
      <c r="E1841" s="3" t="s">
        <v>7</v>
      </c>
    </row>
    <row r="1842">
      <c r="A1842" s="2">
        <v>44029.530985798614</v>
      </c>
      <c r="B1842" s="3" t="s">
        <v>4478</v>
      </c>
      <c r="C1842" s="3" t="s">
        <v>4479</v>
      </c>
      <c r="D1842" s="3" t="s">
        <v>4480</v>
      </c>
      <c r="E1842" s="3" t="s">
        <v>7</v>
      </c>
    </row>
    <row r="1843">
      <c r="A1843" s="2">
        <v>44029.5393471412</v>
      </c>
      <c r="B1843" s="3" t="s">
        <v>4481</v>
      </c>
      <c r="C1843" s="3" t="s">
        <v>4482</v>
      </c>
      <c r="D1843" s="3" t="s">
        <v>4483</v>
      </c>
      <c r="E1843" s="3" t="s">
        <v>7</v>
      </c>
    </row>
    <row r="1844">
      <c r="A1844" s="2">
        <v>44029.54090670139</v>
      </c>
      <c r="B1844" s="3" t="s">
        <v>4484</v>
      </c>
      <c r="C1844" s="3" t="s">
        <v>1320</v>
      </c>
      <c r="D1844" s="3" t="s">
        <v>1320</v>
      </c>
      <c r="E1844" s="3" t="s">
        <v>7</v>
      </c>
    </row>
    <row r="1845">
      <c r="A1845" s="2">
        <v>44029.55058744213</v>
      </c>
      <c r="B1845" s="3" t="s">
        <v>4485</v>
      </c>
      <c r="C1845" s="3" t="s">
        <v>4486</v>
      </c>
      <c r="D1845" s="3" t="s">
        <v>4487</v>
      </c>
      <c r="E1845" s="3" t="s">
        <v>7</v>
      </c>
    </row>
    <row r="1846">
      <c r="A1846" s="2">
        <v>44029.555720625</v>
      </c>
      <c r="B1846" s="3" t="s">
        <v>4246</v>
      </c>
      <c r="C1846" s="3" t="s">
        <v>4247</v>
      </c>
      <c r="D1846" s="3" t="s">
        <v>4247</v>
      </c>
      <c r="E1846" s="3" t="s">
        <v>7</v>
      </c>
    </row>
    <row r="1847">
      <c r="A1847" s="2">
        <v>44029.555731203705</v>
      </c>
      <c r="B1847" s="3" t="s">
        <v>4488</v>
      </c>
      <c r="C1847" s="3" t="s">
        <v>4489</v>
      </c>
      <c r="D1847" s="3" t="s">
        <v>4490</v>
      </c>
      <c r="E1847" s="3" t="s">
        <v>7</v>
      </c>
    </row>
    <row r="1848">
      <c r="A1848" s="2">
        <v>44029.5569178125</v>
      </c>
      <c r="B1848" s="3" t="s">
        <v>4491</v>
      </c>
      <c r="C1848" s="3" t="s">
        <v>4492</v>
      </c>
      <c r="D1848" s="3" t="s">
        <v>4492</v>
      </c>
      <c r="E1848" s="3" t="s">
        <v>7</v>
      </c>
    </row>
    <row r="1849">
      <c r="A1849" s="2">
        <v>44029.55856392361</v>
      </c>
      <c r="B1849" s="3" t="s">
        <v>4493</v>
      </c>
      <c r="C1849" s="3" t="s">
        <v>4494</v>
      </c>
      <c r="D1849" s="3" t="s">
        <v>4495</v>
      </c>
      <c r="E1849" s="3" t="s">
        <v>7</v>
      </c>
    </row>
    <row r="1850">
      <c r="A1850" s="2">
        <v>44029.57415752315</v>
      </c>
      <c r="B1850" s="3" t="s">
        <v>4496</v>
      </c>
      <c r="C1850" s="3" t="s">
        <v>4497</v>
      </c>
      <c r="D1850" s="3" t="s">
        <v>4498</v>
      </c>
      <c r="E1850" s="3" t="s">
        <v>7</v>
      </c>
    </row>
    <row r="1851">
      <c r="A1851" s="2">
        <v>44029.57940824074</v>
      </c>
      <c r="B1851" s="3" t="s">
        <v>4499</v>
      </c>
      <c r="C1851" s="3" t="s">
        <v>4500</v>
      </c>
      <c r="D1851" s="3" t="s">
        <v>4500</v>
      </c>
      <c r="E1851" s="3" t="s">
        <v>7</v>
      </c>
    </row>
    <row r="1852">
      <c r="A1852" s="2">
        <v>44029.59123387732</v>
      </c>
      <c r="B1852" s="3" t="s">
        <v>4501</v>
      </c>
      <c r="C1852" s="3" t="s">
        <v>4502</v>
      </c>
      <c r="D1852" s="3" t="s">
        <v>4503</v>
      </c>
      <c r="E1852" s="3" t="s">
        <v>7</v>
      </c>
    </row>
    <row r="1853">
      <c r="A1853" s="2">
        <v>44029.595150810186</v>
      </c>
      <c r="B1853" s="3" t="s">
        <v>4504</v>
      </c>
      <c r="C1853" s="3" t="s">
        <v>4505</v>
      </c>
      <c r="D1853" s="3" t="s">
        <v>4506</v>
      </c>
      <c r="E1853" s="3" t="s">
        <v>632</v>
      </c>
    </row>
    <row r="1854">
      <c r="A1854" s="2">
        <v>44029.60881121528</v>
      </c>
      <c r="B1854" s="3" t="s">
        <v>4507</v>
      </c>
      <c r="C1854" s="3" t="s">
        <v>4508</v>
      </c>
      <c r="D1854" s="3" t="s">
        <v>4508</v>
      </c>
      <c r="E1854" s="3" t="s">
        <v>7</v>
      </c>
    </row>
    <row r="1855">
      <c r="A1855" s="2">
        <v>44029.61413076389</v>
      </c>
      <c r="B1855" s="3" t="s">
        <v>4509</v>
      </c>
      <c r="C1855" s="3" t="s">
        <v>4510</v>
      </c>
      <c r="D1855" s="3" t="s">
        <v>4510</v>
      </c>
      <c r="E1855" s="3" t="s">
        <v>7</v>
      </c>
    </row>
    <row r="1856">
      <c r="A1856" s="2">
        <v>44029.64389703704</v>
      </c>
      <c r="B1856" s="3" t="s">
        <v>4511</v>
      </c>
      <c r="C1856" s="3" t="s">
        <v>4512</v>
      </c>
      <c r="D1856" s="3" t="s">
        <v>4512</v>
      </c>
      <c r="E1856" s="3" t="s">
        <v>7</v>
      </c>
    </row>
    <row r="1857">
      <c r="A1857" s="2">
        <v>44029.64415954861</v>
      </c>
      <c r="B1857" s="3" t="s">
        <v>3675</v>
      </c>
      <c r="C1857" s="3" t="s">
        <v>3676</v>
      </c>
      <c r="D1857" s="3" t="s">
        <v>3677</v>
      </c>
      <c r="E1857" s="3" t="s">
        <v>7</v>
      </c>
    </row>
    <row r="1858">
      <c r="A1858" s="2">
        <v>44029.65385113426</v>
      </c>
      <c r="B1858" s="3" t="s">
        <v>4513</v>
      </c>
      <c r="C1858" s="3" t="s">
        <v>4514</v>
      </c>
      <c r="D1858" s="3" t="s">
        <v>4515</v>
      </c>
      <c r="E1858" s="3" t="s">
        <v>7</v>
      </c>
    </row>
    <row r="1859">
      <c r="A1859" s="2">
        <v>44029.68973831019</v>
      </c>
      <c r="B1859" s="3" t="s">
        <v>4516</v>
      </c>
      <c r="C1859" s="3" t="s">
        <v>4517</v>
      </c>
      <c r="D1859" s="3" t="s">
        <v>4518</v>
      </c>
      <c r="E1859" s="3" t="s">
        <v>7</v>
      </c>
    </row>
    <row r="1860">
      <c r="A1860" s="2">
        <v>44029.69126723379</v>
      </c>
      <c r="B1860" s="3" t="s">
        <v>4519</v>
      </c>
      <c r="C1860" s="3" t="s">
        <v>4520</v>
      </c>
      <c r="D1860" s="3" t="s">
        <v>4521</v>
      </c>
      <c r="E1860" s="3" t="s">
        <v>7</v>
      </c>
    </row>
    <row r="1861">
      <c r="A1861" s="2">
        <v>44029.69603474537</v>
      </c>
      <c r="B1861" s="3" t="s">
        <v>4522</v>
      </c>
      <c r="C1861" s="3" t="s">
        <v>4523</v>
      </c>
      <c r="D1861" s="3" t="s">
        <v>4523</v>
      </c>
      <c r="E1861" s="3" t="s">
        <v>7</v>
      </c>
    </row>
    <row r="1862">
      <c r="A1862" s="2">
        <v>44029.71545412037</v>
      </c>
      <c r="B1862" s="3" t="s">
        <v>4524</v>
      </c>
      <c r="C1862" s="3" t="s">
        <v>4525</v>
      </c>
      <c r="D1862" s="3" t="s">
        <v>4526</v>
      </c>
      <c r="E1862" s="3" t="s">
        <v>7</v>
      </c>
    </row>
    <row r="1863">
      <c r="A1863" s="2">
        <v>44029.717345833335</v>
      </c>
      <c r="B1863" s="3" t="s">
        <v>4527</v>
      </c>
      <c r="C1863" s="3" t="s">
        <v>4528</v>
      </c>
      <c r="D1863" s="3" t="s">
        <v>4528</v>
      </c>
      <c r="E1863" s="3" t="s">
        <v>7</v>
      </c>
    </row>
    <row r="1864">
      <c r="A1864" s="2">
        <v>44029.72407539352</v>
      </c>
      <c r="B1864" s="3" t="s">
        <v>4529</v>
      </c>
      <c r="C1864" s="3" t="s">
        <v>4530</v>
      </c>
      <c r="D1864" s="3" t="s">
        <v>4531</v>
      </c>
      <c r="E1864" s="3" t="s">
        <v>7</v>
      </c>
    </row>
    <row r="1865">
      <c r="A1865" s="2">
        <v>44029.73811575232</v>
      </c>
      <c r="B1865" s="3" t="s">
        <v>4532</v>
      </c>
      <c r="C1865" s="3" t="s">
        <v>4533</v>
      </c>
      <c r="D1865" s="3" t="s">
        <v>4534</v>
      </c>
      <c r="E1865" s="3" t="s">
        <v>7</v>
      </c>
    </row>
    <row r="1866">
      <c r="A1866" s="2">
        <v>44029.73877084491</v>
      </c>
      <c r="B1866" s="3" t="s">
        <v>4535</v>
      </c>
      <c r="C1866" s="3" t="s">
        <v>4536</v>
      </c>
      <c r="D1866" s="3" t="s">
        <v>4536</v>
      </c>
      <c r="E1866" s="3" t="s">
        <v>7</v>
      </c>
    </row>
    <row r="1867">
      <c r="A1867" s="2">
        <v>44029.74325997685</v>
      </c>
      <c r="B1867" s="3" t="s">
        <v>4537</v>
      </c>
      <c r="C1867" s="3" t="s">
        <v>4533</v>
      </c>
      <c r="D1867" s="3" t="s">
        <v>4538</v>
      </c>
      <c r="E1867" s="3" t="s">
        <v>7</v>
      </c>
    </row>
    <row r="1868">
      <c r="A1868" s="2">
        <v>44029.748520567126</v>
      </c>
      <c r="B1868" s="3" t="s">
        <v>4539</v>
      </c>
      <c r="C1868" s="3" t="s">
        <v>4540</v>
      </c>
      <c r="D1868" s="3" t="s">
        <v>4541</v>
      </c>
      <c r="E1868" s="3" t="s">
        <v>7</v>
      </c>
    </row>
    <row r="1869">
      <c r="A1869" s="2">
        <v>44029.76544215278</v>
      </c>
      <c r="B1869" s="3" t="s">
        <v>4542</v>
      </c>
      <c r="C1869" s="3" t="s">
        <v>4543</v>
      </c>
      <c r="D1869" s="3" t="s">
        <v>4543</v>
      </c>
      <c r="E1869" s="3" t="s">
        <v>7</v>
      </c>
    </row>
    <row r="1870">
      <c r="A1870" s="2">
        <v>44029.78996861111</v>
      </c>
      <c r="B1870" s="3" t="s">
        <v>4544</v>
      </c>
      <c r="C1870" s="3" t="s">
        <v>4545</v>
      </c>
      <c r="D1870" s="3" t="s">
        <v>4546</v>
      </c>
      <c r="E1870" s="3" t="s">
        <v>7</v>
      </c>
    </row>
    <row r="1871">
      <c r="A1871" s="2">
        <v>44029.792987824076</v>
      </c>
      <c r="B1871" s="3" t="s">
        <v>4547</v>
      </c>
      <c r="C1871" s="3" t="s">
        <v>4548</v>
      </c>
      <c r="D1871" s="3" t="s">
        <v>4548</v>
      </c>
      <c r="E1871" s="3" t="s">
        <v>7</v>
      </c>
    </row>
    <row r="1872">
      <c r="A1872" s="2">
        <v>44029.794462777776</v>
      </c>
      <c r="B1872" s="3" t="s">
        <v>4549</v>
      </c>
      <c r="C1872" s="3" t="s">
        <v>4550</v>
      </c>
      <c r="D1872" s="3" t="s">
        <v>4550</v>
      </c>
      <c r="E1872" s="3" t="s">
        <v>7</v>
      </c>
    </row>
    <row r="1873">
      <c r="A1873" s="2">
        <v>44029.796296458335</v>
      </c>
      <c r="B1873" s="3" t="s">
        <v>4551</v>
      </c>
      <c r="C1873" s="3" t="s">
        <v>4552</v>
      </c>
      <c r="D1873" s="3" t="s">
        <v>4552</v>
      </c>
      <c r="E1873" s="3" t="s">
        <v>7</v>
      </c>
    </row>
    <row r="1874">
      <c r="A1874" s="2">
        <v>44029.80514387731</v>
      </c>
      <c r="B1874" s="3" t="s">
        <v>4553</v>
      </c>
      <c r="C1874" s="3" t="s">
        <v>4554</v>
      </c>
      <c r="D1874" s="3" t="s">
        <v>4554</v>
      </c>
      <c r="E1874" s="3" t="s">
        <v>7</v>
      </c>
    </row>
    <row r="1875">
      <c r="A1875" s="2">
        <v>44029.80552043981</v>
      </c>
      <c r="B1875" s="3" t="s">
        <v>4555</v>
      </c>
      <c r="C1875" s="3" t="s">
        <v>4556</v>
      </c>
      <c r="D1875" s="3" t="s">
        <v>4557</v>
      </c>
      <c r="E1875" s="3" t="s">
        <v>7</v>
      </c>
    </row>
    <row r="1876">
      <c r="A1876" s="2">
        <v>44029.80939863426</v>
      </c>
      <c r="B1876" s="3" t="s">
        <v>4558</v>
      </c>
      <c r="C1876" s="3" t="s">
        <v>4559</v>
      </c>
      <c r="D1876" s="3" t="s">
        <v>4559</v>
      </c>
      <c r="E1876" s="3" t="s">
        <v>7</v>
      </c>
    </row>
    <row r="1877">
      <c r="A1877" s="2">
        <v>44029.8236641088</v>
      </c>
      <c r="B1877" s="3" t="s">
        <v>4560</v>
      </c>
      <c r="C1877" s="3" t="s">
        <v>4561</v>
      </c>
      <c r="D1877" s="3" t="s">
        <v>4561</v>
      </c>
      <c r="E1877" s="3" t="s">
        <v>7</v>
      </c>
    </row>
    <row r="1878">
      <c r="A1878" s="2">
        <v>44029.82448542824</v>
      </c>
      <c r="B1878" s="3" t="s">
        <v>4562</v>
      </c>
      <c r="C1878" s="3" t="s">
        <v>4563</v>
      </c>
      <c r="D1878" s="3" t="s">
        <v>4564</v>
      </c>
      <c r="E1878" s="3" t="s">
        <v>7</v>
      </c>
    </row>
    <row r="1879">
      <c r="A1879" s="2">
        <v>44029.83387096065</v>
      </c>
      <c r="B1879" s="3" t="s">
        <v>4565</v>
      </c>
      <c r="C1879" s="3" t="s">
        <v>4566</v>
      </c>
      <c r="D1879" s="3" t="s">
        <v>4567</v>
      </c>
      <c r="E1879" s="3" t="s">
        <v>7</v>
      </c>
    </row>
    <row r="1880">
      <c r="A1880" s="2">
        <v>44029.87425787037</v>
      </c>
      <c r="B1880" s="3" t="s">
        <v>4568</v>
      </c>
      <c r="C1880" s="3" t="s">
        <v>4569</v>
      </c>
      <c r="D1880" s="3" t="s">
        <v>4569</v>
      </c>
      <c r="E1880" s="3" t="s">
        <v>7</v>
      </c>
    </row>
    <row r="1881">
      <c r="A1881" s="2">
        <v>44029.87721972222</v>
      </c>
      <c r="B1881" s="3" t="s">
        <v>4570</v>
      </c>
      <c r="C1881" s="3" t="s">
        <v>4571</v>
      </c>
      <c r="D1881" s="3" t="s">
        <v>4572</v>
      </c>
      <c r="E1881" s="3" t="s">
        <v>7</v>
      </c>
    </row>
    <row r="1882">
      <c r="A1882" s="2">
        <v>44029.8809822801</v>
      </c>
      <c r="B1882" s="3" t="s">
        <v>4573</v>
      </c>
      <c r="C1882" s="3" t="s">
        <v>4574</v>
      </c>
      <c r="D1882" s="3" t="s">
        <v>4575</v>
      </c>
      <c r="E1882" s="3" t="s">
        <v>7</v>
      </c>
    </row>
    <row r="1883">
      <c r="A1883" s="2">
        <v>44029.88307489583</v>
      </c>
      <c r="B1883" s="3" t="s">
        <v>2554</v>
      </c>
      <c r="C1883" s="3" t="s">
        <v>2555</v>
      </c>
      <c r="D1883" s="3" t="s">
        <v>2555</v>
      </c>
      <c r="E1883" s="3" t="s">
        <v>7</v>
      </c>
    </row>
    <row r="1884">
      <c r="A1884" s="2">
        <v>44029.89070777778</v>
      </c>
      <c r="B1884" s="3" t="s">
        <v>4576</v>
      </c>
      <c r="C1884" s="3" t="s">
        <v>4577</v>
      </c>
      <c r="D1884" s="3" t="s">
        <v>4578</v>
      </c>
      <c r="E1884" s="3" t="s">
        <v>7</v>
      </c>
    </row>
    <row r="1885">
      <c r="A1885" s="2">
        <v>44029.89222622685</v>
      </c>
      <c r="B1885" s="3" t="s">
        <v>4579</v>
      </c>
      <c r="C1885" s="3" t="s">
        <v>4580</v>
      </c>
      <c r="D1885" s="3" t="s">
        <v>4581</v>
      </c>
      <c r="E1885" s="3" t="s">
        <v>7</v>
      </c>
    </row>
    <row r="1886">
      <c r="A1886" s="2">
        <v>44029.926235625</v>
      </c>
      <c r="B1886" s="3" t="s">
        <v>4582</v>
      </c>
      <c r="C1886" s="3" t="s">
        <v>4583</v>
      </c>
      <c r="D1886" s="3" t="s">
        <v>4584</v>
      </c>
      <c r="E1886" s="3" t="s">
        <v>7</v>
      </c>
    </row>
    <row r="1887">
      <c r="A1887" s="2">
        <v>44029.945114814815</v>
      </c>
      <c r="B1887" s="3" t="s">
        <v>4585</v>
      </c>
      <c r="C1887" s="3" t="s">
        <v>4586</v>
      </c>
      <c r="D1887" s="3" t="s">
        <v>4587</v>
      </c>
      <c r="E1887" s="3" t="s">
        <v>7</v>
      </c>
    </row>
    <row r="1888">
      <c r="A1888" s="2">
        <v>44029.947640370374</v>
      </c>
      <c r="B1888" s="3" t="s">
        <v>4588</v>
      </c>
      <c r="C1888" s="3" t="s">
        <v>4589</v>
      </c>
      <c r="D1888" s="3" t="s">
        <v>4590</v>
      </c>
      <c r="E1888" s="3" t="s">
        <v>7</v>
      </c>
    </row>
    <row r="1889">
      <c r="A1889" s="2">
        <v>44029.96917162037</v>
      </c>
      <c r="B1889" s="3" t="s">
        <v>2316</v>
      </c>
      <c r="C1889" s="3" t="s">
        <v>2317</v>
      </c>
      <c r="D1889" s="3" t="s">
        <v>2317</v>
      </c>
      <c r="E1889" s="3" t="s">
        <v>7</v>
      </c>
    </row>
    <row r="1890">
      <c r="A1890" s="2">
        <v>44029.98894387731</v>
      </c>
      <c r="B1890" s="3" t="s">
        <v>4591</v>
      </c>
      <c r="C1890" s="3" t="s">
        <v>4592</v>
      </c>
      <c r="D1890" s="3" t="s">
        <v>4592</v>
      </c>
      <c r="E1890" s="3" t="s">
        <v>7</v>
      </c>
    </row>
    <row r="1891">
      <c r="A1891" s="2">
        <v>44030.00834694444</v>
      </c>
      <c r="B1891" s="3" t="s">
        <v>4593</v>
      </c>
      <c r="C1891" s="3" t="s">
        <v>4594</v>
      </c>
      <c r="D1891" s="3" t="s">
        <v>4595</v>
      </c>
      <c r="E1891" s="3" t="s">
        <v>7</v>
      </c>
    </row>
    <row r="1892">
      <c r="A1892" s="2">
        <v>44030.02587056713</v>
      </c>
      <c r="B1892" s="3" t="s">
        <v>4596</v>
      </c>
      <c r="C1892" s="3" t="s">
        <v>4597</v>
      </c>
      <c r="D1892" s="3" t="s">
        <v>4598</v>
      </c>
      <c r="E1892" s="3" t="s">
        <v>7</v>
      </c>
    </row>
    <row r="1893">
      <c r="A1893" s="2">
        <v>44030.02900738426</v>
      </c>
      <c r="B1893" s="3" t="s">
        <v>4599</v>
      </c>
      <c r="C1893" s="3" t="s">
        <v>4600</v>
      </c>
      <c r="D1893" s="3" t="s">
        <v>4600</v>
      </c>
      <c r="E1893" s="3" t="s">
        <v>7</v>
      </c>
    </row>
    <row r="1894">
      <c r="A1894" s="2">
        <v>44030.03088917824</v>
      </c>
      <c r="B1894" s="3" t="s">
        <v>4601</v>
      </c>
      <c r="C1894" s="3" t="s">
        <v>4602</v>
      </c>
      <c r="D1894" s="3" t="s">
        <v>4603</v>
      </c>
      <c r="E1894" s="3" t="s">
        <v>7</v>
      </c>
    </row>
    <row r="1895">
      <c r="A1895" s="2">
        <v>44030.05080510417</v>
      </c>
      <c r="B1895" s="3" t="s">
        <v>4604</v>
      </c>
      <c r="C1895" s="3" t="s">
        <v>4605</v>
      </c>
      <c r="D1895" s="3" t="s">
        <v>4605</v>
      </c>
      <c r="E1895" s="3" t="s">
        <v>7</v>
      </c>
    </row>
    <row r="1896">
      <c r="A1896" s="2">
        <v>44030.06904686343</v>
      </c>
      <c r="B1896" s="3" t="s">
        <v>4606</v>
      </c>
      <c r="C1896" s="3" t="s">
        <v>4607</v>
      </c>
      <c r="D1896" s="3" t="s">
        <v>4608</v>
      </c>
      <c r="E1896" s="3" t="s">
        <v>7</v>
      </c>
    </row>
    <row r="1897">
      <c r="A1897" s="2">
        <v>44030.07145019676</v>
      </c>
      <c r="B1897" s="3" t="s">
        <v>4609</v>
      </c>
      <c r="C1897" s="3" t="s">
        <v>4610</v>
      </c>
      <c r="D1897" s="3" t="s">
        <v>4611</v>
      </c>
      <c r="E1897" s="3" t="s">
        <v>7</v>
      </c>
    </row>
    <row r="1898">
      <c r="A1898" s="2">
        <v>44030.08164506944</v>
      </c>
      <c r="B1898" s="3" t="s">
        <v>4612</v>
      </c>
      <c r="C1898" s="3" t="s">
        <v>4613</v>
      </c>
      <c r="D1898" s="3" t="s">
        <v>4614</v>
      </c>
      <c r="E1898" s="3" t="s">
        <v>7</v>
      </c>
    </row>
    <row r="1899">
      <c r="A1899" s="2">
        <v>44030.097350474534</v>
      </c>
      <c r="B1899" s="3" t="s">
        <v>4615</v>
      </c>
      <c r="C1899" s="3" t="s">
        <v>4616</v>
      </c>
      <c r="D1899" s="3" t="s">
        <v>4617</v>
      </c>
      <c r="E1899" s="3" t="s">
        <v>7</v>
      </c>
    </row>
    <row r="1900">
      <c r="A1900" s="2">
        <v>44030.10365496528</v>
      </c>
      <c r="B1900" s="3" t="s">
        <v>4618</v>
      </c>
      <c r="C1900" s="3" t="s">
        <v>4619</v>
      </c>
      <c r="D1900" s="6" t="s">
        <v>4620</v>
      </c>
      <c r="E1900" s="3" t="s">
        <v>7</v>
      </c>
    </row>
    <row r="1901">
      <c r="A1901" s="2">
        <v>44030.101645428236</v>
      </c>
      <c r="B1901" s="3" t="s">
        <v>4621</v>
      </c>
      <c r="C1901" s="3" t="s">
        <v>4622</v>
      </c>
      <c r="D1901" s="3" t="s">
        <v>4623</v>
      </c>
      <c r="E1901" s="3" t="s">
        <v>7</v>
      </c>
    </row>
    <row r="1902">
      <c r="A1902" s="2">
        <v>44030.108416041665</v>
      </c>
      <c r="B1902" s="3" t="s">
        <v>4624</v>
      </c>
      <c r="C1902" s="3" t="s">
        <v>4625</v>
      </c>
      <c r="D1902" s="3" t="s">
        <v>4625</v>
      </c>
      <c r="E1902" s="3" t="s">
        <v>7</v>
      </c>
    </row>
    <row r="1903">
      <c r="A1903" s="2">
        <v>44030.11454891204</v>
      </c>
      <c r="B1903" s="3" t="s">
        <v>4626</v>
      </c>
      <c r="C1903" s="3" t="s">
        <v>4627</v>
      </c>
      <c r="D1903" s="3" t="s">
        <v>4627</v>
      </c>
      <c r="E1903" s="3" t="s">
        <v>7</v>
      </c>
    </row>
    <row r="1904">
      <c r="A1904" s="2">
        <v>44030.12091564815</v>
      </c>
      <c r="B1904" s="3" t="s">
        <v>4628</v>
      </c>
      <c r="C1904" s="3" t="s">
        <v>4629</v>
      </c>
      <c r="D1904" s="3" t="s">
        <v>4630</v>
      </c>
      <c r="E1904" s="3" t="s">
        <v>7</v>
      </c>
    </row>
    <row r="1905">
      <c r="A1905" s="2">
        <v>44030.124502708335</v>
      </c>
      <c r="B1905" s="3" t="s">
        <v>4631</v>
      </c>
      <c r="C1905" s="3" t="s">
        <v>4632</v>
      </c>
      <c r="D1905" s="3" t="s">
        <v>4633</v>
      </c>
      <c r="E1905" s="3" t="s">
        <v>7</v>
      </c>
    </row>
    <row r="1906">
      <c r="A1906" s="2">
        <v>44030.1274046412</v>
      </c>
      <c r="B1906" s="3" t="s">
        <v>4634</v>
      </c>
      <c r="C1906" s="3" t="s">
        <v>4635</v>
      </c>
      <c r="D1906" s="3" t="s">
        <v>4636</v>
      </c>
      <c r="E1906" s="3" t="s">
        <v>7</v>
      </c>
    </row>
    <row r="1907">
      <c r="A1907" s="2">
        <v>44030.1300690162</v>
      </c>
      <c r="B1907" s="3" t="s">
        <v>1347</v>
      </c>
      <c r="C1907" s="3" t="s">
        <v>1348</v>
      </c>
      <c r="D1907" s="3" t="s">
        <v>1348</v>
      </c>
      <c r="E1907" s="3" t="s">
        <v>7</v>
      </c>
    </row>
    <row r="1908">
      <c r="A1908" s="2">
        <v>44030.13174899305</v>
      </c>
      <c r="B1908" s="3" t="s">
        <v>4637</v>
      </c>
      <c r="C1908" s="3" t="s">
        <v>4638</v>
      </c>
      <c r="D1908" s="3" t="s">
        <v>4638</v>
      </c>
      <c r="E1908" s="3" t="s">
        <v>7</v>
      </c>
    </row>
    <row r="1909">
      <c r="A1909" s="2">
        <v>44030.13565467593</v>
      </c>
      <c r="B1909" s="3" t="s">
        <v>4639</v>
      </c>
      <c r="C1909" s="3" t="s">
        <v>4640</v>
      </c>
      <c r="D1909" s="3" t="s">
        <v>4641</v>
      </c>
      <c r="E1909" s="3" t="s">
        <v>7</v>
      </c>
    </row>
    <row r="1910">
      <c r="A1910" s="2">
        <v>44030.141246238425</v>
      </c>
      <c r="B1910" s="3" t="s">
        <v>4642</v>
      </c>
      <c r="C1910" s="3" t="s">
        <v>4643</v>
      </c>
      <c r="D1910" s="3" t="s">
        <v>4643</v>
      </c>
      <c r="E1910" s="3" t="s">
        <v>7</v>
      </c>
    </row>
    <row r="1911">
      <c r="A1911" s="2">
        <v>44030.14590523148</v>
      </c>
      <c r="B1911" s="3" t="s">
        <v>4002</v>
      </c>
      <c r="C1911" s="3" t="s">
        <v>4003</v>
      </c>
      <c r="D1911" s="3" t="s">
        <v>4004</v>
      </c>
      <c r="E1911" s="3" t="s">
        <v>7</v>
      </c>
    </row>
    <row r="1912">
      <c r="A1912" s="2">
        <v>44030.14694453704</v>
      </c>
      <c r="B1912" s="3" t="s">
        <v>4125</v>
      </c>
      <c r="C1912" s="3" t="s">
        <v>4126</v>
      </c>
      <c r="D1912" s="3" t="s">
        <v>4127</v>
      </c>
      <c r="E1912" s="3" t="s">
        <v>7</v>
      </c>
    </row>
    <row r="1913">
      <c r="A1913" s="2">
        <v>44030.166411365746</v>
      </c>
      <c r="B1913" s="3" t="s">
        <v>4644</v>
      </c>
      <c r="C1913" s="3" t="s">
        <v>4645</v>
      </c>
      <c r="D1913" s="3" t="s">
        <v>4645</v>
      </c>
      <c r="E1913" s="3" t="s">
        <v>7</v>
      </c>
    </row>
    <row r="1914">
      <c r="A1914" s="2">
        <v>44030.17671564815</v>
      </c>
      <c r="B1914" s="3" t="s">
        <v>4646</v>
      </c>
      <c r="C1914" s="3" t="s">
        <v>4647</v>
      </c>
      <c r="D1914" s="3" t="s">
        <v>4648</v>
      </c>
      <c r="E1914" s="3" t="s">
        <v>7</v>
      </c>
    </row>
    <row r="1915">
      <c r="A1915" s="2">
        <v>44030.212574212965</v>
      </c>
      <c r="B1915" s="3" t="s">
        <v>4649</v>
      </c>
      <c r="C1915" s="3" t="s">
        <v>2966</v>
      </c>
      <c r="D1915" s="3" t="s">
        <v>4650</v>
      </c>
      <c r="E1915" s="3" t="s">
        <v>7</v>
      </c>
    </row>
    <row r="1916">
      <c r="A1916" s="2">
        <v>44030.22748810185</v>
      </c>
      <c r="B1916" s="3" t="s">
        <v>4651</v>
      </c>
      <c r="C1916" s="3" t="s">
        <v>4652</v>
      </c>
      <c r="D1916" s="3" t="s">
        <v>4653</v>
      </c>
      <c r="E1916" s="3" t="s">
        <v>7</v>
      </c>
    </row>
    <row r="1917">
      <c r="A1917" s="2">
        <v>44030.231654421295</v>
      </c>
      <c r="B1917" s="3" t="s">
        <v>4654</v>
      </c>
      <c r="C1917" s="3" t="s">
        <v>4655</v>
      </c>
      <c r="D1917" s="3" t="s">
        <v>4655</v>
      </c>
      <c r="E1917" s="3" t="s">
        <v>7</v>
      </c>
    </row>
    <row r="1918">
      <c r="A1918" s="2">
        <v>44030.26035439815</v>
      </c>
      <c r="B1918" s="3" t="s">
        <v>4656</v>
      </c>
      <c r="C1918" s="3" t="s">
        <v>4657</v>
      </c>
      <c r="D1918" s="3" t="s">
        <v>2111</v>
      </c>
      <c r="E1918" s="3" t="s">
        <v>7</v>
      </c>
    </row>
    <row r="1919">
      <c r="A1919" s="2">
        <v>44030.2848682176</v>
      </c>
      <c r="B1919" s="3" t="s">
        <v>4658</v>
      </c>
      <c r="C1919" s="3" t="s">
        <v>4659</v>
      </c>
      <c r="D1919" s="3" t="s">
        <v>4659</v>
      </c>
      <c r="E1919" s="3" t="s">
        <v>7</v>
      </c>
    </row>
    <row r="1920">
      <c r="A1920" s="2">
        <v>44030.308362129625</v>
      </c>
      <c r="B1920" s="3" t="s">
        <v>4660</v>
      </c>
      <c r="C1920" s="3" t="s">
        <v>4661</v>
      </c>
      <c r="D1920" s="3" t="s">
        <v>4661</v>
      </c>
      <c r="E1920" s="3" t="s">
        <v>7</v>
      </c>
    </row>
    <row r="1921">
      <c r="A1921" s="2">
        <v>44030.32111943287</v>
      </c>
      <c r="B1921" s="3" t="s">
        <v>4662</v>
      </c>
      <c r="C1921" s="3" t="s">
        <v>4663</v>
      </c>
      <c r="D1921" s="3" t="s">
        <v>4663</v>
      </c>
      <c r="E1921" s="3" t="s">
        <v>7</v>
      </c>
    </row>
    <row r="1922">
      <c r="A1922" s="2">
        <v>44030.332587997684</v>
      </c>
      <c r="B1922" s="3" t="s">
        <v>4664</v>
      </c>
      <c r="C1922" s="3" t="s">
        <v>4665</v>
      </c>
      <c r="D1922" s="3" t="s">
        <v>4665</v>
      </c>
      <c r="E1922" s="3" t="s">
        <v>7</v>
      </c>
    </row>
    <row r="1923">
      <c r="A1923" s="2">
        <v>44030.348594166666</v>
      </c>
      <c r="B1923" s="3" t="s">
        <v>4666</v>
      </c>
      <c r="C1923" s="3" t="s">
        <v>4667</v>
      </c>
      <c r="D1923" s="3" t="s">
        <v>4668</v>
      </c>
      <c r="E1923" s="3" t="s">
        <v>7</v>
      </c>
    </row>
    <row r="1924">
      <c r="A1924" s="2">
        <v>44030.356571006945</v>
      </c>
      <c r="B1924" s="3" t="s">
        <v>4669</v>
      </c>
      <c r="C1924" s="3" t="s">
        <v>4670</v>
      </c>
      <c r="D1924" s="3" t="s">
        <v>4671</v>
      </c>
      <c r="E1924" s="3" t="s">
        <v>7</v>
      </c>
    </row>
    <row r="1925">
      <c r="A1925" s="2">
        <v>44030.38853836806</v>
      </c>
      <c r="B1925" s="3" t="s">
        <v>4672</v>
      </c>
      <c r="C1925" s="3" t="s">
        <v>4673</v>
      </c>
      <c r="D1925" s="3" t="s">
        <v>4673</v>
      </c>
      <c r="E1925" s="3" t="s">
        <v>7</v>
      </c>
    </row>
    <row r="1926">
      <c r="A1926" s="2">
        <v>44030.41280502315</v>
      </c>
      <c r="B1926" s="3" t="s">
        <v>4674</v>
      </c>
      <c r="C1926" s="3" t="s">
        <v>4675</v>
      </c>
      <c r="D1926" s="3" t="s">
        <v>4675</v>
      </c>
      <c r="E1926" s="3" t="s">
        <v>7</v>
      </c>
    </row>
    <row r="1927">
      <c r="A1927" s="2">
        <v>44030.41733993056</v>
      </c>
      <c r="B1927" s="3" t="s">
        <v>4676</v>
      </c>
      <c r="C1927" s="3" t="s">
        <v>4677</v>
      </c>
      <c r="D1927" s="3" t="s">
        <v>4677</v>
      </c>
      <c r="E1927" s="3" t="s">
        <v>7</v>
      </c>
    </row>
    <row r="1928">
      <c r="A1928" s="2">
        <v>44030.42035244213</v>
      </c>
      <c r="B1928" s="3" t="s">
        <v>4678</v>
      </c>
      <c r="C1928" s="3" t="s">
        <v>4679</v>
      </c>
      <c r="D1928" s="3" t="s">
        <v>4679</v>
      </c>
      <c r="E1928" s="3" t="s">
        <v>7</v>
      </c>
    </row>
    <row r="1929">
      <c r="A1929" s="2">
        <v>44030.44625357639</v>
      </c>
      <c r="B1929" s="3" t="s">
        <v>4680</v>
      </c>
      <c r="C1929" s="3" t="s">
        <v>4681</v>
      </c>
      <c r="D1929" s="3" t="s">
        <v>4681</v>
      </c>
      <c r="E1929" s="3" t="s">
        <v>7</v>
      </c>
    </row>
    <row r="1930">
      <c r="A1930" s="2">
        <v>44030.4518809838</v>
      </c>
      <c r="B1930" s="3" t="s">
        <v>4682</v>
      </c>
      <c r="C1930" s="3" t="s">
        <v>4683</v>
      </c>
      <c r="D1930" s="3" t="s">
        <v>4683</v>
      </c>
      <c r="E1930" s="3" t="s">
        <v>7</v>
      </c>
    </row>
    <row r="1931">
      <c r="A1931" s="2">
        <v>44030.47464179398</v>
      </c>
      <c r="B1931" s="3" t="s">
        <v>4684</v>
      </c>
      <c r="C1931" s="3" t="s">
        <v>4685</v>
      </c>
      <c r="D1931" s="3" t="s">
        <v>4685</v>
      </c>
      <c r="E1931" s="3" t="s">
        <v>7</v>
      </c>
    </row>
    <row r="1932">
      <c r="A1932" s="2">
        <v>44030.50983738426</v>
      </c>
      <c r="B1932" s="3" t="s">
        <v>4686</v>
      </c>
      <c r="C1932" s="3" t="s">
        <v>4687</v>
      </c>
      <c r="D1932" s="3" t="s">
        <v>4687</v>
      </c>
      <c r="E1932" s="3" t="s">
        <v>7</v>
      </c>
    </row>
    <row r="1933">
      <c r="A1933" s="2">
        <v>44030.515910173606</v>
      </c>
      <c r="B1933" s="3" t="s">
        <v>4688</v>
      </c>
      <c r="C1933" s="3" t="s">
        <v>4689</v>
      </c>
      <c r="D1933" s="3" t="s">
        <v>4689</v>
      </c>
      <c r="E1933" s="3" t="s">
        <v>7</v>
      </c>
    </row>
    <row r="1934">
      <c r="A1934" s="2">
        <v>44030.52852773148</v>
      </c>
      <c r="B1934" s="3" t="s">
        <v>4690</v>
      </c>
      <c r="C1934" s="3" t="s">
        <v>4691</v>
      </c>
      <c r="D1934" s="3" t="s">
        <v>4692</v>
      </c>
      <c r="E1934" s="3" t="s">
        <v>7</v>
      </c>
    </row>
    <row r="1935">
      <c r="A1935" s="2">
        <v>44030.57090899306</v>
      </c>
      <c r="B1935" s="3" t="s">
        <v>4693</v>
      </c>
      <c r="C1935" s="3" t="s">
        <v>4694</v>
      </c>
      <c r="D1935" s="3" t="s">
        <v>4694</v>
      </c>
      <c r="E1935" s="3" t="s">
        <v>7</v>
      </c>
    </row>
    <row r="1936">
      <c r="A1936" s="2">
        <v>44030.58213821759</v>
      </c>
      <c r="B1936" s="3" t="s">
        <v>4695</v>
      </c>
      <c r="C1936" s="3" t="s">
        <v>4696</v>
      </c>
      <c r="D1936" s="3" t="s">
        <v>4697</v>
      </c>
      <c r="E1936" s="3" t="s">
        <v>7</v>
      </c>
    </row>
    <row r="1937">
      <c r="A1937" s="2">
        <v>44030.64261659722</v>
      </c>
      <c r="B1937" s="3" t="s">
        <v>4698</v>
      </c>
      <c r="C1937" s="3" t="s">
        <v>4699</v>
      </c>
      <c r="D1937" s="3" t="s">
        <v>4700</v>
      </c>
      <c r="E1937" s="3" t="s">
        <v>7</v>
      </c>
    </row>
    <row r="1938">
      <c r="A1938" s="2">
        <v>44030.662389930556</v>
      </c>
      <c r="B1938" s="3" t="s">
        <v>4701</v>
      </c>
      <c r="C1938" s="3" t="s">
        <v>4702</v>
      </c>
      <c r="D1938" s="3" t="s">
        <v>4702</v>
      </c>
      <c r="E1938" s="3" t="s">
        <v>7</v>
      </c>
    </row>
    <row r="1939">
      <c r="A1939" s="2">
        <v>44030.685863252314</v>
      </c>
      <c r="B1939" s="3" t="s">
        <v>4703</v>
      </c>
      <c r="C1939" s="3" t="s">
        <v>4704</v>
      </c>
      <c r="D1939" s="3" t="s">
        <v>4704</v>
      </c>
      <c r="E1939" s="3" t="s">
        <v>7</v>
      </c>
    </row>
    <row r="1940">
      <c r="A1940" s="2">
        <v>44030.69805760417</v>
      </c>
      <c r="B1940" s="3" t="s">
        <v>4705</v>
      </c>
      <c r="C1940" s="3" t="s">
        <v>4706</v>
      </c>
      <c r="D1940" s="3" t="s">
        <v>4707</v>
      </c>
      <c r="E1940" s="3" t="s">
        <v>7</v>
      </c>
    </row>
    <row r="1941">
      <c r="A1941" s="2">
        <v>44030.702325509264</v>
      </c>
      <c r="B1941" s="3" t="s">
        <v>4708</v>
      </c>
      <c r="C1941" s="3" t="s">
        <v>4709</v>
      </c>
      <c r="D1941" s="3" t="s">
        <v>4709</v>
      </c>
      <c r="E1941" s="3" t="s">
        <v>7</v>
      </c>
    </row>
    <row r="1942">
      <c r="A1942" s="2">
        <v>44030.70789297453</v>
      </c>
      <c r="B1942" s="3" t="s">
        <v>4710</v>
      </c>
      <c r="C1942" s="3" t="s">
        <v>4711</v>
      </c>
      <c r="D1942" s="3" t="s">
        <v>4711</v>
      </c>
      <c r="E1942" s="3" t="s">
        <v>632</v>
      </c>
    </row>
    <row r="1943">
      <c r="A1943" s="2">
        <v>44030.79395777777</v>
      </c>
      <c r="B1943" s="3" t="s">
        <v>4712</v>
      </c>
      <c r="C1943" s="3" t="s">
        <v>4713</v>
      </c>
      <c r="D1943" s="3" t="s">
        <v>4713</v>
      </c>
      <c r="E1943" s="3" t="s">
        <v>7</v>
      </c>
    </row>
    <row r="1944">
      <c r="A1944" s="2">
        <v>44030.822623622684</v>
      </c>
      <c r="B1944" s="3" t="s">
        <v>4714</v>
      </c>
      <c r="C1944" s="3" t="s">
        <v>4715</v>
      </c>
      <c r="D1944" s="3" t="s">
        <v>4715</v>
      </c>
      <c r="E1944" s="3" t="s">
        <v>7</v>
      </c>
    </row>
    <row r="1945">
      <c r="A1945" s="2">
        <v>44030.83513633102</v>
      </c>
      <c r="B1945" s="3" t="s">
        <v>4716</v>
      </c>
      <c r="C1945" s="3" t="s">
        <v>4717</v>
      </c>
      <c r="D1945" s="3" t="s">
        <v>4718</v>
      </c>
      <c r="E1945" s="3" t="s">
        <v>7</v>
      </c>
    </row>
    <row r="1946">
      <c r="A1946" s="2">
        <v>44030.84802484953</v>
      </c>
      <c r="B1946" s="3" t="s">
        <v>4719</v>
      </c>
      <c r="C1946" s="3" t="s">
        <v>4720</v>
      </c>
      <c r="D1946" s="3" t="s">
        <v>4720</v>
      </c>
      <c r="E1946" s="3" t="s">
        <v>7</v>
      </c>
    </row>
    <row r="1947">
      <c r="A1947" s="2">
        <v>44030.90747633102</v>
      </c>
      <c r="B1947" s="3" t="s">
        <v>4721</v>
      </c>
      <c r="C1947" s="3" t="s">
        <v>4722</v>
      </c>
      <c r="D1947" s="3" t="s">
        <v>4722</v>
      </c>
      <c r="E1947" s="3" t="s">
        <v>7</v>
      </c>
    </row>
    <row r="1948">
      <c r="A1948" s="2">
        <v>44030.93992164352</v>
      </c>
      <c r="B1948" s="3" t="s">
        <v>4723</v>
      </c>
      <c r="C1948" s="3" t="s">
        <v>4724</v>
      </c>
      <c r="D1948" s="3" t="s">
        <v>4724</v>
      </c>
      <c r="E1948" s="3" t="s">
        <v>7</v>
      </c>
    </row>
    <row r="1949">
      <c r="A1949" s="2">
        <v>44030.966338576385</v>
      </c>
      <c r="B1949" s="3" t="s">
        <v>4725</v>
      </c>
      <c r="C1949" s="3" t="s">
        <v>4726</v>
      </c>
      <c r="D1949" s="3" t="s">
        <v>4727</v>
      </c>
      <c r="E1949" s="3" t="s">
        <v>7</v>
      </c>
    </row>
    <row r="1950">
      <c r="A1950" s="2">
        <v>44030.97204690972</v>
      </c>
      <c r="B1950" s="3" t="s">
        <v>4728</v>
      </c>
      <c r="C1950" s="3" t="s">
        <v>4729</v>
      </c>
      <c r="D1950" s="3" t="s">
        <v>4729</v>
      </c>
      <c r="E1950" s="3" t="s">
        <v>7</v>
      </c>
    </row>
    <row r="1951">
      <c r="A1951" s="2">
        <v>44030.98333915509</v>
      </c>
      <c r="B1951" s="3" t="s">
        <v>4730</v>
      </c>
      <c r="C1951" s="3" t="s">
        <v>4731</v>
      </c>
      <c r="D1951" s="3" t="s">
        <v>4731</v>
      </c>
      <c r="E1951" s="3" t="s">
        <v>7</v>
      </c>
    </row>
    <row r="1952">
      <c r="A1952" s="2">
        <v>44030.99440631944</v>
      </c>
      <c r="B1952" s="3" t="s">
        <v>4732</v>
      </c>
      <c r="C1952" s="3" t="s">
        <v>4733</v>
      </c>
      <c r="D1952" s="3" t="s">
        <v>4734</v>
      </c>
      <c r="E1952" s="3" t="s">
        <v>7</v>
      </c>
    </row>
    <row r="1953">
      <c r="A1953" s="2">
        <v>44030.99440631944</v>
      </c>
      <c r="B1953" s="3" t="s">
        <v>4735</v>
      </c>
      <c r="C1953" s="3" t="s">
        <v>4736</v>
      </c>
      <c r="D1953" s="3" t="s">
        <v>4736</v>
      </c>
      <c r="E1953" s="3" t="s">
        <v>7</v>
      </c>
    </row>
    <row r="1954">
      <c r="A1954" s="2">
        <v>44031.01024315972</v>
      </c>
      <c r="B1954" s="3" t="s">
        <v>4737</v>
      </c>
      <c r="C1954" s="3" t="s">
        <v>4738</v>
      </c>
      <c r="D1954" s="3" t="s">
        <v>4738</v>
      </c>
      <c r="E1954" s="3" t="s">
        <v>7</v>
      </c>
    </row>
    <row r="1955">
      <c r="A1955" s="2">
        <v>44031.02865013889</v>
      </c>
      <c r="B1955" s="3" t="s">
        <v>4739</v>
      </c>
      <c r="C1955" s="3" t="s">
        <v>4740</v>
      </c>
      <c r="D1955" s="3" t="s">
        <v>4741</v>
      </c>
      <c r="E1955" s="3" t="s">
        <v>7</v>
      </c>
    </row>
    <row r="1956">
      <c r="A1956" s="2">
        <v>44031.02872659722</v>
      </c>
      <c r="B1956" s="3" t="s">
        <v>4742</v>
      </c>
      <c r="C1956" s="3" t="s">
        <v>4743</v>
      </c>
      <c r="D1956" s="3" t="s">
        <v>4744</v>
      </c>
      <c r="E1956" s="3" t="s">
        <v>7</v>
      </c>
    </row>
    <row r="1957">
      <c r="A1957" s="2">
        <v>44031.04572587963</v>
      </c>
      <c r="B1957" s="3" t="s">
        <v>4745</v>
      </c>
      <c r="C1957" s="3" t="s">
        <v>4746</v>
      </c>
      <c r="D1957" s="3" t="s">
        <v>4746</v>
      </c>
      <c r="E1957" s="3" t="s">
        <v>7</v>
      </c>
    </row>
    <row r="1958">
      <c r="A1958" s="2">
        <v>44031.06531701389</v>
      </c>
      <c r="B1958" s="3" t="s">
        <v>4747</v>
      </c>
      <c r="C1958" s="3" t="s">
        <v>4748</v>
      </c>
      <c r="D1958" s="3" t="s">
        <v>4748</v>
      </c>
      <c r="E1958" s="3" t="s">
        <v>7</v>
      </c>
    </row>
    <row r="1959">
      <c r="A1959" s="2">
        <v>44031.07822704861</v>
      </c>
      <c r="B1959" s="3" t="s">
        <v>4749</v>
      </c>
      <c r="C1959" s="3" t="s">
        <v>4750</v>
      </c>
      <c r="D1959" s="3" t="s">
        <v>4750</v>
      </c>
      <c r="E1959" s="3" t="s">
        <v>7</v>
      </c>
    </row>
    <row r="1960">
      <c r="A1960" s="2">
        <v>44031.08095751157</v>
      </c>
      <c r="B1960" s="3" t="s">
        <v>4751</v>
      </c>
      <c r="C1960" s="3" t="s">
        <v>4752</v>
      </c>
      <c r="D1960" s="3" t="s">
        <v>4753</v>
      </c>
      <c r="E1960" s="3" t="s">
        <v>7</v>
      </c>
    </row>
    <row r="1961">
      <c r="A1961" s="2">
        <v>44031.08735008102</v>
      </c>
      <c r="B1961" s="3" t="s">
        <v>4754</v>
      </c>
      <c r="C1961" s="3" t="s">
        <v>4755</v>
      </c>
      <c r="D1961" s="3" t="s">
        <v>4756</v>
      </c>
      <c r="E1961" s="3" t="s">
        <v>7</v>
      </c>
    </row>
    <row r="1962">
      <c r="A1962" s="2">
        <v>44031.1163534375</v>
      </c>
      <c r="B1962" s="3" t="s">
        <v>4757</v>
      </c>
      <c r="C1962" s="3" t="s">
        <v>4758</v>
      </c>
      <c r="D1962" s="3" t="s">
        <v>4759</v>
      </c>
      <c r="E1962" s="3" t="s">
        <v>7</v>
      </c>
    </row>
    <row r="1963">
      <c r="A1963" s="2">
        <v>44031.11685773148</v>
      </c>
      <c r="B1963" s="3" t="s">
        <v>4760</v>
      </c>
      <c r="C1963" s="3" t="s">
        <v>4761</v>
      </c>
      <c r="D1963" s="3" t="s">
        <v>4762</v>
      </c>
      <c r="E1963" s="3" t="s">
        <v>7</v>
      </c>
    </row>
    <row r="1964">
      <c r="A1964" s="2">
        <v>44031.15952162037</v>
      </c>
      <c r="B1964" s="3" t="s">
        <v>4763</v>
      </c>
      <c r="C1964" s="3" t="s">
        <v>4764</v>
      </c>
      <c r="D1964" s="3" t="s">
        <v>4765</v>
      </c>
      <c r="E1964" s="3" t="s">
        <v>7</v>
      </c>
    </row>
    <row r="1965">
      <c r="A1965" s="2">
        <v>44031.16953516204</v>
      </c>
      <c r="B1965" s="3" t="s">
        <v>4766</v>
      </c>
      <c r="C1965" s="3" t="s">
        <v>4767</v>
      </c>
      <c r="D1965" s="3" t="s">
        <v>4767</v>
      </c>
      <c r="E1965" s="3" t="s">
        <v>7</v>
      </c>
    </row>
    <row r="1966">
      <c r="A1966" s="2">
        <v>44031.2142919676</v>
      </c>
      <c r="B1966" s="3" t="s">
        <v>4768</v>
      </c>
      <c r="C1966" s="3" t="s">
        <v>4769</v>
      </c>
      <c r="D1966" s="3" t="s">
        <v>4770</v>
      </c>
      <c r="E1966" s="3" t="s">
        <v>7</v>
      </c>
    </row>
    <row r="1967">
      <c r="A1967" s="2">
        <v>44031.23377545139</v>
      </c>
      <c r="B1967" s="3" t="s">
        <v>4771</v>
      </c>
      <c r="C1967" s="3" t="s">
        <v>4772</v>
      </c>
      <c r="D1967" s="3" t="s">
        <v>4773</v>
      </c>
      <c r="E1967" s="3" t="s">
        <v>7</v>
      </c>
    </row>
    <row r="1968">
      <c r="A1968" s="2">
        <v>44031.42720694444</v>
      </c>
      <c r="B1968" s="3" t="s">
        <v>4774</v>
      </c>
      <c r="C1968" s="3" t="s">
        <v>4775</v>
      </c>
      <c r="D1968" s="3" t="s">
        <v>4776</v>
      </c>
      <c r="E1968" s="3" t="s">
        <v>7</v>
      </c>
    </row>
    <row r="1969">
      <c r="A1969" s="2">
        <v>44031.42983292824</v>
      </c>
      <c r="B1969" s="3" t="s">
        <v>4777</v>
      </c>
      <c r="C1969" s="3" t="s">
        <v>4778</v>
      </c>
      <c r="D1969" s="3" t="s">
        <v>4778</v>
      </c>
      <c r="E1969" s="3" t="s">
        <v>7</v>
      </c>
    </row>
    <row r="1970">
      <c r="A1970" s="2">
        <v>44031.44538469907</v>
      </c>
      <c r="B1970" s="3" t="s">
        <v>4779</v>
      </c>
      <c r="C1970" s="3" t="s">
        <v>4780</v>
      </c>
      <c r="D1970" s="3" t="s">
        <v>4780</v>
      </c>
      <c r="E1970" s="3" t="s">
        <v>7</v>
      </c>
    </row>
    <row r="1971">
      <c r="A1971" s="2">
        <v>44031.46001195602</v>
      </c>
      <c r="B1971" s="3" t="s">
        <v>4781</v>
      </c>
      <c r="C1971" s="3" t="s">
        <v>4782</v>
      </c>
      <c r="D1971" s="3" t="s">
        <v>4782</v>
      </c>
      <c r="E1971" s="3" t="s">
        <v>7</v>
      </c>
    </row>
    <row r="1972">
      <c r="A1972" s="2">
        <v>44031.47058792824</v>
      </c>
      <c r="B1972" s="3" t="s">
        <v>4783</v>
      </c>
      <c r="C1972" s="3" t="s">
        <v>4784</v>
      </c>
      <c r="D1972" s="3" t="s">
        <v>4785</v>
      </c>
      <c r="E1972" s="3" t="s">
        <v>7</v>
      </c>
    </row>
    <row r="1973">
      <c r="A1973" s="2">
        <v>44031.47804378472</v>
      </c>
      <c r="B1973" s="3" t="s">
        <v>4786</v>
      </c>
      <c r="C1973" s="3" t="s">
        <v>4787</v>
      </c>
      <c r="D1973" s="3" t="s">
        <v>4787</v>
      </c>
      <c r="E1973" s="3" t="s">
        <v>7</v>
      </c>
    </row>
    <row r="1974">
      <c r="A1974" s="2">
        <v>44031.538679062505</v>
      </c>
      <c r="B1974" s="3" t="s">
        <v>4788</v>
      </c>
      <c r="C1974" s="3" t="s">
        <v>4789</v>
      </c>
      <c r="D1974" s="3" t="s">
        <v>4790</v>
      </c>
      <c r="E1974" s="3" t="s">
        <v>7</v>
      </c>
    </row>
    <row r="1975">
      <c r="A1975" s="2">
        <v>44031.574404479165</v>
      </c>
      <c r="B1975" s="3" t="s">
        <v>4791</v>
      </c>
      <c r="C1975" s="3" t="s">
        <v>4792</v>
      </c>
      <c r="D1975" s="3" t="s">
        <v>4793</v>
      </c>
      <c r="E1975" s="3" t="s">
        <v>7</v>
      </c>
    </row>
    <row r="1976">
      <c r="A1976" s="2">
        <v>44031.59590804398</v>
      </c>
      <c r="B1976" s="3" t="s">
        <v>4794</v>
      </c>
      <c r="C1976" s="3" t="s">
        <v>4795</v>
      </c>
      <c r="D1976" s="3" t="s">
        <v>4796</v>
      </c>
      <c r="E1976" s="3" t="s">
        <v>7</v>
      </c>
    </row>
    <row r="1977">
      <c r="A1977" s="2">
        <v>44031.60402457176</v>
      </c>
      <c r="B1977" s="3" t="s">
        <v>4797</v>
      </c>
      <c r="C1977" s="3" t="s">
        <v>4798</v>
      </c>
      <c r="D1977" s="3" t="s">
        <v>4799</v>
      </c>
      <c r="E1977" s="3" t="s">
        <v>7</v>
      </c>
    </row>
    <row r="1978">
      <c r="A1978" s="2">
        <v>44031.609120532405</v>
      </c>
      <c r="B1978" s="3" t="s">
        <v>4800</v>
      </c>
      <c r="C1978" s="3" t="s">
        <v>4801</v>
      </c>
      <c r="D1978" s="3" t="s">
        <v>4801</v>
      </c>
      <c r="E1978" s="3" t="s">
        <v>7</v>
      </c>
    </row>
    <row r="1979">
      <c r="A1979" s="2">
        <v>44031.61433606481</v>
      </c>
      <c r="B1979" s="3" t="s">
        <v>4802</v>
      </c>
      <c r="C1979" s="3" t="s">
        <v>4803</v>
      </c>
      <c r="D1979" s="3" t="s">
        <v>4803</v>
      </c>
      <c r="E1979" s="3" t="s">
        <v>7</v>
      </c>
    </row>
    <row r="1980">
      <c r="A1980" s="2">
        <v>44031.63302386574</v>
      </c>
      <c r="B1980" s="3" t="s">
        <v>4804</v>
      </c>
      <c r="C1980" s="3" t="s">
        <v>4805</v>
      </c>
      <c r="D1980" s="3" t="s">
        <v>4805</v>
      </c>
      <c r="E1980" s="3" t="s">
        <v>7</v>
      </c>
    </row>
    <row r="1981">
      <c r="A1981" s="2">
        <v>44031.6653037963</v>
      </c>
      <c r="B1981" s="3" t="s">
        <v>4806</v>
      </c>
      <c r="C1981" s="3" t="s">
        <v>4807</v>
      </c>
      <c r="D1981" s="3" t="s">
        <v>4807</v>
      </c>
      <c r="E1981" s="3" t="s">
        <v>7</v>
      </c>
    </row>
    <row r="1982">
      <c r="A1982" s="2">
        <v>44031.70463247685</v>
      </c>
      <c r="B1982" s="3" t="s">
        <v>4570</v>
      </c>
      <c r="C1982" s="3" t="s">
        <v>4571</v>
      </c>
      <c r="D1982" s="3" t="s">
        <v>4571</v>
      </c>
      <c r="E1982" s="3" t="s">
        <v>7</v>
      </c>
    </row>
    <row r="1983">
      <c r="A1983" s="2">
        <v>44031.70679645833</v>
      </c>
      <c r="B1983" s="3" t="s">
        <v>4808</v>
      </c>
      <c r="C1983" s="3" t="s">
        <v>4809</v>
      </c>
      <c r="D1983" s="3" t="s">
        <v>4810</v>
      </c>
      <c r="E1983" s="3" t="s">
        <v>632</v>
      </c>
    </row>
    <row r="1984">
      <c r="A1984" s="2">
        <v>44031.718904699075</v>
      </c>
      <c r="B1984" s="3" t="s">
        <v>4811</v>
      </c>
      <c r="C1984" s="3" t="s">
        <v>4812</v>
      </c>
      <c r="D1984" s="3" t="s">
        <v>4813</v>
      </c>
      <c r="E1984" s="3" t="s">
        <v>7</v>
      </c>
    </row>
    <row r="1985">
      <c r="A1985" s="2">
        <v>44031.72952497685</v>
      </c>
      <c r="B1985" s="3" t="s">
        <v>4814</v>
      </c>
      <c r="C1985" s="3" t="s">
        <v>4815</v>
      </c>
      <c r="D1985" s="3" t="s">
        <v>4816</v>
      </c>
      <c r="E1985" s="3" t="s">
        <v>7</v>
      </c>
    </row>
    <row r="1986">
      <c r="A1986" s="2">
        <v>44031.729674699076</v>
      </c>
      <c r="B1986" s="3" t="s">
        <v>4817</v>
      </c>
      <c r="C1986" s="3" t="s">
        <v>4812</v>
      </c>
      <c r="D1986" s="3" t="s">
        <v>4813</v>
      </c>
      <c r="E1986" s="3" t="s">
        <v>7</v>
      </c>
    </row>
    <row r="1987">
      <c r="A1987" s="2">
        <v>44031.732537407406</v>
      </c>
      <c r="B1987" s="3" t="s">
        <v>4817</v>
      </c>
      <c r="C1987" s="3" t="s">
        <v>4812</v>
      </c>
      <c r="D1987" s="3" t="s">
        <v>4812</v>
      </c>
      <c r="E1987" s="3" t="s">
        <v>7</v>
      </c>
    </row>
    <row r="1988">
      <c r="A1988" s="2">
        <v>44031.74091304398</v>
      </c>
      <c r="B1988" s="3" t="s">
        <v>4818</v>
      </c>
      <c r="C1988" s="3" t="s">
        <v>4819</v>
      </c>
      <c r="D1988" s="3" t="s">
        <v>4820</v>
      </c>
      <c r="E1988" s="3" t="s">
        <v>7</v>
      </c>
    </row>
    <row r="1989">
      <c r="A1989" s="2">
        <v>44031.74089685185</v>
      </c>
      <c r="B1989" s="3" t="s">
        <v>4821</v>
      </c>
      <c r="C1989" s="3" t="s">
        <v>4822</v>
      </c>
      <c r="D1989" s="3" t="s">
        <v>4822</v>
      </c>
      <c r="E1989" s="3" t="s">
        <v>7</v>
      </c>
    </row>
    <row r="1990">
      <c r="A1990" s="2">
        <v>44031.758987696754</v>
      </c>
      <c r="B1990" s="3" t="s">
        <v>4823</v>
      </c>
      <c r="C1990" s="3" t="s">
        <v>4824</v>
      </c>
      <c r="D1990" s="3" t="s">
        <v>4824</v>
      </c>
      <c r="E1990" s="3" t="s">
        <v>7</v>
      </c>
    </row>
    <row r="1991">
      <c r="A1991" s="2">
        <v>44031.786460972224</v>
      </c>
      <c r="B1991" s="3" t="s">
        <v>4825</v>
      </c>
      <c r="C1991" s="3" t="s">
        <v>4826</v>
      </c>
      <c r="D1991" s="3" t="s">
        <v>4826</v>
      </c>
      <c r="E1991" s="3" t="s">
        <v>7</v>
      </c>
    </row>
    <row r="1992">
      <c r="A1992" s="2">
        <v>44031.802951122685</v>
      </c>
      <c r="B1992" s="3" t="s">
        <v>4827</v>
      </c>
      <c r="C1992" s="3" t="s">
        <v>4828</v>
      </c>
      <c r="D1992" s="3" t="s">
        <v>4828</v>
      </c>
      <c r="E1992" s="3" t="s">
        <v>7</v>
      </c>
    </row>
    <row r="1993">
      <c r="A1993" s="2">
        <v>44031.80350248843</v>
      </c>
      <c r="B1993" s="3" t="s">
        <v>4829</v>
      </c>
      <c r="C1993" s="3" t="s">
        <v>4830</v>
      </c>
      <c r="D1993" s="3" t="s">
        <v>4831</v>
      </c>
      <c r="E1993" s="3" t="s">
        <v>7</v>
      </c>
    </row>
    <row r="1994">
      <c r="A1994" s="2">
        <v>44031.818048229165</v>
      </c>
      <c r="B1994" s="3" t="s">
        <v>4832</v>
      </c>
      <c r="C1994" s="3" t="s">
        <v>4833</v>
      </c>
      <c r="D1994" s="3" t="s">
        <v>4833</v>
      </c>
      <c r="E1994" s="3" t="s">
        <v>7</v>
      </c>
    </row>
    <row r="1995">
      <c r="A1995" s="2">
        <v>44031.84954201389</v>
      </c>
      <c r="B1995" s="3" t="s">
        <v>4834</v>
      </c>
      <c r="C1995" s="3" t="s">
        <v>4835</v>
      </c>
      <c r="D1995" s="3" t="s">
        <v>4835</v>
      </c>
      <c r="E1995" s="3" t="s">
        <v>7</v>
      </c>
    </row>
    <row r="1996">
      <c r="A1996" s="2">
        <v>44031.85016934028</v>
      </c>
      <c r="B1996" s="3" t="s">
        <v>4836</v>
      </c>
      <c r="C1996" s="3" t="s">
        <v>4837</v>
      </c>
      <c r="D1996" s="3" t="s">
        <v>4838</v>
      </c>
      <c r="E1996" s="3" t="s">
        <v>7</v>
      </c>
    </row>
    <row r="1997">
      <c r="A1997" s="2">
        <v>44031.85037792824</v>
      </c>
      <c r="B1997" s="3" t="s">
        <v>4839</v>
      </c>
      <c r="C1997" s="3" t="s">
        <v>4840</v>
      </c>
      <c r="D1997" s="3" t="s">
        <v>4841</v>
      </c>
      <c r="E1997" s="3" t="s">
        <v>7</v>
      </c>
    </row>
    <row r="1998">
      <c r="A1998" s="2">
        <v>44031.854756886576</v>
      </c>
      <c r="B1998" s="3" t="s">
        <v>4842</v>
      </c>
      <c r="C1998" s="3" t="s">
        <v>4843</v>
      </c>
      <c r="D1998" s="3" t="s">
        <v>4844</v>
      </c>
      <c r="E1998" s="3" t="s">
        <v>7</v>
      </c>
    </row>
    <row r="1999">
      <c r="A1999" s="2">
        <v>44031.858478298615</v>
      </c>
      <c r="B1999" s="3" t="s">
        <v>4845</v>
      </c>
      <c r="C1999" s="3" t="s">
        <v>4846</v>
      </c>
      <c r="D1999" s="3" t="s">
        <v>4847</v>
      </c>
      <c r="E1999" s="3" t="s">
        <v>7</v>
      </c>
    </row>
    <row r="2000">
      <c r="A2000" s="2">
        <v>44031.859470034724</v>
      </c>
      <c r="B2000" s="3" t="s">
        <v>4848</v>
      </c>
      <c r="C2000" s="3" t="s">
        <v>4849</v>
      </c>
      <c r="D2000" s="3" t="s">
        <v>4849</v>
      </c>
      <c r="E2000" s="3" t="s">
        <v>7</v>
      </c>
    </row>
    <row r="2001">
      <c r="A2001" s="2">
        <v>44031.891419884254</v>
      </c>
      <c r="B2001" s="3" t="s">
        <v>4850</v>
      </c>
      <c r="C2001" s="3" t="s">
        <v>4851</v>
      </c>
      <c r="D2001" s="3" t="s">
        <v>4851</v>
      </c>
      <c r="E2001" s="3" t="s">
        <v>7</v>
      </c>
    </row>
    <row r="2002">
      <c r="A2002" s="2">
        <v>44031.90398481481</v>
      </c>
      <c r="B2002" s="3" t="s">
        <v>4852</v>
      </c>
      <c r="C2002" s="3" t="s">
        <v>4853</v>
      </c>
      <c r="D2002" s="3" t="s">
        <v>4853</v>
      </c>
      <c r="E2002" s="3" t="s">
        <v>7</v>
      </c>
    </row>
    <row r="2003">
      <c r="A2003" s="2">
        <v>44031.9190910301</v>
      </c>
      <c r="B2003" s="3" t="s">
        <v>4854</v>
      </c>
      <c r="C2003" s="3" t="s">
        <v>4855</v>
      </c>
      <c r="D2003" s="3" t="s">
        <v>4855</v>
      </c>
      <c r="E2003" s="3" t="s">
        <v>7</v>
      </c>
    </row>
    <row r="2004">
      <c r="A2004" s="2">
        <v>44031.938555636574</v>
      </c>
      <c r="B2004" s="3" t="s">
        <v>4856</v>
      </c>
      <c r="C2004" s="3" t="s">
        <v>4857</v>
      </c>
      <c r="D2004" s="3" t="s">
        <v>4858</v>
      </c>
      <c r="E2004" s="3" t="s">
        <v>7</v>
      </c>
    </row>
    <row r="2005">
      <c r="A2005" s="2">
        <v>44031.94955693287</v>
      </c>
      <c r="B2005" s="3" t="s">
        <v>4859</v>
      </c>
      <c r="C2005" s="3" t="s">
        <v>4860</v>
      </c>
      <c r="D2005" s="3" t="s">
        <v>4860</v>
      </c>
      <c r="E2005" s="3" t="s">
        <v>7</v>
      </c>
    </row>
    <row r="2006">
      <c r="A2006" s="2">
        <v>44031.967513923606</v>
      </c>
      <c r="B2006" s="3" t="s">
        <v>4861</v>
      </c>
      <c r="C2006" s="3" t="s">
        <v>4862</v>
      </c>
      <c r="D2006" s="3" t="s">
        <v>4863</v>
      </c>
      <c r="E2006" s="3" t="s">
        <v>7</v>
      </c>
    </row>
    <row r="2007">
      <c r="A2007" s="2">
        <v>44031.97633445602</v>
      </c>
      <c r="B2007" s="3" t="s">
        <v>4864</v>
      </c>
      <c r="C2007" s="3" t="s">
        <v>4865</v>
      </c>
      <c r="D2007" s="3" t="s">
        <v>4866</v>
      </c>
      <c r="E2007" s="3" t="s">
        <v>7</v>
      </c>
    </row>
    <row r="2008">
      <c r="A2008" s="2">
        <v>44032.03229876157</v>
      </c>
      <c r="B2008" s="3" t="s">
        <v>4867</v>
      </c>
      <c r="C2008" s="3" t="s">
        <v>4868</v>
      </c>
      <c r="D2008" s="3" t="s">
        <v>4868</v>
      </c>
      <c r="E2008" s="3" t="s">
        <v>7</v>
      </c>
    </row>
    <row r="2009">
      <c r="A2009" s="2">
        <v>44032.05620160879</v>
      </c>
      <c r="B2009" s="3" t="s">
        <v>4869</v>
      </c>
      <c r="C2009" s="3" t="s">
        <v>4870</v>
      </c>
      <c r="D2009" s="3" t="s">
        <v>4870</v>
      </c>
      <c r="E2009" s="3" t="s">
        <v>7</v>
      </c>
    </row>
    <row r="2010">
      <c r="A2010" s="2">
        <v>44032.061884027775</v>
      </c>
      <c r="B2010" s="3" t="s">
        <v>4871</v>
      </c>
      <c r="C2010" s="3" t="s">
        <v>4872</v>
      </c>
      <c r="D2010" s="3" t="s">
        <v>4873</v>
      </c>
      <c r="E2010" s="3" t="s">
        <v>7</v>
      </c>
    </row>
    <row r="2011">
      <c r="A2011" s="2">
        <v>44032.090358738424</v>
      </c>
      <c r="B2011" s="3" t="s">
        <v>4874</v>
      </c>
      <c r="C2011" s="3" t="s">
        <v>4875</v>
      </c>
      <c r="D2011" s="3" t="s">
        <v>4876</v>
      </c>
      <c r="E2011" s="3" t="s">
        <v>7</v>
      </c>
    </row>
    <row r="2012">
      <c r="A2012" s="2">
        <v>44032.09917980324</v>
      </c>
      <c r="B2012" s="3" t="s">
        <v>4877</v>
      </c>
      <c r="C2012" s="3" t="s">
        <v>4878</v>
      </c>
      <c r="D2012" s="3" t="s">
        <v>4878</v>
      </c>
      <c r="E2012" s="3" t="s">
        <v>7</v>
      </c>
    </row>
    <row r="2013">
      <c r="A2013" s="2">
        <v>44032.1232834375</v>
      </c>
      <c r="B2013" s="3" t="s">
        <v>4879</v>
      </c>
      <c r="C2013" s="3" t="s">
        <v>4880</v>
      </c>
      <c r="D2013" s="3" t="s">
        <v>4880</v>
      </c>
      <c r="E2013" s="3" t="s">
        <v>7</v>
      </c>
    </row>
    <row r="2014">
      <c r="A2014" s="2">
        <v>44032.13518844907</v>
      </c>
      <c r="B2014" s="3" t="s">
        <v>4881</v>
      </c>
      <c r="C2014" s="3" t="s">
        <v>4882</v>
      </c>
      <c r="D2014" s="3" t="s">
        <v>4883</v>
      </c>
      <c r="E2014" s="3" t="s">
        <v>7</v>
      </c>
    </row>
    <row r="2015">
      <c r="A2015" s="2">
        <v>44032.15896743056</v>
      </c>
      <c r="B2015" s="3" t="s">
        <v>4884</v>
      </c>
      <c r="C2015" s="3" t="s">
        <v>4885</v>
      </c>
      <c r="D2015" s="3" t="s">
        <v>4886</v>
      </c>
      <c r="E2015" s="3" t="s">
        <v>7</v>
      </c>
    </row>
    <row r="2016">
      <c r="A2016" s="2">
        <v>44032.18110105324</v>
      </c>
      <c r="B2016" s="3" t="s">
        <v>4887</v>
      </c>
      <c r="C2016" s="3" t="s">
        <v>4888</v>
      </c>
      <c r="D2016" s="3" t="s">
        <v>4889</v>
      </c>
      <c r="E2016" s="3" t="s">
        <v>7</v>
      </c>
    </row>
    <row r="2017">
      <c r="A2017" s="2">
        <v>44032.190810520835</v>
      </c>
      <c r="B2017" s="3" t="s">
        <v>4890</v>
      </c>
      <c r="C2017" s="3" t="s">
        <v>4891</v>
      </c>
      <c r="D2017" s="3" t="s">
        <v>4892</v>
      </c>
      <c r="E2017" s="3" t="s">
        <v>7</v>
      </c>
    </row>
    <row r="2018">
      <c r="A2018" s="2">
        <v>44032.1966837963</v>
      </c>
      <c r="B2018" s="3" t="s">
        <v>4893</v>
      </c>
      <c r="C2018" s="3" t="s">
        <v>4894</v>
      </c>
      <c r="D2018" s="3" t="s">
        <v>4895</v>
      </c>
      <c r="E2018" s="3" t="s">
        <v>7</v>
      </c>
    </row>
    <row r="2019">
      <c r="A2019" s="2">
        <v>44032.20225320602</v>
      </c>
      <c r="B2019" s="3" t="s">
        <v>4896</v>
      </c>
      <c r="C2019" s="3" t="s">
        <v>4897</v>
      </c>
      <c r="D2019" s="3" t="s">
        <v>4898</v>
      </c>
      <c r="E2019" s="3" t="s">
        <v>7</v>
      </c>
    </row>
    <row r="2020">
      <c r="A2020" s="2">
        <v>44032.22648528936</v>
      </c>
      <c r="B2020" s="3" t="s">
        <v>4899</v>
      </c>
      <c r="C2020" s="3" t="s">
        <v>4900</v>
      </c>
      <c r="D2020" s="3" t="s">
        <v>4901</v>
      </c>
      <c r="E2020" s="3" t="s">
        <v>7</v>
      </c>
    </row>
    <row r="2021">
      <c r="A2021" s="2">
        <v>44032.22809412037</v>
      </c>
      <c r="B2021" s="3" t="s">
        <v>4902</v>
      </c>
      <c r="C2021" s="3" t="s">
        <v>4903</v>
      </c>
      <c r="D2021" s="3" t="s">
        <v>4903</v>
      </c>
      <c r="E2021" s="3" t="s">
        <v>7</v>
      </c>
    </row>
    <row r="2022">
      <c r="A2022" s="2">
        <v>44032.24504952546</v>
      </c>
      <c r="B2022" s="3" t="s">
        <v>4904</v>
      </c>
      <c r="C2022" s="3" t="s">
        <v>4622</v>
      </c>
      <c r="D2022" s="3" t="s">
        <v>4623</v>
      </c>
      <c r="E2022" s="3" t="s">
        <v>7</v>
      </c>
    </row>
    <row r="2023">
      <c r="A2023" s="2">
        <v>44032.247357939814</v>
      </c>
      <c r="B2023" s="3" t="s">
        <v>3533</v>
      </c>
      <c r="C2023" s="3" t="s">
        <v>3534</v>
      </c>
      <c r="D2023" s="3" t="s">
        <v>4905</v>
      </c>
      <c r="E2023" s="3" t="s">
        <v>7</v>
      </c>
    </row>
    <row r="2024">
      <c r="A2024" s="2">
        <v>44032.260479895835</v>
      </c>
      <c r="B2024" s="3" t="s">
        <v>4906</v>
      </c>
      <c r="C2024" s="3" t="s">
        <v>4907</v>
      </c>
      <c r="D2024" s="3" t="s">
        <v>4908</v>
      </c>
      <c r="E2024" s="3" t="s">
        <v>7</v>
      </c>
    </row>
    <row r="2025">
      <c r="A2025" s="2">
        <v>44032.26096131944</v>
      </c>
      <c r="B2025" s="3" t="s">
        <v>4909</v>
      </c>
      <c r="C2025" s="3" t="s">
        <v>4910</v>
      </c>
      <c r="D2025" s="3" t="s">
        <v>4911</v>
      </c>
      <c r="E2025" s="3" t="s">
        <v>7</v>
      </c>
    </row>
    <row r="2026">
      <c r="A2026" s="2">
        <v>44032.288834861116</v>
      </c>
      <c r="B2026" s="3" t="s">
        <v>4912</v>
      </c>
      <c r="C2026" s="3" t="s">
        <v>4913</v>
      </c>
      <c r="D2026" s="3" t="s">
        <v>4914</v>
      </c>
      <c r="E2026" s="3" t="s">
        <v>7</v>
      </c>
    </row>
    <row r="2027">
      <c r="A2027" s="2">
        <v>44032.30156157407</v>
      </c>
      <c r="B2027" s="3" t="s">
        <v>4915</v>
      </c>
      <c r="C2027" s="3" t="s">
        <v>4916</v>
      </c>
      <c r="D2027" s="3" t="s">
        <v>4917</v>
      </c>
      <c r="E2027" s="3" t="s">
        <v>7</v>
      </c>
    </row>
    <row r="2028">
      <c r="A2028" s="2">
        <v>44032.33274431713</v>
      </c>
      <c r="B2028" s="3" t="s">
        <v>4918</v>
      </c>
      <c r="C2028" s="3" t="s">
        <v>4919</v>
      </c>
      <c r="D2028" s="3" t="s">
        <v>4920</v>
      </c>
      <c r="E2028" s="3" t="s">
        <v>7</v>
      </c>
    </row>
    <row r="2029">
      <c r="A2029" s="2">
        <v>44032.343685</v>
      </c>
      <c r="B2029" s="3" t="s">
        <v>4921</v>
      </c>
      <c r="C2029" s="3" t="s">
        <v>4922</v>
      </c>
      <c r="D2029" s="3" t="s">
        <v>4922</v>
      </c>
      <c r="E2029" s="3" t="s">
        <v>7</v>
      </c>
    </row>
    <row r="2030">
      <c r="A2030" s="2">
        <v>44032.34535528935</v>
      </c>
      <c r="B2030" s="3" t="s">
        <v>4923</v>
      </c>
      <c r="C2030" s="3" t="s">
        <v>4924</v>
      </c>
      <c r="D2030" s="3" t="s">
        <v>4925</v>
      </c>
      <c r="E2030" s="3" t="s">
        <v>7</v>
      </c>
    </row>
    <row r="2031">
      <c r="A2031" s="2">
        <v>44032.3730399537</v>
      </c>
      <c r="B2031" s="3" t="s">
        <v>4926</v>
      </c>
      <c r="C2031" s="3" t="s">
        <v>4927</v>
      </c>
      <c r="D2031" s="3" t="s">
        <v>4927</v>
      </c>
      <c r="E2031" s="3" t="s">
        <v>7</v>
      </c>
    </row>
    <row r="2032">
      <c r="A2032" s="2">
        <v>44032.3768894213</v>
      </c>
      <c r="B2032" s="3" t="s">
        <v>4928</v>
      </c>
      <c r="C2032" s="3" t="s">
        <v>4929</v>
      </c>
      <c r="D2032" s="3" t="s">
        <v>4930</v>
      </c>
      <c r="E2032" s="3" t="s">
        <v>7</v>
      </c>
    </row>
    <row r="2033">
      <c r="A2033" s="2">
        <v>44032.37974748843</v>
      </c>
      <c r="B2033" s="3" t="s">
        <v>4931</v>
      </c>
      <c r="C2033" s="3" t="s">
        <v>4932</v>
      </c>
      <c r="D2033" s="3" t="s">
        <v>4932</v>
      </c>
      <c r="E2033" s="3" t="s">
        <v>7</v>
      </c>
    </row>
    <row r="2034">
      <c r="A2034" s="2">
        <v>44032.4187753588</v>
      </c>
      <c r="B2034" s="3" t="s">
        <v>4933</v>
      </c>
      <c r="C2034" s="3" t="s">
        <v>4934</v>
      </c>
      <c r="D2034" s="3" t="s">
        <v>4935</v>
      </c>
      <c r="E2034" s="3" t="s">
        <v>7</v>
      </c>
    </row>
    <row r="2035">
      <c r="A2035" s="2">
        <v>44032.42416246528</v>
      </c>
      <c r="B2035" s="3" t="s">
        <v>4936</v>
      </c>
      <c r="C2035" s="3" t="s">
        <v>4937</v>
      </c>
      <c r="D2035" s="3" t="s">
        <v>4938</v>
      </c>
      <c r="E2035" s="3" t="s">
        <v>7</v>
      </c>
    </row>
    <row r="2036">
      <c r="A2036" s="2">
        <v>44032.448145625</v>
      </c>
      <c r="B2036" s="3" t="s">
        <v>4939</v>
      </c>
      <c r="C2036" s="3" t="s">
        <v>4940</v>
      </c>
      <c r="D2036" s="3" t="s">
        <v>4941</v>
      </c>
      <c r="E2036" s="3" t="s">
        <v>7</v>
      </c>
    </row>
    <row r="2037">
      <c r="A2037" s="2">
        <v>44032.46075067129</v>
      </c>
      <c r="B2037" s="3" t="s">
        <v>3399</v>
      </c>
      <c r="C2037" s="3" t="s">
        <v>3400</v>
      </c>
      <c r="D2037" s="3" t="s">
        <v>4942</v>
      </c>
      <c r="E2037" s="3" t="s">
        <v>7</v>
      </c>
    </row>
    <row r="2038">
      <c r="A2038" s="2">
        <v>44032.47402959491</v>
      </c>
      <c r="B2038" s="3" t="s">
        <v>4943</v>
      </c>
      <c r="C2038" s="3" t="s">
        <v>4944</v>
      </c>
      <c r="D2038" s="3" t="s">
        <v>4945</v>
      </c>
      <c r="E2038" s="3" t="s">
        <v>7</v>
      </c>
    </row>
    <row r="2039">
      <c r="A2039" s="2">
        <v>44032.478369652774</v>
      </c>
      <c r="B2039" s="3" t="s">
        <v>4946</v>
      </c>
      <c r="C2039" s="3" t="s">
        <v>4947</v>
      </c>
      <c r="D2039" s="3" t="s">
        <v>4948</v>
      </c>
      <c r="E2039" s="3" t="s">
        <v>7</v>
      </c>
    </row>
    <row r="2040">
      <c r="A2040" s="2">
        <v>44032.496978634255</v>
      </c>
      <c r="B2040" s="3" t="s">
        <v>4949</v>
      </c>
      <c r="C2040" s="3" t="s">
        <v>4950</v>
      </c>
      <c r="D2040" s="3" t="s">
        <v>4950</v>
      </c>
      <c r="E2040" s="3" t="s">
        <v>7</v>
      </c>
    </row>
    <row r="2041">
      <c r="A2041" s="2">
        <v>44032.53013615741</v>
      </c>
      <c r="B2041" s="3" t="s">
        <v>4951</v>
      </c>
      <c r="C2041" s="3" t="s">
        <v>4952</v>
      </c>
      <c r="D2041" s="3" t="s">
        <v>4952</v>
      </c>
      <c r="E2041" s="3" t="s">
        <v>7</v>
      </c>
    </row>
    <row r="2042">
      <c r="A2042" s="2">
        <v>44032.54492321759</v>
      </c>
      <c r="B2042" s="3" t="s">
        <v>4953</v>
      </c>
      <c r="C2042" s="3" t="s">
        <v>4954</v>
      </c>
      <c r="D2042" s="3" t="s">
        <v>4955</v>
      </c>
      <c r="E2042" s="3" t="s">
        <v>7</v>
      </c>
    </row>
    <row r="2043">
      <c r="A2043" s="2">
        <v>44032.554520324076</v>
      </c>
      <c r="B2043" s="3" t="s">
        <v>4956</v>
      </c>
      <c r="C2043" s="3" t="s">
        <v>4957</v>
      </c>
      <c r="D2043" s="3" t="s">
        <v>4957</v>
      </c>
      <c r="E2043" s="3" t="s">
        <v>7</v>
      </c>
    </row>
    <row r="2044">
      <c r="A2044" s="2">
        <v>44032.558914699075</v>
      </c>
      <c r="B2044" s="3" t="s">
        <v>4958</v>
      </c>
      <c r="C2044" s="3" t="s">
        <v>4959</v>
      </c>
      <c r="D2044" s="3" t="s">
        <v>4960</v>
      </c>
      <c r="E2044" s="3" t="s">
        <v>7</v>
      </c>
    </row>
    <row r="2045">
      <c r="A2045" s="2">
        <v>44032.583079131946</v>
      </c>
      <c r="B2045" s="3" t="s">
        <v>4961</v>
      </c>
      <c r="C2045" s="3" t="s">
        <v>4962</v>
      </c>
      <c r="D2045" s="3" t="s">
        <v>4962</v>
      </c>
      <c r="E2045" s="3" t="s">
        <v>7</v>
      </c>
    </row>
    <row r="2046">
      <c r="A2046" s="2">
        <v>44032.59884002314</v>
      </c>
      <c r="B2046" s="3" t="s">
        <v>4963</v>
      </c>
      <c r="C2046" s="3" t="s">
        <v>4964</v>
      </c>
      <c r="D2046" s="3" t="s">
        <v>4965</v>
      </c>
      <c r="E2046" s="3" t="s">
        <v>7</v>
      </c>
    </row>
    <row r="2047">
      <c r="A2047" s="2">
        <v>44032.65107166667</v>
      </c>
      <c r="B2047" s="3" t="s">
        <v>4966</v>
      </c>
      <c r="C2047" s="3" t="s">
        <v>4967</v>
      </c>
      <c r="D2047" s="3" t="s">
        <v>4968</v>
      </c>
      <c r="E2047" s="3" t="s">
        <v>7</v>
      </c>
    </row>
    <row r="2048">
      <c r="A2048" s="2">
        <v>44032.65210910879</v>
      </c>
      <c r="B2048" s="3" t="s">
        <v>4969</v>
      </c>
      <c r="C2048" s="3" t="s">
        <v>4970</v>
      </c>
      <c r="D2048" s="3" t="s">
        <v>4970</v>
      </c>
      <c r="E2048" s="3" t="s">
        <v>7</v>
      </c>
    </row>
    <row r="2049">
      <c r="A2049" s="2">
        <v>44032.6877021875</v>
      </c>
      <c r="B2049" s="3" t="s">
        <v>4971</v>
      </c>
      <c r="C2049" s="3" t="s">
        <v>4972</v>
      </c>
      <c r="D2049" s="3" t="s">
        <v>4972</v>
      </c>
      <c r="E2049" s="3" t="s">
        <v>7</v>
      </c>
    </row>
    <row r="2050">
      <c r="A2050" s="2">
        <v>44032.69686515046</v>
      </c>
      <c r="B2050" s="3" t="s">
        <v>4973</v>
      </c>
      <c r="C2050" s="3" t="s">
        <v>4974</v>
      </c>
      <c r="D2050" s="3" t="s">
        <v>4975</v>
      </c>
      <c r="E2050" s="3" t="s">
        <v>7</v>
      </c>
    </row>
    <row r="2051">
      <c r="A2051" s="2">
        <v>44032.698622337964</v>
      </c>
      <c r="B2051" s="3" t="s">
        <v>4976</v>
      </c>
      <c r="C2051" s="3" t="s">
        <v>4977</v>
      </c>
      <c r="D2051" s="3" t="s">
        <v>4978</v>
      </c>
      <c r="E2051" s="3" t="s">
        <v>7</v>
      </c>
    </row>
    <row r="2052">
      <c r="A2052" s="2">
        <v>44032.726792974536</v>
      </c>
      <c r="B2052" s="3" t="s">
        <v>3926</v>
      </c>
      <c r="C2052" s="3" t="s">
        <v>3927</v>
      </c>
      <c r="D2052" s="3" t="s">
        <v>3928</v>
      </c>
      <c r="E2052" s="3" t="s">
        <v>7</v>
      </c>
    </row>
    <row r="2053">
      <c r="A2053" s="2">
        <v>44032.74128918981</v>
      </c>
      <c r="B2053" s="3" t="s">
        <v>4979</v>
      </c>
      <c r="C2053" s="3" t="s">
        <v>4980</v>
      </c>
      <c r="D2053" s="3" t="s">
        <v>4980</v>
      </c>
      <c r="E2053" s="3" t="s">
        <v>7</v>
      </c>
    </row>
    <row r="2054">
      <c r="A2054" s="2">
        <v>44032.75738009259</v>
      </c>
      <c r="B2054" s="3" t="s">
        <v>4981</v>
      </c>
      <c r="C2054" s="3" t="s">
        <v>4982</v>
      </c>
      <c r="D2054" s="3" t="s">
        <v>4983</v>
      </c>
      <c r="E2054" s="3" t="s">
        <v>7</v>
      </c>
    </row>
    <row r="2055">
      <c r="A2055" s="2">
        <v>44032.77279371528</v>
      </c>
      <c r="B2055" s="3" t="s">
        <v>4984</v>
      </c>
      <c r="C2055" s="3" t="s">
        <v>4985</v>
      </c>
      <c r="D2055" s="3" t="s">
        <v>4986</v>
      </c>
      <c r="E2055" s="3" t="s">
        <v>7</v>
      </c>
    </row>
    <row r="2056">
      <c r="A2056" s="2">
        <v>44032.778417187496</v>
      </c>
      <c r="B2056" s="3" t="s">
        <v>4987</v>
      </c>
      <c r="C2056" s="3" t="s">
        <v>4988</v>
      </c>
      <c r="D2056" s="3" t="s">
        <v>4989</v>
      </c>
      <c r="E2056" s="3" t="s">
        <v>7</v>
      </c>
    </row>
    <row r="2057">
      <c r="A2057" s="2">
        <v>44032.782323182866</v>
      </c>
      <c r="B2057" s="3" t="s">
        <v>4990</v>
      </c>
      <c r="C2057" s="3" t="s">
        <v>4991</v>
      </c>
      <c r="D2057" s="3" t="s">
        <v>4991</v>
      </c>
      <c r="E2057" s="3" t="s">
        <v>7</v>
      </c>
    </row>
    <row r="2058">
      <c r="A2058" s="2">
        <v>44032.8028990162</v>
      </c>
      <c r="B2058" s="3" t="s">
        <v>4992</v>
      </c>
      <c r="C2058" s="3" t="s">
        <v>4993</v>
      </c>
      <c r="D2058" s="3" t="s">
        <v>4993</v>
      </c>
      <c r="E2058" s="3" t="s">
        <v>7</v>
      </c>
    </row>
    <row r="2059">
      <c r="A2059" s="2">
        <v>44032.82980144676</v>
      </c>
      <c r="B2059" s="3" t="s">
        <v>4994</v>
      </c>
      <c r="C2059" s="3" t="s">
        <v>4995</v>
      </c>
      <c r="D2059" s="3" t="s">
        <v>4995</v>
      </c>
      <c r="E2059" s="3" t="s">
        <v>7</v>
      </c>
    </row>
    <row r="2060">
      <c r="A2060" s="2">
        <v>44032.82701253472</v>
      </c>
      <c r="B2060" s="3" t="s">
        <v>4996</v>
      </c>
      <c r="C2060" s="3" t="s">
        <v>4997</v>
      </c>
      <c r="D2060" s="3" t="s">
        <v>4998</v>
      </c>
      <c r="E2060" s="3" t="s">
        <v>7</v>
      </c>
    </row>
    <row r="2061">
      <c r="A2061" s="2">
        <v>44032.84177936343</v>
      </c>
      <c r="B2061" s="3" t="s">
        <v>4999</v>
      </c>
      <c r="C2061" s="3" t="s">
        <v>5000</v>
      </c>
      <c r="D2061" s="3" t="s">
        <v>5000</v>
      </c>
      <c r="E2061" s="3" t="s">
        <v>7</v>
      </c>
    </row>
    <row r="2062">
      <c r="A2062" s="2">
        <v>44032.909873171295</v>
      </c>
      <c r="B2062" s="3" t="s">
        <v>5001</v>
      </c>
      <c r="C2062" s="3" t="s">
        <v>5002</v>
      </c>
      <c r="D2062" s="3" t="s">
        <v>5002</v>
      </c>
      <c r="E2062" s="3" t="s">
        <v>7</v>
      </c>
    </row>
    <row r="2063">
      <c r="A2063" s="2">
        <v>44032.920740104164</v>
      </c>
      <c r="B2063" s="3" t="s">
        <v>5003</v>
      </c>
      <c r="C2063" s="3" t="s">
        <v>5004</v>
      </c>
      <c r="D2063" s="3" t="s">
        <v>5004</v>
      </c>
      <c r="E2063" s="3" t="s">
        <v>7</v>
      </c>
    </row>
    <row r="2064">
      <c r="A2064" s="2">
        <v>44032.92075965278</v>
      </c>
      <c r="B2064" s="3" t="s">
        <v>5005</v>
      </c>
      <c r="C2064" s="3" t="s">
        <v>5006</v>
      </c>
      <c r="D2064" s="3" t="s">
        <v>5007</v>
      </c>
      <c r="E2064" s="3" t="s">
        <v>7</v>
      </c>
    </row>
    <row r="2065">
      <c r="A2065" s="2">
        <v>44032.93417168982</v>
      </c>
      <c r="B2065" s="3" t="s">
        <v>5008</v>
      </c>
      <c r="C2065" s="3" t="s">
        <v>5009</v>
      </c>
      <c r="D2065" s="3" t="s">
        <v>5009</v>
      </c>
      <c r="E2065" s="3" t="s">
        <v>7</v>
      </c>
    </row>
    <row r="2066">
      <c r="A2066" s="2">
        <v>44032.94317287037</v>
      </c>
      <c r="B2066" s="3" t="s">
        <v>5010</v>
      </c>
      <c r="C2066" s="3" t="s">
        <v>5011</v>
      </c>
      <c r="D2066" s="3" t="s">
        <v>5012</v>
      </c>
      <c r="E2066" s="3" t="s">
        <v>7</v>
      </c>
    </row>
    <row r="2067">
      <c r="A2067" s="2">
        <v>44032.95294497685</v>
      </c>
      <c r="B2067" s="3" t="s">
        <v>5013</v>
      </c>
      <c r="C2067" s="3" t="s">
        <v>5014</v>
      </c>
      <c r="D2067" s="3" t="s">
        <v>5014</v>
      </c>
      <c r="E2067" s="3" t="s">
        <v>7</v>
      </c>
    </row>
    <row r="2068">
      <c r="A2068" s="2">
        <v>44032.95623730324</v>
      </c>
      <c r="B2068" s="3" t="s">
        <v>5015</v>
      </c>
      <c r="C2068" s="3" t="s">
        <v>5016</v>
      </c>
      <c r="D2068" s="3" t="s">
        <v>5017</v>
      </c>
      <c r="E2068" s="3" t="s">
        <v>7</v>
      </c>
    </row>
    <row r="2069">
      <c r="A2069" s="2">
        <v>44032.95904592593</v>
      </c>
      <c r="B2069" s="3" t="s">
        <v>5018</v>
      </c>
      <c r="C2069" s="3" t="s">
        <v>5019</v>
      </c>
      <c r="D2069" s="3" t="s">
        <v>5020</v>
      </c>
      <c r="E2069" s="3" t="s">
        <v>7</v>
      </c>
    </row>
    <row r="2070">
      <c r="A2070" s="2">
        <v>44032.985630104165</v>
      </c>
      <c r="B2070" s="3" t="s">
        <v>5021</v>
      </c>
      <c r="C2070" s="3" t="s">
        <v>5022</v>
      </c>
      <c r="D2070" s="3" t="s">
        <v>5022</v>
      </c>
      <c r="E2070" s="3" t="s">
        <v>7</v>
      </c>
    </row>
    <row r="2071">
      <c r="A2071" s="2">
        <v>44032.98964667824</v>
      </c>
      <c r="B2071" s="3" t="s">
        <v>5023</v>
      </c>
      <c r="C2071" s="3" t="s">
        <v>5024</v>
      </c>
      <c r="D2071" s="3" t="s">
        <v>5024</v>
      </c>
      <c r="E2071" s="3" t="s">
        <v>7</v>
      </c>
    </row>
    <row r="2072">
      <c r="A2072" s="2">
        <v>44033.001731956014</v>
      </c>
      <c r="B2072" s="3" t="s">
        <v>5025</v>
      </c>
      <c r="C2072" s="3" t="s">
        <v>5026</v>
      </c>
      <c r="D2072" s="3" t="s">
        <v>5027</v>
      </c>
      <c r="E2072" s="3" t="s">
        <v>7</v>
      </c>
    </row>
    <row r="2073">
      <c r="A2073" s="2">
        <v>44033.03713424769</v>
      </c>
      <c r="B2073" s="3" t="s">
        <v>5028</v>
      </c>
      <c r="C2073" s="3" t="s">
        <v>5029</v>
      </c>
      <c r="D2073" s="3" t="s">
        <v>5029</v>
      </c>
      <c r="E2073" s="3" t="s">
        <v>7</v>
      </c>
    </row>
    <row r="2074">
      <c r="A2074" s="2">
        <v>44033.04177246528</v>
      </c>
      <c r="B2074" s="3" t="s">
        <v>5030</v>
      </c>
      <c r="C2074" s="3" t="s">
        <v>5031</v>
      </c>
      <c r="D2074" s="3" t="s">
        <v>5031</v>
      </c>
      <c r="E2074" s="3" t="s">
        <v>7</v>
      </c>
    </row>
    <row r="2075">
      <c r="A2075" s="2">
        <v>44033.05945141204</v>
      </c>
      <c r="B2075" s="3" t="s">
        <v>5032</v>
      </c>
      <c r="C2075" s="3" t="s">
        <v>5033</v>
      </c>
      <c r="D2075" s="3" t="s">
        <v>5033</v>
      </c>
      <c r="E2075" s="3" t="s">
        <v>7</v>
      </c>
    </row>
    <row r="2076">
      <c r="A2076" s="2">
        <v>44033.07799826389</v>
      </c>
      <c r="B2076" s="3" t="s">
        <v>5034</v>
      </c>
      <c r="C2076" s="3" t="s">
        <v>5035</v>
      </c>
      <c r="D2076" s="3" t="s">
        <v>5035</v>
      </c>
      <c r="E2076" s="3" t="s">
        <v>7</v>
      </c>
    </row>
    <row r="2077">
      <c r="A2077" s="2">
        <v>44033.086757048615</v>
      </c>
      <c r="B2077" s="3" t="s">
        <v>5036</v>
      </c>
      <c r="C2077" s="3" t="s">
        <v>5037</v>
      </c>
      <c r="D2077" s="3" t="s">
        <v>5038</v>
      </c>
      <c r="E2077" s="3" t="s">
        <v>7</v>
      </c>
    </row>
    <row r="2078">
      <c r="A2078" s="2">
        <v>44033.10107462963</v>
      </c>
      <c r="B2078" s="3" t="s">
        <v>5039</v>
      </c>
      <c r="C2078" s="3" t="s">
        <v>5040</v>
      </c>
      <c r="D2078" s="3" t="s">
        <v>5040</v>
      </c>
      <c r="E2078" s="3" t="s">
        <v>7</v>
      </c>
    </row>
    <row r="2079">
      <c r="A2079" s="2">
        <v>44033.10575324074</v>
      </c>
      <c r="B2079" s="3" t="s">
        <v>5041</v>
      </c>
      <c r="C2079" s="3" t="s">
        <v>5042</v>
      </c>
      <c r="D2079" s="3" t="s">
        <v>5043</v>
      </c>
      <c r="E2079" s="3" t="s">
        <v>7</v>
      </c>
    </row>
    <row r="2080">
      <c r="A2080" s="2">
        <v>44033.12057496527</v>
      </c>
      <c r="B2080" s="3" t="s">
        <v>5044</v>
      </c>
      <c r="C2080" s="3" t="s">
        <v>5045</v>
      </c>
      <c r="D2080" s="3" t="s">
        <v>5045</v>
      </c>
      <c r="E2080" s="3" t="s">
        <v>7</v>
      </c>
    </row>
    <row r="2081">
      <c r="A2081" s="2">
        <v>44033.12225579861</v>
      </c>
      <c r="B2081" s="3" t="s">
        <v>5046</v>
      </c>
      <c r="C2081" s="3" t="s">
        <v>5047</v>
      </c>
      <c r="D2081" s="3" t="s">
        <v>5048</v>
      </c>
      <c r="E2081" s="3" t="s">
        <v>632</v>
      </c>
    </row>
    <row r="2082">
      <c r="A2082" s="2">
        <v>44033.21660060185</v>
      </c>
      <c r="B2082" s="3" t="s">
        <v>5049</v>
      </c>
      <c r="C2082" s="3" t="s">
        <v>5050</v>
      </c>
      <c r="D2082" s="3" t="s">
        <v>5050</v>
      </c>
      <c r="E2082" s="3" t="s">
        <v>7</v>
      </c>
    </row>
    <row r="2083">
      <c r="A2083" s="2">
        <v>44033.26051354167</v>
      </c>
      <c r="B2083" s="3" t="s">
        <v>5051</v>
      </c>
      <c r="C2083" s="3" t="s">
        <v>5052</v>
      </c>
      <c r="D2083" s="3" t="s">
        <v>5053</v>
      </c>
      <c r="E2083" s="3" t="s">
        <v>7</v>
      </c>
    </row>
    <row r="2084">
      <c r="A2084" s="2">
        <v>44033.29187233796</v>
      </c>
      <c r="B2084" s="3" t="s">
        <v>5054</v>
      </c>
      <c r="C2084" s="3" t="s">
        <v>5055</v>
      </c>
      <c r="D2084" s="3" t="s">
        <v>5055</v>
      </c>
      <c r="E2084" s="3" t="s">
        <v>7</v>
      </c>
    </row>
    <row r="2085">
      <c r="A2085" s="2">
        <v>44033.304219328704</v>
      </c>
      <c r="B2085" s="3" t="s">
        <v>5056</v>
      </c>
      <c r="C2085" s="3" t="s">
        <v>5057</v>
      </c>
      <c r="D2085" s="3" t="s">
        <v>5058</v>
      </c>
      <c r="E2085" s="3" t="s">
        <v>7</v>
      </c>
    </row>
    <row r="2086">
      <c r="A2086" s="2">
        <v>44033.35091313657</v>
      </c>
      <c r="B2086" s="3" t="s">
        <v>5059</v>
      </c>
      <c r="C2086" s="3" t="s">
        <v>5060</v>
      </c>
      <c r="D2086" s="3" t="s">
        <v>5061</v>
      </c>
      <c r="E2086" s="3" t="s">
        <v>7</v>
      </c>
    </row>
    <row r="2087">
      <c r="A2087" s="2">
        <v>44033.35903269676</v>
      </c>
      <c r="B2087" s="3" t="s">
        <v>5062</v>
      </c>
      <c r="C2087" s="3" t="s">
        <v>5063</v>
      </c>
      <c r="D2087" s="3" t="s">
        <v>5063</v>
      </c>
      <c r="E2087" s="3" t="s">
        <v>7</v>
      </c>
    </row>
    <row r="2088">
      <c r="A2088" s="2">
        <v>44033.35966097222</v>
      </c>
      <c r="B2088" s="3" t="s">
        <v>5064</v>
      </c>
      <c r="C2088" s="3" t="s">
        <v>5065</v>
      </c>
      <c r="D2088" s="3" t="s">
        <v>5065</v>
      </c>
      <c r="E2088" s="3" t="s">
        <v>7</v>
      </c>
    </row>
    <row r="2089">
      <c r="A2089" s="2">
        <v>44033.37656075232</v>
      </c>
      <c r="B2089" s="3" t="s">
        <v>5066</v>
      </c>
      <c r="C2089" s="3" t="s">
        <v>5067</v>
      </c>
      <c r="D2089" s="3" t="s">
        <v>5068</v>
      </c>
      <c r="E2089" s="3" t="s">
        <v>7</v>
      </c>
    </row>
    <row r="2090">
      <c r="A2090" s="2">
        <v>44033.38762196759</v>
      </c>
      <c r="B2090" s="3" t="s">
        <v>5069</v>
      </c>
      <c r="C2090" s="3" t="s">
        <v>5070</v>
      </c>
      <c r="D2090" s="3" t="s">
        <v>5070</v>
      </c>
      <c r="E2090" s="3" t="s">
        <v>7</v>
      </c>
    </row>
    <row r="2091">
      <c r="A2091" s="2">
        <v>44033.39331329861</v>
      </c>
      <c r="B2091" s="3" t="s">
        <v>5071</v>
      </c>
      <c r="C2091" s="3" t="s">
        <v>5072</v>
      </c>
      <c r="D2091" s="3" t="s">
        <v>5072</v>
      </c>
      <c r="E2091" s="3" t="s">
        <v>7</v>
      </c>
    </row>
    <row r="2092">
      <c r="A2092" s="2">
        <v>44033.40859269676</v>
      </c>
      <c r="B2092" s="3" t="s">
        <v>5073</v>
      </c>
      <c r="C2092" s="3" t="s">
        <v>5074</v>
      </c>
      <c r="D2092" s="3" t="s">
        <v>5075</v>
      </c>
      <c r="E2092" s="3" t="s">
        <v>7</v>
      </c>
    </row>
    <row r="2093">
      <c r="A2093" s="2">
        <v>44033.416358807866</v>
      </c>
      <c r="B2093" s="3" t="s">
        <v>5076</v>
      </c>
      <c r="C2093" s="3" t="s">
        <v>5077</v>
      </c>
      <c r="D2093" s="3" t="s">
        <v>5078</v>
      </c>
      <c r="E2093" s="3" t="s">
        <v>7</v>
      </c>
    </row>
    <row r="2094">
      <c r="A2094" s="2">
        <v>44033.42074940972</v>
      </c>
      <c r="B2094" s="3" t="s">
        <v>5079</v>
      </c>
      <c r="C2094" s="3" t="s">
        <v>5080</v>
      </c>
      <c r="D2094" s="3" t="s">
        <v>5080</v>
      </c>
      <c r="E2094" s="3" t="s">
        <v>7</v>
      </c>
    </row>
    <row r="2095">
      <c r="A2095" s="2">
        <v>44033.46108833334</v>
      </c>
      <c r="B2095" s="3" t="s">
        <v>5081</v>
      </c>
      <c r="C2095" s="3" t="s">
        <v>5082</v>
      </c>
      <c r="D2095" s="3" t="s">
        <v>5082</v>
      </c>
      <c r="E2095" s="3" t="s">
        <v>7</v>
      </c>
    </row>
    <row r="2096">
      <c r="A2096" s="2">
        <v>44033.47280819445</v>
      </c>
      <c r="B2096" s="3" t="s">
        <v>5083</v>
      </c>
      <c r="C2096" s="3" t="s">
        <v>5084</v>
      </c>
      <c r="D2096" s="3" t="s">
        <v>5085</v>
      </c>
      <c r="E2096" s="3" t="s">
        <v>7</v>
      </c>
    </row>
    <row r="2097">
      <c r="A2097" s="2">
        <v>44033.47801074074</v>
      </c>
      <c r="B2097" s="3" t="s">
        <v>5086</v>
      </c>
      <c r="C2097" s="3" t="s">
        <v>5087</v>
      </c>
      <c r="D2097" s="3" t="s">
        <v>5087</v>
      </c>
      <c r="E2097" s="3" t="s">
        <v>7</v>
      </c>
    </row>
    <row r="2098">
      <c r="A2098" s="2">
        <v>44033.489671689815</v>
      </c>
      <c r="B2098" s="3" t="s">
        <v>5088</v>
      </c>
      <c r="C2098" s="3" t="s">
        <v>5089</v>
      </c>
      <c r="D2098" s="3" t="s">
        <v>5089</v>
      </c>
      <c r="E2098" s="3" t="s">
        <v>7</v>
      </c>
    </row>
    <row r="2099">
      <c r="A2099" s="2">
        <v>44033.495325868054</v>
      </c>
      <c r="B2099" s="3" t="s">
        <v>5090</v>
      </c>
      <c r="C2099" s="3" t="s">
        <v>5091</v>
      </c>
      <c r="D2099" s="3" t="s">
        <v>5092</v>
      </c>
      <c r="E2099" s="3" t="s">
        <v>7</v>
      </c>
    </row>
    <row r="2100">
      <c r="A2100" s="2">
        <v>44033.531151400464</v>
      </c>
      <c r="B2100" s="3" t="s">
        <v>5093</v>
      </c>
      <c r="C2100" s="3" t="s">
        <v>5094</v>
      </c>
      <c r="D2100" s="3" t="s">
        <v>5094</v>
      </c>
      <c r="E2100" s="3" t="s">
        <v>7</v>
      </c>
    </row>
    <row r="2101">
      <c r="A2101" s="2">
        <v>44033.642361342594</v>
      </c>
      <c r="B2101" s="3" t="s">
        <v>5095</v>
      </c>
      <c r="C2101" s="3" t="s">
        <v>5096</v>
      </c>
      <c r="D2101" s="3" t="s">
        <v>5097</v>
      </c>
      <c r="E2101" s="3" t="s">
        <v>7</v>
      </c>
    </row>
    <row r="2102">
      <c r="A2102" s="2">
        <v>44033.679657465276</v>
      </c>
      <c r="B2102" s="3" t="s">
        <v>5098</v>
      </c>
      <c r="C2102" s="3" t="s">
        <v>5099</v>
      </c>
      <c r="D2102" s="3" t="s">
        <v>5100</v>
      </c>
      <c r="E2102" s="3" t="s">
        <v>7</v>
      </c>
    </row>
    <row r="2103">
      <c r="A2103" s="2">
        <v>44033.68820052083</v>
      </c>
      <c r="B2103" s="3" t="s">
        <v>5101</v>
      </c>
      <c r="C2103" s="3" t="s">
        <v>5102</v>
      </c>
      <c r="D2103" s="3" t="s">
        <v>5102</v>
      </c>
      <c r="E2103" s="3" t="s">
        <v>7</v>
      </c>
    </row>
    <row r="2104">
      <c r="A2104" s="2">
        <v>44033.69429366898</v>
      </c>
      <c r="B2104" s="3" t="s">
        <v>5103</v>
      </c>
      <c r="C2104" s="3" t="s">
        <v>5104</v>
      </c>
      <c r="D2104" s="3" t="s">
        <v>5105</v>
      </c>
      <c r="E2104" s="3" t="s">
        <v>7</v>
      </c>
    </row>
    <row r="2105">
      <c r="A2105" s="2">
        <v>44033.69811226852</v>
      </c>
      <c r="B2105" s="3" t="s">
        <v>5106</v>
      </c>
      <c r="C2105" s="3" t="s">
        <v>5107</v>
      </c>
      <c r="D2105" s="3" t="s">
        <v>5108</v>
      </c>
      <c r="E2105" s="3" t="s">
        <v>7</v>
      </c>
    </row>
    <row r="2106">
      <c r="A2106" s="2">
        <v>44033.77622105324</v>
      </c>
      <c r="B2106" s="3" t="s">
        <v>5109</v>
      </c>
      <c r="C2106" s="3" t="s">
        <v>5110</v>
      </c>
      <c r="D2106" s="3" t="s">
        <v>5110</v>
      </c>
      <c r="E2106" s="3" t="s">
        <v>7</v>
      </c>
    </row>
    <row r="2107">
      <c r="A2107" s="2">
        <v>44033.795018564815</v>
      </c>
      <c r="B2107" s="3" t="s">
        <v>5111</v>
      </c>
      <c r="C2107" s="3" t="s">
        <v>5112</v>
      </c>
      <c r="D2107" s="3" t="s">
        <v>5112</v>
      </c>
      <c r="E2107" s="3" t="s">
        <v>7</v>
      </c>
    </row>
    <row r="2108">
      <c r="A2108" s="2">
        <v>44033.800921111106</v>
      </c>
      <c r="B2108" s="3" t="s">
        <v>5113</v>
      </c>
      <c r="C2108" s="3" t="s">
        <v>4415</v>
      </c>
      <c r="D2108" s="3" t="s">
        <v>4415</v>
      </c>
      <c r="E2108" s="3" t="s">
        <v>7</v>
      </c>
    </row>
    <row r="2109">
      <c r="A2109" s="2">
        <v>44033.82870601852</v>
      </c>
      <c r="B2109" s="3" t="s">
        <v>5114</v>
      </c>
      <c r="C2109" s="3" t="s">
        <v>5115</v>
      </c>
      <c r="D2109" s="3" t="s">
        <v>5115</v>
      </c>
      <c r="E2109" s="3" t="s">
        <v>7</v>
      </c>
    </row>
    <row r="2110">
      <c r="A2110" s="2">
        <v>44033.850896944445</v>
      </c>
      <c r="B2110" s="3" t="s">
        <v>5116</v>
      </c>
      <c r="C2110" s="3" t="s">
        <v>5117</v>
      </c>
      <c r="D2110" s="3" t="s">
        <v>5118</v>
      </c>
      <c r="E2110" s="3" t="s">
        <v>7</v>
      </c>
    </row>
    <row r="2111">
      <c r="A2111" s="2">
        <v>44033.86796684028</v>
      </c>
      <c r="B2111" s="3" t="s">
        <v>5119</v>
      </c>
      <c r="C2111" s="3" t="s">
        <v>5120</v>
      </c>
      <c r="D2111" s="3" t="s">
        <v>5121</v>
      </c>
      <c r="E2111" s="3" t="s">
        <v>7</v>
      </c>
    </row>
    <row r="2112">
      <c r="A2112" s="2">
        <v>44033.879059583334</v>
      </c>
      <c r="B2112" s="3" t="s">
        <v>5122</v>
      </c>
      <c r="C2112" s="3" t="s">
        <v>5123</v>
      </c>
      <c r="D2112" s="3" t="s">
        <v>5124</v>
      </c>
      <c r="E2112" s="3" t="s">
        <v>7</v>
      </c>
    </row>
    <row r="2113">
      <c r="A2113" s="2">
        <v>44033.880790497686</v>
      </c>
      <c r="B2113" s="3" t="s">
        <v>2429</v>
      </c>
      <c r="C2113" s="3" t="s">
        <v>2430</v>
      </c>
      <c r="D2113" s="3" t="s">
        <v>2431</v>
      </c>
      <c r="E2113" s="3" t="s">
        <v>7</v>
      </c>
    </row>
    <row r="2114">
      <c r="A2114" s="2">
        <v>44033.89249775463</v>
      </c>
      <c r="B2114" s="3" t="s">
        <v>5125</v>
      </c>
      <c r="C2114" s="3" t="s">
        <v>5126</v>
      </c>
      <c r="D2114" s="3" t="s">
        <v>5127</v>
      </c>
      <c r="E2114" s="3" t="s">
        <v>7</v>
      </c>
    </row>
    <row r="2115">
      <c r="A2115" s="2">
        <v>44033.96124754629</v>
      </c>
      <c r="B2115" s="3" t="s">
        <v>4701</v>
      </c>
      <c r="C2115" s="3" t="s">
        <v>4702</v>
      </c>
      <c r="D2115" s="3" t="s">
        <v>4702</v>
      </c>
      <c r="E2115" s="3" t="s">
        <v>7</v>
      </c>
    </row>
    <row r="2116">
      <c r="A2116" s="2">
        <v>44033.989050578704</v>
      </c>
      <c r="B2116" s="3" t="s">
        <v>5128</v>
      </c>
      <c r="C2116" s="3" t="s">
        <v>5129</v>
      </c>
      <c r="D2116" s="3" t="s">
        <v>5129</v>
      </c>
      <c r="E2116" s="3" t="s">
        <v>7</v>
      </c>
    </row>
    <row r="2117">
      <c r="A2117" s="2">
        <v>44034.00101212963</v>
      </c>
      <c r="B2117" s="3" t="s">
        <v>4730</v>
      </c>
      <c r="C2117" s="3" t="s">
        <v>4731</v>
      </c>
      <c r="D2117" s="3" t="s">
        <v>5130</v>
      </c>
      <c r="E2117" s="3" t="s">
        <v>7</v>
      </c>
    </row>
    <row r="2118">
      <c r="A2118" s="2">
        <v>44034.03209447917</v>
      </c>
      <c r="B2118" s="3" t="s">
        <v>5131</v>
      </c>
      <c r="C2118" s="3" t="s">
        <v>5132</v>
      </c>
      <c r="D2118" s="3" t="s">
        <v>5132</v>
      </c>
      <c r="E2118" s="3" t="s">
        <v>7</v>
      </c>
    </row>
    <row r="2119">
      <c r="A2119" s="2">
        <v>44034.05655824074</v>
      </c>
      <c r="B2119" s="3" t="s">
        <v>5133</v>
      </c>
      <c r="C2119" s="3" t="s">
        <v>5134</v>
      </c>
      <c r="D2119" s="3" t="s">
        <v>5134</v>
      </c>
      <c r="E2119" s="3" t="s">
        <v>7</v>
      </c>
    </row>
    <row r="2120">
      <c r="A2120" s="2">
        <v>44034.09801695602</v>
      </c>
      <c r="B2120" s="3" t="s">
        <v>5135</v>
      </c>
      <c r="C2120" s="3" t="s">
        <v>5136</v>
      </c>
      <c r="D2120" s="3" t="s">
        <v>5137</v>
      </c>
      <c r="E2120" s="3" t="s">
        <v>7</v>
      </c>
    </row>
    <row r="2121">
      <c r="A2121" s="2">
        <v>44034.12052972222</v>
      </c>
      <c r="B2121" s="3" t="s">
        <v>5138</v>
      </c>
      <c r="C2121" s="3" t="s">
        <v>5139</v>
      </c>
      <c r="D2121" s="3" t="s">
        <v>5140</v>
      </c>
      <c r="E2121" s="3" t="s">
        <v>7</v>
      </c>
    </row>
    <row r="2122">
      <c r="A2122" s="2">
        <v>44034.12350434028</v>
      </c>
      <c r="B2122" s="3" t="s">
        <v>5141</v>
      </c>
      <c r="C2122" s="3" t="s">
        <v>5142</v>
      </c>
      <c r="D2122" s="3" t="s">
        <v>5143</v>
      </c>
      <c r="E2122" s="3" t="s">
        <v>7</v>
      </c>
    </row>
    <row r="2123">
      <c r="A2123" s="2">
        <v>44034.12600297453</v>
      </c>
      <c r="B2123" s="3" t="s">
        <v>5144</v>
      </c>
      <c r="C2123" s="3" t="s">
        <v>5145</v>
      </c>
      <c r="D2123" s="3" t="s">
        <v>5145</v>
      </c>
      <c r="E2123" s="3" t="s">
        <v>7</v>
      </c>
    </row>
    <row r="2124">
      <c r="A2124" s="2">
        <v>44034.15699549769</v>
      </c>
      <c r="B2124" s="3" t="s">
        <v>5146</v>
      </c>
      <c r="C2124" s="3" t="s">
        <v>5147</v>
      </c>
      <c r="D2124" s="3" t="s">
        <v>5147</v>
      </c>
      <c r="E2124" s="3" t="s">
        <v>7</v>
      </c>
    </row>
    <row r="2125">
      <c r="A2125" s="2">
        <v>44034.189629976856</v>
      </c>
      <c r="B2125" s="3" t="s">
        <v>5148</v>
      </c>
      <c r="C2125" s="3" t="s">
        <v>5149</v>
      </c>
      <c r="D2125" s="3" t="s">
        <v>5150</v>
      </c>
      <c r="E2125" s="3" t="s">
        <v>7</v>
      </c>
    </row>
    <row r="2126">
      <c r="A2126" s="2">
        <v>44034.20907524305</v>
      </c>
      <c r="B2126" s="3" t="s">
        <v>5151</v>
      </c>
      <c r="C2126" s="3" t="s">
        <v>5152</v>
      </c>
      <c r="D2126" s="3" t="s">
        <v>5152</v>
      </c>
      <c r="E2126" s="3" t="s">
        <v>7</v>
      </c>
    </row>
    <row r="2127">
      <c r="A2127" s="2">
        <v>44034.2155115625</v>
      </c>
      <c r="B2127" s="3" t="s">
        <v>2568</v>
      </c>
      <c r="C2127" s="3" t="s">
        <v>2569</v>
      </c>
      <c r="D2127" s="3" t="s">
        <v>2570</v>
      </c>
      <c r="E2127" s="3" t="s">
        <v>7</v>
      </c>
    </row>
    <row r="2128">
      <c r="A2128" s="2">
        <v>44034.22149861111</v>
      </c>
      <c r="B2128" s="3" t="s">
        <v>5153</v>
      </c>
      <c r="C2128" s="3" t="s">
        <v>5154</v>
      </c>
      <c r="D2128" s="3" t="s">
        <v>5155</v>
      </c>
      <c r="E2128" s="3" t="s">
        <v>7</v>
      </c>
    </row>
    <row r="2129">
      <c r="A2129" s="2">
        <v>44034.26225398148</v>
      </c>
      <c r="B2129" s="3" t="s">
        <v>5156</v>
      </c>
      <c r="C2129" s="3" t="s">
        <v>5157</v>
      </c>
      <c r="D2129" s="3" t="s">
        <v>5157</v>
      </c>
      <c r="E2129" s="3" t="s">
        <v>7</v>
      </c>
    </row>
    <row r="2130">
      <c r="A2130" s="2">
        <v>44034.31954353009</v>
      </c>
      <c r="B2130" s="3" t="s">
        <v>5158</v>
      </c>
      <c r="C2130" s="3" t="s">
        <v>5159</v>
      </c>
      <c r="D2130" s="3" t="s">
        <v>5160</v>
      </c>
      <c r="E2130" s="3" t="s">
        <v>7</v>
      </c>
    </row>
    <row r="2131">
      <c r="A2131" s="2">
        <v>44034.37374814815</v>
      </c>
      <c r="B2131" s="3" t="s">
        <v>5161</v>
      </c>
      <c r="C2131" s="3" t="s">
        <v>5162</v>
      </c>
      <c r="D2131" s="3" t="s">
        <v>5162</v>
      </c>
      <c r="E2131" s="3" t="s">
        <v>7</v>
      </c>
    </row>
    <row r="2132">
      <c r="A2132" s="2">
        <v>44034.393406400464</v>
      </c>
      <c r="B2132" s="3" t="s">
        <v>5163</v>
      </c>
      <c r="C2132" s="3" t="s">
        <v>5164</v>
      </c>
      <c r="D2132" s="3" t="s">
        <v>5164</v>
      </c>
      <c r="E2132" s="3" t="s">
        <v>7</v>
      </c>
    </row>
    <row r="2133">
      <c r="A2133" s="2">
        <v>44034.39417847223</v>
      </c>
      <c r="B2133" s="3" t="s">
        <v>5165</v>
      </c>
      <c r="C2133" s="3" t="s">
        <v>5166</v>
      </c>
      <c r="D2133" s="3" t="s">
        <v>5167</v>
      </c>
      <c r="E2133" s="3" t="s">
        <v>7</v>
      </c>
    </row>
    <row r="2134">
      <c r="A2134" s="2">
        <v>44034.40881454861</v>
      </c>
      <c r="B2134" s="3" t="s">
        <v>5168</v>
      </c>
      <c r="C2134" s="3" t="s">
        <v>5169</v>
      </c>
      <c r="D2134" s="3" t="s">
        <v>5170</v>
      </c>
      <c r="E2134" s="3" t="s">
        <v>7</v>
      </c>
    </row>
    <row r="2135">
      <c r="A2135" s="2">
        <v>44034.414011307876</v>
      </c>
      <c r="B2135" s="3" t="s">
        <v>5171</v>
      </c>
      <c r="C2135" s="3" t="s">
        <v>5172</v>
      </c>
      <c r="D2135" s="3" t="s">
        <v>5173</v>
      </c>
      <c r="E2135" s="3" t="s">
        <v>7</v>
      </c>
    </row>
    <row r="2136">
      <c r="A2136" s="2">
        <v>44034.41700155093</v>
      </c>
      <c r="B2136" s="3" t="s">
        <v>5174</v>
      </c>
      <c r="C2136" s="3" t="s">
        <v>5175</v>
      </c>
      <c r="D2136" s="3" t="s">
        <v>5176</v>
      </c>
      <c r="E2136" s="3" t="s">
        <v>7</v>
      </c>
    </row>
    <row r="2137">
      <c r="A2137" s="2">
        <v>44034.41793268519</v>
      </c>
      <c r="B2137" s="3" t="s">
        <v>5177</v>
      </c>
      <c r="C2137" s="3" t="s">
        <v>5178</v>
      </c>
      <c r="D2137" s="3" t="s">
        <v>5179</v>
      </c>
      <c r="E2137" s="3" t="s">
        <v>7</v>
      </c>
    </row>
    <row r="2138">
      <c r="A2138" s="2">
        <v>44034.4336843287</v>
      </c>
      <c r="B2138" s="3" t="s">
        <v>5180</v>
      </c>
      <c r="C2138" s="3" t="s">
        <v>5181</v>
      </c>
      <c r="D2138" s="3" t="s">
        <v>5181</v>
      </c>
      <c r="E2138" s="3" t="s">
        <v>7</v>
      </c>
    </row>
    <row r="2139">
      <c r="A2139" s="2">
        <v>44034.43417521991</v>
      </c>
      <c r="B2139" s="3" t="s">
        <v>5180</v>
      </c>
      <c r="C2139" s="3" t="s">
        <v>5181</v>
      </c>
      <c r="D2139" s="3" t="s">
        <v>5181</v>
      </c>
      <c r="E2139" s="3" t="s">
        <v>7</v>
      </c>
    </row>
    <row r="2140">
      <c r="A2140" s="2">
        <v>44034.43430857639</v>
      </c>
      <c r="B2140" s="3" t="s">
        <v>5182</v>
      </c>
      <c r="C2140" s="3" t="s">
        <v>5183</v>
      </c>
      <c r="D2140" s="3" t="s">
        <v>5184</v>
      </c>
      <c r="E2140" s="3" t="s">
        <v>7</v>
      </c>
    </row>
    <row r="2141">
      <c r="A2141" s="2">
        <v>44034.46791356482</v>
      </c>
      <c r="B2141" s="3" t="s">
        <v>5185</v>
      </c>
      <c r="C2141" s="3" t="s">
        <v>5186</v>
      </c>
      <c r="D2141" s="3" t="s">
        <v>5186</v>
      </c>
      <c r="E2141" s="3" t="s">
        <v>7</v>
      </c>
    </row>
    <row r="2142">
      <c r="A2142" s="2">
        <v>44034.49195652778</v>
      </c>
      <c r="B2142" s="3" t="s">
        <v>5187</v>
      </c>
      <c r="C2142" s="3" t="s">
        <v>5188</v>
      </c>
      <c r="D2142" s="3" t="s">
        <v>5188</v>
      </c>
      <c r="E2142" s="3" t="s">
        <v>7</v>
      </c>
    </row>
    <row r="2143">
      <c r="A2143" s="2">
        <v>44034.558819004626</v>
      </c>
      <c r="B2143" s="3" t="s">
        <v>5189</v>
      </c>
      <c r="C2143" s="3" t="s">
        <v>5190</v>
      </c>
      <c r="D2143" s="3" t="s">
        <v>5191</v>
      </c>
      <c r="E2143" s="3" t="s">
        <v>7</v>
      </c>
    </row>
    <row r="2144">
      <c r="A2144" s="2">
        <v>44034.67832684028</v>
      </c>
      <c r="B2144" s="3" t="s">
        <v>5192</v>
      </c>
      <c r="C2144" s="3" t="s">
        <v>5193</v>
      </c>
      <c r="D2144" s="3" t="s">
        <v>5193</v>
      </c>
      <c r="E2144" s="3" t="s">
        <v>7</v>
      </c>
    </row>
    <row r="2145">
      <c r="A2145" s="2">
        <v>44034.69726984954</v>
      </c>
      <c r="B2145" s="3" t="s">
        <v>5194</v>
      </c>
      <c r="C2145" s="3" t="s">
        <v>5195</v>
      </c>
      <c r="D2145" s="3" t="s">
        <v>5196</v>
      </c>
      <c r="E2145" s="3" t="s">
        <v>7</v>
      </c>
    </row>
    <row r="2146">
      <c r="A2146" s="2">
        <v>44034.75147456018</v>
      </c>
      <c r="B2146" s="3" t="s">
        <v>5197</v>
      </c>
      <c r="C2146" s="3" t="s">
        <v>5198</v>
      </c>
      <c r="D2146" s="3" t="s">
        <v>5198</v>
      </c>
      <c r="E2146" s="3" t="s">
        <v>7</v>
      </c>
    </row>
    <row r="2147">
      <c r="A2147" s="2">
        <v>44034.793777812505</v>
      </c>
      <c r="B2147" s="3" t="s">
        <v>2661</v>
      </c>
      <c r="C2147" s="3" t="s">
        <v>2662</v>
      </c>
      <c r="D2147" s="3" t="s">
        <v>2662</v>
      </c>
      <c r="E2147" s="3" t="s">
        <v>7</v>
      </c>
    </row>
    <row r="2148">
      <c r="A2148" s="2">
        <v>44034.82333833333</v>
      </c>
      <c r="B2148" s="3" t="s">
        <v>5199</v>
      </c>
      <c r="C2148" s="3" t="s">
        <v>5200</v>
      </c>
      <c r="D2148" s="3" t="s">
        <v>5200</v>
      </c>
      <c r="E2148" s="3" t="s">
        <v>7</v>
      </c>
    </row>
    <row r="2149">
      <c r="A2149" s="2">
        <v>44034.82845584491</v>
      </c>
      <c r="B2149" s="3" t="s">
        <v>5201</v>
      </c>
      <c r="C2149" s="3" t="s">
        <v>5202</v>
      </c>
      <c r="D2149" s="3" t="s">
        <v>5202</v>
      </c>
      <c r="E2149" s="3" t="s">
        <v>7</v>
      </c>
    </row>
    <row r="2150">
      <c r="A2150" s="2">
        <v>44034.865216018516</v>
      </c>
      <c r="B2150" s="3" t="s">
        <v>5203</v>
      </c>
      <c r="C2150" s="3" t="s">
        <v>5204</v>
      </c>
      <c r="D2150" s="3" t="s">
        <v>5205</v>
      </c>
      <c r="E2150" s="3" t="s">
        <v>7</v>
      </c>
    </row>
    <row r="2151">
      <c r="A2151" s="2">
        <v>44034.85200153935</v>
      </c>
      <c r="B2151" s="3" t="s">
        <v>5206</v>
      </c>
      <c r="C2151" s="3" t="s">
        <v>5207</v>
      </c>
      <c r="D2151" s="3" t="s">
        <v>5207</v>
      </c>
      <c r="E2151" s="3" t="s">
        <v>7</v>
      </c>
    </row>
    <row r="2152">
      <c r="A2152" s="2">
        <v>44034.86022537037</v>
      </c>
      <c r="B2152" s="3" t="s">
        <v>5208</v>
      </c>
      <c r="C2152" s="3" t="s">
        <v>5209</v>
      </c>
      <c r="D2152" s="3" t="s">
        <v>5210</v>
      </c>
      <c r="E2152" s="3" t="s">
        <v>7</v>
      </c>
    </row>
    <row r="2153">
      <c r="A2153" s="2">
        <v>44034.863630520835</v>
      </c>
      <c r="B2153" s="3" t="s">
        <v>1975</v>
      </c>
      <c r="C2153" s="3" t="s">
        <v>1976</v>
      </c>
      <c r="D2153" s="3" t="s">
        <v>1976</v>
      </c>
      <c r="E2153" s="3" t="s">
        <v>7</v>
      </c>
    </row>
    <row r="2154">
      <c r="A2154" s="2">
        <v>44034.88904995371</v>
      </c>
      <c r="B2154" s="3" t="s">
        <v>5211</v>
      </c>
      <c r="C2154" s="3" t="s">
        <v>5212</v>
      </c>
      <c r="D2154" s="3" t="s">
        <v>5212</v>
      </c>
      <c r="E2154" s="3" t="s">
        <v>7</v>
      </c>
    </row>
    <row r="2155">
      <c r="A2155" s="2">
        <v>44034.899813344906</v>
      </c>
      <c r="B2155" s="3" t="s">
        <v>5213</v>
      </c>
      <c r="C2155" s="3" t="s">
        <v>5214</v>
      </c>
      <c r="D2155" s="3" t="s">
        <v>5214</v>
      </c>
      <c r="E2155" s="3" t="s">
        <v>7</v>
      </c>
    </row>
    <row r="2156">
      <c r="A2156" s="2">
        <v>44034.90357135417</v>
      </c>
      <c r="B2156" s="3" t="s">
        <v>5215</v>
      </c>
      <c r="C2156" s="3" t="s">
        <v>5216</v>
      </c>
      <c r="D2156" s="3" t="s">
        <v>5216</v>
      </c>
      <c r="E2156" s="3" t="s">
        <v>7</v>
      </c>
    </row>
    <row r="2157">
      <c r="A2157" s="2">
        <v>44034.912218136575</v>
      </c>
      <c r="B2157" s="3" t="s">
        <v>5217</v>
      </c>
      <c r="C2157" s="3" t="s">
        <v>5218</v>
      </c>
      <c r="D2157" s="3" t="s">
        <v>5218</v>
      </c>
      <c r="E2157" s="3" t="s">
        <v>7</v>
      </c>
    </row>
    <row r="2158">
      <c r="A2158" s="2">
        <v>44034.92341854167</v>
      </c>
      <c r="B2158" s="3" t="s">
        <v>5219</v>
      </c>
      <c r="C2158" s="3" t="s">
        <v>5220</v>
      </c>
      <c r="D2158" s="3" t="s">
        <v>5220</v>
      </c>
      <c r="E2158" s="3" t="s">
        <v>7</v>
      </c>
    </row>
    <row r="2159">
      <c r="A2159" s="2">
        <v>44034.92939171296</v>
      </c>
      <c r="B2159" s="3" t="s">
        <v>5221</v>
      </c>
      <c r="C2159" s="3" t="s">
        <v>5222</v>
      </c>
      <c r="D2159" s="3" t="s">
        <v>5223</v>
      </c>
      <c r="E2159" s="3" t="s">
        <v>7</v>
      </c>
    </row>
    <row r="2160">
      <c r="A2160" s="2">
        <v>44034.94304806713</v>
      </c>
      <c r="B2160" s="3" t="s">
        <v>5224</v>
      </c>
      <c r="C2160" s="3" t="s">
        <v>5225</v>
      </c>
      <c r="D2160" s="3" t="s">
        <v>5225</v>
      </c>
      <c r="E2160" s="3" t="s">
        <v>7</v>
      </c>
    </row>
    <row r="2161">
      <c r="A2161" s="2">
        <v>44034.94653591435</v>
      </c>
      <c r="B2161" s="3" t="s">
        <v>5226</v>
      </c>
      <c r="C2161" s="3" t="s">
        <v>5227</v>
      </c>
      <c r="D2161" s="3" t="s">
        <v>5227</v>
      </c>
      <c r="E2161" s="3" t="s">
        <v>7</v>
      </c>
    </row>
    <row r="2162">
      <c r="A2162" s="2">
        <v>44034.95396800926</v>
      </c>
      <c r="B2162" s="3" t="s">
        <v>5228</v>
      </c>
      <c r="C2162" s="3" t="s">
        <v>5229</v>
      </c>
      <c r="D2162" s="3" t="s">
        <v>5230</v>
      </c>
      <c r="E2162" s="3" t="s">
        <v>7</v>
      </c>
    </row>
    <row r="2163">
      <c r="A2163" s="2">
        <v>44034.954395787034</v>
      </c>
      <c r="B2163" s="3" t="s">
        <v>5231</v>
      </c>
      <c r="C2163" s="3" t="s">
        <v>5232</v>
      </c>
      <c r="D2163" s="3" t="s">
        <v>5232</v>
      </c>
      <c r="E2163" s="3" t="s">
        <v>7</v>
      </c>
    </row>
    <row r="2164">
      <c r="A2164" s="2">
        <v>44034.955286701384</v>
      </c>
      <c r="B2164" s="3" t="s">
        <v>5233</v>
      </c>
      <c r="C2164" s="3" t="s">
        <v>5234</v>
      </c>
      <c r="D2164" s="3" t="s">
        <v>5235</v>
      </c>
      <c r="E2164" s="3" t="s">
        <v>7</v>
      </c>
    </row>
    <row r="2165">
      <c r="A2165" s="2">
        <v>44034.95668311343</v>
      </c>
      <c r="B2165" s="3" t="s">
        <v>5236</v>
      </c>
      <c r="C2165" s="3" t="s">
        <v>5237</v>
      </c>
      <c r="D2165" s="3" t="s">
        <v>5237</v>
      </c>
      <c r="E2165" s="3" t="s">
        <v>7</v>
      </c>
    </row>
    <row r="2166">
      <c r="A2166" s="2">
        <v>44034.957903912036</v>
      </c>
      <c r="B2166" s="3" t="s">
        <v>5238</v>
      </c>
      <c r="C2166" s="3" t="s">
        <v>5239</v>
      </c>
      <c r="D2166" s="3" t="s">
        <v>5240</v>
      </c>
      <c r="E2166" s="3" t="s">
        <v>7</v>
      </c>
    </row>
    <row r="2167">
      <c r="A2167" s="2">
        <v>44034.95932030093</v>
      </c>
      <c r="B2167" s="3" t="s">
        <v>5241</v>
      </c>
      <c r="C2167" s="3" t="s">
        <v>5242</v>
      </c>
      <c r="D2167" s="3" t="s">
        <v>5243</v>
      </c>
      <c r="E2167" s="3" t="s">
        <v>7</v>
      </c>
    </row>
    <row r="2168">
      <c r="A2168" s="2">
        <v>44034.993686354166</v>
      </c>
      <c r="B2168" s="3" t="s">
        <v>5244</v>
      </c>
      <c r="C2168" s="3" t="s">
        <v>5245</v>
      </c>
      <c r="D2168" s="3" t="s">
        <v>5245</v>
      </c>
      <c r="E2168" s="3" t="s">
        <v>7</v>
      </c>
    </row>
    <row r="2169">
      <c r="A2169" s="2">
        <v>44034.99623261574</v>
      </c>
      <c r="B2169" s="3" t="s">
        <v>5177</v>
      </c>
      <c r="C2169" s="3" t="s">
        <v>5178</v>
      </c>
      <c r="D2169" s="3" t="s">
        <v>5179</v>
      </c>
      <c r="E2169" s="3" t="s">
        <v>7</v>
      </c>
    </row>
    <row r="2170">
      <c r="A2170" s="2">
        <v>44035.00018800926</v>
      </c>
      <c r="B2170" s="3" t="s">
        <v>5246</v>
      </c>
      <c r="C2170" s="3" t="s">
        <v>5247</v>
      </c>
      <c r="D2170" s="3" t="s">
        <v>5247</v>
      </c>
      <c r="E2170" s="3" t="s">
        <v>7</v>
      </c>
    </row>
    <row r="2171">
      <c r="A2171" s="2">
        <v>44035.02336013889</v>
      </c>
      <c r="B2171" s="3" t="s">
        <v>5248</v>
      </c>
      <c r="C2171" s="3" t="s">
        <v>5249</v>
      </c>
      <c r="D2171" s="3" t="s">
        <v>5250</v>
      </c>
      <c r="E2171" s="3" t="s">
        <v>7</v>
      </c>
    </row>
    <row r="2172">
      <c r="A2172" s="2">
        <v>44035.05827171296</v>
      </c>
      <c r="B2172" s="3" t="s">
        <v>5251</v>
      </c>
      <c r="C2172" s="3" t="s">
        <v>5252</v>
      </c>
      <c r="D2172" s="3" t="s">
        <v>5253</v>
      </c>
      <c r="E2172" s="3" t="s">
        <v>7</v>
      </c>
    </row>
    <row r="2173">
      <c r="A2173" s="2">
        <v>44035.05917478009</v>
      </c>
      <c r="B2173" s="3" t="s">
        <v>5254</v>
      </c>
      <c r="C2173" s="3" t="s">
        <v>5255</v>
      </c>
      <c r="D2173" s="3" t="s">
        <v>5255</v>
      </c>
      <c r="E2173" s="3" t="s">
        <v>7</v>
      </c>
    </row>
    <row r="2174">
      <c r="A2174" s="2">
        <v>44035.064508344905</v>
      </c>
      <c r="B2174" s="3" t="s">
        <v>5256</v>
      </c>
      <c r="C2174" s="3" t="s">
        <v>5257</v>
      </c>
      <c r="D2174" s="3" t="s">
        <v>5258</v>
      </c>
      <c r="E2174" s="3" t="s">
        <v>7</v>
      </c>
    </row>
    <row r="2175">
      <c r="A2175" s="2">
        <v>44035.07902502315</v>
      </c>
      <c r="B2175" s="3" t="s">
        <v>5259</v>
      </c>
      <c r="C2175" s="3" t="s">
        <v>5260</v>
      </c>
      <c r="D2175" s="3" t="s">
        <v>5261</v>
      </c>
      <c r="E2175" s="3" t="s">
        <v>7</v>
      </c>
    </row>
    <row r="2176">
      <c r="A2176" s="2">
        <v>44035.08023230324</v>
      </c>
      <c r="B2176" s="3" t="s">
        <v>5262</v>
      </c>
      <c r="C2176" s="3" t="s">
        <v>5263</v>
      </c>
      <c r="D2176" s="3" t="s">
        <v>5263</v>
      </c>
      <c r="E2176" s="3" t="s">
        <v>7</v>
      </c>
    </row>
    <row r="2177">
      <c r="A2177" s="2">
        <v>44035.13375371528</v>
      </c>
      <c r="B2177" s="3" t="s">
        <v>5264</v>
      </c>
      <c r="C2177" s="3" t="s">
        <v>5265</v>
      </c>
      <c r="D2177" s="3" t="s">
        <v>5265</v>
      </c>
      <c r="E2177" s="3" t="s">
        <v>7</v>
      </c>
    </row>
    <row r="2178">
      <c r="A2178" s="2">
        <v>44035.157675625</v>
      </c>
      <c r="B2178" s="3" t="s">
        <v>5266</v>
      </c>
      <c r="C2178" s="3" t="s">
        <v>5267</v>
      </c>
      <c r="D2178" s="3" t="s">
        <v>5268</v>
      </c>
      <c r="E2178" s="3" t="s">
        <v>7</v>
      </c>
    </row>
    <row r="2179">
      <c r="A2179" s="2">
        <v>44035.18502990741</v>
      </c>
      <c r="B2179" s="3" t="s">
        <v>5269</v>
      </c>
      <c r="C2179" s="3" t="s">
        <v>5270</v>
      </c>
      <c r="D2179" s="3" t="s">
        <v>5270</v>
      </c>
      <c r="E2179" s="3" t="s">
        <v>7</v>
      </c>
    </row>
    <row r="2180">
      <c r="A2180" s="2">
        <v>44035.18523390046</v>
      </c>
      <c r="B2180" s="3" t="s">
        <v>5271</v>
      </c>
      <c r="C2180" s="3" t="s">
        <v>5272</v>
      </c>
      <c r="D2180" s="3" t="s">
        <v>5273</v>
      </c>
      <c r="E2180" s="3" t="s">
        <v>7</v>
      </c>
    </row>
    <row r="2181">
      <c r="A2181" s="2">
        <v>44035.20187376157</v>
      </c>
      <c r="B2181" s="3" t="s">
        <v>5274</v>
      </c>
      <c r="C2181" s="3" t="s">
        <v>5275</v>
      </c>
      <c r="D2181" s="3" t="s">
        <v>5276</v>
      </c>
      <c r="E2181" s="3" t="s">
        <v>7</v>
      </c>
    </row>
    <row r="2182">
      <c r="A2182" s="2">
        <v>44035.26449758102</v>
      </c>
      <c r="B2182" s="3" t="s">
        <v>5277</v>
      </c>
      <c r="C2182" s="3" t="s">
        <v>5278</v>
      </c>
      <c r="D2182" s="3" t="s">
        <v>5279</v>
      </c>
      <c r="E2182" s="3" t="s">
        <v>7</v>
      </c>
    </row>
    <row r="2183">
      <c r="A2183" s="2">
        <v>44035.29785217592</v>
      </c>
      <c r="B2183" s="3" t="s">
        <v>5280</v>
      </c>
      <c r="C2183" s="3" t="s">
        <v>5281</v>
      </c>
      <c r="D2183" s="3" t="s">
        <v>5282</v>
      </c>
      <c r="E2183" s="3" t="s">
        <v>7</v>
      </c>
    </row>
    <row r="2184">
      <c r="A2184" s="2">
        <v>44035.314440069444</v>
      </c>
      <c r="B2184" s="3" t="s">
        <v>5283</v>
      </c>
      <c r="C2184" s="3" t="s">
        <v>5284</v>
      </c>
      <c r="D2184" s="3" t="s">
        <v>5285</v>
      </c>
      <c r="E2184" s="3" t="s">
        <v>7</v>
      </c>
    </row>
    <row r="2185">
      <c r="A2185" s="2">
        <v>44035.31502033565</v>
      </c>
      <c r="B2185" s="3" t="s">
        <v>5286</v>
      </c>
      <c r="C2185" s="3" t="s">
        <v>5287</v>
      </c>
      <c r="D2185" s="3" t="s">
        <v>5287</v>
      </c>
      <c r="E2185" s="3" t="s">
        <v>7</v>
      </c>
    </row>
    <row r="2186">
      <c r="A2186" s="2">
        <v>44035.3165788426</v>
      </c>
      <c r="B2186" s="3" t="s">
        <v>5283</v>
      </c>
      <c r="C2186" s="3" t="s">
        <v>5285</v>
      </c>
      <c r="D2186" s="3" t="s">
        <v>5285</v>
      </c>
      <c r="E2186" s="3" t="s">
        <v>7</v>
      </c>
    </row>
    <row r="2187">
      <c r="A2187" s="2">
        <v>44035.35807061342</v>
      </c>
      <c r="B2187" s="3" t="s">
        <v>5288</v>
      </c>
      <c r="C2187" s="3" t="s">
        <v>1930</v>
      </c>
      <c r="D2187" s="3" t="s">
        <v>1930</v>
      </c>
      <c r="E2187" s="3" t="s">
        <v>7</v>
      </c>
    </row>
    <row r="2188">
      <c r="A2188" s="2">
        <v>44035.36270215278</v>
      </c>
      <c r="B2188" s="3" t="s">
        <v>5289</v>
      </c>
      <c r="C2188" s="3" t="s">
        <v>5290</v>
      </c>
      <c r="D2188" s="3" t="s">
        <v>5291</v>
      </c>
      <c r="E2188" s="3" t="s">
        <v>7</v>
      </c>
    </row>
    <row r="2189">
      <c r="A2189" s="2">
        <v>44035.40960254629</v>
      </c>
      <c r="B2189" s="3" t="s">
        <v>5292</v>
      </c>
      <c r="C2189" s="3" t="s">
        <v>5293</v>
      </c>
      <c r="D2189" s="3" t="s">
        <v>5294</v>
      </c>
      <c r="E2189" s="3" t="s">
        <v>7</v>
      </c>
    </row>
    <row r="2190">
      <c r="A2190" s="2">
        <v>44035.434132152775</v>
      </c>
      <c r="B2190" s="3" t="s">
        <v>2568</v>
      </c>
      <c r="C2190" s="3" t="s">
        <v>2569</v>
      </c>
      <c r="D2190" s="3" t="s">
        <v>2570</v>
      </c>
      <c r="E2190" s="3" t="s">
        <v>7</v>
      </c>
    </row>
    <row r="2191">
      <c r="A2191" s="2">
        <v>44035.48135818287</v>
      </c>
      <c r="B2191" s="3" t="s">
        <v>5295</v>
      </c>
      <c r="C2191" s="3" t="s">
        <v>5296</v>
      </c>
      <c r="D2191" s="3" t="s">
        <v>5297</v>
      </c>
      <c r="E2191" s="3" t="s">
        <v>7</v>
      </c>
    </row>
    <row r="2192">
      <c r="A2192" s="2">
        <v>44035.4943909838</v>
      </c>
      <c r="B2192" s="3" t="s">
        <v>5298</v>
      </c>
      <c r="C2192" s="3" t="s">
        <v>5299</v>
      </c>
      <c r="D2192" s="3" t="s">
        <v>5299</v>
      </c>
      <c r="E2192" s="3" t="s">
        <v>7</v>
      </c>
    </row>
    <row r="2193">
      <c r="A2193" s="2">
        <v>44035.494840162035</v>
      </c>
      <c r="B2193" s="3" t="s">
        <v>5298</v>
      </c>
      <c r="C2193" s="3" t="s">
        <v>5299</v>
      </c>
      <c r="D2193" s="3" t="s">
        <v>5299</v>
      </c>
      <c r="E2193" s="3" t="s">
        <v>7</v>
      </c>
    </row>
    <row r="2194">
      <c r="A2194" s="2">
        <v>44035.566032118055</v>
      </c>
      <c r="B2194" s="3" t="s">
        <v>5300</v>
      </c>
      <c r="C2194" s="3" t="s">
        <v>5301</v>
      </c>
      <c r="D2194" s="3" t="s">
        <v>5301</v>
      </c>
      <c r="E2194" s="3" t="s">
        <v>7</v>
      </c>
    </row>
    <row r="2195">
      <c r="A2195" s="2">
        <v>44035.647958726855</v>
      </c>
      <c r="B2195" s="3" t="s">
        <v>5302</v>
      </c>
      <c r="C2195" s="3" t="s">
        <v>5303</v>
      </c>
      <c r="D2195" s="3" t="s">
        <v>5304</v>
      </c>
      <c r="E2195" s="3" t="s">
        <v>7</v>
      </c>
    </row>
    <row r="2196">
      <c r="A2196" s="2">
        <v>44035.69736773148</v>
      </c>
      <c r="B2196" s="3" t="s">
        <v>5305</v>
      </c>
      <c r="C2196" s="3" t="s">
        <v>5306</v>
      </c>
      <c r="D2196" s="3" t="s">
        <v>5307</v>
      </c>
      <c r="E2196" s="3" t="s">
        <v>7</v>
      </c>
    </row>
    <row r="2197">
      <c r="A2197" s="2">
        <v>44035.698562453705</v>
      </c>
      <c r="B2197" s="3" t="s">
        <v>5308</v>
      </c>
      <c r="C2197" s="3" t="s">
        <v>5309</v>
      </c>
      <c r="D2197" s="3" t="s">
        <v>5310</v>
      </c>
      <c r="E2197" s="3" t="s">
        <v>7</v>
      </c>
    </row>
    <row r="2198">
      <c r="A2198" s="2">
        <v>44035.705514918984</v>
      </c>
      <c r="B2198" s="3" t="s">
        <v>5311</v>
      </c>
      <c r="C2198" s="3" t="s">
        <v>5312</v>
      </c>
      <c r="D2198" s="3" t="s">
        <v>5313</v>
      </c>
      <c r="E2198" s="3" t="s">
        <v>7</v>
      </c>
    </row>
    <row r="2199">
      <c r="A2199" s="2">
        <v>44035.71446556713</v>
      </c>
      <c r="B2199" s="3" t="s">
        <v>5314</v>
      </c>
      <c r="C2199" s="3" t="s">
        <v>5315</v>
      </c>
      <c r="D2199" s="3" t="s">
        <v>5316</v>
      </c>
      <c r="E2199" s="3" t="s">
        <v>7</v>
      </c>
    </row>
    <row r="2200">
      <c r="A2200" s="2">
        <v>44035.72767486111</v>
      </c>
      <c r="B2200" s="3" t="s">
        <v>5317</v>
      </c>
      <c r="C2200" s="3" t="s">
        <v>5318</v>
      </c>
      <c r="D2200" s="3" t="s">
        <v>5319</v>
      </c>
      <c r="E2200" s="3" t="s">
        <v>7</v>
      </c>
    </row>
    <row r="2201">
      <c r="A2201" s="2">
        <v>44035.73086648148</v>
      </c>
      <c r="B2201" s="3" t="s">
        <v>5320</v>
      </c>
      <c r="C2201" s="3" t="s">
        <v>5321</v>
      </c>
      <c r="D2201" s="3" t="s">
        <v>5321</v>
      </c>
      <c r="E2201" s="3" t="s">
        <v>7</v>
      </c>
    </row>
    <row r="2202">
      <c r="A2202" s="2">
        <v>44035.73246986111</v>
      </c>
      <c r="B2202" s="3" t="s">
        <v>5322</v>
      </c>
      <c r="C2202" s="3" t="s">
        <v>5323</v>
      </c>
      <c r="D2202" s="3" t="s">
        <v>5324</v>
      </c>
      <c r="E2202" s="3" t="s">
        <v>7</v>
      </c>
    </row>
    <row r="2203">
      <c r="A2203" s="2">
        <v>44035.73579846065</v>
      </c>
      <c r="B2203" s="3" t="s">
        <v>5325</v>
      </c>
      <c r="C2203" s="3" t="s">
        <v>5326</v>
      </c>
      <c r="D2203" s="3" t="s">
        <v>5327</v>
      </c>
      <c r="E2203" s="3" t="s">
        <v>7</v>
      </c>
    </row>
    <row r="2204">
      <c r="A2204" s="2">
        <v>44035.73669155093</v>
      </c>
      <c r="B2204" s="3" t="s">
        <v>5328</v>
      </c>
      <c r="C2204" s="3" t="s">
        <v>5329</v>
      </c>
      <c r="D2204" s="3" t="s">
        <v>5330</v>
      </c>
      <c r="E2204" s="3" t="s">
        <v>7</v>
      </c>
    </row>
    <row r="2205">
      <c r="A2205" s="2">
        <v>44035.74609045139</v>
      </c>
      <c r="B2205" s="3" t="s">
        <v>5331</v>
      </c>
      <c r="C2205" s="3" t="s">
        <v>5332</v>
      </c>
      <c r="D2205" s="3" t="s">
        <v>5332</v>
      </c>
      <c r="E2205" s="3" t="s">
        <v>7</v>
      </c>
    </row>
    <row r="2206">
      <c r="A2206" s="2">
        <v>44035.74820446759</v>
      </c>
      <c r="B2206" s="3" t="s">
        <v>5333</v>
      </c>
      <c r="C2206" s="3" t="s">
        <v>5334</v>
      </c>
      <c r="D2206" s="3" t="s">
        <v>5335</v>
      </c>
      <c r="E2206" s="3" t="s">
        <v>7</v>
      </c>
    </row>
    <row r="2207">
      <c r="A2207" s="2">
        <v>44035.75544997685</v>
      </c>
      <c r="B2207" s="3" t="s">
        <v>5336</v>
      </c>
      <c r="C2207" s="3" t="s">
        <v>5337</v>
      </c>
      <c r="D2207" s="3" t="s">
        <v>5337</v>
      </c>
      <c r="E2207" s="3" t="s">
        <v>7</v>
      </c>
    </row>
    <row r="2208">
      <c r="A2208" s="2">
        <v>44035.76331755787</v>
      </c>
      <c r="B2208" s="3" t="s">
        <v>5338</v>
      </c>
      <c r="C2208" s="3" t="s">
        <v>5339</v>
      </c>
      <c r="D2208" s="3" t="s">
        <v>5339</v>
      </c>
      <c r="E2208" s="3" t="s">
        <v>7</v>
      </c>
    </row>
    <row r="2209">
      <c r="A2209" s="2">
        <v>44035.779405625</v>
      </c>
      <c r="B2209" s="3" t="s">
        <v>5340</v>
      </c>
      <c r="C2209" s="3" t="s">
        <v>5341</v>
      </c>
      <c r="D2209" s="3" t="s">
        <v>5342</v>
      </c>
      <c r="E2209" s="3" t="s">
        <v>7</v>
      </c>
    </row>
    <row r="2210">
      <c r="A2210" s="2">
        <v>44035.78512569444</v>
      </c>
      <c r="B2210" s="3" t="s">
        <v>5039</v>
      </c>
      <c r="C2210" s="3" t="s">
        <v>5040</v>
      </c>
      <c r="D2210" s="3" t="s">
        <v>5040</v>
      </c>
      <c r="E2210" s="3" t="s">
        <v>7</v>
      </c>
    </row>
    <row r="2211">
      <c r="A2211" s="2">
        <v>44035.855296435184</v>
      </c>
      <c r="B2211" s="3" t="s">
        <v>5343</v>
      </c>
      <c r="C2211" s="3" t="s">
        <v>5344</v>
      </c>
      <c r="D2211" s="3" t="s">
        <v>5345</v>
      </c>
      <c r="E2211" s="3" t="s">
        <v>7</v>
      </c>
    </row>
    <row r="2212">
      <c r="A2212" s="2">
        <v>44035.938465671294</v>
      </c>
      <c r="B2212" s="3" t="s">
        <v>5346</v>
      </c>
      <c r="C2212" s="3" t="s">
        <v>5347</v>
      </c>
      <c r="D2212" s="3" t="s">
        <v>5348</v>
      </c>
      <c r="E2212" s="3" t="s">
        <v>7</v>
      </c>
    </row>
    <row r="2213">
      <c r="A2213" s="2">
        <v>44035.950829293986</v>
      </c>
      <c r="B2213" s="3" t="s">
        <v>5349</v>
      </c>
      <c r="C2213" s="3" t="s">
        <v>5350</v>
      </c>
      <c r="D2213" s="3" t="s">
        <v>5350</v>
      </c>
      <c r="E2213" s="3" t="s">
        <v>7</v>
      </c>
    </row>
    <row r="2214">
      <c r="A2214" s="2">
        <v>44035.957172118055</v>
      </c>
      <c r="B2214" s="3" t="s">
        <v>5351</v>
      </c>
      <c r="C2214" s="3" t="s">
        <v>5352</v>
      </c>
      <c r="D2214" s="3" t="s">
        <v>5352</v>
      </c>
      <c r="E2214" s="3" t="s">
        <v>7</v>
      </c>
    </row>
    <row r="2215">
      <c r="A2215" s="2">
        <v>44035.963712129625</v>
      </c>
      <c r="B2215" s="3" t="s">
        <v>5353</v>
      </c>
      <c r="C2215" s="3" t="s">
        <v>5354</v>
      </c>
      <c r="D2215" s="3" t="s">
        <v>5354</v>
      </c>
      <c r="E2215" s="3" t="s">
        <v>7</v>
      </c>
    </row>
    <row r="2216">
      <c r="A2216" s="2">
        <v>44035.97257081019</v>
      </c>
      <c r="B2216" s="3" t="s">
        <v>5355</v>
      </c>
      <c r="C2216" s="3" t="s">
        <v>5356</v>
      </c>
      <c r="D2216" s="3" t="s">
        <v>5357</v>
      </c>
      <c r="E2216" s="3" t="s">
        <v>7</v>
      </c>
    </row>
    <row r="2217">
      <c r="A2217" s="2">
        <v>44036.00580356481</v>
      </c>
      <c r="B2217" s="3" t="s">
        <v>5358</v>
      </c>
      <c r="C2217" s="3" t="s">
        <v>5359</v>
      </c>
      <c r="D2217" s="3" t="s">
        <v>5359</v>
      </c>
      <c r="E2217" s="3" t="s">
        <v>7</v>
      </c>
    </row>
    <row r="2218">
      <c r="A2218" s="2">
        <v>44036.02114914352</v>
      </c>
      <c r="B2218" s="3" t="s">
        <v>5360</v>
      </c>
      <c r="C2218" s="3" t="s">
        <v>5361</v>
      </c>
      <c r="D2218" s="3" t="s">
        <v>5362</v>
      </c>
      <c r="E2218" s="3" t="s">
        <v>7</v>
      </c>
    </row>
    <row r="2219">
      <c r="A2219" s="2">
        <v>44036.047485324074</v>
      </c>
      <c r="B2219" s="3" t="s">
        <v>5363</v>
      </c>
      <c r="C2219" s="3" t="s">
        <v>5364</v>
      </c>
      <c r="D2219" s="3" t="s">
        <v>5364</v>
      </c>
      <c r="E2219" s="3" t="s">
        <v>7</v>
      </c>
    </row>
    <row r="2220">
      <c r="A2220" s="2">
        <v>44036.070703668986</v>
      </c>
      <c r="B2220" s="3" t="s">
        <v>5365</v>
      </c>
      <c r="C2220" s="3" t="s">
        <v>5366</v>
      </c>
      <c r="D2220" s="3" t="s">
        <v>5366</v>
      </c>
      <c r="E2220" s="3" t="s">
        <v>7</v>
      </c>
    </row>
    <row r="2221">
      <c r="A2221" s="2">
        <v>44036.0827775</v>
      </c>
      <c r="B2221" s="3" t="s">
        <v>5367</v>
      </c>
      <c r="C2221" s="3" t="s">
        <v>5368</v>
      </c>
      <c r="D2221" s="3" t="s">
        <v>5369</v>
      </c>
      <c r="E2221" s="3" t="s">
        <v>632</v>
      </c>
    </row>
    <row r="2222">
      <c r="A2222" s="2">
        <v>44036.10187616898</v>
      </c>
      <c r="B2222" s="3" t="s">
        <v>5370</v>
      </c>
      <c r="C2222" s="3" t="s">
        <v>5371</v>
      </c>
      <c r="D2222" s="3" t="s">
        <v>5371</v>
      </c>
      <c r="E2222" s="3" t="s">
        <v>7</v>
      </c>
    </row>
    <row r="2223">
      <c r="A2223" s="2">
        <v>44036.1071675</v>
      </c>
      <c r="B2223" s="3" t="s">
        <v>5372</v>
      </c>
      <c r="C2223" s="3" t="s">
        <v>5373</v>
      </c>
      <c r="D2223" s="3" t="s">
        <v>5374</v>
      </c>
      <c r="E2223" s="3" t="s">
        <v>7</v>
      </c>
    </row>
    <row r="2224">
      <c r="A2224" s="2">
        <v>44036.10863052083</v>
      </c>
      <c r="B2224" s="3" t="s">
        <v>5375</v>
      </c>
      <c r="C2224" s="3" t="s">
        <v>5376</v>
      </c>
      <c r="D2224" s="3" t="s">
        <v>5376</v>
      </c>
      <c r="E2224" s="3" t="s">
        <v>7</v>
      </c>
    </row>
    <row r="2225">
      <c r="A2225" s="2">
        <v>44036.11739056713</v>
      </c>
      <c r="B2225" s="3" t="s">
        <v>5377</v>
      </c>
      <c r="C2225" s="3" t="s">
        <v>5378</v>
      </c>
      <c r="D2225" s="3" t="s">
        <v>5378</v>
      </c>
      <c r="E2225" s="3" t="s">
        <v>7</v>
      </c>
    </row>
    <row r="2226">
      <c r="A2226" s="2">
        <v>44036.12684577546</v>
      </c>
      <c r="B2226" s="3" t="s">
        <v>5379</v>
      </c>
      <c r="C2226" s="3" t="s">
        <v>5380</v>
      </c>
      <c r="D2226" s="3" t="s">
        <v>5381</v>
      </c>
      <c r="E2226" s="3" t="s">
        <v>632</v>
      </c>
    </row>
    <row r="2227">
      <c r="A2227" s="2">
        <v>44036.13686407407</v>
      </c>
      <c r="B2227" s="3" t="s">
        <v>5382</v>
      </c>
      <c r="C2227" s="3" t="s">
        <v>5383</v>
      </c>
      <c r="D2227" s="3" t="s">
        <v>5384</v>
      </c>
      <c r="E2227" s="3" t="s">
        <v>7</v>
      </c>
    </row>
    <row r="2228">
      <c r="A2228" s="2">
        <v>44036.14244298611</v>
      </c>
      <c r="B2228" s="3" t="s">
        <v>5385</v>
      </c>
      <c r="C2228" s="3" t="s">
        <v>5386</v>
      </c>
      <c r="D2228" s="3" t="s">
        <v>5387</v>
      </c>
      <c r="E2228" s="3" t="s">
        <v>7</v>
      </c>
    </row>
    <row r="2229">
      <c r="A2229" s="2">
        <v>44036.15994780093</v>
      </c>
      <c r="B2229" s="3" t="s">
        <v>5388</v>
      </c>
      <c r="C2229" s="3" t="s">
        <v>5389</v>
      </c>
      <c r="D2229" s="3" t="s">
        <v>5390</v>
      </c>
      <c r="E2229" s="3" t="s">
        <v>7</v>
      </c>
    </row>
    <row r="2230">
      <c r="A2230" s="2">
        <v>44036.24514398148</v>
      </c>
      <c r="B2230" s="3" t="s">
        <v>5391</v>
      </c>
      <c r="C2230" s="3" t="s">
        <v>5392</v>
      </c>
      <c r="D2230" s="3" t="s">
        <v>5393</v>
      </c>
      <c r="E2230" s="3" t="s">
        <v>7</v>
      </c>
    </row>
    <row r="2231">
      <c r="A2231" s="2">
        <v>44036.25037962963</v>
      </c>
      <c r="B2231" s="3" t="s">
        <v>5394</v>
      </c>
      <c r="C2231" s="3" t="s">
        <v>5395</v>
      </c>
      <c r="D2231" s="3" t="s">
        <v>5395</v>
      </c>
      <c r="E2231" s="3" t="s">
        <v>7</v>
      </c>
    </row>
    <row r="2232">
      <c r="A2232" s="2">
        <v>44036.25325895833</v>
      </c>
      <c r="B2232" s="3" t="s">
        <v>5396</v>
      </c>
      <c r="C2232" s="3" t="s">
        <v>5397</v>
      </c>
      <c r="D2232" s="3" t="s">
        <v>5398</v>
      </c>
      <c r="E2232" s="3" t="s">
        <v>7</v>
      </c>
    </row>
    <row r="2233">
      <c r="A2233" s="2">
        <v>44036.2650300463</v>
      </c>
      <c r="B2233" s="3" t="s">
        <v>5399</v>
      </c>
      <c r="C2233" s="3" t="s">
        <v>5400</v>
      </c>
      <c r="D2233" s="3" t="s">
        <v>5401</v>
      </c>
      <c r="E2233" s="3" t="s">
        <v>7</v>
      </c>
    </row>
    <row r="2234">
      <c r="A2234" s="2">
        <v>44036.31372893519</v>
      </c>
      <c r="B2234" s="3" t="s">
        <v>5402</v>
      </c>
      <c r="C2234" s="3" t="s">
        <v>5403</v>
      </c>
      <c r="D2234" s="3" t="s">
        <v>5403</v>
      </c>
      <c r="E2234" s="3" t="s">
        <v>7</v>
      </c>
    </row>
    <row r="2235">
      <c r="A2235" s="2">
        <v>44036.33742885417</v>
      </c>
      <c r="B2235" s="3" t="s">
        <v>5404</v>
      </c>
      <c r="C2235" s="3" t="s">
        <v>5405</v>
      </c>
      <c r="D2235" s="3" t="s">
        <v>5406</v>
      </c>
      <c r="E2235" s="3" t="s">
        <v>7</v>
      </c>
    </row>
    <row r="2236">
      <c r="A2236" s="2">
        <v>44036.343332812496</v>
      </c>
      <c r="B2236" s="3" t="s">
        <v>5407</v>
      </c>
      <c r="C2236" s="3" t="s">
        <v>5408</v>
      </c>
      <c r="D2236" s="3" t="s">
        <v>5408</v>
      </c>
      <c r="E2236" s="3" t="s">
        <v>7</v>
      </c>
    </row>
    <row r="2237">
      <c r="A2237" s="2">
        <v>44036.40295077546</v>
      </c>
      <c r="B2237" s="3" t="s">
        <v>5409</v>
      </c>
      <c r="C2237" s="3" t="s">
        <v>5410</v>
      </c>
      <c r="D2237" s="3" t="s">
        <v>5410</v>
      </c>
      <c r="E2237" s="3" t="s">
        <v>7</v>
      </c>
    </row>
    <row r="2238">
      <c r="A2238" s="2">
        <v>44036.41040756945</v>
      </c>
      <c r="B2238" s="3" t="s">
        <v>5411</v>
      </c>
      <c r="C2238" s="3" t="s">
        <v>5412</v>
      </c>
      <c r="D2238" s="3" t="s">
        <v>5413</v>
      </c>
      <c r="E2238" s="3" t="s">
        <v>7</v>
      </c>
    </row>
    <row r="2239">
      <c r="A2239" s="2">
        <v>44036.45532353009</v>
      </c>
      <c r="B2239" s="3" t="s">
        <v>5414</v>
      </c>
      <c r="C2239" s="3" t="s">
        <v>5415</v>
      </c>
      <c r="D2239" s="3" t="s">
        <v>5416</v>
      </c>
      <c r="E2239" s="3" t="s">
        <v>7</v>
      </c>
    </row>
    <row r="2240">
      <c r="A2240" s="2">
        <v>44036.45690453704</v>
      </c>
      <c r="B2240" s="3" t="s">
        <v>5417</v>
      </c>
      <c r="C2240" s="3" t="s">
        <v>5418</v>
      </c>
      <c r="D2240" s="3" t="s">
        <v>5418</v>
      </c>
      <c r="E2240" s="3" t="s">
        <v>7</v>
      </c>
    </row>
    <row r="2241">
      <c r="A2241" s="2">
        <v>44036.49247670139</v>
      </c>
      <c r="B2241" s="3" t="s">
        <v>5419</v>
      </c>
      <c r="C2241" s="3" t="s">
        <v>5420</v>
      </c>
      <c r="D2241" s="3" t="s">
        <v>5421</v>
      </c>
      <c r="E2241" s="3" t="s">
        <v>7</v>
      </c>
    </row>
    <row r="2242">
      <c r="A2242" s="2">
        <v>44036.51282413195</v>
      </c>
      <c r="B2242" s="3" t="s">
        <v>5422</v>
      </c>
      <c r="C2242" s="3" t="s">
        <v>5423</v>
      </c>
      <c r="D2242" s="3" t="s">
        <v>5424</v>
      </c>
      <c r="E2242" s="3" t="s">
        <v>7</v>
      </c>
    </row>
    <row r="2243">
      <c r="A2243" s="2">
        <v>44036.51391212963</v>
      </c>
      <c r="B2243" s="3" t="s">
        <v>5425</v>
      </c>
      <c r="C2243" s="3" t="s">
        <v>5426</v>
      </c>
      <c r="D2243" s="3" t="s">
        <v>5427</v>
      </c>
      <c r="E2243" s="3" t="s">
        <v>7</v>
      </c>
    </row>
    <row r="2244">
      <c r="A2244" s="2">
        <v>44036.55227233796</v>
      </c>
      <c r="B2244" s="3" t="s">
        <v>5428</v>
      </c>
      <c r="C2244" s="3" t="s">
        <v>5429</v>
      </c>
      <c r="D2244" s="3" t="s">
        <v>5430</v>
      </c>
      <c r="E2244" s="3" t="s">
        <v>7</v>
      </c>
    </row>
    <row r="2245">
      <c r="A2245" s="2">
        <v>44036.67187885416</v>
      </c>
      <c r="B2245" s="3" t="s">
        <v>5431</v>
      </c>
      <c r="C2245" s="3" t="s">
        <v>5432</v>
      </c>
      <c r="D2245" s="3" t="s">
        <v>5432</v>
      </c>
      <c r="E2245" s="3" t="s">
        <v>7</v>
      </c>
    </row>
    <row r="2246">
      <c r="A2246" s="2">
        <v>44036.777145844906</v>
      </c>
      <c r="B2246" s="3" t="s">
        <v>5433</v>
      </c>
      <c r="C2246" s="3" t="s">
        <v>5434</v>
      </c>
      <c r="D2246" s="3" t="s">
        <v>5434</v>
      </c>
      <c r="E2246" s="3" t="s">
        <v>7</v>
      </c>
    </row>
    <row r="2247">
      <c r="A2247" s="2">
        <v>44036.8319535301</v>
      </c>
      <c r="B2247" s="3" t="s">
        <v>5435</v>
      </c>
      <c r="C2247" s="3" t="s">
        <v>5436</v>
      </c>
      <c r="D2247" s="3" t="s">
        <v>5437</v>
      </c>
      <c r="E2247" s="3" t="s">
        <v>7</v>
      </c>
    </row>
    <row r="2248">
      <c r="A2248" s="2">
        <v>44036.867776631945</v>
      </c>
      <c r="B2248" s="3" t="s">
        <v>5438</v>
      </c>
      <c r="C2248" s="3" t="s">
        <v>5439</v>
      </c>
      <c r="D2248" s="3" t="s">
        <v>5439</v>
      </c>
      <c r="E2248" s="3" t="s">
        <v>7</v>
      </c>
    </row>
    <row r="2249">
      <c r="A2249" s="2">
        <v>44036.883903622685</v>
      </c>
      <c r="B2249" s="3" t="s">
        <v>5440</v>
      </c>
      <c r="C2249" s="3" t="s">
        <v>5441</v>
      </c>
      <c r="D2249" s="3" t="s">
        <v>5441</v>
      </c>
      <c r="E2249" s="3" t="s">
        <v>7</v>
      </c>
    </row>
    <row r="2250">
      <c r="A2250" s="2">
        <v>44036.89494092592</v>
      </c>
      <c r="B2250" s="3" t="s">
        <v>5442</v>
      </c>
      <c r="C2250" s="3" t="s">
        <v>5443</v>
      </c>
      <c r="D2250" s="3" t="s">
        <v>5444</v>
      </c>
      <c r="E2250" s="3" t="s">
        <v>7</v>
      </c>
    </row>
  </sheetData>
  <conditionalFormatting sqref="B1:B3350">
    <cfRule type="expression" dxfId="0" priority="1">
      <formula>countif(B:B,B1)&gt;1</formula>
    </cfRule>
  </conditionalFormatting>
  <hyperlinks>
    <hyperlink r:id="rId2" ref="D1834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5445</v>
      </c>
      <c r="B1" s="7"/>
      <c r="C1" s="7"/>
      <c r="D1" s="7" t="s">
        <v>5446</v>
      </c>
      <c r="E1" s="7"/>
      <c r="F1" s="8" t="s">
        <v>5447</v>
      </c>
      <c r="G1" s="7"/>
      <c r="H1" s="7"/>
      <c r="I1" s="7"/>
      <c r="J1" s="7"/>
      <c r="K1" s="7"/>
      <c r="L1" s="7"/>
      <c r="M1" s="7"/>
      <c r="N1" s="9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</row>
    <row r="2">
      <c r="A2" s="10" t="str">
        <f>IFERROR(__xludf.DUMMYFUNCTION("QUERY(IMPORTRANGE(""https://docs.google.com/spreadsheets/d/1YmfTPiA2mwBh9kPgnDn0uYonidrMNB_nDLWSvvY6MXE/edit#gid=938337791"", ""Pledge Form Responses!D:E""), ""Select*Where Col2='Yes'"")"),"Celia Palacios")</f>
        <v>Celia Palacios</v>
      </c>
      <c r="B2" s="1" t="str">
        <f>IFERROR(__xludf.DUMMYFUNCTION("""COMPUTED_VALUE"""),"Yes")</f>
        <v>Yes</v>
      </c>
      <c r="D2" s="1" t="str">
        <f t="shared" ref="D2:D2503" si="1">Trim(A2)</f>
        <v>Celia Palacios</v>
      </c>
      <c r="F2" s="1" t="str">
        <f t="array" ref="F2:P251">IFERROR(
  vlookup(
   (TRANSPOSE(ROW(INDIRECT("a1:a"&amp;ROUNDUP(COUNTA(D:D)/250))))-1)*250 + ROW(INDIRECT("a1:a"&amp;250)),
  {ROW(D:D),D:D},2,)
)</f>
        <v>Trimmed Slack Username</v>
      </c>
      <c r="G2" s="1" t="s">
        <v>614</v>
      </c>
      <c r="H2" s="1" t="s">
        <v>1231</v>
      </c>
      <c r="I2" s="1" t="s">
        <v>1859</v>
      </c>
      <c r="J2" s="1" t="s">
        <v>2492</v>
      </c>
      <c r="K2" s="1" t="s">
        <v>3100</v>
      </c>
      <c r="L2" s="1" t="s">
        <v>3736</v>
      </c>
      <c r="M2" s="1" t="s">
        <v>5448</v>
      </c>
      <c r="N2" s="1" t="s">
        <v>4901</v>
      </c>
      <c r="O2" s="1" t="s">
        <v>5449</v>
      </c>
      <c r="P2" s="1" t="s">
        <v>5449</v>
      </c>
    </row>
    <row r="3">
      <c r="A3" s="1" t="str">
        <f>IFERROR(__xludf.DUMMYFUNCTION("""COMPUTED_VALUE"""),"Tj.Udacity")</f>
        <v>Tj.Udacity</v>
      </c>
      <c r="B3" s="1" t="str">
        <f>IFERROR(__xludf.DUMMYFUNCTION("""COMPUTED_VALUE"""),"Yes")</f>
        <v>Yes</v>
      </c>
      <c r="D3" s="1" t="str">
        <f t="shared" si="1"/>
        <v>Tj.Udacity</v>
      </c>
      <c r="F3" s="1" t="s">
        <v>6</v>
      </c>
      <c r="G3" s="1" t="s">
        <v>617</v>
      </c>
      <c r="H3" s="1" t="s">
        <v>1233</v>
      </c>
      <c r="I3" s="1" t="s">
        <v>1862</v>
      </c>
      <c r="J3" s="1" t="s">
        <v>2495</v>
      </c>
      <c r="K3" s="1" t="s">
        <v>3103</v>
      </c>
      <c r="L3" s="1" t="s">
        <v>3738</v>
      </c>
      <c r="M3" s="1" t="s">
        <v>4308</v>
      </c>
      <c r="N3" s="1" t="s">
        <v>4903</v>
      </c>
      <c r="O3" s="1" t="s">
        <v>5449</v>
      </c>
      <c r="P3" s="1" t="s">
        <v>5449</v>
      </c>
    </row>
    <row r="4">
      <c r="A4" s="1" t="str">
        <f>IFERROR(__xludf.DUMMYFUNCTION("""COMPUTED_VALUE"""),"Muskan uppal")</f>
        <v>Muskan uppal</v>
      </c>
      <c r="B4" s="1" t="str">
        <f>IFERROR(__xludf.DUMMYFUNCTION("""COMPUTED_VALUE"""),"Yes")</f>
        <v>Yes</v>
      </c>
      <c r="D4" s="1" t="str">
        <f t="shared" si="1"/>
        <v>Muskan uppal</v>
      </c>
      <c r="F4" s="1" t="s">
        <v>10</v>
      </c>
      <c r="G4" s="1" t="s">
        <v>619</v>
      </c>
      <c r="H4" s="1" t="s">
        <v>1235</v>
      </c>
      <c r="I4" s="1" t="s">
        <v>1864</v>
      </c>
      <c r="J4" s="1" t="s">
        <v>2498</v>
      </c>
      <c r="K4" s="1" t="s">
        <v>3106</v>
      </c>
      <c r="L4" s="1" t="s">
        <v>3659</v>
      </c>
      <c r="M4" s="1" t="s">
        <v>4311</v>
      </c>
      <c r="N4" s="1" t="s">
        <v>4623</v>
      </c>
      <c r="O4" s="1" t="s">
        <v>5449</v>
      </c>
      <c r="P4" s="1" t="s">
        <v>5449</v>
      </c>
    </row>
    <row r="5">
      <c r="A5" s="1" t="str">
        <f>IFERROR(__xludf.DUMMYFUNCTION("""COMPUTED_VALUE"""),"Nathaniel")</f>
        <v>Nathaniel</v>
      </c>
      <c r="B5" s="1" t="str">
        <f>IFERROR(__xludf.DUMMYFUNCTION("""COMPUTED_VALUE"""),"Yes")</f>
        <v>Yes</v>
      </c>
      <c r="D5" s="1" t="str">
        <f t="shared" si="1"/>
        <v>Nathaniel</v>
      </c>
      <c r="F5" s="1" t="s">
        <v>12</v>
      </c>
      <c r="G5" s="1" t="s">
        <v>621</v>
      </c>
      <c r="H5" s="1" t="s">
        <v>1237</v>
      </c>
      <c r="I5" s="1" t="s">
        <v>1866</v>
      </c>
      <c r="J5" s="1" t="s">
        <v>2501</v>
      </c>
      <c r="K5" s="1" t="s">
        <v>3108</v>
      </c>
      <c r="L5" s="1" t="s">
        <v>3741</v>
      </c>
      <c r="M5" s="1" t="s">
        <v>4313</v>
      </c>
      <c r="N5" s="1" t="s">
        <v>4905</v>
      </c>
      <c r="O5" s="1" t="s">
        <v>5449</v>
      </c>
      <c r="P5" s="1"/>
    </row>
    <row r="6">
      <c r="A6" s="1" t="str">
        <f>IFERROR(__xludf.DUMMYFUNCTION("""COMPUTED_VALUE"""),"gagan")</f>
        <v>gagan</v>
      </c>
      <c r="B6" s="1" t="str">
        <f>IFERROR(__xludf.DUMMYFUNCTION("""COMPUTED_VALUE"""),"Yes")</f>
        <v>Yes</v>
      </c>
      <c r="D6" s="1" t="str">
        <f t="shared" si="1"/>
        <v>gagan</v>
      </c>
      <c r="F6" s="1" t="s">
        <v>15</v>
      </c>
      <c r="G6" s="1" t="s">
        <v>623</v>
      </c>
      <c r="H6" s="1" t="s">
        <v>1239</v>
      </c>
      <c r="I6" s="1" t="s">
        <v>1869</v>
      </c>
      <c r="J6" s="1" t="s">
        <v>2504</v>
      </c>
      <c r="K6" s="1" t="s">
        <v>3110</v>
      </c>
      <c r="L6" s="1" t="s">
        <v>3743</v>
      </c>
      <c r="M6" s="1" t="s">
        <v>4316</v>
      </c>
      <c r="N6" s="1" t="s">
        <v>4908</v>
      </c>
      <c r="O6" s="1" t="s">
        <v>5449</v>
      </c>
      <c r="P6" s="1"/>
    </row>
    <row r="7">
      <c r="A7" s="1" t="str">
        <f>IFERROR(__xludf.DUMMYFUNCTION("""COMPUTED_VALUE"""),"Joaquim")</f>
        <v>Joaquim</v>
      </c>
      <c r="B7" s="1" t="str">
        <f>IFERROR(__xludf.DUMMYFUNCTION("""COMPUTED_VALUE"""),"Yes")</f>
        <v>Yes</v>
      </c>
      <c r="D7" s="1" t="str">
        <f t="shared" si="1"/>
        <v>Joaquim</v>
      </c>
      <c r="F7" s="1" t="s">
        <v>18</v>
      </c>
      <c r="G7" s="1" t="s">
        <v>626</v>
      </c>
      <c r="H7" s="1" t="s">
        <v>1242</v>
      </c>
      <c r="I7" s="1" t="s">
        <v>1871</v>
      </c>
      <c r="J7" s="1" t="s">
        <v>2507</v>
      </c>
      <c r="K7" s="1" t="s">
        <v>3112</v>
      </c>
      <c r="L7" s="1" t="s">
        <v>3745</v>
      </c>
      <c r="M7" s="1" t="s">
        <v>4318</v>
      </c>
      <c r="N7" s="1" t="s">
        <v>4911</v>
      </c>
      <c r="O7" s="1" t="s">
        <v>5449</v>
      </c>
      <c r="P7" s="1"/>
    </row>
    <row r="8">
      <c r="A8" s="1" t="str">
        <f>IFERROR(__xludf.DUMMYFUNCTION("""COMPUTED_VALUE"""),"Cristina.M")</f>
        <v>Cristina.M</v>
      </c>
      <c r="B8" s="1" t="str">
        <f>IFERROR(__xludf.DUMMYFUNCTION("""COMPUTED_VALUE"""),"Yes")</f>
        <v>Yes</v>
      </c>
      <c r="D8" s="1" t="str">
        <f t="shared" si="1"/>
        <v>Cristina.M</v>
      </c>
      <c r="F8" s="1" t="s">
        <v>21</v>
      </c>
      <c r="G8" s="1" t="s">
        <v>5450</v>
      </c>
      <c r="H8" s="1" t="s">
        <v>1244</v>
      </c>
      <c r="I8" s="1" t="s">
        <v>1874</v>
      </c>
      <c r="J8" s="1" t="s">
        <v>2509</v>
      </c>
      <c r="K8" s="1" t="s">
        <v>3114</v>
      </c>
      <c r="L8" s="1" t="s">
        <v>3747</v>
      </c>
      <c r="M8" s="1" t="s">
        <v>4320</v>
      </c>
      <c r="N8" s="1" t="s">
        <v>5451</v>
      </c>
      <c r="O8" s="1" t="s">
        <v>5449</v>
      </c>
      <c r="P8" s="1"/>
    </row>
    <row r="9">
      <c r="A9" s="1" t="str">
        <f>IFERROR(__xludf.DUMMYFUNCTION("""COMPUTED_VALUE"""),"Juan David R.")</f>
        <v>Juan David R.</v>
      </c>
      <c r="B9" s="1" t="str">
        <f>IFERROR(__xludf.DUMMYFUNCTION("""COMPUTED_VALUE"""),"Yes")</f>
        <v>Yes</v>
      </c>
      <c r="D9" s="1" t="str">
        <f t="shared" si="1"/>
        <v>Juan David R.</v>
      </c>
      <c r="F9" s="1" t="s">
        <v>24</v>
      </c>
      <c r="G9" s="1" t="s">
        <v>634</v>
      </c>
      <c r="H9" s="1" t="s">
        <v>1247</v>
      </c>
      <c r="I9" s="1" t="s">
        <v>1877</v>
      </c>
      <c r="J9" s="1" t="s">
        <v>2512</v>
      </c>
      <c r="K9" s="1" t="s">
        <v>3116</v>
      </c>
      <c r="L9" s="1" t="s">
        <v>3750</v>
      </c>
      <c r="M9" s="1" t="s">
        <v>4322</v>
      </c>
      <c r="N9" s="1" t="s">
        <v>4917</v>
      </c>
      <c r="O9" s="1" t="s">
        <v>5449</v>
      </c>
      <c r="P9" s="1"/>
    </row>
    <row r="10">
      <c r="A10" s="1" t="str">
        <f>IFERROR(__xludf.DUMMYFUNCTION("""COMPUTED_VALUE"""),"Annalisa")</f>
        <v>Annalisa</v>
      </c>
      <c r="B10" s="1" t="str">
        <f>IFERROR(__xludf.DUMMYFUNCTION("""COMPUTED_VALUE"""),"Yes")</f>
        <v>Yes</v>
      </c>
      <c r="D10" s="1" t="str">
        <f t="shared" si="1"/>
        <v>Annalisa</v>
      </c>
      <c r="F10" s="1" t="s">
        <v>27</v>
      </c>
      <c r="G10" s="1" t="s">
        <v>637</v>
      </c>
      <c r="H10" s="1" t="s">
        <v>1249</v>
      </c>
      <c r="I10" s="1" t="s">
        <v>1879</v>
      </c>
      <c r="J10" s="1" t="s">
        <v>2514</v>
      </c>
      <c r="K10" s="1" t="s">
        <v>3119</v>
      </c>
      <c r="L10" s="1" t="s">
        <v>3753</v>
      </c>
      <c r="M10" s="1" t="s">
        <v>4324</v>
      </c>
      <c r="N10" s="1" t="s">
        <v>4920</v>
      </c>
      <c r="O10" s="1" t="s">
        <v>5449</v>
      </c>
      <c r="P10" s="1"/>
    </row>
    <row r="11">
      <c r="A11" s="1" t="str">
        <f>IFERROR(__xludf.DUMMYFUNCTION("""COMPUTED_VALUE"""),"Surya")</f>
        <v>Surya</v>
      </c>
      <c r="B11" s="1" t="str">
        <f>IFERROR(__xludf.DUMMYFUNCTION("""COMPUTED_VALUE"""),"Yes")</f>
        <v>Yes</v>
      </c>
      <c r="D11" s="1" t="str">
        <f t="shared" si="1"/>
        <v>Surya</v>
      </c>
      <c r="F11" s="1" t="s">
        <v>30</v>
      </c>
      <c r="G11" s="1" t="s">
        <v>640</v>
      </c>
      <c r="H11" s="1" t="s">
        <v>1251</v>
      </c>
      <c r="I11" s="1" t="s">
        <v>1882</v>
      </c>
      <c r="J11" s="1" t="s">
        <v>2516</v>
      </c>
      <c r="K11" s="1" t="s">
        <v>3121</v>
      </c>
      <c r="L11" s="1" t="s">
        <v>3756</v>
      </c>
      <c r="M11" s="1" t="s">
        <v>4327</v>
      </c>
      <c r="N11" s="1" t="s">
        <v>4922</v>
      </c>
      <c r="O11" s="1" t="s">
        <v>5449</v>
      </c>
      <c r="P11" s="1"/>
    </row>
    <row r="12">
      <c r="A12" s="1" t="str">
        <f>IFERROR(__xludf.DUMMYFUNCTION("""COMPUTED_VALUE"""),"Sayak Mukherjee")</f>
        <v>Sayak Mukherjee</v>
      </c>
      <c r="B12" s="1" t="str">
        <f>IFERROR(__xludf.DUMMYFUNCTION("""COMPUTED_VALUE"""),"Yes")</f>
        <v>Yes</v>
      </c>
      <c r="D12" s="1" t="str">
        <f t="shared" si="1"/>
        <v>Sayak Mukherjee</v>
      </c>
      <c r="F12" s="1" t="s">
        <v>33</v>
      </c>
      <c r="G12" s="1" t="s">
        <v>643</v>
      </c>
      <c r="H12" s="1" t="s">
        <v>1254</v>
      </c>
      <c r="I12" s="1" t="s">
        <v>1885</v>
      </c>
      <c r="J12" s="1" t="s">
        <v>2518</v>
      </c>
      <c r="K12" s="1" t="s">
        <v>3123</v>
      </c>
      <c r="L12" s="1" t="s">
        <v>3759</v>
      </c>
      <c r="M12" s="1" t="s">
        <v>4330</v>
      </c>
      <c r="N12" s="1" t="s">
        <v>4925</v>
      </c>
      <c r="O12" s="1" t="s">
        <v>5449</v>
      </c>
      <c r="P12" s="1"/>
    </row>
    <row r="13">
      <c r="A13" s="1" t="str">
        <f>IFERROR(__xludf.DUMMYFUNCTION("""COMPUTED_VALUE"""),"Clarence Lam")</f>
        <v>Clarence Lam</v>
      </c>
      <c r="B13" s="1" t="str">
        <f>IFERROR(__xludf.DUMMYFUNCTION("""COMPUTED_VALUE"""),"Yes")</f>
        <v>Yes</v>
      </c>
      <c r="D13" s="1" t="str">
        <f t="shared" si="1"/>
        <v>Clarence Lam</v>
      </c>
      <c r="F13" s="1" t="s">
        <v>35</v>
      </c>
      <c r="G13" s="1" t="s">
        <v>645</v>
      </c>
      <c r="H13" s="1" t="s">
        <v>1256</v>
      </c>
      <c r="I13" s="1" t="s">
        <v>1887</v>
      </c>
      <c r="J13" s="1" t="s">
        <v>2520</v>
      </c>
      <c r="K13" s="1" t="s">
        <v>3125</v>
      </c>
      <c r="L13" s="1" t="s">
        <v>3762</v>
      </c>
      <c r="M13" s="1" t="s">
        <v>4333</v>
      </c>
      <c r="N13" s="1" t="s">
        <v>4927</v>
      </c>
      <c r="O13" s="1" t="s">
        <v>5449</v>
      </c>
      <c r="P13" s="1"/>
    </row>
    <row r="14">
      <c r="A14" s="1" t="str">
        <f>IFERROR(__xludf.DUMMYFUNCTION("""COMPUTED_VALUE"""),"Soham Pendurkar")</f>
        <v>Soham Pendurkar</v>
      </c>
      <c r="B14" s="1" t="str">
        <f>IFERROR(__xludf.DUMMYFUNCTION("""COMPUTED_VALUE"""),"Yes")</f>
        <v>Yes</v>
      </c>
      <c r="D14" s="1" t="str">
        <f t="shared" si="1"/>
        <v>Soham Pendurkar</v>
      </c>
      <c r="F14" s="1" t="s">
        <v>37</v>
      </c>
      <c r="G14" s="1" t="s">
        <v>647</v>
      </c>
      <c r="H14" s="1" t="s">
        <v>1259</v>
      </c>
      <c r="I14" s="1" t="s">
        <v>1890</v>
      </c>
      <c r="J14" s="1" t="s">
        <v>2522</v>
      </c>
      <c r="K14" s="1" t="s">
        <v>3128</v>
      </c>
      <c r="L14" s="1" t="s">
        <v>3764</v>
      </c>
      <c r="M14" s="1" t="s">
        <v>4339</v>
      </c>
      <c r="N14" s="1" t="s">
        <v>4930</v>
      </c>
      <c r="O14" s="1" t="s">
        <v>5449</v>
      </c>
      <c r="P14" s="1"/>
    </row>
    <row r="15">
      <c r="A15" s="1" t="str">
        <f>IFERROR(__xludf.DUMMYFUNCTION("""COMPUTED_VALUE"""),"Brianna Sims")</f>
        <v>Brianna Sims</v>
      </c>
      <c r="B15" s="1" t="str">
        <f>IFERROR(__xludf.DUMMYFUNCTION("""COMPUTED_VALUE"""),"Yes")</f>
        <v>Yes</v>
      </c>
      <c r="D15" s="1" t="str">
        <f t="shared" si="1"/>
        <v>Brianna Sims</v>
      </c>
      <c r="F15" s="1" t="s">
        <v>39</v>
      </c>
      <c r="G15" s="1" t="s">
        <v>649</v>
      </c>
      <c r="H15" s="1" t="s">
        <v>1261</v>
      </c>
      <c r="I15" s="1" t="s">
        <v>1892</v>
      </c>
      <c r="J15" s="1" t="s">
        <v>2524</v>
      </c>
      <c r="K15" s="1" t="s">
        <v>3131</v>
      </c>
      <c r="L15" s="1" t="s">
        <v>3766</v>
      </c>
      <c r="M15" s="1" t="s">
        <v>4341</v>
      </c>
      <c r="N15" s="1" t="s">
        <v>4932</v>
      </c>
      <c r="O15" s="1" t="s">
        <v>5449</v>
      </c>
      <c r="P15" s="1"/>
    </row>
    <row r="16">
      <c r="A16" s="1" t="str">
        <f>IFERROR(__xludf.DUMMYFUNCTION("""COMPUTED_VALUE"""),"RJ")</f>
        <v>RJ</v>
      </c>
      <c r="B16" s="1" t="str">
        <f>IFERROR(__xludf.DUMMYFUNCTION("""COMPUTED_VALUE"""),"Yes")</f>
        <v>Yes</v>
      </c>
      <c r="D16" s="1" t="str">
        <f t="shared" si="1"/>
        <v>RJ</v>
      </c>
      <c r="F16" s="1" t="s">
        <v>41</v>
      </c>
      <c r="G16" s="1" t="s">
        <v>652</v>
      </c>
      <c r="H16" s="1" t="s">
        <v>1264</v>
      </c>
      <c r="I16" s="1" t="s">
        <v>1895</v>
      </c>
      <c r="J16" s="1" t="s">
        <v>2526</v>
      </c>
      <c r="K16" s="1" t="s">
        <v>3133</v>
      </c>
      <c r="L16" s="1" t="s">
        <v>3768</v>
      </c>
      <c r="M16" s="1" t="s">
        <v>4343</v>
      </c>
      <c r="N16" s="1" t="s">
        <v>4935</v>
      </c>
      <c r="O16" s="1" t="s">
        <v>5449</v>
      </c>
      <c r="P16" s="1"/>
    </row>
    <row r="17">
      <c r="A17" s="1" t="str">
        <f>IFERROR(__xludf.DUMMYFUNCTION("""COMPUTED_VALUE"""),"Chantelle Dubois")</f>
        <v>Chantelle Dubois</v>
      </c>
      <c r="B17" s="1" t="str">
        <f>IFERROR(__xludf.DUMMYFUNCTION("""COMPUTED_VALUE"""),"Yes")</f>
        <v>Yes</v>
      </c>
      <c r="D17" s="1" t="str">
        <f t="shared" si="1"/>
        <v>Chantelle Dubois</v>
      </c>
      <c r="F17" s="1" t="s">
        <v>44</v>
      </c>
      <c r="G17" s="1" t="s">
        <v>655</v>
      </c>
      <c r="H17" s="1" t="s">
        <v>1267</v>
      </c>
      <c r="I17" s="1" t="s">
        <v>1898</v>
      </c>
      <c r="J17" s="1" t="s">
        <v>2529</v>
      </c>
      <c r="K17" s="1" t="s">
        <v>3136</v>
      </c>
      <c r="L17" s="1" t="s">
        <v>3770</v>
      </c>
      <c r="M17" s="1" t="s">
        <v>4345</v>
      </c>
      <c r="N17" s="1" t="s">
        <v>5452</v>
      </c>
      <c r="O17" s="1" t="s">
        <v>5449</v>
      </c>
      <c r="P17" s="1"/>
    </row>
    <row r="18">
      <c r="A18" s="1" t="str">
        <f>IFERROR(__xludf.DUMMYFUNCTION("""COMPUTED_VALUE"""),"Saswat Kumar Rout")</f>
        <v>Saswat Kumar Rout</v>
      </c>
      <c r="B18" s="1" t="str">
        <f>IFERROR(__xludf.DUMMYFUNCTION("""COMPUTED_VALUE"""),"Yes")</f>
        <v>Yes</v>
      </c>
      <c r="D18" s="1" t="str">
        <f t="shared" si="1"/>
        <v>Saswat Kumar Rout</v>
      </c>
      <c r="F18" s="1" t="s">
        <v>46</v>
      </c>
      <c r="G18" s="1" t="s">
        <v>657</v>
      </c>
      <c r="H18" s="1" t="s">
        <v>1269</v>
      </c>
      <c r="I18" s="1" t="s">
        <v>1900</v>
      </c>
      <c r="J18" s="1" t="s">
        <v>2531</v>
      </c>
      <c r="K18" s="1" t="s">
        <v>3138</v>
      </c>
      <c r="L18" s="1" t="s">
        <v>3773</v>
      </c>
      <c r="M18" s="1" t="s">
        <v>4347</v>
      </c>
      <c r="N18" s="1" t="s">
        <v>5453</v>
      </c>
      <c r="O18" s="1" t="s">
        <v>5449</v>
      </c>
      <c r="P18" s="1"/>
    </row>
    <row r="19">
      <c r="A19" s="1" t="str">
        <f>IFERROR(__xludf.DUMMYFUNCTION("""COMPUTED_VALUE"""),"Arun Kumar Venkitaraman")</f>
        <v>Arun Kumar Venkitaraman</v>
      </c>
      <c r="B19" s="1" t="str">
        <f>IFERROR(__xludf.DUMMYFUNCTION("""COMPUTED_VALUE"""),"Yes")</f>
        <v>Yes</v>
      </c>
      <c r="D19" s="1" t="str">
        <f t="shared" si="1"/>
        <v>Arun Kumar Venkitaraman</v>
      </c>
      <c r="F19" s="1" t="s">
        <v>49</v>
      </c>
      <c r="G19" s="1" t="s">
        <v>659</v>
      </c>
      <c r="H19" s="1" t="s">
        <v>1272</v>
      </c>
      <c r="I19" s="1" t="s">
        <v>1902</v>
      </c>
      <c r="J19" s="1" t="s">
        <v>2533</v>
      </c>
      <c r="K19" s="1" t="s">
        <v>3140</v>
      </c>
      <c r="L19" s="1" t="s">
        <v>3775</v>
      </c>
      <c r="M19" s="1" t="s">
        <v>4350</v>
      </c>
      <c r="N19" s="1" t="s">
        <v>4942</v>
      </c>
      <c r="O19" s="1" t="s">
        <v>5449</v>
      </c>
      <c r="P19" s="1"/>
    </row>
    <row r="20">
      <c r="A20" s="1" t="str">
        <f>IFERROR(__xludf.DUMMYFUNCTION("""COMPUTED_VALUE"""),"Umesh Sharma")</f>
        <v>Umesh Sharma</v>
      </c>
      <c r="B20" s="1" t="str">
        <f>IFERROR(__xludf.DUMMYFUNCTION("""COMPUTED_VALUE"""),"Yes")</f>
        <v>Yes</v>
      </c>
      <c r="D20" s="1" t="str">
        <f t="shared" si="1"/>
        <v>Umesh Sharma</v>
      </c>
      <c r="F20" s="1" t="s">
        <v>51</v>
      </c>
      <c r="G20" s="1" t="s">
        <v>661</v>
      </c>
      <c r="H20" s="1" t="s">
        <v>1274</v>
      </c>
      <c r="I20" s="1" t="s">
        <v>1905</v>
      </c>
      <c r="J20" s="1" t="s">
        <v>2538</v>
      </c>
      <c r="K20" s="1" t="s">
        <v>3143</v>
      </c>
      <c r="L20" s="1" t="s">
        <v>3777</v>
      </c>
      <c r="M20" s="1" t="s">
        <v>4353</v>
      </c>
      <c r="N20" s="1" t="s">
        <v>4945</v>
      </c>
      <c r="O20" s="1" t="s">
        <v>5449</v>
      </c>
      <c r="P20" s="1"/>
    </row>
    <row r="21">
      <c r="A21" s="1" t="str">
        <f>IFERROR(__xludf.DUMMYFUNCTION("""COMPUTED_VALUE"""),"Rajasekhar")</f>
        <v>Rajasekhar</v>
      </c>
      <c r="B21" s="1" t="str">
        <f>IFERROR(__xludf.DUMMYFUNCTION("""COMPUTED_VALUE"""),"Yes")</f>
        <v>Yes</v>
      </c>
      <c r="D21" s="1" t="str">
        <f t="shared" si="1"/>
        <v>Rajasekhar</v>
      </c>
      <c r="F21" s="1" t="s">
        <v>53</v>
      </c>
      <c r="G21" s="1" t="s">
        <v>664</v>
      </c>
      <c r="H21" s="1" t="s">
        <v>1277</v>
      </c>
      <c r="I21" s="1" t="s">
        <v>1908</v>
      </c>
      <c r="J21" s="1" t="s">
        <v>2540</v>
      </c>
      <c r="K21" s="1" t="s">
        <v>3145</v>
      </c>
      <c r="L21" s="1" t="s">
        <v>3780</v>
      </c>
      <c r="M21" s="1" t="s">
        <v>4355</v>
      </c>
      <c r="N21" s="1" t="s">
        <v>4948</v>
      </c>
      <c r="O21" s="1" t="s">
        <v>5449</v>
      </c>
      <c r="P21" s="1"/>
    </row>
    <row r="22">
      <c r="A22" s="1" t="str">
        <f>IFERROR(__xludf.DUMMYFUNCTION("""COMPUTED_VALUE"""),"Satish Pradhan")</f>
        <v>Satish Pradhan</v>
      </c>
      <c r="B22" s="1" t="str">
        <f>IFERROR(__xludf.DUMMYFUNCTION("""COMPUTED_VALUE"""),"Yes")</f>
        <v>Yes</v>
      </c>
      <c r="D22" s="1" t="str">
        <f t="shared" si="1"/>
        <v>Satish Pradhan</v>
      </c>
      <c r="F22" s="1" t="s">
        <v>56</v>
      </c>
      <c r="G22" s="1" t="s">
        <v>667</v>
      </c>
      <c r="H22" s="1" t="s">
        <v>1279</v>
      </c>
      <c r="I22" s="1" t="s">
        <v>1910</v>
      </c>
      <c r="J22" s="1" t="s">
        <v>2542</v>
      </c>
      <c r="K22" s="1" t="s">
        <v>3148</v>
      </c>
      <c r="L22" s="1" t="s">
        <v>3782</v>
      </c>
      <c r="M22" s="1" t="s">
        <v>4358</v>
      </c>
      <c r="N22" s="1" t="s">
        <v>4950</v>
      </c>
      <c r="O22" s="1" t="s">
        <v>5449</v>
      </c>
      <c r="P22" s="1"/>
    </row>
    <row r="23">
      <c r="A23" s="1" t="str">
        <f>IFERROR(__xludf.DUMMYFUNCTION("""COMPUTED_VALUE"""),"Yogita Bhatia")</f>
        <v>Yogita Bhatia</v>
      </c>
      <c r="B23" s="1" t="str">
        <f>IFERROR(__xludf.DUMMYFUNCTION("""COMPUTED_VALUE"""),"Yes")</f>
        <v>Yes</v>
      </c>
      <c r="D23" s="1" t="str">
        <f t="shared" si="1"/>
        <v>Yogita Bhatia</v>
      </c>
      <c r="F23" s="1" t="s">
        <v>58</v>
      </c>
      <c r="G23" s="1" t="s">
        <v>669</v>
      </c>
      <c r="H23" s="1" t="s">
        <v>1282</v>
      </c>
      <c r="I23" s="1" t="s">
        <v>1912</v>
      </c>
      <c r="J23" s="1" t="s">
        <v>2544</v>
      </c>
      <c r="K23" s="1" t="s">
        <v>3150</v>
      </c>
      <c r="L23" s="1" t="s">
        <v>3784</v>
      </c>
      <c r="M23" s="1" t="s">
        <v>4360</v>
      </c>
      <c r="N23" s="1" t="s">
        <v>4952</v>
      </c>
      <c r="O23" s="1" t="s">
        <v>5449</v>
      </c>
      <c r="P23" s="1"/>
    </row>
    <row r="24">
      <c r="A24" s="1" t="str">
        <f>IFERROR(__xludf.DUMMYFUNCTION("""COMPUTED_VALUE"""),"Nadine Elsaeed")</f>
        <v>Nadine Elsaeed</v>
      </c>
      <c r="B24" s="1" t="str">
        <f>IFERROR(__xludf.DUMMYFUNCTION("""COMPUTED_VALUE"""),"Yes")</f>
        <v>Yes</v>
      </c>
      <c r="D24" s="1" t="str">
        <f t="shared" si="1"/>
        <v>Nadine Elsaeed</v>
      </c>
      <c r="F24" s="1" t="s">
        <v>60</v>
      </c>
      <c r="G24" s="1" t="s">
        <v>671</v>
      </c>
      <c r="H24" s="1" t="s">
        <v>1284</v>
      </c>
      <c r="I24" s="1" t="s">
        <v>1915</v>
      </c>
      <c r="J24" s="1" t="s">
        <v>2547</v>
      </c>
      <c r="K24" s="1" t="s">
        <v>3152</v>
      </c>
      <c r="L24" s="1" t="s">
        <v>3787</v>
      </c>
      <c r="M24" s="1" t="s">
        <v>4362</v>
      </c>
      <c r="N24" s="1" t="s">
        <v>4955</v>
      </c>
      <c r="O24" s="1" t="s">
        <v>5449</v>
      </c>
      <c r="P24" s="1"/>
    </row>
    <row r="25">
      <c r="A25" s="1" t="str">
        <f>IFERROR(__xludf.DUMMYFUNCTION("""COMPUTED_VALUE"""),"Mahathi Chintapalli")</f>
        <v>Mahathi Chintapalli</v>
      </c>
      <c r="B25" s="1" t="str">
        <f>IFERROR(__xludf.DUMMYFUNCTION("""COMPUTED_VALUE"""),"Yes")</f>
        <v>Yes</v>
      </c>
      <c r="D25" s="1" t="str">
        <f t="shared" si="1"/>
        <v>Mahathi Chintapalli</v>
      </c>
      <c r="F25" s="1" t="s">
        <v>62</v>
      </c>
      <c r="G25" s="1" t="s">
        <v>674</v>
      </c>
      <c r="H25" s="1" t="s">
        <v>1286</v>
      </c>
      <c r="I25" s="1" t="s">
        <v>1917</v>
      </c>
      <c r="J25" s="1" t="s">
        <v>2550</v>
      </c>
      <c r="K25" s="1" t="s">
        <v>3154</v>
      </c>
      <c r="L25" s="1" t="s">
        <v>3789</v>
      </c>
      <c r="M25" s="1" t="s">
        <v>4364</v>
      </c>
      <c r="N25" s="1" t="s">
        <v>4957</v>
      </c>
      <c r="O25" s="1" t="s">
        <v>5449</v>
      </c>
      <c r="P25" s="1"/>
    </row>
    <row r="26">
      <c r="A26" s="1" t="str">
        <f>IFERROR(__xludf.DUMMYFUNCTION("""COMPUTED_VALUE"""),"Ajay thakur")</f>
        <v>Ajay thakur</v>
      </c>
      <c r="B26" s="1" t="str">
        <f>IFERROR(__xludf.DUMMYFUNCTION("""COMPUTED_VALUE"""),"Yes")</f>
        <v>Yes</v>
      </c>
      <c r="D26" s="1" t="str">
        <f t="shared" si="1"/>
        <v>Ajay thakur</v>
      </c>
      <c r="F26" s="1" t="s">
        <v>64</v>
      </c>
      <c r="G26" s="1" t="s">
        <v>677</v>
      </c>
      <c r="H26" s="1" t="s">
        <v>1288</v>
      </c>
      <c r="I26" s="1" t="s">
        <v>1919</v>
      </c>
      <c r="J26" s="1" t="s">
        <v>5454</v>
      </c>
      <c r="K26" s="1" t="s">
        <v>3156</v>
      </c>
      <c r="L26" s="1" t="s">
        <v>3791</v>
      </c>
      <c r="M26" s="1" t="s">
        <v>4367</v>
      </c>
      <c r="N26" s="1" t="s">
        <v>4960</v>
      </c>
      <c r="O26" s="1" t="s">
        <v>5449</v>
      </c>
      <c r="P26" s="1"/>
    </row>
    <row r="27">
      <c r="A27" s="1" t="str">
        <f>IFERROR(__xludf.DUMMYFUNCTION("""COMPUTED_VALUE"""),"Aga Figiel")</f>
        <v>Aga Figiel</v>
      </c>
      <c r="B27" s="1" t="str">
        <f>IFERROR(__xludf.DUMMYFUNCTION("""COMPUTED_VALUE"""),"Yes")</f>
        <v>Yes</v>
      </c>
      <c r="D27" s="1" t="str">
        <f t="shared" si="1"/>
        <v>Aga Figiel</v>
      </c>
      <c r="F27" s="1" t="s">
        <v>67</v>
      </c>
      <c r="G27" s="1" t="s">
        <v>679</v>
      </c>
      <c r="H27" s="1" t="s">
        <v>1291</v>
      </c>
      <c r="I27" s="1" t="s">
        <v>1922</v>
      </c>
      <c r="J27" s="1" t="s">
        <v>2555</v>
      </c>
      <c r="K27" s="1" t="s">
        <v>3158</v>
      </c>
      <c r="L27" s="1" t="s">
        <v>3792</v>
      </c>
      <c r="M27" s="1" t="s">
        <v>2450</v>
      </c>
      <c r="N27" s="1" t="s">
        <v>4962</v>
      </c>
      <c r="O27" s="1" t="s">
        <v>5449</v>
      </c>
      <c r="P27" s="1"/>
    </row>
    <row r="28">
      <c r="A28" s="1" t="str">
        <f>IFERROR(__xludf.DUMMYFUNCTION("""COMPUTED_VALUE"""),"Marie Carmelina Sandrine Joseph")</f>
        <v>Marie Carmelina Sandrine Joseph</v>
      </c>
      <c r="B28" s="1" t="str">
        <f>IFERROR(__xludf.DUMMYFUNCTION("""COMPUTED_VALUE"""),"Yes")</f>
        <v>Yes</v>
      </c>
      <c r="D28" s="1" t="str">
        <f t="shared" si="1"/>
        <v>Marie Carmelina Sandrine Joseph</v>
      </c>
      <c r="F28" s="1" t="s">
        <v>70</v>
      </c>
      <c r="G28" s="1" t="s">
        <v>682</v>
      </c>
      <c r="H28" s="1" t="s">
        <v>1294</v>
      </c>
      <c r="I28" s="1" t="s">
        <v>1925</v>
      </c>
      <c r="J28" s="1" t="s">
        <v>2557</v>
      </c>
      <c r="K28" s="1" t="s">
        <v>3161</v>
      </c>
      <c r="L28" s="1" t="s">
        <v>3794</v>
      </c>
      <c r="M28" s="1" t="s">
        <v>4368</v>
      </c>
      <c r="N28" s="1" t="s">
        <v>4965</v>
      </c>
      <c r="O28" s="1" t="s">
        <v>5449</v>
      </c>
      <c r="P28" s="1"/>
    </row>
    <row r="29">
      <c r="A29" s="1" t="str">
        <f>IFERROR(__xludf.DUMMYFUNCTION("""COMPUTED_VALUE"""),"Daniela Llano")</f>
        <v>Daniela Llano</v>
      </c>
      <c r="B29" s="1" t="str">
        <f>IFERROR(__xludf.DUMMYFUNCTION("""COMPUTED_VALUE"""),"Yes")</f>
        <v>Yes</v>
      </c>
      <c r="D29" s="1" t="str">
        <f t="shared" si="1"/>
        <v>Daniela Llano</v>
      </c>
      <c r="F29" s="1" t="s">
        <v>73</v>
      </c>
      <c r="G29" s="1" t="s">
        <v>684</v>
      </c>
      <c r="H29" s="1" t="s">
        <v>1297</v>
      </c>
      <c r="I29" s="1" t="s">
        <v>1928</v>
      </c>
      <c r="J29" s="1" t="s">
        <v>2163</v>
      </c>
      <c r="K29" s="1" t="s">
        <v>3164</v>
      </c>
      <c r="L29" s="1" t="s">
        <v>3797</v>
      </c>
      <c r="M29" s="1" t="s">
        <v>4371</v>
      </c>
      <c r="N29" s="1" t="s">
        <v>4968</v>
      </c>
      <c r="O29" s="1" t="s">
        <v>5449</v>
      </c>
      <c r="P29" s="1"/>
    </row>
    <row r="30">
      <c r="A30" s="1" t="str">
        <f>IFERROR(__xludf.DUMMYFUNCTION("""COMPUTED_VALUE"""),"John Babalola")</f>
        <v>John Babalola</v>
      </c>
      <c r="B30" s="1" t="str">
        <f>IFERROR(__xludf.DUMMYFUNCTION("""COMPUTED_VALUE"""),"Yes")</f>
        <v>Yes</v>
      </c>
      <c r="D30" s="1" t="str">
        <f t="shared" si="1"/>
        <v>John Babalola</v>
      </c>
      <c r="F30" s="1" t="s">
        <v>75</v>
      </c>
      <c r="G30" s="1" t="s">
        <v>686</v>
      </c>
      <c r="H30" s="1" t="s">
        <v>1300</v>
      </c>
      <c r="I30" s="1" t="s">
        <v>5455</v>
      </c>
      <c r="J30" s="1" t="s">
        <v>2560</v>
      </c>
      <c r="K30" s="1" t="s">
        <v>3166</v>
      </c>
      <c r="L30" s="1" t="s">
        <v>3799</v>
      </c>
      <c r="M30" s="1" t="s">
        <v>4373</v>
      </c>
      <c r="N30" s="1" t="s">
        <v>4970</v>
      </c>
      <c r="O30" s="1" t="s">
        <v>5449</v>
      </c>
      <c r="P30" s="1"/>
    </row>
    <row r="31">
      <c r="A31" s="1" t="str">
        <f>IFERROR(__xludf.DUMMYFUNCTION("""COMPUTED_VALUE"""),"Carlos Fernandez")</f>
        <v>Carlos Fernandez</v>
      </c>
      <c r="B31" s="1" t="str">
        <f>IFERROR(__xludf.DUMMYFUNCTION("""COMPUTED_VALUE"""),"Yes")</f>
        <v>Yes</v>
      </c>
      <c r="D31" s="1" t="str">
        <f t="shared" si="1"/>
        <v>Carlos Fernandez</v>
      </c>
      <c r="F31" s="1" t="s">
        <v>77</v>
      </c>
      <c r="G31" s="1" t="s">
        <v>689</v>
      </c>
      <c r="H31" s="1" t="s">
        <v>1302</v>
      </c>
      <c r="I31" s="1" t="s">
        <v>1933</v>
      </c>
      <c r="J31" s="1" t="s">
        <v>2562</v>
      </c>
      <c r="K31" s="1" t="s">
        <v>3169</v>
      </c>
      <c r="L31" s="1" t="s">
        <v>3801</v>
      </c>
      <c r="M31" s="1" t="s">
        <v>4376</v>
      </c>
      <c r="N31" s="1" t="s">
        <v>4972</v>
      </c>
      <c r="O31" s="1" t="s">
        <v>5449</v>
      </c>
      <c r="P31" s="1"/>
    </row>
    <row r="32">
      <c r="A32" s="1" t="str">
        <f>IFERROR(__xludf.DUMMYFUNCTION("""COMPUTED_VALUE"""),"Marija")</f>
        <v>Marija</v>
      </c>
      <c r="B32" s="1" t="str">
        <f>IFERROR(__xludf.DUMMYFUNCTION("""COMPUTED_VALUE"""),"Yes")</f>
        <v>Yes</v>
      </c>
      <c r="D32" s="1" t="str">
        <f t="shared" si="1"/>
        <v>Marija</v>
      </c>
      <c r="F32" s="1" t="s">
        <v>79</v>
      </c>
      <c r="G32" s="1" t="s">
        <v>692</v>
      </c>
      <c r="H32" s="1" t="s">
        <v>1305</v>
      </c>
      <c r="I32" s="1" t="s">
        <v>1936</v>
      </c>
      <c r="J32" s="1" t="s">
        <v>2564</v>
      </c>
      <c r="K32" s="1" t="s">
        <v>5456</v>
      </c>
      <c r="L32" s="1" t="s">
        <v>1439</v>
      </c>
      <c r="M32" s="1" t="s">
        <v>4378</v>
      </c>
      <c r="N32" s="1" t="s">
        <v>4975</v>
      </c>
      <c r="O32" s="1" t="s">
        <v>5449</v>
      </c>
      <c r="P32" s="1"/>
    </row>
    <row r="33">
      <c r="A33" s="1" t="str">
        <f>IFERROR(__xludf.DUMMYFUNCTION("""COMPUTED_VALUE"""),"Arushikha")</f>
        <v>Arushikha</v>
      </c>
      <c r="B33" s="1" t="str">
        <f>IFERROR(__xludf.DUMMYFUNCTION("""COMPUTED_VALUE"""),"Yes")</f>
        <v>Yes</v>
      </c>
      <c r="D33" s="1" t="str">
        <f t="shared" si="1"/>
        <v>Arushikha</v>
      </c>
      <c r="F33" s="1" t="s">
        <v>82</v>
      </c>
      <c r="G33" s="1" t="s">
        <v>695</v>
      </c>
      <c r="H33" s="1" t="s">
        <v>1307</v>
      </c>
      <c r="I33" s="1" t="s">
        <v>1938</v>
      </c>
      <c r="J33" s="1" t="s">
        <v>2567</v>
      </c>
      <c r="K33" s="1" t="s">
        <v>3174</v>
      </c>
      <c r="L33" s="1" t="s">
        <v>3803</v>
      </c>
      <c r="M33" s="1" t="s">
        <v>5457</v>
      </c>
      <c r="N33" s="1" t="s">
        <v>4978</v>
      </c>
      <c r="O33" s="1" t="s">
        <v>5449</v>
      </c>
      <c r="P33" s="1"/>
    </row>
    <row r="34">
      <c r="A34" s="1" t="str">
        <f>IFERROR(__xludf.DUMMYFUNCTION("""COMPUTED_VALUE"""),"Marcelo Pereira Marco Peres")</f>
        <v>Marcelo Pereira Marco Peres</v>
      </c>
      <c r="B34" s="1" t="str">
        <f>IFERROR(__xludf.DUMMYFUNCTION("""COMPUTED_VALUE"""),"Yes")</f>
        <v>Yes</v>
      </c>
      <c r="D34" s="1" t="str">
        <f t="shared" si="1"/>
        <v>Marcelo Pereira Marco Peres</v>
      </c>
      <c r="F34" s="1" t="s">
        <v>84</v>
      </c>
      <c r="G34" s="1" t="s">
        <v>698</v>
      </c>
      <c r="H34" s="1" t="s">
        <v>1311</v>
      </c>
      <c r="I34" s="1" t="s">
        <v>1940</v>
      </c>
      <c r="J34" s="1" t="s">
        <v>2570</v>
      </c>
      <c r="K34" s="1" t="s">
        <v>3176</v>
      </c>
      <c r="L34" s="1" t="s">
        <v>3805</v>
      </c>
      <c r="M34" s="1" t="s">
        <v>2445</v>
      </c>
      <c r="N34" s="1" t="s">
        <v>3928</v>
      </c>
      <c r="O34" s="1" t="s">
        <v>5449</v>
      </c>
      <c r="P34" s="1"/>
    </row>
    <row r="35">
      <c r="A35" s="1" t="str">
        <f>IFERROR(__xludf.DUMMYFUNCTION("""COMPUTED_VALUE"""),"Neha")</f>
        <v>Neha</v>
      </c>
      <c r="B35" s="1" t="str">
        <f>IFERROR(__xludf.DUMMYFUNCTION("""COMPUTED_VALUE"""),"Yes")</f>
        <v>Yes</v>
      </c>
      <c r="D35" s="1" t="str">
        <f t="shared" si="1"/>
        <v>Neha</v>
      </c>
      <c r="F35" s="1" t="s">
        <v>87</v>
      </c>
      <c r="G35" s="1" t="s">
        <v>700</v>
      </c>
      <c r="H35" s="1" t="s">
        <v>1313</v>
      </c>
      <c r="I35" s="1" t="s">
        <v>1942</v>
      </c>
      <c r="J35" s="1" t="s">
        <v>2573</v>
      </c>
      <c r="K35" s="1" t="s">
        <v>3178</v>
      </c>
      <c r="L35" s="1" t="s">
        <v>1202</v>
      </c>
      <c r="M35" s="1" t="s">
        <v>4385</v>
      </c>
      <c r="N35" s="1" t="s">
        <v>4980</v>
      </c>
      <c r="O35" s="1" t="s">
        <v>5449</v>
      </c>
      <c r="P35" s="1"/>
    </row>
    <row r="36">
      <c r="A36" s="1" t="str">
        <f>IFERROR(__xludf.DUMMYFUNCTION("""COMPUTED_VALUE"""),"Astha Sinha")</f>
        <v>Astha Sinha</v>
      </c>
      <c r="B36" s="1" t="str">
        <f>IFERROR(__xludf.DUMMYFUNCTION("""COMPUTED_VALUE"""),"Yes")</f>
        <v>Yes</v>
      </c>
      <c r="D36" s="1" t="str">
        <f t="shared" si="1"/>
        <v>Astha Sinha</v>
      </c>
      <c r="F36" s="1" t="s">
        <v>90</v>
      </c>
      <c r="G36" s="1" t="s">
        <v>703</v>
      </c>
      <c r="H36" s="1" t="s">
        <v>1316</v>
      </c>
      <c r="I36" s="1" t="s">
        <v>1945</v>
      </c>
      <c r="J36" s="1" t="s">
        <v>2576</v>
      </c>
      <c r="K36" s="1" t="s">
        <v>3180</v>
      </c>
      <c r="L36" s="1" t="s">
        <v>3808</v>
      </c>
      <c r="M36" s="1" t="s">
        <v>4388</v>
      </c>
      <c r="N36" s="1" t="s">
        <v>4983</v>
      </c>
      <c r="O36" s="1" t="s">
        <v>5449</v>
      </c>
      <c r="P36" s="1"/>
    </row>
    <row r="37">
      <c r="A37" s="1" t="str">
        <f>IFERROR(__xludf.DUMMYFUNCTION("""COMPUTED_VALUE"""),"Suman Dandapat")</f>
        <v>Suman Dandapat</v>
      </c>
      <c r="B37" s="1" t="str">
        <f>IFERROR(__xludf.DUMMYFUNCTION("""COMPUTED_VALUE"""),"Yes")</f>
        <v>Yes</v>
      </c>
      <c r="D37" s="1" t="str">
        <f t="shared" si="1"/>
        <v>Suman Dandapat</v>
      </c>
      <c r="F37" s="1" t="s">
        <v>92</v>
      </c>
      <c r="G37" s="1" t="s">
        <v>705</v>
      </c>
      <c r="H37" s="1" t="s">
        <v>1318</v>
      </c>
      <c r="I37" s="1" t="s">
        <v>1948</v>
      </c>
      <c r="J37" s="1" t="s">
        <v>2579</v>
      </c>
      <c r="K37" s="1" t="s">
        <v>2165</v>
      </c>
      <c r="L37" s="1" t="s">
        <v>3811</v>
      </c>
      <c r="M37" s="1" t="s">
        <v>3861</v>
      </c>
      <c r="N37" s="1" t="s">
        <v>4986</v>
      </c>
      <c r="O37" s="1" t="s">
        <v>5449</v>
      </c>
      <c r="P37" s="1"/>
    </row>
    <row r="38">
      <c r="A38" s="1" t="str">
        <f>IFERROR(__xludf.DUMMYFUNCTION("""COMPUTED_VALUE"""),"Bhadresh Savani")</f>
        <v>Bhadresh Savani</v>
      </c>
      <c r="B38" s="1" t="str">
        <f>IFERROR(__xludf.DUMMYFUNCTION("""COMPUTED_VALUE"""),"Yes")</f>
        <v>Yes</v>
      </c>
      <c r="D38" s="1" t="str">
        <f t="shared" si="1"/>
        <v>Bhadresh Savani</v>
      </c>
      <c r="F38" s="1" t="s">
        <v>94</v>
      </c>
      <c r="G38" s="1" t="s">
        <v>707</v>
      </c>
      <c r="H38" s="1" t="s">
        <v>1320</v>
      </c>
      <c r="I38" s="1" t="s">
        <v>5458</v>
      </c>
      <c r="J38" s="1" t="s">
        <v>2582</v>
      </c>
      <c r="K38" s="1" t="s">
        <v>3182</v>
      </c>
      <c r="L38" s="1" t="s">
        <v>3814</v>
      </c>
      <c r="M38" s="1" t="s">
        <v>4062</v>
      </c>
      <c r="N38" s="1" t="s">
        <v>4989</v>
      </c>
      <c r="O38" s="1" t="s">
        <v>5449</v>
      </c>
      <c r="P38" s="1"/>
    </row>
    <row r="39">
      <c r="A39" s="1" t="str">
        <f>IFERROR(__xludf.DUMMYFUNCTION("""COMPUTED_VALUE"""),"Taha")</f>
        <v>Taha</v>
      </c>
      <c r="B39" s="1" t="str">
        <f>IFERROR(__xludf.DUMMYFUNCTION("""COMPUTED_VALUE"""),"Yes")</f>
        <v>Yes</v>
      </c>
      <c r="D39" s="1" t="str">
        <f t="shared" si="1"/>
        <v>Taha</v>
      </c>
      <c r="F39" s="1" t="s">
        <v>96</v>
      </c>
      <c r="G39" s="1" t="s">
        <v>710</v>
      </c>
      <c r="H39" s="1" t="s">
        <v>1322</v>
      </c>
      <c r="I39" s="1" t="s">
        <v>1954</v>
      </c>
      <c r="J39" s="1" t="s">
        <v>2584</v>
      </c>
      <c r="K39" s="1" t="s">
        <v>3184</v>
      </c>
      <c r="L39" s="1" t="s">
        <v>3817</v>
      </c>
      <c r="M39" s="1" t="s">
        <v>4394</v>
      </c>
      <c r="N39" s="1" t="s">
        <v>4991</v>
      </c>
      <c r="O39" s="1" t="s">
        <v>5449</v>
      </c>
      <c r="P39" s="1"/>
    </row>
    <row r="40">
      <c r="A40" s="1" t="str">
        <f>IFERROR(__xludf.DUMMYFUNCTION("""COMPUTED_VALUE"""),"Renu Konda")</f>
        <v>Renu Konda</v>
      </c>
      <c r="B40" s="1" t="str">
        <f>IFERROR(__xludf.DUMMYFUNCTION("""COMPUTED_VALUE"""),"Yes")</f>
        <v>Yes</v>
      </c>
      <c r="D40" s="1" t="str">
        <f t="shared" si="1"/>
        <v>Renu Konda</v>
      </c>
      <c r="F40" s="1" t="s">
        <v>98</v>
      </c>
      <c r="G40" s="1" t="s">
        <v>712</v>
      </c>
      <c r="H40" s="1" t="s">
        <v>1324</v>
      </c>
      <c r="I40" s="1" t="s">
        <v>1957</v>
      </c>
      <c r="J40" s="1" t="s">
        <v>2587</v>
      </c>
      <c r="K40" s="1" t="s">
        <v>3187</v>
      </c>
      <c r="L40" s="1" t="s">
        <v>3818</v>
      </c>
      <c r="M40" s="1" t="s">
        <v>4390</v>
      </c>
      <c r="N40" s="1" t="s">
        <v>4993</v>
      </c>
      <c r="O40" s="1" t="s">
        <v>5449</v>
      </c>
      <c r="P40" s="1"/>
    </row>
    <row r="41">
      <c r="A41" s="1" t="str">
        <f>IFERROR(__xludf.DUMMYFUNCTION("""COMPUTED_VALUE"""),"Shubham Sharma")</f>
        <v>Shubham Sharma</v>
      </c>
      <c r="B41" s="1" t="str">
        <f>IFERROR(__xludf.DUMMYFUNCTION("""COMPUTED_VALUE"""),"Yes")</f>
        <v>Yes</v>
      </c>
      <c r="D41" s="1" t="str">
        <f t="shared" si="1"/>
        <v>Shubham Sharma</v>
      </c>
      <c r="F41" s="1" t="s">
        <v>100</v>
      </c>
      <c r="G41" s="1" t="s">
        <v>715</v>
      </c>
      <c r="H41" s="1" t="s">
        <v>1326</v>
      </c>
      <c r="I41" s="1" t="s">
        <v>1959</v>
      </c>
      <c r="J41" s="1" t="s">
        <v>2589</v>
      </c>
      <c r="K41" s="1" t="s">
        <v>3190</v>
      </c>
      <c r="L41" s="1" t="s">
        <v>2778</v>
      </c>
      <c r="M41" s="1" t="s">
        <v>4396</v>
      </c>
      <c r="N41" s="1" t="s">
        <v>4995</v>
      </c>
      <c r="O41" s="1" t="s">
        <v>5449</v>
      </c>
      <c r="P41" s="1"/>
    </row>
    <row r="42">
      <c r="A42" s="1" t="str">
        <f>IFERROR(__xludf.DUMMYFUNCTION("""COMPUTED_VALUE"""),"Neeraj Ruhela")</f>
        <v>Neeraj Ruhela</v>
      </c>
      <c r="B42" s="1" t="str">
        <f>IFERROR(__xludf.DUMMYFUNCTION("""COMPUTED_VALUE"""),"Yes")</f>
        <v>Yes</v>
      </c>
      <c r="D42" s="1" t="str">
        <f t="shared" si="1"/>
        <v>Neeraj Ruhela</v>
      </c>
      <c r="F42" s="1" t="s">
        <v>102</v>
      </c>
      <c r="G42" s="1" t="s">
        <v>717</v>
      </c>
      <c r="H42" s="1" t="s">
        <v>1329</v>
      </c>
      <c r="I42" s="1" t="s">
        <v>1962</v>
      </c>
      <c r="J42" s="1" t="s">
        <v>2595</v>
      </c>
      <c r="K42" s="1" t="s">
        <v>3192</v>
      </c>
      <c r="L42" s="1" t="s">
        <v>2108</v>
      </c>
      <c r="M42" s="1" t="s">
        <v>2295</v>
      </c>
      <c r="N42" s="1" t="s">
        <v>4998</v>
      </c>
      <c r="O42" s="1" t="s">
        <v>5449</v>
      </c>
      <c r="P42" s="1"/>
    </row>
    <row r="43">
      <c r="A43" s="1" t="str">
        <f>IFERROR(__xludf.DUMMYFUNCTION("""COMPUTED_VALUE"""),"Somya Dwivedi")</f>
        <v>Somya Dwivedi</v>
      </c>
      <c r="B43" s="1" t="str">
        <f>IFERROR(__xludf.DUMMYFUNCTION("""COMPUTED_VALUE"""),"Yes")</f>
        <v>Yes</v>
      </c>
      <c r="D43" s="1" t="str">
        <f t="shared" si="1"/>
        <v>Somya Dwivedi</v>
      </c>
      <c r="F43" s="1" t="s">
        <v>104</v>
      </c>
      <c r="G43" s="1" t="s">
        <v>719</v>
      </c>
      <c r="H43" s="1" t="s">
        <v>1332</v>
      </c>
      <c r="I43" s="1" t="s">
        <v>1965</v>
      </c>
      <c r="J43" s="1" t="s">
        <v>2598</v>
      </c>
      <c r="K43" s="1" t="s">
        <v>3194</v>
      </c>
      <c r="L43" s="1" t="s">
        <v>3821</v>
      </c>
      <c r="M43" s="1" t="s">
        <v>4398</v>
      </c>
      <c r="N43" s="1" t="s">
        <v>5000</v>
      </c>
      <c r="O43" s="1" t="s">
        <v>5449</v>
      </c>
      <c r="P43" s="1"/>
    </row>
    <row r="44">
      <c r="A44" s="1" t="str">
        <f>IFERROR(__xludf.DUMMYFUNCTION("""COMPUTED_VALUE"""),"Hemangee De")</f>
        <v>Hemangee De</v>
      </c>
      <c r="B44" s="1" t="str">
        <f>IFERROR(__xludf.DUMMYFUNCTION("""COMPUTED_VALUE"""),"Yes")</f>
        <v>Yes</v>
      </c>
      <c r="D44" s="1" t="str">
        <f t="shared" si="1"/>
        <v>Hemangee De</v>
      </c>
      <c r="F44" s="1" t="s">
        <v>106</v>
      </c>
      <c r="G44" s="1" t="s">
        <v>722</v>
      </c>
      <c r="H44" s="1" t="s">
        <v>1334</v>
      </c>
      <c r="I44" s="1" t="s">
        <v>1968</v>
      </c>
      <c r="J44" s="1" t="s">
        <v>2601</v>
      </c>
      <c r="K44" s="1" t="s">
        <v>3196</v>
      </c>
      <c r="L44" s="1" t="s">
        <v>3823</v>
      </c>
      <c r="M44" s="1" t="s">
        <v>4398</v>
      </c>
      <c r="N44" s="1" t="s">
        <v>5002</v>
      </c>
      <c r="O44" s="1" t="s">
        <v>5449</v>
      </c>
      <c r="P44" s="1"/>
    </row>
    <row r="45">
      <c r="A45" s="1" t="str">
        <f>IFERROR(__xludf.DUMMYFUNCTION("""COMPUTED_VALUE"""),"Balu_r")</f>
        <v>Balu_r</v>
      </c>
      <c r="B45" s="1" t="str">
        <f>IFERROR(__xludf.DUMMYFUNCTION("""COMPUTED_VALUE"""),"Yes")</f>
        <v>Yes</v>
      </c>
      <c r="D45" s="1" t="str">
        <f t="shared" si="1"/>
        <v>Balu_r</v>
      </c>
      <c r="F45" s="1" t="s">
        <v>108</v>
      </c>
      <c r="G45" s="1" t="s">
        <v>724</v>
      </c>
      <c r="H45" s="1" t="s">
        <v>1337</v>
      </c>
      <c r="I45" s="1" t="s">
        <v>1971</v>
      </c>
      <c r="J45" s="1" t="s">
        <v>2604</v>
      </c>
      <c r="K45" s="1" t="s">
        <v>3199</v>
      </c>
      <c r="L45" s="1" t="s">
        <v>3825</v>
      </c>
      <c r="M45" s="1" t="s">
        <v>4401</v>
      </c>
      <c r="N45" s="1" t="s">
        <v>5004</v>
      </c>
      <c r="O45" s="1" t="s">
        <v>5449</v>
      </c>
      <c r="P45" s="1"/>
    </row>
    <row r="46">
      <c r="A46" s="1" t="str">
        <f>IFERROR(__xludf.DUMMYFUNCTION("""COMPUTED_VALUE"""),"Paul Nkem Betekong")</f>
        <v>Paul Nkem Betekong</v>
      </c>
      <c r="B46" s="1" t="str">
        <f>IFERROR(__xludf.DUMMYFUNCTION("""COMPUTED_VALUE"""),"Yes")</f>
        <v>Yes</v>
      </c>
      <c r="D46" s="1" t="str">
        <f t="shared" si="1"/>
        <v>Paul Nkem Betekong</v>
      </c>
      <c r="F46" s="1" t="s">
        <v>111</v>
      </c>
      <c r="G46" s="1" t="s">
        <v>727</v>
      </c>
      <c r="H46" s="1" t="s">
        <v>1339</v>
      </c>
      <c r="I46" s="1" t="s">
        <v>1974</v>
      </c>
      <c r="J46" s="1" t="s">
        <v>5459</v>
      </c>
      <c r="K46" s="1" t="s">
        <v>3202</v>
      </c>
      <c r="L46" s="1" t="s">
        <v>3828</v>
      </c>
      <c r="M46" s="1" t="s">
        <v>2463</v>
      </c>
      <c r="N46" s="1" t="s">
        <v>5007</v>
      </c>
      <c r="O46" s="1" t="s">
        <v>5449</v>
      </c>
      <c r="P46" s="1"/>
    </row>
    <row r="47">
      <c r="A47" s="1" t="str">
        <f>IFERROR(__xludf.DUMMYFUNCTION("""COMPUTED_VALUE"""),"Jo")</f>
        <v>Jo</v>
      </c>
      <c r="B47" s="1" t="str">
        <f>IFERROR(__xludf.DUMMYFUNCTION("""COMPUTED_VALUE"""),"Yes")</f>
        <v>Yes</v>
      </c>
      <c r="D47" s="1" t="str">
        <f t="shared" si="1"/>
        <v>Jo</v>
      </c>
      <c r="F47" s="1" t="s">
        <v>114</v>
      </c>
      <c r="G47" s="1" t="s">
        <v>729</v>
      </c>
      <c r="H47" s="1" t="s">
        <v>1342</v>
      </c>
      <c r="I47" s="1" t="s">
        <v>1976</v>
      </c>
      <c r="J47" s="1" t="s">
        <v>2608</v>
      </c>
      <c r="K47" s="1" t="s">
        <v>3204</v>
      </c>
      <c r="L47" s="1" t="s">
        <v>3831</v>
      </c>
      <c r="M47" s="1" t="s">
        <v>4405</v>
      </c>
      <c r="N47" s="1" t="s">
        <v>5009</v>
      </c>
      <c r="O47" s="1" t="s">
        <v>5449</v>
      </c>
      <c r="P47" s="1"/>
    </row>
    <row r="48">
      <c r="A48" s="1" t="str">
        <f>IFERROR(__xludf.DUMMYFUNCTION("""COMPUTED_VALUE"""),"Surbhi Sharma")</f>
        <v>Surbhi Sharma</v>
      </c>
      <c r="B48" s="1" t="str">
        <f>IFERROR(__xludf.DUMMYFUNCTION("""COMPUTED_VALUE"""),"Yes")</f>
        <v>Yes</v>
      </c>
      <c r="D48" s="1" t="str">
        <f t="shared" si="1"/>
        <v>Surbhi Sharma</v>
      </c>
      <c r="F48" s="1" t="s">
        <v>117</v>
      </c>
      <c r="G48" s="1" t="s">
        <v>731</v>
      </c>
      <c r="H48" s="1" t="s">
        <v>1344</v>
      </c>
      <c r="I48" s="1" t="s">
        <v>1978</v>
      </c>
      <c r="J48" s="1" t="s">
        <v>2610</v>
      </c>
      <c r="K48" s="1" t="s">
        <v>3207</v>
      </c>
      <c r="L48" s="1" t="s">
        <v>3833</v>
      </c>
      <c r="M48" s="1" t="s">
        <v>4408</v>
      </c>
      <c r="N48" s="1" t="s">
        <v>5012</v>
      </c>
      <c r="O48" s="1" t="s">
        <v>5449</v>
      </c>
      <c r="P48" s="1"/>
    </row>
    <row r="49">
      <c r="A49" s="1" t="str">
        <f>IFERROR(__xludf.DUMMYFUNCTION("""COMPUTED_VALUE"""),"Alexander Korolev")</f>
        <v>Alexander Korolev</v>
      </c>
      <c r="B49" s="1" t="str">
        <f>IFERROR(__xludf.DUMMYFUNCTION("""COMPUTED_VALUE"""),"Yes")</f>
        <v>Yes</v>
      </c>
      <c r="D49" s="1" t="str">
        <f t="shared" si="1"/>
        <v>Alexander Korolev</v>
      </c>
      <c r="F49" s="1" t="s">
        <v>120</v>
      </c>
      <c r="G49" s="1" t="s">
        <v>733</v>
      </c>
      <c r="H49" s="1" t="s">
        <v>1346</v>
      </c>
      <c r="I49" s="1" t="s">
        <v>1980</v>
      </c>
      <c r="J49" s="1" t="s">
        <v>2612</v>
      </c>
      <c r="K49" s="1" t="s">
        <v>3209</v>
      </c>
      <c r="L49" s="1" t="s">
        <v>3836</v>
      </c>
      <c r="M49" s="1" t="s">
        <v>4410</v>
      </c>
      <c r="N49" s="1" t="s">
        <v>5014</v>
      </c>
      <c r="O49" s="1" t="s">
        <v>5449</v>
      </c>
      <c r="P49" s="1"/>
    </row>
    <row r="50">
      <c r="A50" s="1" t="str">
        <f>IFERROR(__xludf.DUMMYFUNCTION("""COMPUTED_VALUE"""),"Nickson Thanda")</f>
        <v>Nickson Thanda</v>
      </c>
      <c r="B50" s="1" t="str">
        <f>IFERROR(__xludf.DUMMYFUNCTION("""COMPUTED_VALUE"""),"Yes")</f>
        <v>Yes</v>
      </c>
      <c r="D50" s="1" t="str">
        <f t="shared" si="1"/>
        <v>Nickson Thanda</v>
      </c>
      <c r="F50" s="1" t="s">
        <v>122</v>
      </c>
      <c r="G50" s="1" t="s">
        <v>735</v>
      </c>
      <c r="H50" s="1" t="s">
        <v>1348</v>
      </c>
      <c r="I50" s="1" t="s">
        <v>1983</v>
      </c>
      <c r="J50" s="1" t="s">
        <v>2614</v>
      </c>
      <c r="K50" s="1" t="s">
        <v>3211</v>
      </c>
      <c r="L50" s="1" t="s">
        <v>3839</v>
      </c>
      <c r="M50" s="1" t="s">
        <v>4413</v>
      </c>
      <c r="N50" s="1" t="s">
        <v>5016</v>
      </c>
      <c r="O50" s="1" t="s">
        <v>5449</v>
      </c>
      <c r="P50" s="1"/>
    </row>
    <row r="51">
      <c r="A51" s="1" t="str">
        <f>IFERROR(__xludf.DUMMYFUNCTION("""COMPUTED_VALUE"""),"Tali")</f>
        <v>Tali</v>
      </c>
      <c r="B51" s="1" t="str">
        <f>IFERROR(__xludf.DUMMYFUNCTION("""COMPUTED_VALUE"""),"Yes")</f>
        <v>Yes</v>
      </c>
      <c r="D51" s="1" t="str">
        <f t="shared" si="1"/>
        <v>Tali</v>
      </c>
      <c r="F51" s="1" t="s">
        <v>124</v>
      </c>
      <c r="G51" s="1" t="s">
        <v>737</v>
      </c>
      <c r="H51" s="1" t="s">
        <v>1350</v>
      </c>
      <c r="I51" s="1" t="s">
        <v>1986</v>
      </c>
      <c r="J51" s="1" t="s">
        <v>2617</v>
      </c>
      <c r="K51" s="1" t="s">
        <v>3213</v>
      </c>
      <c r="L51" s="1" t="s">
        <v>3841</v>
      </c>
      <c r="M51" s="1" t="s">
        <v>4416</v>
      </c>
      <c r="N51" s="1" t="s">
        <v>5020</v>
      </c>
      <c r="O51" s="1" t="s">
        <v>5449</v>
      </c>
      <c r="P51" s="1"/>
    </row>
    <row r="52">
      <c r="A52" s="1" t="str">
        <f>IFERROR(__xludf.DUMMYFUNCTION("""COMPUTED_VALUE"""),"Maria Quijano")</f>
        <v>Maria Quijano</v>
      </c>
      <c r="B52" s="1" t="str">
        <f>IFERROR(__xludf.DUMMYFUNCTION("""COMPUTED_VALUE"""),"Yes")</f>
        <v>Yes</v>
      </c>
      <c r="D52" s="1" t="str">
        <f t="shared" si="1"/>
        <v>Maria Quijano</v>
      </c>
      <c r="F52" s="1" t="s">
        <v>127</v>
      </c>
      <c r="G52" s="1" t="s">
        <v>740</v>
      </c>
      <c r="H52" s="1" t="s">
        <v>1352</v>
      </c>
      <c r="I52" s="1" t="s">
        <v>5460</v>
      </c>
      <c r="J52" s="1" t="s">
        <v>2620</v>
      </c>
      <c r="K52" s="1" t="s">
        <v>3215</v>
      </c>
      <c r="L52" s="1" t="s">
        <v>3844</v>
      </c>
      <c r="M52" s="1" t="s">
        <v>4418</v>
      </c>
      <c r="N52" s="1" t="s">
        <v>5022</v>
      </c>
      <c r="O52" s="1" t="s">
        <v>5449</v>
      </c>
      <c r="P52" s="1"/>
    </row>
    <row r="53">
      <c r="A53" s="1" t="str">
        <f>IFERROR(__xludf.DUMMYFUNCTION("""COMPUTED_VALUE"""),"Mayowa Omotunde ")</f>
        <v>Mayowa Omotunde </v>
      </c>
      <c r="B53" s="1" t="str">
        <f>IFERROR(__xludf.DUMMYFUNCTION("""COMPUTED_VALUE"""),"Yes")</f>
        <v>Yes</v>
      </c>
      <c r="D53" s="1" t="str">
        <f t="shared" si="1"/>
        <v>Mayowa Omotunde</v>
      </c>
      <c r="F53" s="1" t="s">
        <v>130</v>
      </c>
      <c r="G53" s="1" t="s">
        <v>742</v>
      </c>
      <c r="H53" s="1" t="s">
        <v>1355</v>
      </c>
      <c r="I53" s="1" t="s">
        <v>1992</v>
      </c>
      <c r="J53" s="1" t="s">
        <v>2622</v>
      </c>
      <c r="K53" s="1" t="s">
        <v>3218</v>
      </c>
      <c r="L53" s="1" t="s">
        <v>3846</v>
      </c>
      <c r="M53" s="1" t="s">
        <v>4421</v>
      </c>
      <c r="N53" s="1" t="s">
        <v>5024</v>
      </c>
      <c r="O53" s="1" t="s">
        <v>5449</v>
      </c>
      <c r="P53" s="1"/>
    </row>
    <row r="54">
      <c r="A54" s="1" t="str">
        <f>IFERROR(__xludf.DUMMYFUNCTION("""COMPUTED_VALUE"""),"Vinod Koli")</f>
        <v>Vinod Koli</v>
      </c>
      <c r="B54" s="1" t="str">
        <f>IFERROR(__xludf.DUMMYFUNCTION("""COMPUTED_VALUE"""),"Yes")</f>
        <v>Yes</v>
      </c>
      <c r="D54" s="1" t="str">
        <f t="shared" si="1"/>
        <v>Vinod Koli</v>
      </c>
      <c r="F54" s="1" t="s">
        <v>5461</v>
      </c>
      <c r="G54" s="1" t="s">
        <v>745</v>
      </c>
      <c r="H54" s="1" t="s">
        <v>1357</v>
      </c>
      <c r="I54" s="1" t="s">
        <v>1995</v>
      </c>
      <c r="J54" s="1" t="s">
        <v>2625</v>
      </c>
      <c r="K54" s="1" t="s">
        <v>4364</v>
      </c>
      <c r="L54" s="1" t="s">
        <v>3848</v>
      </c>
      <c r="M54" s="1" t="s">
        <v>4427</v>
      </c>
      <c r="N54" s="1" t="s">
        <v>5027</v>
      </c>
      <c r="O54" s="1" t="s">
        <v>5449</v>
      </c>
      <c r="P54" s="1"/>
    </row>
    <row r="55">
      <c r="A55" s="1" t="str">
        <f>IFERROR(__xludf.DUMMYFUNCTION("""COMPUTED_VALUE"""),"Aditya Sharma")</f>
        <v>Aditya Sharma</v>
      </c>
      <c r="B55" s="1" t="str">
        <f>IFERROR(__xludf.DUMMYFUNCTION("""COMPUTED_VALUE"""),"Yes")</f>
        <v>Yes</v>
      </c>
      <c r="D55" s="1" t="str">
        <f t="shared" si="1"/>
        <v>Aditya Sharma</v>
      </c>
      <c r="F55" s="1" t="s">
        <v>135</v>
      </c>
      <c r="G55" s="1" t="s">
        <v>747</v>
      </c>
      <c r="H55" s="1" t="s">
        <v>1360</v>
      </c>
      <c r="I55" s="1" t="s">
        <v>1998</v>
      </c>
      <c r="J55" s="1" t="s">
        <v>2628</v>
      </c>
      <c r="K55" s="1" t="s">
        <v>3224</v>
      </c>
      <c r="L55" s="1" t="s">
        <v>5462</v>
      </c>
      <c r="M55" s="1" t="s">
        <v>4429</v>
      </c>
      <c r="N55" s="1" t="s">
        <v>5029</v>
      </c>
      <c r="O55" s="1" t="s">
        <v>5449</v>
      </c>
      <c r="P55" s="1"/>
    </row>
    <row r="56">
      <c r="A56" s="1" t="str">
        <f>IFERROR(__xludf.DUMMYFUNCTION("""COMPUTED_VALUE"""),"Sasanapuri Aishwarya")</f>
        <v>Sasanapuri Aishwarya</v>
      </c>
      <c r="B56" s="1" t="str">
        <f>IFERROR(__xludf.DUMMYFUNCTION("""COMPUTED_VALUE"""),"Yes")</f>
        <v>Yes</v>
      </c>
      <c r="D56" s="1" t="str">
        <f t="shared" si="1"/>
        <v>Sasanapuri Aishwarya</v>
      </c>
      <c r="F56" s="1" t="s">
        <v>137</v>
      </c>
      <c r="G56" s="1" t="s">
        <v>749</v>
      </c>
      <c r="H56" s="1" t="s">
        <v>1363</v>
      </c>
      <c r="I56" s="1" t="s">
        <v>2001</v>
      </c>
      <c r="J56" s="1" t="s">
        <v>2630</v>
      </c>
      <c r="K56" s="1" t="s">
        <v>3227</v>
      </c>
      <c r="L56" s="1" t="s">
        <v>3852</v>
      </c>
      <c r="M56" s="1" t="s">
        <v>4432</v>
      </c>
      <c r="N56" s="1" t="s">
        <v>5031</v>
      </c>
      <c r="O56" s="1" t="s">
        <v>5449</v>
      </c>
      <c r="P56" s="1"/>
    </row>
    <row r="57">
      <c r="A57" s="1" t="str">
        <f>IFERROR(__xludf.DUMMYFUNCTION("""COMPUTED_VALUE"""),"Caio Alencikas")</f>
        <v>Caio Alencikas</v>
      </c>
      <c r="B57" s="1" t="str">
        <f>IFERROR(__xludf.DUMMYFUNCTION("""COMPUTED_VALUE"""),"Yes")</f>
        <v>Yes</v>
      </c>
      <c r="D57" s="1" t="str">
        <f t="shared" si="1"/>
        <v>Caio Alencikas</v>
      </c>
      <c r="F57" s="1" t="s">
        <v>139</v>
      </c>
      <c r="G57" s="1" t="s">
        <v>752</v>
      </c>
      <c r="H57" s="1" t="s">
        <v>1365</v>
      </c>
      <c r="I57" s="1" t="s">
        <v>261</v>
      </c>
      <c r="J57" s="1" t="s">
        <v>2473</v>
      </c>
      <c r="K57" s="1" t="s">
        <v>3230</v>
      </c>
      <c r="L57" s="1" t="s">
        <v>3855</v>
      </c>
      <c r="M57" s="1" t="s">
        <v>4434</v>
      </c>
      <c r="N57" s="1" t="s">
        <v>5033</v>
      </c>
      <c r="O57" s="1" t="s">
        <v>5449</v>
      </c>
      <c r="P57" s="1"/>
    </row>
    <row r="58">
      <c r="A58" s="1" t="str">
        <f>IFERROR(__xludf.DUMMYFUNCTION("""COMPUTED_VALUE"""),"Mahulena Kuklova")</f>
        <v>Mahulena Kuklova</v>
      </c>
      <c r="B58" s="1" t="str">
        <f>IFERROR(__xludf.DUMMYFUNCTION("""COMPUTED_VALUE"""),"Yes")</f>
        <v>Yes</v>
      </c>
      <c r="D58" s="1" t="str">
        <f t="shared" si="1"/>
        <v>Mahulena Kuklova</v>
      </c>
      <c r="F58" s="1" t="s">
        <v>142</v>
      </c>
      <c r="G58" s="1" t="s">
        <v>754</v>
      </c>
      <c r="H58" s="1" t="s">
        <v>1367</v>
      </c>
      <c r="I58" s="1" t="s">
        <v>2004</v>
      </c>
      <c r="J58" s="1" t="s">
        <v>2632</v>
      </c>
      <c r="K58" s="1" t="s">
        <v>3233</v>
      </c>
      <c r="L58" s="1" t="s">
        <v>3858</v>
      </c>
      <c r="M58" s="1" t="s">
        <v>4437</v>
      </c>
      <c r="N58" s="1" t="s">
        <v>5035</v>
      </c>
      <c r="O58" s="1" t="s">
        <v>5449</v>
      </c>
      <c r="P58" s="1"/>
    </row>
    <row r="59">
      <c r="A59" s="1" t="str">
        <f>IFERROR(__xludf.DUMMYFUNCTION("""COMPUTED_VALUE"""),"Rishika.Udacity")</f>
        <v>Rishika.Udacity</v>
      </c>
      <c r="B59" s="1" t="str">
        <f>IFERROR(__xludf.DUMMYFUNCTION("""COMPUTED_VALUE"""),"Yes")</f>
        <v>Yes</v>
      </c>
      <c r="D59" s="1" t="str">
        <f t="shared" si="1"/>
        <v>Rishika.Udacity</v>
      </c>
      <c r="F59" s="1" t="s">
        <v>144</v>
      </c>
      <c r="G59" s="1" t="s">
        <v>756</v>
      </c>
      <c r="H59" s="1" t="s">
        <v>1369</v>
      </c>
      <c r="I59" s="1" t="s">
        <v>2007</v>
      </c>
      <c r="J59" s="1" t="s">
        <v>5463</v>
      </c>
      <c r="K59" s="1" t="s">
        <v>3235</v>
      </c>
      <c r="L59" s="1" t="s">
        <v>3861</v>
      </c>
      <c r="M59" s="1" t="s">
        <v>4439</v>
      </c>
      <c r="N59" s="1" t="s">
        <v>5038</v>
      </c>
      <c r="O59" s="1" t="s">
        <v>5449</v>
      </c>
      <c r="P59" s="1"/>
    </row>
    <row r="60">
      <c r="A60" s="1" t="str">
        <f>IFERROR(__xludf.DUMMYFUNCTION("""COMPUTED_VALUE"""),"Nitinkumar Gupta")</f>
        <v>Nitinkumar Gupta</v>
      </c>
      <c r="B60" s="1" t="str">
        <f>IFERROR(__xludf.DUMMYFUNCTION("""COMPUTED_VALUE"""),"Yes")</f>
        <v>Yes</v>
      </c>
      <c r="D60" s="1" t="str">
        <f t="shared" si="1"/>
        <v>Nitinkumar Gupta</v>
      </c>
      <c r="F60" s="1" t="s">
        <v>147</v>
      </c>
      <c r="G60" s="1" t="s">
        <v>758</v>
      </c>
      <c r="H60" s="1" t="s">
        <v>1371</v>
      </c>
      <c r="I60" s="1" t="s">
        <v>2010</v>
      </c>
      <c r="J60" s="1" t="s">
        <v>2635</v>
      </c>
      <c r="K60" s="1" t="s">
        <v>3238</v>
      </c>
      <c r="L60" s="1" t="s">
        <v>3863</v>
      </c>
      <c r="M60" s="1" t="s">
        <v>4442</v>
      </c>
      <c r="N60" s="1" t="s">
        <v>5040</v>
      </c>
      <c r="O60" s="1" t="s">
        <v>5449</v>
      </c>
      <c r="P60" s="1"/>
    </row>
    <row r="61">
      <c r="A61" s="1" t="str">
        <f>IFERROR(__xludf.DUMMYFUNCTION("""COMPUTED_VALUE"""),"sowmya")</f>
        <v>sowmya</v>
      </c>
      <c r="B61" s="1" t="str">
        <f>IFERROR(__xludf.DUMMYFUNCTION("""COMPUTED_VALUE"""),"Yes")</f>
        <v>Yes</v>
      </c>
      <c r="D61" s="1" t="str">
        <f t="shared" si="1"/>
        <v>sowmya</v>
      </c>
      <c r="F61" s="1" t="s">
        <v>149</v>
      </c>
      <c r="G61" s="1" t="s">
        <v>760</v>
      </c>
      <c r="H61" s="1" t="s">
        <v>1373</v>
      </c>
      <c r="I61" s="1" t="s">
        <v>2013</v>
      </c>
      <c r="J61" s="1" t="s">
        <v>2638</v>
      </c>
      <c r="K61" s="1" t="s">
        <v>3240</v>
      </c>
      <c r="L61" s="1" t="s">
        <v>3866</v>
      </c>
      <c r="M61" s="1" t="s">
        <v>4445</v>
      </c>
      <c r="N61" s="1" t="s">
        <v>5043</v>
      </c>
      <c r="O61" s="1" t="s">
        <v>5449</v>
      </c>
      <c r="P61" s="1"/>
    </row>
    <row r="62">
      <c r="A62" s="1" t="str">
        <f>IFERROR(__xludf.DUMMYFUNCTION("""COMPUTED_VALUE"""),"Victoria")</f>
        <v>Victoria</v>
      </c>
      <c r="B62" s="1" t="str">
        <f>IFERROR(__xludf.DUMMYFUNCTION("""COMPUTED_VALUE"""),"Yes")</f>
        <v>Yes</v>
      </c>
      <c r="D62" s="1" t="str">
        <f t="shared" si="1"/>
        <v>Victoria</v>
      </c>
      <c r="F62" s="1" t="s">
        <v>152</v>
      </c>
      <c r="G62" s="1" t="s">
        <v>762</v>
      </c>
      <c r="H62" s="1" t="s">
        <v>1375</v>
      </c>
      <c r="I62" s="1" t="s">
        <v>2015</v>
      </c>
      <c r="J62" s="1" t="s">
        <v>2640</v>
      </c>
      <c r="K62" s="1" t="s">
        <v>3242</v>
      </c>
      <c r="L62" s="1" t="s">
        <v>3868</v>
      </c>
      <c r="M62" s="1" t="s">
        <v>4448</v>
      </c>
      <c r="N62" s="1" t="s">
        <v>5045</v>
      </c>
      <c r="O62" s="1" t="s">
        <v>5449</v>
      </c>
      <c r="P62" s="1"/>
    </row>
    <row r="63">
      <c r="A63" s="1" t="str">
        <f>IFERROR(__xludf.DUMMYFUNCTION("""COMPUTED_VALUE"""),"Yash Kulkarni")</f>
        <v>Yash Kulkarni</v>
      </c>
      <c r="B63" s="1" t="str">
        <f>IFERROR(__xludf.DUMMYFUNCTION("""COMPUTED_VALUE"""),"Yes")</f>
        <v>Yes</v>
      </c>
      <c r="D63" s="1" t="str">
        <f t="shared" si="1"/>
        <v>Yash Kulkarni</v>
      </c>
      <c r="F63" s="1" t="s">
        <v>155</v>
      </c>
      <c r="G63" s="1" t="s">
        <v>5464</v>
      </c>
      <c r="H63" s="1" t="s">
        <v>1380</v>
      </c>
      <c r="I63" s="1" t="s">
        <v>2017</v>
      </c>
      <c r="J63" s="1" t="s">
        <v>2643</v>
      </c>
      <c r="K63" s="1" t="s">
        <v>3244</v>
      </c>
      <c r="L63" s="1" t="s">
        <v>3870</v>
      </c>
      <c r="M63" s="1" t="s">
        <v>4451</v>
      </c>
      <c r="N63" s="1" t="s">
        <v>5050</v>
      </c>
      <c r="O63" s="1" t="s">
        <v>5449</v>
      </c>
      <c r="P63" s="1"/>
    </row>
    <row r="64">
      <c r="A64" s="1" t="str">
        <f>IFERROR(__xludf.DUMMYFUNCTION("""COMPUTED_VALUE"""),"Noel Ching")</f>
        <v>Noel Ching</v>
      </c>
      <c r="B64" s="1" t="str">
        <f>IFERROR(__xludf.DUMMYFUNCTION("""COMPUTED_VALUE"""),"Yes")</f>
        <v>Yes</v>
      </c>
      <c r="D64" s="1" t="str">
        <f t="shared" si="1"/>
        <v>Noel Ching</v>
      </c>
      <c r="F64" s="1" t="s">
        <v>157</v>
      </c>
      <c r="G64" s="1" t="s">
        <v>768</v>
      </c>
      <c r="H64" s="1" t="s">
        <v>1382</v>
      </c>
      <c r="I64" s="1" t="s">
        <v>2020</v>
      </c>
      <c r="J64" s="1" t="s">
        <v>2646</v>
      </c>
      <c r="K64" s="1" t="s">
        <v>3247</v>
      </c>
      <c r="L64" s="1" t="s">
        <v>3872</v>
      </c>
      <c r="M64" s="1" t="s">
        <v>4454</v>
      </c>
      <c r="N64" s="1" t="s">
        <v>5053</v>
      </c>
      <c r="O64" s="1" t="s">
        <v>5449</v>
      </c>
      <c r="P64" s="1"/>
    </row>
    <row r="65">
      <c r="A65" s="1" t="str">
        <f>IFERROR(__xludf.DUMMYFUNCTION("""COMPUTED_VALUE"""),"Aura Frizzati")</f>
        <v>Aura Frizzati</v>
      </c>
      <c r="B65" s="1" t="str">
        <f>IFERROR(__xludf.DUMMYFUNCTION("""COMPUTED_VALUE"""),"Yes")</f>
        <v>Yes</v>
      </c>
      <c r="D65" s="1" t="str">
        <f t="shared" si="1"/>
        <v>Aura Frizzati</v>
      </c>
      <c r="F65" s="1" t="s">
        <v>159</v>
      </c>
      <c r="G65" s="1" t="s">
        <v>770</v>
      </c>
      <c r="H65" s="1" t="s">
        <v>1384</v>
      </c>
      <c r="I65" s="1" t="s">
        <v>2022</v>
      </c>
      <c r="J65" s="1" t="s">
        <v>2649</v>
      </c>
      <c r="K65" s="1" t="s">
        <v>3249</v>
      </c>
      <c r="L65" s="1" t="s">
        <v>3877</v>
      </c>
      <c r="M65" s="1" t="s">
        <v>1373</v>
      </c>
      <c r="N65" s="1" t="s">
        <v>5055</v>
      </c>
      <c r="O65" s="1" t="s">
        <v>5449</v>
      </c>
      <c r="P65" s="1"/>
    </row>
    <row r="66">
      <c r="A66" s="1" t="str">
        <f>IFERROR(__xludf.DUMMYFUNCTION("""COMPUTED_VALUE"""),"Rakshithaa R")</f>
        <v>Rakshithaa R</v>
      </c>
      <c r="B66" s="1" t="str">
        <f>IFERROR(__xludf.DUMMYFUNCTION("""COMPUTED_VALUE"""),"Yes")</f>
        <v>Yes</v>
      </c>
      <c r="D66" s="1" t="str">
        <f t="shared" si="1"/>
        <v>Rakshithaa R</v>
      </c>
      <c r="F66" s="1" t="s">
        <v>161</v>
      </c>
      <c r="G66" s="1" t="s">
        <v>772</v>
      </c>
      <c r="H66" s="1" t="s">
        <v>1391</v>
      </c>
      <c r="I66" s="1" t="s">
        <v>2024</v>
      </c>
      <c r="J66" s="1" t="s">
        <v>2652</v>
      </c>
      <c r="K66" s="1" t="s">
        <v>3253</v>
      </c>
      <c r="L66" s="1" t="s">
        <v>3875</v>
      </c>
      <c r="M66" s="1" t="s">
        <v>4456</v>
      </c>
      <c r="N66" s="1" t="s">
        <v>5058</v>
      </c>
      <c r="O66" s="1" t="s">
        <v>5449</v>
      </c>
      <c r="P66" s="1"/>
    </row>
    <row r="67">
      <c r="A67" s="1" t="str">
        <f>IFERROR(__xludf.DUMMYFUNCTION("""COMPUTED_VALUE"""),"Anderson Furtado")</f>
        <v>Anderson Furtado</v>
      </c>
      <c r="B67" s="1" t="str">
        <f>IFERROR(__xludf.DUMMYFUNCTION("""COMPUTED_VALUE"""),"Yes")</f>
        <v>Yes</v>
      </c>
      <c r="D67" s="1" t="str">
        <f t="shared" si="1"/>
        <v>Anderson Furtado</v>
      </c>
      <c r="F67" s="1" t="s">
        <v>163</v>
      </c>
      <c r="G67" s="1" t="s">
        <v>774</v>
      </c>
      <c r="H67" s="1" t="s">
        <v>1394</v>
      </c>
      <c r="I67" s="1" t="s">
        <v>2027</v>
      </c>
      <c r="J67" s="1" t="s">
        <v>2655</v>
      </c>
      <c r="K67" s="1" t="s">
        <v>3256</v>
      </c>
      <c r="L67" s="1" t="s">
        <v>3877</v>
      </c>
      <c r="M67" s="1" t="s">
        <v>4459</v>
      </c>
      <c r="N67" s="1" t="s">
        <v>5061</v>
      </c>
      <c r="O67" s="1" t="s">
        <v>5449</v>
      </c>
      <c r="P67" s="1"/>
    </row>
    <row r="68">
      <c r="A68" s="1" t="str">
        <f>IFERROR(__xludf.DUMMYFUNCTION("""COMPUTED_VALUE"""),"Vinay")</f>
        <v>Vinay</v>
      </c>
      <c r="B68" s="1" t="str">
        <f>IFERROR(__xludf.DUMMYFUNCTION("""COMPUTED_VALUE"""),"Yes")</f>
        <v>Yes</v>
      </c>
      <c r="D68" s="1" t="str">
        <f t="shared" si="1"/>
        <v>Vinay</v>
      </c>
      <c r="F68" s="1" t="s">
        <v>166</v>
      </c>
      <c r="G68" s="1" t="s">
        <v>777</v>
      </c>
      <c r="H68" s="1" t="s">
        <v>1397</v>
      </c>
      <c r="I68" s="1" t="s">
        <v>2029</v>
      </c>
      <c r="J68" s="1" t="s">
        <v>2658</v>
      </c>
      <c r="K68" s="1" t="s">
        <v>3259</v>
      </c>
      <c r="L68" s="1" t="s">
        <v>3880</v>
      </c>
      <c r="M68" s="1" t="s">
        <v>5465</v>
      </c>
      <c r="N68" s="1" t="s">
        <v>5063</v>
      </c>
      <c r="O68" s="1" t="s">
        <v>5449</v>
      </c>
      <c r="P68" s="1"/>
    </row>
    <row r="69">
      <c r="A69" s="1" t="str">
        <f>IFERROR(__xludf.DUMMYFUNCTION("""COMPUTED_VALUE"""),"Wee Nie Tham")</f>
        <v>Wee Nie Tham</v>
      </c>
      <c r="B69" s="1" t="str">
        <f>IFERROR(__xludf.DUMMYFUNCTION("""COMPUTED_VALUE"""),"Yes")</f>
        <v>Yes</v>
      </c>
      <c r="D69" s="1" t="str">
        <f t="shared" si="1"/>
        <v>Wee Nie Tham</v>
      </c>
      <c r="F69" s="1" t="s">
        <v>169</v>
      </c>
      <c r="G69" s="1" t="s">
        <v>780</v>
      </c>
      <c r="H69" s="1" t="s">
        <v>1400</v>
      </c>
      <c r="I69" s="1" t="s">
        <v>2032</v>
      </c>
      <c r="J69" s="1" t="s">
        <v>2660</v>
      </c>
      <c r="K69" s="1" t="s">
        <v>3262</v>
      </c>
      <c r="L69" s="1" t="s">
        <v>2311</v>
      </c>
      <c r="M69" s="11" t="s">
        <v>4463</v>
      </c>
      <c r="N69" s="1" t="s">
        <v>5065</v>
      </c>
      <c r="O69" s="1" t="s">
        <v>5449</v>
      </c>
      <c r="P69" s="1"/>
    </row>
    <row r="70">
      <c r="A70" s="1" t="str">
        <f>IFERROR(__xludf.DUMMYFUNCTION("""COMPUTED_VALUE"""),"Hea Jae Ryu")</f>
        <v>Hea Jae Ryu</v>
      </c>
      <c r="B70" s="1" t="str">
        <f>IFERROR(__xludf.DUMMYFUNCTION("""COMPUTED_VALUE"""),"Yes")</f>
        <v>Yes</v>
      </c>
      <c r="D70" s="1" t="str">
        <f t="shared" si="1"/>
        <v>Hea Jae Ryu</v>
      </c>
      <c r="F70" s="1" t="s">
        <v>171</v>
      </c>
      <c r="G70" s="1" t="s">
        <v>783</v>
      </c>
      <c r="H70" s="1" t="s">
        <v>5466</v>
      </c>
      <c r="I70" s="1" t="s">
        <v>5467</v>
      </c>
      <c r="J70" s="1" t="s">
        <v>2662</v>
      </c>
      <c r="K70" s="1" t="s">
        <v>3264</v>
      </c>
      <c r="L70" s="1" t="s">
        <v>3883</v>
      </c>
      <c r="M70" s="1" t="s">
        <v>4465</v>
      </c>
      <c r="N70" s="1" t="s">
        <v>5468</v>
      </c>
      <c r="O70" s="1" t="s">
        <v>5449</v>
      </c>
      <c r="P70" s="1"/>
    </row>
    <row r="71">
      <c r="A71" s="1" t="str">
        <f>IFERROR(__xludf.DUMMYFUNCTION("""COMPUTED_VALUE"""),"Sandeep Kohli")</f>
        <v>Sandeep Kohli</v>
      </c>
      <c r="B71" s="1" t="str">
        <f>IFERROR(__xludf.DUMMYFUNCTION("""COMPUTED_VALUE"""),"Yes")</f>
        <v>Yes</v>
      </c>
      <c r="D71" s="1" t="str">
        <f t="shared" si="1"/>
        <v>Sandeep Kohli</v>
      </c>
      <c r="F71" s="1" t="s">
        <v>173</v>
      </c>
      <c r="G71" s="1" t="s">
        <v>786</v>
      </c>
      <c r="H71" s="1" t="s">
        <v>1406</v>
      </c>
      <c r="I71" s="1" t="s">
        <v>2036</v>
      </c>
      <c r="J71" s="1" t="s">
        <v>2664</v>
      </c>
      <c r="K71" s="1" t="s">
        <v>3267</v>
      </c>
      <c r="L71" s="1" t="s">
        <v>3886</v>
      </c>
      <c r="M71" s="1" t="s">
        <v>4467</v>
      </c>
      <c r="N71" s="1" t="s">
        <v>5070</v>
      </c>
      <c r="O71" s="1" t="s">
        <v>5449</v>
      </c>
      <c r="P71" s="1"/>
    </row>
    <row r="72">
      <c r="A72" s="1" t="str">
        <f>IFERROR(__xludf.DUMMYFUNCTION("""COMPUTED_VALUE"""),"An Van")</f>
        <v>An Van</v>
      </c>
      <c r="B72" s="1" t="str">
        <f>IFERROR(__xludf.DUMMYFUNCTION("""COMPUTED_VALUE"""),"Yes")</f>
        <v>Yes</v>
      </c>
      <c r="D72" s="1" t="str">
        <f t="shared" si="1"/>
        <v>An Van</v>
      </c>
      <c r="F72" s="1" t="s">
        <v>175</v>
      </c>
      <c r="G72" s="1" t="s">
        <v>788</v>
      </c>
      <c r="H72" s="1" t="s">
        <v>1408</v>
      </c>
      <c r="I72" s="1" t="s">
        <v>2039</v>
      </c>
      <c r="J72" s="1" t="s">
        <v>5469</v>
      </c>
      <c r="K72" s="1" t="s">
        <v>3269</v>
      </c>
      <c r="L72" s="1" t="s">
        <v>5470</v>
      </c>
      <c r="M72" s="1" t="s">
        <v>4469</v>
      </c>
      <c r="N72" s="1" t="s">
        <v>5072</v>
      </c>
      <c r="O72" s="1" t="s">
        <v>5449</v>
      </c>
      <c r="P72" s="1"/>
    </row>
    <row r="73">
      <c r="A73" s="1" t="str">
        <f>IFERROR(__xludf.DUMMYFUNCTION("""COMPUTED_VALUE"""),"jayaswalaman")</f>
        <v>jayaswalaman</v>
      </c>
      <c r="B73" s="1" t="str">
        <f>IFERROR(__xludf.DUMMYFUNCTION("""COMPUTED_VALUE"""),"Yes")</f>
        <v>Yes</v>
      </c>
      <c r="D73" s="1" t="str">
        <f t="shared" si="1"/>
        <v>jayaswalaman</v>
      </c>
      <c r="F73" s="1" t="s">
        <v>178</v>
      </c>
      <c r="G73" s="1" t="s">
        <v>791</v>
      </c>
      <c r="H73" s="1" t="s">
        <v>1410</v>
      </c>
      <c r="I73" s="1" t="s">
        <v>2042</v>
      </c>
      <c r="J73" s="1" t="s">
        <v>2668</v>
      </c>
      <c r="K73" s="1" t="s">
        <v>5471</v>
      </c>
      <c r="L73" s="1" t="s">
        <v>3891</v>
      </c>
      <c r="M73" s="1" t="s">
        <v>4471</v>
      </c>
      <c r="N73" s="1" t="s">
        <v>5472</v>
      </c>
      <c r="O73" s="1" t="s">
        <v>5449</v>
      </c>
      <c r="P73" s="1"/>
    </row>
    <row r="74">
      <c r="A74" s="1" t="str">
        <f>IFERROR(__xludf.DUMMYFUNCTION("""COMPUTED_VALUE"""),"Francis")</f>
        <v>Francis</v>
      </c>
      <c r="B74" s="1" t="str">
        <f>IFERROR(__xludf.DUMMYFUNCTION("""COMPUTED_VALUE"""),"Yes")</f>
        <v>Yes</v>
      </c>
      <c r="D74" s="1" t="str">
        <f t="shared" si="1"/>
        <v>Francis</v>
      </c>
      <c r="F74" s="1" t="s">
        <v>181</v>
      </c>
      <c r="G74" s="1" t="s">
        <v>5473</v>
      </c>
      <c r="H74" s="1" t="s">
        <v>1412</v>
      </c>
      <c r="I74" s="1" t="s">
        <v>2045</v>
      </c>
      <c r="J74" s="1" t="s">
        <v>2670</v>
      </c>
      <c r="K74" s="1" t="s">
        <v>3274</v>
      </c>
      <c r="L74" s="1" t="s">
        <v>3894</v>
      </c>
      <c r="M74" s="1" t="s">
        <v>2751</v>
      </c>
      <c r="N74" s="1" t="s">
        <v>5078</v>
      </c>
      <c r="O74" s="1" t="s">
        <v>5449</v>
      </c>
      <c r="P74" s="1"/>
    </row>
    <row r="75">
      <c r="A75" s="1" t="str">
        <f>IFERROR(__xludf.DUMMYFUNCTION("""COMPUTED_VALUE"""),"Annsana Baby")</f>
        <v>Annsana Baby</v>
      </c>
      <c r="B75" s="1" t="str">
        <f>IFERROR(__xludf.DUMMYFUNCTION("""COMPUTED_VALUE"""),"Yes")</f>
        <v>Yes</v>
      </c>
      <c r="D75" s="1" t="str">
        <f t="shared" si="1"/>
        <v>Annsana Baby</v>
      </c>
      <c r="F75" s="1" t="s">
        <v>184</v>
      </c>
      <c r="G75" s="1" t="s">
        <v>795</v>
      </c>
      <c r="H75" s="1" t="s">
        <v>1415</v>
      </c>
      <c r="I75" s="1" t="s">
        <v>2048</v>
      </c>
      <c r="J75" s="1" t="s">
        <v>2672</v>
      </c>
      <c r="K75" s="1" t="s">
        <v>3276</v>
      </c>
      <c r="L75" s="1" t="s">
        <v>3896</v>
      </c>
      <c r="M75" s="1" t="s">
        <v>4474</v>
      </c>
      <c r="N75" s="1" t="s">
        <v>5080</v>
      </c>
      <c r="O75" s="1" t="s">
        <v>5449</v>
      </c>
      <c r="P75" s="1"/>
    </row>
    <row r="76">
      <c r="A76" s="1" t="str">
        <f>IFERROR(__xludf.DUMMYFUNCTION("""COMPUTED_VALUE"""),"Clinton B")</f>
        <v>Clinton B</v>
      </c>
      <c r="B76" s="1" t="str">
        <f>IFERROR(__xludf.DUMMYFUNCTION("""COMPUTED_VALUE"""),"Yes")</f>
        <v>Yes</v>
      </c>
      <c r="D76" s="1" t="str">
        <f t="shared" si="1"/>
        <v>Clinton B</v>
      </c>
      <c r="F76" s="1" t="s">
        <v>186</v>
      </c>
      <c r="G76" s="1" t="s">
        <v>798</v>
      </c>
      <c r="H76" s="1" t="s">
        <v>1417</v>
      </c>
      <c r="I76" s="1" t="s">
        <v>2051</v>
      </c>
      <c r="J76" s="1" t="s">
        <v>2675</v>
      </c>
      <c r="K76" s="1" t="s">
        <v>3278</v>
      </c>
      <c r="L76" s="1" t="s">
        <v>3899</v>
      </c>
      <c r="M76" s="1" t="s">
        <v>5474</v>
      </c>
      <c r="N76" s="1" t="s">
        <v>5082</v>
      </c>
      <c r="O76" s="1" t="s">
        <v>5449</v>
      </c>
      <c r="P76" s="1"/>
    </row>
    <row r="77">
      <c r="A77" s="1" t="str">
        <f>IFERROR(__xludf.DUMMYFUNCTION("""COMPUTED_VALUE"""),"apriyana")</f>
        <v>apriyana</v>
      </c>
      <c r="B77" s="1" t="str">
        <f>IFERROR(__xludf.DUMMYFUNCTION("""COMPUTED_VALUE"""),"Yes")</f>
        <v>Yes</v>
      </c>
      <c r="D77" s="1" t="str">
        <f t="shared" si="1"/>
        <v>apriyana</v>
      </c>
      <c r="F77" s="1" t="s">
        <v>189</v>
      </c>
      <c r="G77" s="1" t="s">
        <v>801</v>
      </c>
      <c r="H77" s="1" t="s">
        <v>1420</v>
      </c>
      <c r="I77" s="1" t="s">
        <v>2054</v>
      </c>
      <c r="J77" s="1" t="s">
        <v>2678</v>
      </c>
      <c r="K77" s="1" t="s">
        <v>3281</v>
      </c>
      <c r="L77" s="1" t="s">
        <v>3902</v>
      </c>
      <c r="M77" s="1" t="s">
        <v>4480</v>
      </c>
      <c r="N77" s="1" t="s">
        <v>5085</v>
      </c>
      <c r="O77" s="1" t="s">
        <v>5449</v>
      </c>
      <c r="P77" s="1"/>
    </row>
    <row r="78">
      <c r="A78" s="1" t="str">
        <f>IFERROR(__xludf.DUMMYFUNCTION("""COMPUTED_VALUE"""),"Pakeeza")</f>
        <v>Pakeeza</v>
      </c>
      <c r="B78" s="1" t="str">
        <f>IFERROR(__xludf.DUMMYFUNCTION("""COMPUTED_VALUE"""),"Yes")</f>
        <v>Yes</v>
      </c>
      <c r="D78" s="1" t="str">
        <f t="shared" si="1"/>
        <v>Pakeeza</v>
      </c>
      <c r="F78" s="1" t="s">
        <v>192</v>
      </c>
      <c r="G78" s="1" t="s">
        <v>803</v>
      </c>
      <c r="H78" s="1" t="s">
        <v>1423</v>
      </c>
      <c r="I78" s="1" t="s">
        <v>2056</v>
      </c>
      <c r="J78" s="1" t="s">
        <v>2680</v>
      </c>
      <c r="K78" s="1" t="s">
        <v>3284</v>
      </c>
      <c r="L78" s="1" t="s">
        <v>3904</v>
      </c>
      <c r="M78" s="1" t="s">
        <v>4483</v>
      </c>
      <c r="N78" s="1" t="s">
        <v>5087</v>
      </c>
      <c r="O78" s="1" t="s">
        <v>5449</v>
      </c>
      <c r="P78" s="1"/>
    </row>
    <row r="79">
      <c r="A79" s="1" t="str">
        <f>IFERROR(__xludf.DUMMYFUNCTION("""COMPUTED_VALUE"""),"Ashique Bin Iqbal")</f>
        <v>Ashique Bin Iqbal</v>
      </c>
      <c r="B79" s="1" t="str">
        <f>IFERROR(__xludf.DUMMYFUNCTION("""COMPUTED_VALUE"""),"Yes")</f>
        <v>Yes</v>
      </c>
      <c r="D79" s="1" t="str">
        <f t="shared" si="1"/>
        <v>Ashique Bin Iqbal</v>
      </c>
      <c r="F79" s="1" t="s">
        <v>195</v>
      </c>
      <c r="G79" s="1" t="s">
        <v>806</v>
      </c>
      <c r="H79" s="1" t="s">
        <v>1426</v>
      </c>
      <c r="I79" s="1" t="s">
        <v>2058</v>
      </c>
      <c r="J79" s="1" t="s">
        <v>2682</v>
      </c>
      <c r="K79" s="1" t="s">
        <v>3287</v>
      </c>
      <c r="L79" s="1" t="s">
        <v>3907</v>
      </c>
      <c r="M79" s="1" t="s">
        <v>1320</v>
      </c>
      <c r="N79" s="1" t="s">
        <v>5089</v>
      </c>
      <c r="O79" s="1" t="s">
        <v>5449</v>
      </c>
      <c r="P79" s="1"/>
    </row>
    <row r="80">
      <c r="A80" s="1" t="str">
        <f>IFERROR(__xludf.DUMMYFUNCTION("""COMPUTED_VALUE"""),"Avinash Topani")</f>
        <v>Avinash Topani</v>
      </c>
      <c r="B80" s="1" t="str">
        <f>IFERROR(__xludf.DUMMYFUNCTION("""COMPUTED_VALUE"""),"Yes")</f>
        <v>Yes</v>
      </c>
      <c r="D80" s="1" t="str">
        <f t="shared" si="1"/>
        <v>Avinash Topani</v>
      </c>
      <c r="F80" s="1" t="s">
        <v>197</v>
      </c>
      <c r="G80" s="1" t="s">
        <v>808</v>
      </c>
      <c r="H80" s="1" t="s">
        <v>1429</v>
      </c>
      <c r="I80" s="1" t="s">
        <v>2061</v>
      </c>
      <c r="J80" s="1" t="s">
        <v>5475</v>
      </c>
      <c r="K80" s="1" t="s">
        <v>3290</v>
      </c>
      <c r="L80" s="1" t="s">
        <v>3909</v>
      </c>
      <c r="M80" s="1" t="s">
        <v>4487</v>
      </c>
      <c r="N80" s="1" t="s">
        <v>5092</v>
      </c>
      <c r="O80" s="1" t="s">
        <v>5449</v>
      </c>
      <c r="P80" s="1"/>
    </row>
    <row r="81">
      <c r="A81" s="1" t="str">
        <f>IFERROR(__xludf.DUMMYFUNCTION("""COMPUTED_VALUE"""),"Muhammad Adeen ")</f>
        <v>Muhammad Adeen </v>
      </c>
      <c r="B81" s="1" t="str">
        <f>IFERROR(__xludf.DUMMYFUNCTION("""COMPUTED_VALUE"""),"Yes")</f>
        <v>Yes</v>
      </c>
      <c r="D81" s="1" t="str">
        <f t="shared" si="1"/>
        <v>Muhammad Adeen</v>
      </c>
      <c r="F81" s="1" t="s">
        <v>199</v>
      </c>
      <c r="G81" s="1" t="s">
        <v>810</v>
      </c>
      <c r="H81" s="1" t="s">
        <v>1432</v>
      </c>
      <c r="I81" s="1" t="s">
        <v>2064</v>
      </c>
      <c r="J81" s="1" t="s">
        <v>2687</v>
      </c>
      <c r="K81" s="1" t="s">
        <v>3293</v>
      </c>
      <c r="L81" s="1" t="s">
        <v>5476</v>
      </c>
      <c r="M81" s="1" t="s">
        <v>4247</v>
      </c>
      <c r="N81" s="1" t="s">
        <v>5094</v>
      </c>
      <c r="O81" s="1" t="s">
        <v>5449</v>
      </c>
      <c r="P81" s="1"/>
    </row>
    <row r="82">
      <c r="A82" s="1" t="str">
        <f>IFERROR(__xludf.DUMMYFUNCTION("""COMPUTED_VALUE"""),"G Saketha")</f>
        <v>G Saketha</v>
      </c>
      <c r="B82" s="1" t="str">
        <f>IFERROR(__xludf.DUMMYFUNCTION("""COMPUTED_VALUE"""),"Yes")</f>
        <v>Yes</v>
      </c>
      <c r="D82" s="1" t="str">
        <f t="shared" si="1"/>
        <v>G Saketha</v>
      </c>
      <c r="F82" s="1" t="s">
        <v>5477</v>
      </c>
      <c r="G82" s="1" t="s">
        <v>812</v>
      </c>
      <c r="H82" s="1" t="s">
        <v>1434</v>
      </c>
      <c r="I82" s="1" t="s">
        <v>2066</v>
      </c>
      <c r="J82" s="1" t="s">
        <v>2689</v>
      </c>
      <c r="K82" s="1" t="s">
        <v>3296</v>
      </c>
      <c r="L82" s="1" t="s">
        <v>3915</v>
      </c>
      <c r="M82" s="1" t="s">
        <v>4490</v>
      </c>
      <c r="N82" s="1" t="s">
        <v>5097</v>
      </c>
      <c r="O82" s="1" t="s">
        <v>5449</v>
      </c>
      <c r="P82" s="1"/>
    </row>
    <row r="83">
      <c r="A83" s="1" t="str">
        <f>IFERROR(__xludf.DUMMYFUNCTION("""COMPUTED_VALUE"""),"Raul Ascencio")</f>
        <v>Raul Ascencio</v>
      </c>
      <c r="B83" s="1" t="str">
        <f>IFERROR(__xludf.DUMMYFUNCTION("""COMPUTED_VALUE"""),"Yes")</f>
        <v>Yes</v>
      </c>
      <c r="D83" s="1" t="str">
        <f t="shared" si="1"/>
        <v>Raul Ascencio</v>
      </c>
      <c r="F83" s="1" t="s">
        <v>203</v>
      </c>
      <c r="G83" s="1" t="s">
        <v>815</v>
      </c>
      <c r="H83" s="1" t="s">
        <v>1436</v>
      </c>
      <c r="I83" s="1" t="s">
        <v>2069</v>
      </c>
      <c r="J83" s="1" t="s">
        <v>2692</v>
      </c>
      <c r="K83" s="1" t="s">
        <v>3298</v>
      </c>
      <c r="L83" s="1" t="s">
        <v>3918</v>
      </c>
      <c r="M83" s="1" t="s">
        <v>4492</v>
      </c>
      <c r="N83" s="1" t="s">
        <v>5100</v>
      </c>
      <c r="O83" s="1" t="s">
        <v>5449</v>
      </c>
      <c r="P83" s="1"/>
    </row>
    <row r="84">
      <c r="A84" s="1" t="str">
        <f>IFERROR(__xludf.DUMMYFUNCTION("""COMPUTED_VALUE"""),"Snehith Allamraju")</f>
        <v>Snehith Allamraju</v>
      </c>
      <c r="B84" s="1" t="str">
        <f>IFERROR(__xludf.DUMMYFUNCTION("""COMPUTED_VALUE"""),"Yes")</f>
        <v>Yes</v>
      </c>
      <c r="D84" s="1" t="str">
        <f t="shared" si="1"/>
        <v>Snehith Allamraju</v>
      </c>
      <c r="F84" s="1" t="s">
        <v>205</v>
      </c>
      <c r="G84" s="1" t="s">
        <v>5478</v>
      </c>
      <c r="H84" s="1" t="s">
        <v>1439</v>
      </c>
      <c r="I84" s="1" t="s">
        <v>2071</v>
      </c>
      <c r="J84" s="1" t="s">
        <v>2694</v>
      </c>
      <c r="K84" s="1" t="s">
        <v>3300</v>
      </c>
      <c r="L84" s="1" t="s">
        <v>3920</v>
      </c>
      <c r="M84" s="1" t="s">
        <v>4495</v>
      </c>
      <c r="N84" s="1" t="s">
        <v>5102</v>
      </c>
      <c r="O84" s="1" t="s">
        <v>5449</v>
      </c>
      <c r="P84" s="1"/>
    </row>
    <row r="85">
      <c r="A85" s="1" t="str">
        <f>IFERROR(__xludf.DUMMYFUNCTION("""COMPUTED_VALUE"""),"Samridhi")</f>
        <v>Samridhi</v>
      </c>
      <c r="B85" s="1" t="str">
        <f>IFERROR(__xludf.DUMMYFUNCTION("""COMPUTED_VALUE"""),"Yes")</f>
        <v>Yes</v>
      </c>
      <c r="D85" s="1" t="str">
        <f t="shared" si="1"/>
        <v>Samridhi</v>
      </c>
      <c r="F85" s="1" t="s">
        <v>207</v>
      </c>
      <c r="G85" s="1" t="s">
        <v>820</v>
      </c>
      <c r="H85" s="1" t="s">
        <v>1442</v>
      </c>
      <c r="I85" s="1" t="s">
        <v>2073</v>
      </c>
      <c r="J85" s="1" t="s">
        <v>2696</v>
      </c>
      <c r="K85" s="1" t="s">
        <v>3302</v>
      </c>
      <c r="L85" s="1" t="s">
        <v>3922</v>
      </c>
      <c r="M85" s="1" t="s">
        <v>4498</v>
      </c>
      <c r="N85" s="1" t="s">
        <v>5479</v>
      </c>
      <c r="O85" s="1" t="s">
        <v>5449</v>
      </c>
      <c r="P85" s="1"/>
    </row>
    <row r="86">
      <c r="A86" s="1" t="str">
        <f>IFERROR(__xludf.DUMMYFUNCTION("""COMPUTED_VALUE"""),"Khushal Goyal")</f>
        <v>Khushal Goyal</v>
      </c>
      <c r="B86" s="1" t="str">
        <f>IFERROR(__xludf.DUMMYFUNCTION("""COMPUTED_VALUE"""),"Yes")</f>
        <v>Yes</v>
      </c>
      <c r="D86" s="1" t="str">
        <f t="shared" si="1"/>
        <v>Khushal Goyal</v>
      </c>
      <c r="F86" s="1" t="s">
        <v>210</v>
      </c>
      <c r="G86" s="1" t="s">
        <v>822</v>
      </c>
      <c r="H86" s="1" t="s">
        <v>1445</v>
      </c>
      <c r="I86" s="1" t="s">
        <v>2075</v>
      </c>
      <c r="J86" s="1" t="s">
        <v>2699</v>
      </c>
      <c r="K86" s="1" t="s">
        <v>3304</v>
      </c>
      <c r="L86" s="1" t="s">
        <v>3925</v>
      </c>
      <c r="M86" s="1" t="s">
        <v>4500</v>
      </c>
      <c r="N86" s="1" t="s">
        <v>5108</v>
      </c>
      <c r="O86" s="1" t="s">
        <v>5449</v>
      </c>
      <c r="P86" s="1"/>
    </row>
    <row r="87">
      <c r="A87" s="1" t="str">
        <f>IFERROR(__xludf.DUMMYFUNCTION("""COMPUTED_VALUE"""),"Parvati")</f>
        <v>Parvati</v>
      </c>
      <c r="B87" s="1" t="str">
        <f>IFERROR(__xludf.DUMMYFUNCTION("""COMPUTED_VALUE"""),"Yes")</f>
        <v>Yes</v>
      </c>
      <c r="D87" s="1" t="str">
        <f t="shared" si="1"/>
        <v>Parvati</v>
      </c>
      <c r="F87" s="1" t="s">
        <v>212</v>
      </c>
      <c r="G87" s="1" t="s">
        <v>825</v>
      </c>
      <c r="H87" s="1" t="s">
        <v>1448</v>
      </c>
      <c r="I87" s="1" t="s">
        <v>2077</v>
      </c>
      <c r="J87" s="1" t="s">
        <v>5475</v>
      </c>
      <c r="K87" s="1" t="s">
        <v>3307</v>
      </c>
      <c r="L87" s="1" t="s">
        <v>3928</v>
      </c>
      <c r="M87" s="1" t="s">
        <v>4503</v>
      </c>
      <c r="N87" s="1" t="s">
        <v>5110</v>
      </c>
      <c r="O87" s="1" t="s">
        <v>5449</v>
      </c>
      <c r="P87" s="1"/>
    </row>
    <row r="88">
      <c r="A88" s="1" t="str">
        <f>IFERROR(__xludf.DUMMYFUNCTION("""COMPUTED_VALUE"""),"singhalok641")</f>
        <v>singhalok641</v>
      </c>
      <c r="B88" s="1" t="str">
        <f>IFERROR(__xludf.DUMMYFUNCTION("""COMPUTED_VALUE"""),"Yes")</f>
        <v>Yes</v>
      </c>
      <c r="D88" s="1" t="str">
        <f t="shared" si="1"/>
        <v>singhalok641</v>
      </c>
      <c r="F88" s="1" t="s">
        <v>215</v>
      </c>
      <c r="G88" s="1" t="s">
        <v>828</v>
      </c>
      <c r="H88" s="1" t="s">
        <v>1451</v>
      </c>
      <c r="I88" s="1" t="s">
        <v>2080</v>
      </c>
      <c r="J88" s="1" t="s">
        <v>2703</v>
      </c>
      <c r="K88" s="1" t="s">
        <v>3309</v>
      </c>
      <c r="L88" s="1" t="s">
        <v>3930</v>
      </c>
      <c r="M88" s="1" t="s">
        <v>4508</v>
      </c>
      <c r="N88" s="1" t="s">
        <v>5112</v>
      </c>
      <c r="O88" s="1" t="s">
        <v>5449</v>
      </c>
      <c r="P88" s="1"/>
    </row>
    <row r="89">
      <c r="A89" s="1" t="str">
        <f>IFERROR(__xludf.DUMMYFUNCTION("""COMPUTED_VALUE"""),"Grace.D")</f>
        <v>Grace.D</v>
      </c>
      <c r="B89" s="1" t="str">
        <f>IFERROR(__xludf.DUMMYFUNCTION("""COMPUTED_VALUE"""),"Yes")</f>
        <v>Yes</v>
      </c>
      <c r="D89" s="1" t="str">
        <f t="shared" si="1"/>
        <v>Grace.D</v>
      </c>
      <c r="F89" s="1" t="s">
        <v>218</v>
      </c>
      <c r="G89" s="1" t="s">
        <v>830</v>
      </c>
      <c r="H89" s="1" t="s">
        <v>1454</v>
      </c>
      <c r="I89" s="1" t="s">
        <v>2082</v>
      </c>
      <c r="J89" s="1" t="s">
        <v>5480</v>
      </c>
      <c r="K89" s="1" t="s">
        <v>3312</v>
      </c>
      <c r="L89" s="1" t="s">
        <v>3933</v>
      </c>
      <c r="M89" s="1" t="s">
        <v>4510</v>
      </c>
      <c r="N89" s="1" t="s">
        <v>4415</v>
      </c>
      <c r="O89" s="1" t="s">
        <v>5449</v>
      </c>
      <c r="P89" s="1"/>
    </row>
    <row r="90">
      <c r="A90" s="1" t="str">
        <f>IFERROR(__xludf.DUMMYFUNCTION("""COMPUTED_VALUE"""),"Mufaddal Haidermota")</f>
        <v>Mufaddal Haidermota</v>
      </c>
      <c r="B90" s="1" t="str">
        <f>IFERROR(__xludf.DUMMYFUNCTION("""COMPUTED_VALUE"""),"Yes")</f>
        <v>Yes</v>
      </c>
      <c r="D90" s="1" t="str">
        <f t="shared" si="1"/>
        <v>Mufaddal Haidermota</v>
      </c>
      <c r="F90" s="1" t="s">
        <v>221</v>
      </c>
      <c r="G90" s="1" t="s">
        <v>5481</v>
      </c>
      <c r="H90" s="1" t="s">
        <v>1456</v>
      </c>
      <c r="I90" s="1" t="s">
        <v>2084</v>
      </c>
      <c r="J90" s="1" t="s">
        <v>2708</v>
      </c>
      <c r="K90" s="1" t="s">
        <v>3315</v>
      </c>
      <c r="L90" s="1" t="s">
        <v>3936</v>
      </c>
      <c r="M90" s="1" t="s">
        <v>4512</v>
      </c>
      <c r="N90" s="1" t="s">
        <v>5115</v>
      </c>
      <c r="O90" s="1" t="s">
        <v>5449</v>
      </c>
      <c r="P90" s="1"/>
    </row>
    <row r="91">
      <c r="A91" s="1" t="str">
        <f>IFERROR(__xludf.DUMMYFUNCTION("""COMPUTED_VALUE"""),"Joey Cendagorta")</f>
        <v>Joey Cendagorta</v>
      </c>
      <c r="B91" s="1" t="str">
        <f>IFERROR(__xludf.DUMMYFUNCTION("""COMPUTED_VALUE"""),"Yes")</f>
        <v>Yes</v>
      </c>
      <c r="D91" s="1" t="str">
        <f t="shared" si="1"/>
        <v>Joey Cendagorta</v>
      </c>
      <c r="F91" s="1" t="s">
        <v>223</v>
      </c>
      <c r="G91" s="1" t="s">
        <v>5482</v>
      </c>
      <c r="H91" s="1" t="s">
        <v>1458</v>
      </c>
      <c r="I91" s="1" t="s">
        <v>2086</v>
      </c>
      <c r="J91" s="1" t="s">
        <v>2710</v>
      </c>
      <c r="K91" s="1" t="s">
        <v>3318</v>
      </c>
      <c r="L91" s="1" t="s">
        <v>3938</v>
      </c>
      <c r="M91" s="1" t="s">
        <v>3677</v>
      </c>
      <c r="N91" s="1" t="s">
        <v>5118</v>
      </c>
      <c r="O91" s="1" t="s">
        <v>5449</v>
      </c>
      <c r="P91" s="1"/>
    </row>
    <row r="92">
      <c r="A92" s="1" t="str">
        <f>IFERROR(__xludf.DUMMYFUNCTION("""COMPUTED_VALUE"""),"Shimaa Ahmed")</f>
        <v>Shimaa Ahmed</v>
      </c>
      <c r="B92" s="1" t="str">
        <f>IFERROR(__xludf.DUMMYFUNCTION("""COMPUTED_VALUE"""),"Yes")</f>
        <v>Yes</v>
      </c>
      <c r="D92" s="1" t="str">
        <f t="shared" si="1"/>
        <v>Shimaa Ahmed</v>
      </c>
      <c r="F92" s="1" t="s">
        <v>226</v>
      </c>
      <c r="G92" s="1" t="s">
        <v>837</v>
      </c>
      <c r="H92" s="1" t="s">
        <v>1460</v>
      </c>
      <c r="I92" s="1" t="s">
        <v>2088</v>
      </c>
      <c r="J92" s="1" t="s">
        <v>2713</v>
      </c>
      <c r="K92" s="1" t="s">
        <v>3321</v>
      </c>
      <c r="L92" s="1" t="s">
        <v>3940</v>
      </c>
      <c r="M92" s="1" t="s">
        <v>4515</v>
      </c>
      <c r="N92" s="1" t="s">
        <v>5121</v>
      </c>
      <c r="O92" s="1" t="s">
        <v>5449</v>
      </c>
      <c r="P92" s="1"/>
    </row>
    <row r="93">
      <c r="A93" s="1" t="str">
        <f>IFERROR(__xludf.DUMMYFUNCTION("""COMPUTED_VALUE"""),"jesus golindano")</f>
        <v>jesus golindano</v>
      </c>
      <c r="B93" s="1" t="str">
        <f>IFERROR(__xludf.DUMMYFUNCTION("""COMPUTED_VALUE"""),"Yes")</f>
        <v>Yes</v>
      </c>
      <c r="D93" s="1" t="str">
        <f t="shared" si="1"/>
        <v>jesus golindano</v>
      </c>
      <c r="F93" s="1" t="s">
        <v>228</v>
      </c>
      <c r="G93" s="1" t="s">
        <v>839</v>
      </c>
      <c r="H93" s="1" t="s">
        <v>1460</v>
      </c>
      <c r="I93" s="1" t="s">
        <v>2090</v>
      </c>
      <c r="J93" s="1" t="s">
        <v>2716</v>
      </c>
      <c r="K93" s="1" t="s">
        <v>3323</v>
      </c>
      <c r="L93" s="1" t="s">
        <v>3942</v>
      </c>
      <c r="M93" s="1" t="s">
        <v>4518</v>
      </c>
      <c r="N93" s="1" t="s">
        <v>5124</v>
      </c>
      <c r="O93" s="1" t="s">
        <v>5449</v>
      </c>
      <c r="P93" s="1"/>
    </row>
    <row r="94">
      <c r="A94" s="1" t="str">
        <f>IFERROR(__xludf.DUMMYFUNCTION("""COMPUTED_VALUE"""),"Mary.Jonah")</f>
        <v>Mary.Jonah</v>
      </c>
      <c r="B94" s="1" t="str">
        <f>IFERROR(__xludf.DUMMYFUNCTION("""COMPUTED_VALUE"""),"Yes")</f>
        <v>Yes</v>
      </c>
      <c r="D94" s="1" t="str">
        <f t="shared" si="1"/>
        <v>Mary.Jonah</v>
      </c>
      <c r="F94" s="1" t="s">
        <v>231</v>
      </c>
      <c r="G94" s="1" t="s">
        <v>841</v>
      </c>
      <c r="H94" s="1" t="s">
        <v>1462</v>
      </c>
      <c r="I94" s="1" t="s">
        <v>2092</v>
      </c>
      <c r="J94" s="1" t="s">
        <v>2718</v>
      </c>
      <c r="K94" s="1" t="s">
        <v>3326</v>
      </c>
      <c r="L94" s="1" t="s">
        <v>3945</v>
      </c>
      <c r="M94" s="1" t="s">
        <v>4521</v>
      </c>
      <c r="N94" s="1" t="s">
        <v>2431</v>
      </c>
      <c r="O94" s="1" t="s">
        <v>5449</v>
      </c>
      <c r="P94" s="1"/>
    </row>
    <row r="95">
      <c r="A95" s="1" t="str">
        <f>IFERROR(__xludf.DUMMYFUNCTION("""COMPUTED_VALUE"""),"Deekshita Saikia")</f>
        <v>Deekshita Saikia</v>
      </c>
      <c r="B95" s="1" t="str">
        <f>IFERROR(__xludf.DUMMYFUNCTION("""COMPUTED_VALUE"""),"Yes")</f>
        <v>Yes</v>
      </c>
      <c r="D95" s="1" t="str">
        <f t="shared" si="1"/>
        <v>Deekshita Saikia</v>
      </c>
      <c r="F95" s="1" t="s">
        <v>234</v>
      </c>
      <c r="G95" s="1" t="s">
        <v>845</v>
      </c>
      <c r="H95" s="1" t="s">
        <v>1464</v>
      </c>
      <c r="I95" s="1" t="s">
        <v>2095</v>
      </c>
      <c r="J95" s="1" t="s">
        <v>2720</v>
      </c>
      <c r="K95" s="1" t="s">
        <v>3328</v>
      </c>
      <c r="L95" s="1" t="s">
        <v>3948</v>
      </c>
      <c r="M95" s="1" t="s">
        <v>4523</v>
      </c>
      <c r="N95" s="1" t="s">
        <v>5127</v>
      </c>
      <c r="O95" s="1" t="s">
        <v>5449</v>
      </c>
      <c r="P95" s="1"/>
    </row>
    <row r="96">
      <c r="A96" s="1" t="str">
        <f>IFERROR(__xludf.DUMMYFUNCTION("""COMPUTED_VALUE"""),"Athashree")</f>
        <v>Athashree</v>
      </c>
      <c r="B96" s="1" t="str">
        <f>IFERROR(__xludf.DUMMYFUNCTION("""COMPUTED_VALUE"""),"Yes")</f>
        <v>Yes</v>
      </c>
      <c r="D96" s="1" t="str">
        <f t="shared" si="1"/>
        <v>Athashree</v>
      </c>
      <c r="F96" s="1" t="s">
        <v>236</v>
      </c>
      <c r="G96" s="1" t="s">
        <v>848</v>
      </c>
      <c r="H96" s="1" t="s">
        <v>1466</v>
      </c>
      <c r="I96" s="1" t="s">
        <v>2097</v>
      </c>
      <c r="J96" s="1" t="s">
        <v>2723</v>
      </c>
      <c r="K96" s="1" t="s">
        <v>3331</v>
      </c>
      <c r="L96" s="1" t="s">
        <v>3951</v>
      </c>
      <c r="M96" s="1" t="s">
        <v>4526</v>
      </c>
      <c r="N96" s="1" t="s">
        <v>4702</v>
      </c>
      <c r="O96" s="1" t="s">
        <v>5449</v>
      </c>
      <c r="P96" s="1"/>
    </row>
    <row r="97">
      <c r="A97" s="1" t="str">
        <f>IFERROR(__xludf.DUMMYFUNCTION("""COMPUTED_VALUE"""),"Israel Tiñini Alvarez")</f>
        <v>Israel Tiñini Alvarez</v>
      </c>
      <c r="B97" s="1" t="str">
        <f>IFERROR(__xludf.DUMMYFUNCTION("""COMPUTED_VALUE"""),"Yes")</f>
        <v>Yes</v>
      </c>
      <c r="D97" s="1" t="str">
        <f t="shared" si="1"/>
        <v>Israel Tiñini Alvarez</v>
      </c>
      <c r="F97" s="1" t="s">
        <v>239</v>
      </c>
      <c r="G97" s="1" t="s">
        <v>850</v>
      </c>
      <c r="H97" s="1" t="s">
        <v>1468</v>
      </c>
      <c r="I97" s="1" t="s">
        <v>2100</v>
      </c>
      <c r="J97" s="1" t="s">
        <v>2726</v>
      </c>
      <c r="K97" s="1" t="s">
        <v>3334</v>
      </c>
      <c r="L97" s="1" t="s">
        <v>3953</v>
      </c>
      <c r="M97" s="1" t="s">
        <v>4528</v>
      </c>
      <c r="N97" s="1" t="s">
        <v>5129</v>
      </c>
      <c r="O97" s="1" t="s">
        <v>5449</v>
      </c>
      <c r="P97" s="1"/>
    </row>
    <row r="98">
      <c r="A98" s="1" t="str">
        <f>IFERROR(__xludf.DUMMYFUNCTION("""COMPUTED_VALUE"""),"Harinath Krishnamoorthy")</f>
        <v>Harinath Krishnamoorthy</v>
      </c>
      <c r="B98" s="1" t="str">
        <f>IFERROR(__xludf.DUMMYFUNCTION("""COMPUTED_VALUE"""),"Yes")</f>
        <v>Yes</v>
      </c>
      <c r="D98" s="1" t="str">
        <f t="shared" si="1"/>
        <v>Harinath Krishnamoorthy</v>
      </c>
      <c r="F98" s="1" t="s">
        <v>242</v>
      </c>
      <c r="G98" s="1" t="s">
        <v>853</v>
      </c>
      <c r="H98" s="1" t="s">
        <v>1471</v>
      </c>
      <c r="I98" s="1" t="s">
        <v>2103</v>
      </c>
      <c r="J98" s="1" t="s">
        <v>2729</v>
      </c>
      <c r="K98" s="1" t="s">
        <v>3336</v>
      </c>
      <c r="L98" s="1" t="s">
        <v>3938</v>
      </c>
      <c r="M98" s="1" t="s">
        <v>4531</v>
      </c>
      <c r="N98" s="1" t="s">
        <v>5130</v>
      </c>
      <c r="O98" s="1" t="s">
        <v>5449</v>
      </c>
      <c r="P98" s="1"/>
    </row>
    <row r="99">
      <c r="A99" s="1" t="str">
        <f>IFERROR(__xludf.DUMMYFUNCTION("""COMPUTED_VALUE"""),"Nick Ferraro")</f>
        <v>Nick Ferraro</v>
      </c>
      <c r="B99" s="1" t="str">
        <f>IFERROR(__xludf.DUMMYFUNCTION("""COMPUTED_VALUE"""),"Yes")</f>
        <v>Yes</v>
      </c>
      <c r="D99" s="1" t="str">
        <f t="shared" si="1"/>
        <v>Nick Ferraro</v>
      </c>
      <c r="F99" s="1" t="s">
        <v>244</v>
      </c>
      <c r="G99" s="1" t="s">
        <v>856</v>
      </c>
      <c r="H99" s="1" t="s">
        <v>1474</v>
      </c>
      <c r="I99" s="1" t="s">
        <v>2105</v>
      </c>
      <c r="J99" s="1" t="s">
        <v>5483</v>
      </c>
      <c r="K99" s="1" t="s">
        <v>3338</v>
      </c>
      <c r="L99" s="1" t="s">
        <v>3938</v>
      </c>
      <c r="M99" s="1" t="s">
        <v>4534</v>
      </c>
      <c r="N99" s="1" t="s">
        <v>5132</v>
      </c>
      <c r="O99" s="1" t="s">
        <v>5449</v>
      </c>
      <c r="P99" s="1"/>
    </row>
    <row r="100">
      <c r="A100" s="1" t="str">
        <f>IFERROR(__xludf.DUMMYFUNCTION("""COMPUTED_VALUE"""),"Kevin Vicent")</f>
        <v>Kevin Vicent</v>
      </c>
      <c r="B100" s="1" t="str">
        <f>IFERROR(__xludf.DUMMYFUNCTION("""COMPUTED_VALUE"""),"Yes")</f>
        <v>Yes</v>
      </c>
      <c r="D100" s="1" t="str">
        <f t="shared" si="1"/>
        <v>Kevin Vicent</v>
      </c>
      <c r="F100" s="1" t="s">
        <v>246</v>
      </c>
      <c r="G100" s="1" t="s">
        <v>859</v>
      </c>
      <c r="H100" s="1" t="s">
        <v>1477</v>
      </c>
      <c r="I100" s="1" t="s">
        <v>2108</v>
      </c>
      <c r="J100" s="1" t="s">
        <v>2734</v>
      </c>
      <c r="K100" s="1" t="s">
        <v>3341</v>
      </c>
      <c r="L100" s="1" t="s">
        <v>3955</v>
      </c>
      <c r="M100" s="1" t="s">
        <v>4536</v>
      </c>
      <c r="N100" s="1" t="s">
        <v>5134</v>
      </c>
      <c r="O100" s="1" t="s">
        <v>5449</v>
      </c>
      <c r="P100" s="1"/>
    </row>
    <row r="101">
      <c r="A101" s="1" t="str">
        <f>IFERROR(__xludf.DUMMYFUNCTION("""COMPUTED_VALUE"""),"Nirav")</f>
        <v>Nirav</v>
      </c>
      <c r="B101" s="1" t="str">
        <f>IFERROR(__xludf.DUMMYFUNCTION("""COMPUTED_VALUE"""),"Yes")</f>
        <v>Yes</v>
      </c>
      <c r="D101" s="1" t="str">
        <f t="shared" si="1"/>
        <v>Nirav</v>
      </c>
      <c r="F101" s="1" t="s">
        <v>248</v>
      </c>
      <c r="G101" s="1" t="s">
        <v>861</v>
      </c>
      <c r="H101" s="1" t="s">
        <v>1480</v>
      </c>
      <c r="I101" s="1" t="s">
        <v>2111</v>
      </c>
      <c r="J101" s="1" t="s">
        <v>2736</v>
      </c>
      <c r="K101" s="1" t="s">
        <v>3346</v>
      </c>
      <c r="L101" s="1" t="s">
        <v>3957</v>
      </c>
      <c r="M101" s="1" t="s">
        <v>4538</v>
      </c>
      <c r="N101" s="1" t="s">
        <v>5137</v>
      </c>
      <c r="O101" s="1" t="s">
        <v>5449</v>
      </c>
      <c r="P101" s="1"/>
    </row>
    <row r="102">
      <c r="A102" s="1" t="str">
        <f>IFERROR(__xludf.DUMMYFUNCTION("""COMPUTED_VALUE"""),"Julio")</f>
        <v>Julio</v>
      </c>
      <c r="B102" s="1" t="str">
        <f>IFERROR(__xludf.DUMMYFUNCTION("""COMPUTED_VALUE"""),"Yes")</f>
        <v>Yes</v>
      </c>
      <c r="D102" s="1" t="str">
        <f t="shared" si="1"/>
        <v>Julio</v>
      </c>
      <c r="F102" s="1" t="s">
        <v>251</v>
      </c>
      <c r="G102" s="1" t="s">
        <v>864</v>
      </c>
      <c r="H102" s="1" t="s">
        <v>1483</v>
      </c>
      <c r="I102" s="1" t="s">
        <v>2113</v>
      </c>
      <c r="J102" s="1" t="s">
        <v>2738</v>
      </c>
      <c r="K102" s="1" t="s">
        <v>3349</v>
      </c>
      <c r="L102" s="1" t="s">
        <v>3959</v>
      </c>
      <c r="M102" s="1" t="s">
        <v>4541</v>
      </c>
      <c r="N102" s="1" t="s">
        <v>5140</v>
      </c>
      <c r="O102" s="1" t="s">
        <v>5449</v>
      </c>
      <c r="P102" s="1"/>
    </row>
    <row r="103">
      <c r="A103" s="1" t="str">
        <f>IFERROR(__xludf.DUMMYFUNCTION("""COMPUTED_VALUE"""),"Romana Akter")</f>
        <v>Romana Akter</v>
      </c>
      <c r="B103" s="1" t="str">
        <f>IFERROR(__xludf.DUMMYFUNCTION("""COMPUTED_VALUE"""),"Yes")</f>
        <v>Yes</v>
      </c>
      <c r="D103" s="1" t="str">
        <f t="shared" si="1"/>
        <v>Romana Akter</v>
      </c>
      <c r="F103" s="1" t="s">
        <v>254</v>
      </c>
      <c r="G103" s="1" t="s">
        <v>867</v>
      </c>
      <c r="H103" s="1" t="s">
        <v>1486</v>
      </c>
      <c r="I103" s="1" t="s">
        <v>2116</v>
      </c>
      <c r="J103" s="1" t="s">
        <v>2741</v>
      </c>
      <c r="K103" s="1" t="s">
        <v>3352</v>
      </c>
      <c r="L103" s="1" t="s">
        <v>3962</v>
      </c>
      <c r="M103" s="1" t="s">
        <v>4543</v>
      </c>
      <c r="N103" s="1" t="s">
        <v>5143</v>
      </c>
      <c r="O103" s="1" t="s">
        <v>5449</v>
      </c>
      <c r="P103" s="1"/>
    </row>
    <row r="104">
      <c r="A104" s="1" t="str">
        <f>IFERROR(__xludf.DUMMYFUNCTION("""COMPUTED_VALUE"""),"Jivansha G")</f>
        <v>Jivansha G</v>
      </c>
      <c r="B104" s="1" t="str">
        <f>IFERROR(__xludf.DUMMYFUNCTION("""COMPUTED_VALUE"""),"Yes")</f>
        <v>Yes</v>
      </c>
      <c r="D104" s="1" t="str">
        <f t="shared" si="1"/>
        <v>Jivansha G</v>
      </c>
      <c r="F104" s="1" t="s">
        <v>256</v>
      </c>
      <c r="G104" s="1" t="s">
        <v>869</v>
      </c>
      <c r="H104" s="1" t="s">
        <v>5484</v>
      </c>
      <c r="I104" s="1" t="s">
        <v>2119</v>
      </c>
      <c r="J104" s="1" t="s">
        <v>2744</v>
      </c>
      <c r="K104" s="1" t="s">
        <v>3354</v>
      </c>
      <c r="L104" s="1" t="s">
        <v>3965</v>
      </c>
      <c r="M104" s="1" t="s">
        <v>4546</v>
      </c>
      <c r="N104" s="1" t="s">
        <v>5145</v>
      </c>
      <c r="O104" s="1" t="s">
        <v>5449</v>
      </c>
      <c r="P104" s="1"/>
    </row>
    <row r="105">
      <c r="A105" s="1" t="str">
        <f>IFERROR(__xludf.DUMMYFUNCTION("""COMPUTED_VALUE"""),"John Cabiles")</f>
        <v>John Cabiles</v>
      </c>
      <c r="B105" s="1" t="str">
        <f>IFERROR(__xludf.DUMMYFUNCTION("""COMPUTED_VALUE"""),"Yes")</f>
        <v>Yes</v>
      </c>
      <c r="D105" s="1" t="str">
        <f t="shared" si="1"/>
        <v>John Cabiles</v>
      </c>
      <c r="F105" s="1" t="s">
        <v>259</v>
      </c>
      <c r="G105" s="1" t="s">
        <v>871</v>
      </c>
      <c r="H105" s="1" t="s">
        <v>1490</v>
      </c>
      <c r="I105" s="1" t="s">
        <v>2122</v>
      </c>
      <c r="J105" s="1" t="s">
        <v>2747</v>
      </c>
      <c r="K105" s="1" t="s">
        <v>3357</v>
      </c>
      <c r="L105" s="1" t="s">
        <v>3967</v>
      </c>
      <c r="M105" s="1" t="s">
        <v>5485</v>
      </c>
      <c r="N105" s="1" t="s">
        <v>5147</v>
      </c>
      <c r="O105" s="1" t="s">
        <v>5449</v>
      </c>
      <c r="P105" s="1"/>
    </row>
    <row r="106">
      <c r="A106" s="1" t="str">
        <f>IFERROR(__xludf.DUMMYFUNCTION("""COMPUTED_VALUE"""),"Andres Dorado")</f>
        <v>Andres Dorado</v>
      </c>
      <c r="B106" s="1" t="str">
        <f>IFERROR(__xludf.DUMMYFUNCTION("""COMPUTED_VALUE"""),"Yes")</f>
        <v>Yes</v>
      </c>
      <c r="D106" s="1" t="str">
        <f t="shared" si="1"/>
        <v>Andres Dorado</v>
      </c>
      <c r="F106" s="1" t="s">
        <v>261</v>
      </c>
      <c r="G106" s="1" t="s">
        <v>873</v>
      </c>
      <c r="H106" s="1" t="s">
        <v>1493</v>
      </c>
      <c r="I106" s="1" t="s">
        <v>2125</v>
      </c>
      <c r="J106" s="1" t="s">
        <v>2749</v>
      </c>
      <c r="K106" s="1" t="s">
        <v>3359</v>
      </c>
      <c r="L106" s="1" t="s">
        <v>3970</v>
      </c>
      <c r="M106" s="1" t="s">
        <v>4550</v>
      </c>
      <c r="N106" s="1" t="s">
        <v>5150</v>
      </c>
      <c r="O106" s="1" t="s">
        <v>5449</v>
      </c>
      <c r="P106" s="1"/>
    </row>
    <row r="107">
      <c r="A107" s="1" t="str">
        <f>IFERROR(__xludf.DUMMYFUNCTION("""COMPUTED_VALUE"""),"Varada.B")</f>
        <v>Varada.B</v>
      </c>
      <c r="B107" s="1" t="str">
        <f>IFERROR(__xludf.DUMMYFUNCTION("""COMPUTED_VALUE"""),"Yes")</f>
        <v>Yes</v>
      </c>
      <c r="D107" s="1" t="str">
        <f t="shared" si="1"/>
        <v>Varada.B</v>
      </c>
      <c r="F107" s="1" t="s">
        <v>263</v>
      </c>
      <c r="G107" s="1" t="s">
        <v>876</v>
      </c>
      <c r="H107" s="1" t="s">
        <v>1495</v>
      </c>
      <c r="I107" s="1" t="s">
        <v>2128</v>
      </c>
      <c r="J107" s="1" t="s">
        <v>2751</v>
      </c>
      <c r="K107" s="1" t="s">
        <v>3361</v>
      </c>
      <c r="L107" s="1" t="s">
        <v>3972</v>
      </c>
      <c r="M107" s="1" t="s">
        <v>4552</v>
      </c>
      <c r="N107" s="1" t="s">
        <v>5152</v>
      </c>
      <c r="O107" s="1" t="s">
        <v>5449</v>
      </c>
      <c r="P107" s="1"/>
    </row>
    <row r="108">
      <c r="A108" s="1" t="str">
        <f>IFERROR(__xludf.DUMMYFUNCTION("""COMPUTED_VALUE"""),"Chetan Kuckian")</f>
        <v>Chetan Kuckian</v>
      </c>
      <c r="B108" s="1" t="str">
        <f>IFERROR(__xludf.DUMMYFUNCTION("""COMPUTED_VALUE"""),"Yes")</f>
        <v>Yes</v>
      </c>
      <c r="D108" s="1" t="str">
        <f t="shared" si="1"/>
        <v>Chetan Kuckian</v>
      </c>
      <c r="F108" s="1" t="s">
        <v>266</v>
      </c>
      <c r="G108" s="1" t="s">
        <v>879</v>
      </c>
      <c r="H108" s="1" t="s">
        <v>1498</v>
      </c>
      <c r="I108" s="1" t="s">
        <v>2130</v>
      </c>
      <c r="J108" s="1" t="s">
        <v>2753</v>
      </c>
      <c r="K108" s="1" t="s">
        <v>3364</v>
      </c>
      <c r="L108" s="1" t="s">
        <v>3974</v>
      </c>
      <c r="M108" s="1" t="s">
        <v>4554</v>
      </c>
      <c r="N108" s="1" t="s">
        <v>2570</v>
      </c>
      <c r="O108" s="1" t="s">
        <v>5449</v>
      </c>
      <c r="P108" s="1"/>
    </row>
    <row r="109">
      <c r="A109" s="1" t="str">
        <f>IFERROR(__xludf.DUMMYFUNCTION("""COMPUTED_VALUE"""),"Annisa")</f>
        <v>Annisa</v>
      </c>
      <c r="B109" s="1" t="str">
        <f>IFERROR(__xludf.DUMMYFUNCTION("""COMPUTED_VALUE"""),"Yes")</f>
        <v>Yes</v>
      </c>
      <c r="D109" s="1" t="str">
        <f t="shared" si="1"/>
        <v>Annisa</v>
      </c>
      <c r="F109" s="1" t="s">
        <v>268</v>
      </c>
      <c r="G109" s="1" t="s">
        <v>881</v>
      </c>
      <c r="H109" s="1" t="s">
        <v>1501</v>
      </c>
      <c r="I109" s="1" t="s">
        <v>2132</v>
      </c>
      <c r="J109" s="1" t="s">
        <v>2756</v>
      </c>
      <c r="K109" s="1" t="s">
        <v>3367</v>
      </c>
      <c r="L109" s="1" t="s">
        <v>3976</v>
      </c>
      <c r="M109" s="1" t="s">
        <v>4557</v>
      </c>
      <c r="N109" s="1" t="s">
        <v>5155</v>
      </c>
      <c r="O109" s="1" t="s">
        <v>5449</v>
      </c>
      <c r="P109" s="1"/>
    </row>
    <row r="110">
      <c r="A110" s="1" t="str">
        <f>IFERROR(__xludf.DUMMYFUNCTION("""COMPUTED_VALUE"""),"Pippa")</f>
        <v>Pippa</v>
      </c>
      <c r="B110" s="1" t="str">
        <f>IFERROR(__xludf.DUMMYFUNCTION("""COMPUTED_VALUE"""),"Yes")</f>
        <v>Yes</v>
      </c>
      <c r="D110" s="1" t="str">
        <f t="shared" si="1"/>
        <v>Pippa</v>
      </c>
      <c r="F110" s="1" t="s">
        <v>271</v>
      </c>
      <c r="G110" s="1" t="s">
        <v>884</v>
      </c>
      <c r="H110" s="1" t="s">
        <v>1503</v>
      </c>
      <c r="I110" s="1" t="s">
        <v>2134</v>
      </c>
      <c r="J110" s="1" t="s">
        <v>2759</v>
      </c>
      <c r="K110" s="1" t="s">
        <v>3369</v>
      </c>
      <c r="L110" s="1" t="s">
        <v>3979</v>
      </c>
      <c r="M110" s="1" t="s">
        <v>4559</v>
      </c>
      <c r="N110" s="1" t="s">
        <v>5157</v>
      </c>
      <c r="O110" s="1" t="s">
        <v>5449</v>
      </c>
      <c r="P110" s="1"/>
    </row>
    <row r="111">
      <c r="A111" s="1" t="str">
        <f>IFERROR(__xludf.DUMMYFUNCTION("""COMPUTED_VALUE"""),"Shreya Khare")</f>
        <v>Shreya Khare</v>
      </c>
      <c r="B111" s="1" t="str">
        <f>IFERROR(__xludf.DUMMYFUNCTION("""COMPUTED_VALUE"""),"Yes")</f>
        <v>Yes</v>
      </c>
      <c r="D111" s="1" t="str">
        <f t="shared" si="1"/>
        <v>Shreya Khare</v>
      </c>
      <c r="F111" s="1" t="s">
        <v>274</v>
      </c>
      <c r="G111" s="1" t="s">
        <v>887</v>
      </c>
      <c r="H111" s="1" t="s">
        <v>1505</v>
      </c>
      <c r="I111" s="1" t="s">
        <v>2137</v>
      </c>
      <c r="J111" s="1" t="s">
        <v>2761</v>
      </c>
      <c r="K111" s="1" t="s">
        <v>3371</v>
      </c>
      <c r="L111" s="1" t="s">
        <v>3982</v>
      </c>
      <c r="M111" s="1" t="s">
        <v>4561</v>
      </c>
      <c r="N111" s="1" t="s">
        <v>5160</v>
      </c>
      <c r="O111" s="1" t="s">
        <v>5449</v>
      </c>
      <c r="P111" s="1"/>
    </row>
    <row r="112">
      <c r="A112" s="1" t="str">
        <f>IFERROR(__xludf.DUMMYFUNCTION("""COMPUTED_VALUE"""),"Maulin Gogri")</f>
        <v>Maulin Gogri</v>
      </c>
      <c r="B112" s="1" t="str">
        <f>IFERROR(__xludf.DUMMYFUNCTION("""COMPUTED_VALUE"""),"Yes")</f>
        <v>Yes</v>
      </c>
      <c r="D112" s="1" t="str">
        <f t="shared" si="1"/>
        <v>Maulin Gogri</v>
      </c>
      <c r="F112" s="1" t="s">
        <v>276</v>
      </c>
      <c r="G112" s="1" t="s">
        <v>889</v>
      </c>
      <c r="H112" s="1" t="s">
        <v>130</v>
      </c>
      <c r="I112" s="1" t="s">
        <v>2140</v>
      </c>
      <c r="J112" s="1" t="s">
        <v>2763</v>
      </c>
      <c r="K112" s="1" t="s">
        <v>3374</v>
      </c>
      <c r="L112" s="1" t="s">
        <v>3985</v>
      </c>
      <c r="M112" s="1" t="s">
        <v>4564</v>
      </c>
      <c r="N112" s="1" t="s">
        <v>5162</v>
      </c>
      <c r="O112" s="1" t="s">
        <v>5449</v>
      </c>
      <c r="P112" s="1"/>
    </row>
    <row r="113">
      <c r="A113" s="1" t="str">
        <f>IFERROR(__xludf.DUMMYFUNCTION("""COMPUTED_VALUE"""),"Divya Nayal")</f>
        <v>Divya Nayal</v>
      </c>
      <c r="B113" s="1" t="str">
        <f>IFERROR(__xludf.DUMMYFUNCTION("""COMPUTED_VALUE"""),"Yes")</f>
        <v>Yes</v>
      </c>
      <c r="D113" s="1" t="str">
        <f t="shared" si="1"/>
        <v>Divya Nayal</v>
      </c>
      <c r="F113" s="1" t="s">
        <v>278</v>
      </c>
      <c r="G113" s="1" t="s">
        <v>891</v>
      </c>
      <c r="H113" s="1" t="s">
        <v>1508</v>
      </c>
      <c r="I113" s="1" t="s">
        <v>2143</v>
      </c>
      <c r="J113" s="1" t="s">
        <v>2765</v>
      </c>
      <c r="K113" s="1" t="s">
        <v>3377</v>
      </c>
      <c r="L113" s="1" t="s">
        <v>3987</v>
      </c>
      <c r="M113" s="1" t="s">
        <v>4567</v>
      </c>
      <c r="N113" s="1" t="s">
        <v>5164</v>
      </c>
      <c r="O113" s="1" t="s">
        <v>5449</v>
      </c>
      <c r="P113" s="1"/>
    </row>
    <row r="114">
      <c r="A114" s="1" t="str">
        <f>IFERROR(__xludf.DUMMYFUNCTION("""COMPUTED_VALUE"""),"Ashvinee")</f>
        <v>Ashvinee</v>
      </c>
      <c r="B114" s="1" t="str">
        <f>IFERROR(__xludf.DUMMYFUNCTION("""COMPUTED_VALUE"""),"Yes")</f>
        <v>Yes</v>
      </c>
      <c r="D114" s="1" t="str">
        <f t="shared" si="1"/>
        <v>Ashvinee</v>
      </c>
      <c r="F114" s="1" t="s">
        <v>280</v>
      </c>
      <c r="G114" s="1" t="s">
        <v>894</v>
      </c>
      <c r="H114" s="1" t="s">
        <v>1510</v>
      </c>
      <c r="I114" s="1" t="s">
        <v>2145</v>
      </c>
      <c r="J114" s="1" t="s">
        <v>2768</v>
      </c>
      <c r="K114" s="1" t="s">
        <v>3383</v>
      </c>
      <c r="L114" s="1" t="s">
        <v>3989</v>
      </c>
      <c r="M114" s="1" t="s">
        <v>4569</v>
      </c>
      <c r="N114" s="1" t="s">
        <v>5167</v>
      </c>
      <c r="O114" s="1" t="s">
        <v>5449</v>
      </c>
      <c r="P114" s="1"/>
    </row>
    <row r="115">
      <c r="A115" s="1" t="str">
        <f>IFERROR(__xludf.DUMMYFUNCTION("""COMPUTED_VALUE"""),"RAMKRISHNA KUNDU")</f>
        <v>RAMKRISHNA KUNDU</v>
      </c>
      <c r="B115" s="1" t="str">
        <f>IFERROR(__xludf.DUMMYFUNCTION("""COMPUTED_VALUE"""),"Yes")</f>
        <v>Yes</v>
      </c>
      <c r="D115" s="1" t="str">
        <f t="shared" si="1"/>
        <v>RAMKRISHNA KUNDU</v>
      </c>
      <c r="F115" s="1" t="s">
        <v>282</v>
      </c>
      <c r="G115" s="1" t="s">
        <v>897</v>
      </c>
      <c r="H115" s="1" t="s">
        <v>4368</v>
      </c>
      <c r="I115" s="1" t="s">
        <v>2147</v>
      </c>
      <c r="J115" s="1" t="s">
        <v>2771</v>
      </c>
      <c r="K115" s="1" t="s">
        <v>3386</v>
      </c>
      <c r="L115" s="1" t="s">
        <v>3991</v>
      </c>
      <c r="M115" s="1" t="s">
        <v>4572</v>
      </c>
      <c r="N115" s="1" t="s">
        <v>5170</v>
      </c>
      <c r="O115" s="1" t="s">
        <v>5449</v>
      </c>
      <c r="P115" s="1"/>
    </row>
    <row r="116">
      <c r="A116" s="1" t="str">
        <f>IFERROR(__xludf.DUMMYFUNCTION("""COMPUTED_VALUE"""),"Himanshu Madan")</f>
        <v>Himanshu Madan</v>
      </c>
      <c r="B116" s="1" t="str">
        <f>IFERROR(__xludf.DUMMYFUNCTION("""COMPUTED_VALUE"""),"Yes")</f>
        <v>Yes</v>
      </c>
      <c r="D116" s="1" t="str">
        <f t="shared" si="1"/>
        <v>Himanshu Madan</v>
      </c>
      <c r="F116" s="1" t="s">
        <v>284</v>
      </c>
      <c r="G116" s="1" t="s">
        <v>899</v>
      </c>
      <c r="H116" s="1" t="s">
        <v>1516</v>
      </c>
      <c r="I116" s="1" t="s">
        <v>2150</v>
      </c>
      <c r="J116" s="1" t="s">
        <v>2773</v>
      </c>
      <c r="K116" s="1" t="s">
        <v>3388</v>
      </c>
      <c r="L116" s="1" t="s">
        <v>3997</v>
      </c>
      <c r="M116" s="1" t="s">
        <v>4575</v>
      </c>
      <c r="N116" s="1" t="s">
        <v>5173</v>
      </c>
      <c r="O116" s="1" t="s">
        <v>5449</v>
      </c>
      <c r="P116" s="1"/>
    </row>
    <row r="117">
      <c r="A117" s="1" t="str">
        <f>IFERROR(__xludf.DUMMYFUNCTION("""COMPUTED_VALUE"""),"Panth Shah")</f>
        <v>Panth Shah</v>
      </c>
      <c r="B117" s="1" t="str">
        <f>IFERROR(__xludf.DUMMYFUNCTION("""COMPUTED_VALUE"""),"Yes")</f>
        <v>Yes</v>
      </c>
      <c r="D117" s="1" t="str">
        <f t="shared" si="1"/>
        <v>Panth Shah</v>
      </c>
      <c r="F117" s="1" t="s">
        <v>286</v>
      </c>
      <c r="G117" s="1" t="s">
        <v>902</v>
      </c>
      <c r="H117" s="1" t="s">
        <v>1518</v>
      </c>
      <c r="I117" s="1" t="s">
        <v>2153</v>
      </c>
      <c r="J117" s="1" t="s">
        <v>2775</v>
      </c>
      <c r="K117" s="1" t="s">
        <v>3390</v>
      </c>
      <c r="L117" s="1" t="s">
        <v>3999</v>
      </c>
      <c r="M117" s="1" t="s">
        <v>2555</v>
      </c>
      <c r="N117" s="1" t="s">
        <v>5176</v>
      </c>
      <c r="O117" s="1" t="s">
        <v>5449</v>
      </c>
      <c r="P117" s="1"/>
    </row>
    <row r="118">
      <c r="A118" s="1" t="str">
        <f>IFERROR(__xludf.DUMMYFUNCTION("""COMPUTED_VALUE"""),"Joe Abraham")</f>
        <v>Joe Abraham</v>
      </c>
      <c r="B118" s="1" t="str">
        <f>IFERROR(__xludf.DUMMYFUNCTION("""COMPUTED_VALUE"""),"Yes")</f>
        <v>Yes</v>
      </c>
      <c r="D118" s="1" t="str">
        <f t="shared" si="1"/>
        <v>Joe Abraham</v>
      </c>
      <c r="F118" s="1" t="s">
        <v>288</v>
      </c>
      <c r="G118" s="1" t="s">
        <v>904</v>
      </c>
      <c r="H118" s="1" t="s">
        <v>1521</v>
      </c>
      <c r="I118" s="1" t="s">
        <v>2155</v>
      </c>
      <c r="J118" s="1" t="s">
        <v>2778</v>
      </c>
      <c r="K118" s="1" t="s">
        <v>3392</v>
      </c>
      <c r="L118" s="1" t="s">
        <v>4001</v>
      </c>
      <c r="M118" s="1" t="s">
        <v>4578</v>
      </c>
      <c r="N118" s="1" t="s">
        <v>5179</v>
      </c>
      <c r="O118" s="1" t="s">
        <v>5449</v>
      </c>
      <c r="P118" s="1"/>
    </row>
    <row r="119">
      <c r="A119" s="1" t="str">
        <f>IFERROR(__xludf.DUMMYFUNCTION("""COMPUTED_VALUE"""),"Danielle Paes Barretto")</f>
        <v>Danielle Paes Barretto</v>
      </c>
      <c r="B119" s="1" t="str">
        <f>IFERROR(__xludf.DUMMYFUNCTION("""COMPUTED_VALUE"""),"Yes")</f>
        <v>Yes</v>
      </c>
      <c r="D119" s="1" t="str">
        <f t="shared" si="1"/>
        <v>Danielle Paes Barretto</v>
      </c>
      <c r="F119" s="1" t="s">
        <v>290</v>
      </c>
      <c r="G119" s="1" t="s">
        <v>906</v>
      </c>
      <c r="H119" s="1" t="s">
        <v>1524</v>
      </c>
      <c r="I119" s="1" t="s">
        <v>2158</v>
      </c>
      <c r="J119" s="1" t="s">
        <v>2781</v>
      </c>
      <c r="K119" s="1" t="s">
        <v>3394</v>
      </c>
      <c r="L119" s="1" t="s">
        <v>4004</v>
      </c>
      <c r="M119" s="1" t="s">
        <v>4581</v>
      </c>
      <c r="N119" s="1" t="s">
        <v>5181</v>
      </c>
      <c r="O119" s="1" t="s">
        <v>5449</v>
      </c>
      <c r="P119" s="1"/>
    </row>
    <row r="120">
      <c r="A120" s="1" t="str">
        <f>IFERROR(__xludf.DUMMYFUNCTION("""COMPUTED_VALUE"""),"Divyanshu Malik")</f>
        <v>Divyanshu Malik</v>
      </c>
      <c r="B120" s="1" t="str">
        <f>IFERROR(__xludf.DUMMYFUNCTION("""COMPUTED_VALUE"""),"Yes")</f>
        <v>Yes</v>
      </c>
      <c r="D120" s="1" t="str">
        <f t="shared" si="1"/>
        <v>Divyanshu Malik</v>
      </c>
      <c r="F120" s="1" t="s">
        <v>293</v>
      </c>
      <c r="G120" s="1" t="s">
        <v>909</v>
      </c>
      <c r="H120" s="1" t="s">
        <v>1527</v>
      </c>
      <c r="I120" s="1" t="s">
        <v>2160</v>
      </c>
      <c r="J120" s="1" t="s">
        <v>2783</v>
      </c>
      <c r="K120" s="1" t="s">
        <v>3396</v>
      </c>
      <c r="L120" s="1" t="s">
        <v>4006</v>
      </c>
      <c r="M120" s="1" t="s">
        <v>4584</v>
      </c>
      <c r="N120" s="1" t="s">
        <v>5181</v>
      </c>
      <c r="O120" s="1" t="s">
        <v>5449</v>
      </c>
      <c r="P120" s="1"/>
    </row>
    <row r="121">
      <c r="A121" s="1" t="str">
        <f>IFERROR(__xludf.DUMMYFUNCTION("""COMPUTED_VALUE"""),"Abita Ann Augustine")</f>
        <v>Abita Ann Augustine</v>
      </c>
      <c r="B121" s="1" t="str">
        <f>IFERROR(__xludf.DUMMYFUNCTION("""COMPUTED_VALUE"""),"Yes")</f>
        <v>Yes</v>
      </c>
      <c r="D121" s="1" t="str">
        <f t="shared" si="1"/>
        <v>Abita Ann Augustine</v>
      </c>
      <c r="F121" s="1" t="s">
        <v>295</v>
      </c>
      <c r="G121" s="1" t="s">
        <v>911</v>
      </c>
      <c r="H121" s="1" t="s">
        <v>1530</v>
      </c>
      <c r="I121" s="1" t="s">
        <v>2163</v>
      </c>
      <c r="J121" s="1" t="s">
        <v>2785</v>
      </c>
      <c r="K121" s="1" t="s">
        <v>3398</v>
      </c>
      <c r="L121" s="1" t="s">
        <v>4009</v>
      </c>
      <c r="M121" s="1" t="s">
        <v>4587</v>
      </c>
      <c r="N121" s="1" t="s">
        <v>5184</v>
      </c>
      <c r="O121" s="1" t="s">
        <v>5449</v>
      </c>
      <c r="P121" s="1"/>
    </row>
    <row r="122">
      <c r="A122" s="1" t="str">
        <f>IFERROR(__xludf.DUMMYFUNCTION("""COMPUTED_VALUE"""),"Ishwarya Lakshmi")</f>
        <v>Ishwarya Lakshmi</v>
      </c>
      <c r="B122" s="1" t="str">
        <f>IFERROR(__xludf.DUMMYFUNCTION("""COMPUTED_VALUE"""),"Yes")</f>
        <v>Yes</v>
      </c>
      <c r="D122" s="1" t="str">
        <f t="shared" si="1"/>
        <v>Ishwarya Lakshmi</v>
      </c>
      <c r="F122" s="1" t="s">
        <v>297</v>
      </c>
      <c r="G122" s="1" t="s">
        <v>913</v>
      </c>
      <c r="H122" s="1" t="s">
        <v>1533</v>
      </c>
      <c r="I122" s="1" t="s">
        <v>2165</v>
      </c>
      <c r="J122" s="1" t="s">
        <v>2788</v>
      </c>
      <c r="K122" s="1" t="s">
        <v>3401</v>
      </c>
      <c r="L122" s="1" t="s">
        <v>4012</v>
      </c>
      <c r="M122" s="1" t="s">
        <v>4590</v>
      </c>
      <c r="N122" s="1" t="s">
        <v>5186</v>
      </c>
      <c r="O122" s="1" t="s">
        <v>5449</v>
      </c>
      <c r="P122" s="1"/>
    </row>
    <row r="123">
      <c r="A123" s="1" t="str">
        <f>IFERROR(__xludf.DUMMYFUNCTION("""COMPUTED_VALUE"""),"Hanish")</f>
        <v>Hanish</v>
      </c>
      <c r="B123" s="1" t="str">
        <f>IFERROR(__xludf.DUMMYFUNCTION("""COMPUTED_VALUE"""),"Yes")</f>
        <v>Yes</v>
      </c>
      <c r="D123" s="1" t="str">
        <f t="shared" si="1"/>
        <v>Hanish</v>
      </c>
      <c r="F123" s="1" t="s">
        <v>299</v>
      </c>
      <c r="G123" s="1" t="s">
        <v>915</v>
      </c>
      <c r="H123" s="1" t="s">
        <v>1535</v>
      </c>
      <c r="I123" s="1" t="s">
        <v>2167</v>
      </c>
      <c r="J123" s="1" t="s">
        <v>2790</v>
      </c>
      <c r="K123" s="1" t="s">
        <v>5486</v>
      </c>
      <c r="L123" s="1" t="s">
        <v>1204</v>
      </c>
      <c r="M123" s="1" t="s">
        <v>2317</v>
      </c>
      <c r="N123" s="1" t="s">
        <v>5188</v>
      </c>
      <c r="O123" s="1" t="s">
        <v>5449</v>
      </c>
      <c r="P123" s="1"/>
    </row>
    <row r="124">
      <c r="A124" s="1" t="str">
        <f>IFERROR(__xludf.DUMMYFUNCTION("""COMPUTED_VALUE"""),"Wojtek Czuba")</f>
        <v>Wojtek Czuba</v>
      </c>
      <c r="B124" s="1" t="str">
        <f>IFERROR(__xludf.DUMMYFUNCTION("""COMPUTED_VALUE"""),"Yes")</f>
        <v>Yes</v>
      </c>
      <c r="D124" s="1" t="str">
        <f t="shared" si="1"/>
        <v>Wojtek Czuba</v>
      </c>
      <c r="F124" s="1" t="s">
        <v>302</v>
      </c>
      <c r="G124" s="1" t="s">
        <v>918</v>
      </c>
      <c r="H124" s="1" t="s">
        <v>1537</v>
      </c>
      <c r="I124" s="1" t="s">
        <v>2169</v>
      </c>
      <c r="J124" s="1" t="s">
        <v>2792</v>
      </c>
      <c r="K124" s="1" t="s">
        <v>3406</v>
      </c>
      <c r="L124" s="1" t="s">
        <v>4015</v>
      </c>
      <c r="M124" s="1" t="s">
        <v>4592</v>
      </c>
      <c r="N124" s="1" t="s">
        <v>5191</v>
      </c>
      <c r="O124" s="1" t="s">
        <v>5449</v>
      </c>
      <c r="P124" s="1"/>
    </row>
    <row r="125">
      <c r="A125" s="1" t="str">
        <f>IFERROR(__xludf.DUMMYFUNCTION("""COMPUTED_VALUE"""),"Akash Mhatre")</f>
        <v>Akash Mhatre</v>
      </c>
      <c r="B125" s="1" t="str">
        <f>IFERROR(__xludf.DUMMYFUNCTION("""COMPUTED_VALUE"""),"Yes")</f>
        <v>Yes</v>
      </c>
      <c r="D125" s="1" t="str">
        <f t="shared" si="1"/>
        <v>Akash Mhatre</v>
      </c>
      <c r="F125" s="1" t="s">
        <v>305</v>
      </c>
      <c r="G125" s="1" t="s">
        <v>920</v>
      </c>
      <c r="H125" s="1" t="s">
        <v>1539</v>
      </c>
      <c r="I125" s="1" t="s">
        <v>2171</v>
      </c>
      <c r="J125" s="1" t="s">
        <v>2795</v>
      </c>
      <c r="K125" s="1" t="s">
        <v>3408</v>
      </c>
      <c r="L125" s="1" t="s">
        <v>4017</v>
      </c>
      <c r="M125" s="1" t="s">
        <v>4595</v>
      </c>
      <c r="N125" s="1" t="s">
        <v>5193</v>
      </c>
      <c r="O125" s="1" t="s">
        <v>5449</v>
      </c>
      <c r="P125" s="1"/>
    </row>
    <row r="126">
      <c r="A126" s="1" t="str">
        <f>IFERROR(__xludf.DUMMYFUNCTION("""COMPUTED_VALUE"""),"Shaini Soni")</f>
        <v>Shaini Soni</v>
      </c>
      <c r="B126" s="1" t="str">
        <f>IFERROR(__xludf.DUMMYFUNCTION("""COMPUTED_VALUE"""),"Yes")</f>
        <v>Yes</v>
      </c>
      <c r="D126" s="1" t="str">
        <f t="shared" si="1"/>
        <v>Shaini Soni</v>
      </c>
      <c r="F126" s="1" t="s">
        <v>308</v>
      </c>
      <c r="G126" s="1" t="s">
        <v>923</v>
      </c>
      <c r="H126" s="1" t="s">
        <v>1542</v>
      </c>
      <c r="I126" s="1" t="s">
        <v>2174</v>
      </c>
      <c r="J126" s="1" t="s">
        <v>3877</v>
      </c>
      <c r="K126" s="1" t="s">
        <v>3410</v>
      </c>
      <c r="L126" s="1" t="s">
        <v>4020</v>
      </c>
      <c r="M126" s="1" t="s">
        <v>4598</v>
      </c>
      <c r="N126" s="1" t="s">
        <v>5196</v>
      </c>
      <c r="O126" s="1" t="s">
        <v>5449</v>
      </c>
      <c r="P126" s="1"/>
    </row>
    <row r="127">
      <c r="A127" s="1" t="str">
        <f>IFERROR(__xludf.DUMMYFUNCTION("""COMPUTED_VALUE"""),"Medha Shaharkar")</f>
        <v>Medha Shaharkar</v>
      </c>
      <c r="B127" s="1" t="str">
        <f>IFERROR(__xludf.DUMMYFUNCTION("""COMPUTED_VALUE"""),"Yes")</f>
        <v>Yes</v>
      </c>
      <c r="D127" s="1" t="str">
        <f t="shared" si="1"/>
        <v>Medha Shaharkar</v>
      </c>
      <c r="F127" s="1" t="s">
        <v>310</v>
      </c>
      <c r="G127" s="1" t="s">
        <v>925</v>
      </c>
      <c r="H127" s="1" t="s">
        <v>1544</v>
      </c>
      <c r="I127" s="1" t="s">
        <v>2176</v>
      </c>
      <c r="J127" s="1" t="s">
        <v>2801</v>
      </c>
      <c r="K127" s="1" t="s">
        <v>3413</v>
      </c>
      <c r="L127" s="1" t="s">
        <v>4023</v>
      </c>
      <c r="M127" s="1" t="s">
        <v>4600</v>
      </c>
      <c r="N127" s="1" t="s">
        <v>5198</v>
      </c>
      <c r="O127" s="1" t="s">
        <v>5449</v>
      </c>
      <c r="P127" s="1"/>
    </row>
    <row r="128">
      <c r="A128" s="1" t="str">
        <f>IFERROR(__xludf.DUMMYFUNCTION("""COMPUTED_VALUE"""),"Dankuni")</f>
        <v>Dankuni</v>
      </c>
      <c r="B128" s="1" t="str">
        <f>IFERROR(__xludf.DUMMYFUNCTION("""COMPUTED_VALUE"""),"Yes")</f>
        <v>Yes</v>
      </c>
      <c r="D128" s="1" t="str">
        <f t="shared" si="1"/>
        <v>Dankuni</v>
      </c>
      <c r="F128" s="1" t="s">
        <v>312</v>
      </c>
      <c r="G128" s="1" t="s">
        <v>927</v>
      </c>
      <c r="H128" s="1" t="s">
        <v>1546</v>
      </c>
      <c r="I128" s="1" t="s">
        <v>2178</v>
      </c>
      <c r="J128" s="1" t="s">
        <v>2804</v>
      </c>
      <c r="K128" s="1" t="s">
        <v>3415</v>
      </c>
      <c r="L128" s="1" t="s">
        <v>4026</v>
      </c>
      <c r="M128" s="1" t="s">
        <v>4603</v>
      </c>
      <c r="N128" s="1" t="s">
        <v>2662</v>
      </c>
      <c r="O128" s="1" t="s">
        <v>5449</v>
      </c>
      <c r="P128" s="1"/>
    </row>
    <row r="129">
      <c r="A129" s="1" t="str">
        <f>IFERROR(__xludf.DUMMYFUNCTION("""COMPUTED_VALUE"""),"Carlos Castro")</f>
        <v>Carlos Castro</v>
      </c>
      <c r="B129" s="1" t="str">
        <f>IFERROR(__xludf.DUMMYFUNCTION("""COMPUTED_VALUE"""),"Yes")</f>
        <v>Yes</v>
      </c>
      <c r="D129" s="1" t="str">
        <f t="shared" si="1"/>
        <v>Carlos Castro</v>
      </c>
      <c r="F129" s="1" t="s">
        <v>315</v>
      </c>
      <c r="G129" s="1" t="s">
        <v>5487</v>
      </c>
      <c r="H129" s="1" t="s">
        <v>1548</v>
      </c>
      <c r="I129" s="1" t="s">
        <v>2181</v>
      </c>
      <c r="J129" s="1" t="s">
        <v>2807</v>
      </c>
      <c r="K129" s="1" t="s">
        <v>3418</v>
      </c>
      <c r="L129" s="1" t="s">
        <v>4028</v>
      </c>
      <c r="M129" s="1" t="s">
        <v>4605</v>
      </c>
      <c r="N129" s="1" t="s">
        <v>5200</v>
      </c>
      <c r="O129" s="1" t="s">
        <v>5449</v>
      </c>
      <c r="P129" s="1"/>
    </row>
    <row r="130">
      <c r="A130" s="1" t="str">
        <f>IFERROR(__xludf.DUMMYFUNCTION("""COMPUTED_VALUE"""),"M Thejaswini")</f>
        <v>M Thejaswini</v>
      </c>
      <c r="B130" s="1" t="str">
        <f>IFERROR(__xludf.DUMMYFUNCTION("""COMPUTED_VALUE"""),"Yes")</f>
        <v>Yes</v>
      </c>
      <c r="D130" s="1" t="str">
        <f t="shared" si="1"/>
        <v>M Thejaswini</v>
      </c>
      <c r="F130" s="1" t="s">
        <v>317</v>
      </c>
      <c r="G130" s="1" t="s">
        <v>933</v>
      </c>
      <c r="H130" s="1" t="s">
        <v>1550</v>
      </c>
      <c r="I130" s="1" t="s">
        <v>2183</v>
      </c>
      <c r="J130" s="1" t="s">
        <v>2751</v>
      </c>
      <c r="K130" s="1" t="s">
        <v>3424</v>
      </c>
      <c r="L130" s="1" t="s">
        <v>4026</v>
      </c>
      <c r="M130" s="1" t="s">
        <v>4608</v>
      </c>
      <c r="N130" s="1" t="s">
        <v>5202</v>
      </c>
      <c r="O130" s="1" t="s">
        <v>5449</v>
      </c>
      <c r="P130" s="1"/>
    </row>
    <row r="131">
      <c r="A131" s="1" t="str">
        <f>IFERROR(__xludf.DUMMYFUNCTION("""COMPUTED_VALUE"""),"Yiby Morales")</f>
        <v>Yiby Morales</v>
      </c>
      <c r="B131" s="1" t="str">
        <f>IFERROR(__xludf.DUMMYFUNCTION("""COMPUTED_VALUE"""),"Yes")</f>
        <v>Yes</v>
      </c>
      <c r="D131" s="1" t="str">
        <f t="shared" si="1"/>
        <v>Yiby Morales</v>
      </c>
      <c r="F131" s="1" t="s">
        <v>319</v>
      </c>
      <c r="G131" s="1" t="s">
        <v>5488</v>
      </c>
      <c r="H131" s="1" t="s">
        <v>1553</v>
      </c>
      <c r="I131" s="1" t="s">
        <v>2186</v>
      </c>
      <c r="J131" s="1" t="s">
        <v>2810</v>
      </c>
      <c r="K131" s="1" t="s">
        <v>3427</v>
      </c>
      <c r="L131" s="1" t="s">
        <v>4030</v>
      </c>
      <c r="M131" s="1" t="s">
        <v>4611</v>
      </c>
      <c r="N131" s="1" t="s">
        <v>5205</v>
      </c>
      <c r="O131" s="1" t="s">
        <v>5449</v>
      </c>
      <c r="P131" s="1"/>
    </row>
    <row r="132">
      <c r="A132" s="1" t="str">
        <f>IFERROR(__xludf.DUMMYFUNCTION("""COMPUTED_VALUE"""),"Oyindamola")</f>
        <v>Oyindamola</v>
      </c>
      <c r="B132" s="1" t="str">
        <f>IFERROR(__xludf.DUMMYFUNCTION("""COMPUTED_VALUE"""),"Yes")</f>
        <v>Yes</v>
      </c>
      <c r="D132" s="1" t="str">
        <f t="shared" si="1"/>
        <v>Oyindamola</v>
      </c>
      <c r="F132" s="1" t="s">
        <v>321</v>
      </c>
      <c r="G132" s="1" t="s">
        <v>938</v>
      </c>
      <c r="H132" s="1" t="s">
        <v>1556</v>
      </c>
      <c r="I132" s="1" t="s">
        <v>2188</v>
      </c>
      <c r="J132" s="1" t="s">
        <v>2813</v>
      </c>
      <c r="K132" s="1" t="s">
        <v>3429</v>
      </c>
      <c r="L132" s="1" t="s">
        <v>4033</v>
      </c>
      <c r="M132" s="1" t="s">
        <v>4614</v>
      </c>
      <c r="N132" s="1" t="s">
        <v>5207</v>
      </c>
      <c r="O132" s="1" t="s">
        <v>5449</v>
      </c>
      <c r="P132" s="1"/>
    </row>
    <row r="133">
      <c r="A133" s="1" t="str">
        <f>IFERROR(__xludf.DUMMYFUNCTION("""COMPUTED_VALUE"""),"ILS")</f>
        <v>ILS</v>
      </c>
      <c r="B133" s="1" t="str">
        <f>IFERROR(__xludf.DUMMYFUNCTION("""COMPUTED_VALUE"""),"Yes")</f>
        <v>Yes</v>
      </c>
      <c r="D133" s="1" t="str">
        <f t="shared" si="1"/>
        <v>ILS</v>
      </c>
      <c r="F133" s="1" t="s">
        <v>324</v>
      </c>
      <c r="G133" s="1" t="s">
        <v>940</v>
      </c>
      <c r="H133" s="1" t="s">
        <v>1558</v>
      </c>
      <c r="I133" s="1" t="s">
        <v>2190</v>
      </c>
      <c r="J133" s="1" t="s">
        <v>2815</v>
      </c>
      <c r="K133" s="1" t="s">
        <v>3433</v>
      </c>
      <c r="L133" s="1" t="s">
        <v>4035</v>
      </c>
      <c r="M133" s="1" t="s">
        <v>4617</v>
      </c>
      <c r="N133" s="1" t="s">
        <v>5210</v>
      </c>
      <c r="O133" s="1" t="s">
        <v>5449</v>
      </c>
      <c r="P133" s="1"/>
    </row>
    <row r="134">
      <c r="A134" s="1" t="str">
        <f>IFERROR(__xludf.DUMMYFUNCTION("""COMPUTED_VALUE"""),"Solomon Ejukorlem")</f>
        <v>Solomon Ejukorlem</v>
      </c>
      <c r="B134" s="1" t="str">
        <f>IFERROR(__xludf.DUMMYFUNCTION("""COMPUTED_VALUE"""),"Yes")</f>
        <v>Yes</v>
      </c>
      <c r="D134" s="1" t="str">
        <f t="shared" si="1"/>
        <v>Solomon Ejukorlem</v>
      </c>
      <c r="F134" s="1" t="s">
        <v>327</v>
      </c>
      <c r="G134" s="1" t="s">
        <v>942</v>
      </c>
      <c r="H134" s="1" t="s">
        <v>1561</v>
      </c>
      <c r="I134" s="1" t="s">
        <v>2192</v>
      </c>
      <c r="J134" s="1" t="s">
        <v>2817</v>
      </c>
      <c r="K134" s="1" t="s">
        <v>3436</v>
      </c>
      <c r="L134" s="1" t="s">
        <v>4038</v>
      </c>
      <c r="M134" s="1" t="s">
        <v>4620</v>
      </c>
      <c r="N134" s="1" t="s">
        <v>1976</v>
      </c>
      <c r="O134" s="1" t="s">
        <v>5449</v>
      </c>
      <c r="P134" s="1"/>
    </row>
    <row r="135">
      <c r="A135" s="1" t="str">
        <f>IFERROR(__xludf.DUMMYFUNCTION("""COMPUTED_VALUE"""),"Marwan Saeed Alsharabbi")</f>
        <v>Marwan Saeed Alsharabbi</v>
      </c>
      <c r="B135" s="1" t="str">
        <f>IFERROR(__xludf.DUMMYFUNCTION("""COMPUTED_VALUE"""),"Yes")</f>
        <v>Yes</v>
      </c>
      <c r="D135" s="1" t="str">
        <f t="shared" si="1"/>
        <v>Marwan Saeed Alsharabbi</v>
      </c>
      <c r="F135" s="1" t="s">
        <v>329</v>
      </c>
      <c r="G135" s="1" t="s">
        <v>945</v>
      </c>
      <c r="H135" s="1" t="s">
        <v>1564</v>
      </c>
      <c r="I135" s="1" t="s">
        <v>2195</v>
      </c>
      <c r="J135" s="1" t="s">
        <v>2820</v>
      </c>
      <c r="K135" s="1" t="s">
        <v>3438</v>
      </c>
      <c r="L135" s="1" t="s">
        <v>1204</v>
      </c>
      <c r="M135" s="1" t="s">
        <v>4623</v>
      </c>
      <c r="N135" s="1" t="s">
        <v>5212</v>
      </c>
      <c r="O135" s="1" t="s">
        <v>5449</v>
      </c>
      <c r="P135" s="1"/>
    </row>
    <row r="136">
      <c r="A136" s="1" t="str">
        <f>IFERROR(__xludf.DUMMYFUNCTION("""COMPUTED_VALUE"""),"Sindhu Sirigireddy")</f>
        <v>Sindhu Sirigireddy</v>
      </c>
      <c r="B136" s="1" t="str">
        <f>IFERROR(__xludf.DUMMYFUNCTION("""COMPUTED_VALUE"""),"Yes")</f>
        <v>Yes</v>
      </c>
      <c r="D136" s="1" t="str">
        <f t="shared" si="1"/>
        <v>Sindhu Sirigireddy</v>
      </c>
      <c r="F136" s="1" t="s">
        <v>331</v>
      </c>
      <c r="G136" s="1" t="s">
        <v>947</v>
      </c>
      <c r="H136" s="1" t="s">
        <v>1566</v>
      </c>
      <c r="I136" s="1" t="s">
        <v>2197</v>
      </c>
      <c r="J136" s="1" t="s">
        <v>2823</v>
      </c>
      <c r="K136" s="1" t="s">
        <v>3441</v>
      </c>
      <c r="L136" s="1" t="s">
        <v>4040</v>
      </c>
      <c r="M136" s="1" t="s">
        <v>4625</v>
      </c>
      <c r="N136" s="1" t="s">
        <v>5214</v>
      </c>
      <c r="O136" s="1" t="s">
        <v>5449</v>
      </c>
      <c r="P136" s="1"/>
    </row>
    <row r="137">
      <c r="A137" s="1" t="str">
        <f>IFERROR(__xludf.DUMMYFUNCTION("""COMPUTED_VALUE"""),"Verrah Otiende")</f>
        <v>Verrah Otiende</v>
      </c>
      <c r="B137" s="1" t="str">
        <f>IFERROR(__xludf.DUMMYFUNCTION("""COMPUTED_VALUE"""),"Yes")</f>
        <v>Yes</v>
      </c>
      <c r="D137" s="1" t="str">
        <f t="shared" si="1"/>
        <v>Verrah Otiende</v>
      </c>
      <c r="F137" s="1" t="s">
        <v>333</v>
      </c>
      <c r="G137" s="1" t="s">
        <v>949</v>
      </c>
      <c r="H137" s="1" t="s">
        <v>1569</v>
      </c>
      <c r="I137" s="1" t="s">
        <v>2200</v>
      </c>
      <c r="J137" s="1" t="s">
        <v>2826</v>
      </c>
      <c r="K137" s="1" t="s">
        <v>3444</v>
      </c>
      <c r="L137" s="1" t="s">
        <v>4043</v>
      </c>
      <c r="M137" s="1" t="s">
        <v>4627</v>
      </c>
      <c r="N137" s="1" t="s">
        <v>5216</v>
      </c>
      <c r="O137" s="1" t="s">
        <v>5449</v>
      </c>
      <c r="P137" s="1"/>
    </row>
    <row r="138">
      <c r="A138" s="1" t="str">
        <f>IFERROR(__xludf.DUMMYFUNCTION("""COMPUTED_VALUE"""),"Jayavardhan Kaspa")</f>
        <v>Jayavardhan Kaspa</v>
      </c>
      <c r="B138" s="1" t="str">
        <f>IFERROR(__xludf.DUMMYFUNCTION("""COMPUTED_VALUE"""),"Yes")</f>
        <v>Yes</v>
      </c>
      <c r="D138" s="1" t="str">
        <f t="shared" si="1"/>
        <v>Jayavardhan Kaspa</v>
      </c>
      <c r="F138" s="1" t="s">
        <v>335</v>
      </c>
      <c r="G138" s="1" t="s">
        <v>952</v>
      </c>
      <c r="H138" s="1" t="s">
        <v>1572</v>
      </c>
      <c r="I138" s="1" t="s">
        <v>2202</v>
      </c>
      <c r="J138" s="1" t="s">
        <v>2828</v>
      </c>
      <c r="K138" s="1" t="s">
        <v>3447</v>
      </c>
      <c r="L138" s="1" t="s">
        <v>2276</v>
      </c>
      <c r="M138" s="1" t="s">
        <v>4630</v>
      </c>
      <c r="N138" s="1" t="s">
        <v>5218</v>
      </c>
      <c r="O138" s="1" t="s">
        <v>5449</v>
      </c>
      <c r="P138" s="1"/>
    </row>
    <row r="139">
      <c r="A139" s="1" t="str">
        <f>IFERROR(__xludf.DUMMYFUNCTION("""COMPUTED_VALUE"""),"Sumit S Chawla")</f>
        <v>Sumit S Chawla</v>
      </c>
      <c r="B139" s="1" t="str">
        <f>IFERROR(__xludf.DUMMYFUNCTION("""COMPUTED_VALUE"""),"Yes")</f>
        <v>Yes</v>
      </c>
      <c r="D139" s="1" t="str">
        <f t="shared" si="1"/>
        <v>Sumit S Chawla</v>
      </c>
      <c r="F139" s="1" t="s">
        <v>338</v>
      </c>
      <c r="G139" s="1" t="s">
        <v>954</v>
      </c>
      <c r="H139" s="1" t="s">
        <v>1574</v>
      </c>
      <c r="I139" s="1" t="s">
        <v>2205</v>
      </c>
      <c r="J139" s="1" t="s">
        <v>2831</v>
      </c>
      <c r="K139" s="1" t="s">
        <v>3449</v>
      </c>
      <c r="L139" s="1" t="s">
        <v>4045</v>
      </c>
      <c r="M139" s="1" t="s">
        <v>4633</v>
      </c>
      <c r="N139" s="1" t="s">
        <v>5220</v>
      </c>
      <c r="O139" s="1" t="s">
        <v>5449</v>
      </c>
      <c r="P139" s="1"/>
    </row>
    <row r="140">
      <c r="A140" s="1" t="str">
        <f>IFERROR(__xludf.DUMMYFUNCTION("""COMPUTED_VALUE"""),"R.M Subodha Lakmini Rathnayake")</f>
        <v>R.M Subodha Lakmini Rathnayake</v>
      </c>
      <c r="B140" s="1" t="str">
        <f>IFERROR(__xludf.DUMMYFUNCTION("""COMPUTED_VALUE"""),"Yes")</f>
        <v>Yes</v>
      </c>
      <c r="D140" s="1" t="str">
        <f t="shared" si="1"/>
        <v>R.M Subodha Lakmini Rathnayake</v>
      </c>
      <c r="F140" s="1" t="s">
        <v>340</v>
      </c>
      <c r="G140" s="1" t="s">
        <v>957</v>
      </c>
      <c r="H140" s="1" t="s">
        <v>1576</v>
      </c>
      <c r="I140" s="1" t="s">
        <v>2208</v>
      </c>
      <c r="J140" s="1" t="s">
        <v>2834</v>
      </c>
      <c r="K140" s="1" t="s">
        <v>3452</v>
      </c>
      <c r="L140" s="1" t="s">
        <v>4047</v>
      </c>
      <c r="M140" s="1" t="s">
        <v>4636</v>
      </c>
      <c r="N140" s="1" t="s">
        <v>5223</v>
      </c>
      <c r="O140" s="1" t="s">
        <v>5449</v>
      </c>
      <c r="P140" s="1"/>
    </row>
    <row r="141">
      <c r="A141" s="1" t="str">
        <f>IFERROR(__xludf.DUMMYFUNCTION("""COMPUTED_VALUE"""),"Pradnya Karve")</f>
        <v>Pradnya Karve</v>
      </c>
      <c r="B141" s="1" t="str">
        <f>IFERROR(__xludf.DUMMYFUNCTION("""COMPUTED_VALUE"""),"Yes")</f>
        <v>Yes</v>
      </c>
      <c r="D141" s="1" t="str">
        <f t="shared" si="1"/>
        <v>Pradnya Karve</v>
      </c>
      <c r="F141" s="1" t="s">
        <v>342</v>
      </c>
      <c r="G141" s="1" t="s">
        <v>959</v>
      </c>
      <c r="H141" s="1" t="s">
        <v>5489</v>
      </c>
      <c r="I141" s="1" t="s">
        <v>2211</v>
      </c>
      <c r="J141" s="1" t="s">
        <v>2836</v>
      </c>
      <c r="K141" s="1" t="s">
        <v>3455</v>
      </c>
      <c r="L141" s="1" t="s">
        <v>4050</v>
      </c>
      <c r="M141" s="1" t="s">
        <v>1348</v>
      </c>
      <c r="N141" s="1" t="s">
        <v>5225</v>
      </c>
      <c r="O141" s="1" t="s">
        <v>5449</v>
      </c>
      <c r="P141" s="1"/>
    </row>
    <row r="142">
      <c r="A142" s="1" t="str">
        <f>IFERROR(__xludf.DUMMYFUNCTION("""COMPUTED_VALUE"""),"Bushra Akram")</f>
        <v>Bushra Akram</v>
      </c>
      <c r="B142" s="1" t="str">
        <f>IFERROR(__xludf.DUMMYFUNCTION("""COMPUTED_VALUE"""),"Yes")</f>
        <v>Yes</v>
      </c>
      <c r="D142" s="1" t="str">
        <f t="shared" si="1"/>
        <v>Bushra Akram</v>
      </c>
      <c r="F142" s="1" t="s">
        <v>344</v>
      </c>
      <c r="G142" s="1" t="s">
        <v>961</v>
      </c>
      <c r="H142" s="1" t="s">
        <v>1581</v>
      </c>
      <c r="I142" s="1" t="s">
        <v>2213</v>
      </c>
      <c r="J142" s="1" t="s">
        <v>2838</v>
      </c>
      <c r="K142" s="1" t="s">
        <v>3457</v>
      </c>
      <c r="L142" s="1" t="s">
        <v>4052</v>
      </c>
      <c r="M142" s="1" t="s">
        <v>4638</v>
      </c>
      <c r="N142" s="1" t="s">
        <v>5227</v>
      </c>
      <c r="O142" s="1" t="s">
        <v>5449</v>
      </c>
      <c r="P142" s="1"/>
    </row>
    <row r="143">
      <c r="A143" s="1" t="str">
        <f>IFERROR(__xludf.DUMMYFUNCTION("""COMPUTED_VALUE"""),"Clare-Joyce F. N.")</f>
        <v>Clare-Joyce F. N.</v>
      </c>
      <c r="B143" s="1" t="str">
        <f>IFERROR(__xludf.DUMMYFUNCTION("""COMPUTED_VALUE"""),"Yes")</f>
        <v>Yes</v>
      </c>
      <c r="D143" s="1" t="str">
        <f t="shared" si="1"/>
        <v>Clare-Joyce F. N.</v>
      </c>
      <c r="F143" s="1" t="s">
        <v>346</v>
      </c>
      <c r="G143" s="1" t="s">
        <v>964</v>
      </c>
      <c r="H143" s="1" t="s">
        <v>1584</v>
      </c>
      <c r="I143" s="1" t="s">
        <v>2215</v>
      </c>
      <c r="J143" s="1" t="s">
        <v>5490</v>
      </c>
      <c r="K143" s="1" t="s">
        <v>3460</v>
      </c>
      <c r="L143" s="1" t="s">
        <v>4054</v>
      </c>
      <c r="M143" s="1" t="s">
        <v>5491</v>
      </c>
      <c r="N143" s="1" t="s">
        <v>5230</v>
      </c>
      <c r="O143" s="1" t="s">
        <v>5449</v>
      </c>
      <c r="P143" s="1"/>
    </row>
    <row r="144">
      <c r="A144" s="1" t="str">
        <f>IFERROR(__xludf.DUMMYFUNCTION("""COMPUTED_VALUE"""),"Shanaya Mehta")</f>
        <v>Shanaya Mehta</v>
      </c>
      <c r="B144" s="1" t="str">
        <f>IFERROR(__xludf.DUMMYFUNCTION("""COMPUTED_VALUE"""),"Yes")</f>
        <v>Yes</v>
      </c>
      <c r="D144" s="1" t="str">
        <f t="shared" si="1"/>
        <v>Shanaya Mehta</v>
      </c>
      <c r="F144" s="1" t="s">
        <v>349</v>
      </c>
      <c r="G144" s="1" t="s">
        <v>967</v>
      </c>
      <c r="H144" s="1" t="s">
        <v>1586</v>
      </c>
      <c r="I144" s="1" t="s">
        <v>2218</v>
      </c>
      <c r="J144" s="1" t="s">
        <v>2844</v>
      </c>
      <c r="K144" s="1" t="s">
        <v>4047</v>
      </c>
      <c r="L144" s="1" t="s">
        <v>4057</v>
      </c>
      <c r="M144" s="1" t="s">
        <v>4643</v>
      </c>
      <c r="N144" s="1" t="s">
        <v>5232</v>
      </c>
      <c r="O144" s="1" t="s">
        <v>5449</v>
      </c>
      <c r="P144" s="1"/>
    </row>
    <row r="145">
      <c r="A145" s="1" t="str">
        <f>IFERROR(__xludf.DUMMYFUNCTION("""COMPUTED_VALUE"""),"Steve Paek")</f>
        <v>Steve Paek</v>
      </c>
      <c r="B145" s="1" t="str">
        <f>IFERROR(__xludf.DUMMYFUNCTION("""COMPUTED_VALUE"""),"Yes")</f>
        <v>Yes</v>
      </c>
      <c r="D145" s="1" t="str">
        <f t="shared" si="1"/>
        <v>Steve Paek</v>
      </c>
      <c r="F145" s="1" t="s">
        <v>351</v>
      </c>
      <c r="G145" s="1" t="s">
        <v>969</v>
      </c>
      <c r="H145" s="1" t="s">
        <v>169</v>
      </c>
      <c r="I145" s="1" t="s">
        <v>2221</v>
      </c>
      <c r="J145" s="1" t="s">
        <v>2846</v>
      </c>
      <c r="K145" s="1" t="s">
        <v>3465</v>
      </c>
      <c r="L145" s="1" t="s">
        <v>4060</v>
      </c>
      <c r="M145" s="1" t="s">
        <v>4004</v>
      </c>
      <c r="N145" s="1" t="s">
        <v>5235</v>
      </c>
      <c r="O145" s="1" t="s">
        <v>5449</v>
      </c>
      <c r="P145" s="1"/>
    </row>
    <row r="146">
      <c r="A146" s="1" t="str">
        <f>IFERROR(__xludf.DUMMYFUNCTION("""COMPUTED_VALUE"""),"Harryson Johnson")</f>
        <v>Harryson Johnson</v>
      </c>
      <c r="B146" s="1" t="str">
        <f>IFERROR(__xludf.DUMMYFUNCTION("""COMPUTED_VALUE"""),"Yes")</f>
        <v>Yes</v>
      </c>
      <c r="D146" s="1" t="str">
        <f t="shared" si="1"/>
        <v>Harryson Johnson</v>
      </c>
      <c r="F146" s="1" t="s">
        <v>353</v>
      </c>
      <c r="G146" s="1" t="s">
        <v>972</v>
      </c>
      <c r="H146" s="1" t="s">
        <v>1590</v>
      </c>
      <c r="I146" s="1" t="s">
        <v>2224</v>
      </c>
      <c r="J146" s="1" t="s">
        <v>2849</v>
      </c>
      <c r="K146" s="1" t="s">
        <v>3468</v>
      </c>
      <c r="L146" s="1" t="s">
        <v>4062</v>
      </c>
      <c r="M146" s="1" t="s">
        <v>4127</v>
      </c>
      <c r="N146" s="1" t="s">
        <v>5237</v>
      </c>
      <c r="O146" s="1" t="s">
        <v>5449</v>
      </c>
      <c r="P146" s="1"/>
    </row>
    <row r="147">
      <c r="A147" s="1" t="str">
        <f>IFERROR(__xludf.DUMMYFUNCTION("""COMPUTED_VALUE"""),"Stefan Z")</f>
        <v>Stefan Z</v>
      </c>
      <c r="B147" s="1" t="str">
        <f>IFERROR(__xludf.DUMMYFUNCTION("""COMPUTED_VALUE"""),"Yes")</f>
        <v>Yes</v>
      </c>
      <c r="D147" s="1" t="str">
        <f t="shared" si="1"/>
        <v>Stefan Z</v>
      </c>
      <c r="F147" s="1" t="s">
        <v>355</v>
      </c>
      <c r="G147" s="1" t="s">
        <v>974</v>
      </c>
      <c r="H147" s="1" t="s">
        <v>1593</v>
      </c>
      <c r="I147" s="1" t="s">
        <v>2226</v>
      </c>
      <c r="J147" s="1" t="s">
        <v>2851</v>
      </c>
      <c r="K147" s="1" t="s">
        <v>3471</v>
      </c>
      <c r="L147" s="1" t="s">
        <v>4064</v>
      </c>
      <c r="M147" s="1" t="s">
        <v>4645</v>
      </c>
      <c r="N147" s="1" t="s">
        <v>5240</v>
      </c>
      <c r="O147" s="1" t="s">
        <v>5449</v>
      </c>
      <c r="P147" s="1"/>
    </row>
    <row r="148">
      <c r="A148" s="1" t="str">
        <f>IFERROR(__xludf.DUMMYFUNCTION("""COMPUTED_VALUE"""),"Anna Hae")</f>
        <v>Anna Hae</v>
      </c>
      <c r="B148" s="1" t="str">
        <f>IFERROR(__xludf.DUMMYFUNCTION("""COMPUTED_VALUE"""),"Yes")</f>
        <v>Yes</v>
      </c>
      <c r="D148" s="1" t="str">
        <f t="shared" si="1"/>
        <v>Anna Hae</v>
      </c>
      <c r="F148" s="1" t="s">
        <v>358</v>
      </c>
      <c r="G148" s="1" t="s">
        <v>976</v>
      </c>
      <c r="H148" s="1" t="s">
        <v>1595</v>
      </c>
      <c r="I148" s="1" t="s">
        <v>2228</v>
      </c>
      <c r="J148" s="1" t="s">
        <v>2854</v>
      </c>
      <c r="K148" s="1" t="s">
        <v>3474</v>
      </c>
      <c r="L148" s="1" t="s">
        <v>4065</v>
      </c>
      <c r="M148" s="1" t="s">
        <v>4648</v>
      </c>
      <c r="N148" s="1" t="s">
        <v>5243</v>
      </c>
      <c r="O148" s="1" t="s">
        <v>5449</v>
      </c>
      <c r="P148" s="1"/>
    </row>
    <row r="149">
      <c r="A149" s="1" t="str">
        <f>IFERROR(__xludf.DUMMYFUNCTION("""COMPUTED_VALUE"""),"Nikita Mahajan ")</f>
        <v>Nikita Mahajan </v>
      </c>
      <c r="B149" s="1" t="str">
        <f>IFERROR(__xludf.DUMMYFUNCTION("""COMPUTED_VALUE"""),"Yes")</f>
        <v>Yes</v>
      </c>
      <c r="D149" s="1" t="str">
        <f t="shared" si="1"/>
        <v>Nikita Mahajan</v>
      </c>
      <c r="F149" s="1" t="s">
        <v>361</v>
      </c>
      <c r="G149" s="1" t="s">
        <v>979</v>
      </c>
      <c r="H149" s="1" t="s">
        <v>1598</v>
      </c>
      <c r="I149" s="1" t="s">
        <v>2231</v>
      </c>
      <c r="J149" s="1" t="s">
        <v>2854</v>
      </c>
      <c r="K149" s="1" t="s">
        <v>5492</v>
      </c>
      <c r="L149" s="1" t="s">
        <v>4067</v>
      </c>
      <c r="M149" s="1" t="s">
        <v>4650</v>
      </c>
      <c r="N149" s="1" t="s">
        <v>5245</v>
      </c>
      <c r="O149" s="1" t="s">
        <v>5449</v>
      </c>
      <c r="P149" s="1"/>
    </row>
    <row r="150">
      <c r="A150" s="1" t="str">
        <f>IFERROR(__xludf.DUMMYFUNCTION("""COMPUTED_VALUE"""),"Sudha")</f>
        <v>Sudha</v>
      </c>
      <c r="B150" s="1" t="str">
        <f>IFERROR(__xludf.DUMMYFUNCTION("""COMPUTED_VALUE"""),"Yes")</f>
        <v>Yes</v>
      </c>
      <c r="D150" s="1" t="str">
        <f t="shared" si="1"/>
        <v>Sudha</v>
      </c>
      <c r="F150" s="1" t="s">
        <v>5493</v>
      </c>
      <c r="G150" s="1" t="s">
        <v>981</v>
      </c>
      <c r="H150" s="1" t="s">
        <v>1601</v>
      </c>
      <c r="I150" s="1" t="s">
        <v>2233</v>
      </c>
      <c r="J150" s="1" t="s">
        <v>2857</v>
      </c>
      <c r="K150" s="1" t="s">
        <v>3480</v>
      </c>
      <c r="L150" s="1" t="s">
        <v>2744</v>
      </c>
      <c r="M150" s="1" t="s">
        <v>4653</v>
      </c>
      <c r="N150" s="1" t="s">
        <v>5179</v>
      </c>
      <c r="O150" s="1" t="s">
        <v>5449</v>
      </c>
      <c r="P150" s="1"/>
    </row>
    <row r="151">
      <c r="A151" s="1" t="str">
        <f>IFERROR(__xludf.DUMMYFUNCTION("""COMPUTED_VALUE"""),"Vanshika Mediratta")</f>
        <v>Vanshika Mediratta</v>
      </c>
      <c r="B151" s="1" t="str">
        <f>IFERROR(__xludf.DUMMYFUNCTION("""COMPUTED_VALUE"""),"Yes")</f>
        <v>Yes</v>
      </c>
      <c r="D151" s="1" t="str">
        <f t="shared" si="1"/>
        <v>Vanshika Mediratta</v>
      </c>
      <c r="F151" s="1" t="s">
        <v>366</v>
      </c>
      <c r="G151" s="1" t="s">
        <v>983</v>
      </c>
      <c r="H151" s="1" t="s">
        <v>1604</v>
      </c>
      <c r="I151" s="1" t="s">
        <v>2236</v>
      </c>
      <c r="J151" s="1" t="s">
        <v>2860</v>
      </c>
      <c r="K151" s="1" t="s">
        <v>3483</v>
      </c>
      <c r="L151" s="1" t="s">
        <v>4071</v>
      </c>
      <c r="M151" s="1" t="s">
        <v>4655</v>
      </c>
      <c r="N151" s="1" t="s">
        <v>5247</v>
      </c>
      <c r="O151" s="1" t="s">
        <v>5449</v>
      </c>
      <c r="P151" s="1"/>
    </row>
    <row r="152">
      <c r="A152" s="1" t="str">
        <f>IFERROR(__xludf.DUMMYFUNCTION("""COMPUTED_VALUE"""),"Prashasti Gupta")</f>
        <v>Prashasti Gupta</v>
      </c>
      <c r="B152" s="1" t="str">
        <f>IFERROR(__xludf.DUMMYFUNCTION("""COMPUTED_VALUE"""),"Yes")</f>
        <v>Yes</v>
      </c>
      <c r="D152" s="1" t="str">
        <f t="shared" si="1"/>
        <v>Prashasti Gupta</v>
      </c>
      <c r="F152" s="1" t="s">
        <v>368</v>
      </c>
      <c r="G152" s="1" t="s">
        <v>985</v>
      </c>
      <c r="H152" s="1" t="s">
        <v>1606</v>
      </c>
      <c r="I152" s="1" t="s">
        <v>2239</v>
      </c>
      <c r="J152" s="1" t="s">
        <v>2862</v>
      </c>
      <c r="K152" s="1" t="s">
        <v>3485</v>
      </c>
      <c r="L152" s="1" t="s">
        <v>3920</v>
      </c>
      <c r="M152" s="1" t="s">
        <v>2111</v>
      </c>
      <c r="N152" s="1" t="s">
        <v>5250</v>
      </c>
      <c r="O152" s="1" t="s">
        <v>5449</v>
      </c>
      <c r="P152" s="1"/>
    </row>
    <row r="153">
      <c r="A153" s="1" t="str">
        <f>IFERROR(__xludf.DUMMYFUNCTION("""COMPUTED_VALUE"""),"Moshood Yahaya ")</f>
        <v>Moshood Yahaya </v>
      </c>
      <c r="B153" s="1" t="str">
        <f>IFERROR(__xludf.DUMMYFUNCTION("""COMPUTED_VALUE"""),"Yes")</f>
        <v>Yes</v>
      </c>
      <c r="D153" s="1" t="str">
        <f t="shared" si="1"/>
        <v>Moshood Yahaya</v>
      </c>
      <c r="F153" s="1" t="s">
        <v>370</v>
      </c>
      <c r="G153" s="1" t="s">
        <v>987</v>
      </c>
      <c r="H153" s="1" t="s">
        <v>1608</v>
      </c>
      <c r="I153" s="1" t="s">
        <v>2242</v>
      </c>
      <c r="J153" s="1" t="s">
        <v>2302</v>
      </c>
      <c r="K153" s="1" t="s">
        <v>3488</v>
      </c>
      <c r="L153" s="1" t="s">
        <v>4073</v>
      </c>
      <c r="M153" s="1" t="s">
        <v>4659</v>
      </c>
      <c r="N153" s="1" t="s">
        <v>5253</v>
      </c>
      <c r="O153" s="1" t="s">
        <v>5449</v>
      </c>
      <c r="P153" s="1"/>
    </row>
    <row r="154">
      <c r="A154" s="1" t="str">
        <f>IFERROR(__xludf.DUMMYFUNCTION("""COMPUTED_VALUE"""),"Tarun Shukla")</f>
        <v>Tarun Shukla</v>
      </c>
      <c r="B154" s="1" t="str">
        <f>IFERROR(__xludf.DUMMYFUNCTION("""COMPUTED_VALUE"""),"Yes")</f>
        <v>Yes</v>
      </c>
      <c r="D154" s="1" t="str">
        <f t="shared" si="1"/>
        <v>Tarun Shukla</v>
      </c>
      <c r="F154" s="1" t="s">
        <v>5494</v>
      </c>
      <c r="G154" s="1" t="s">
        <v>989</v>
      </c>
      <c r="H154" s="1" t="s">
        <v>1611</v>
      </c>
      <c r="I154" s="1" t="s">
        <v>2245</v>
      </c>
      <c r="J154" s="1" t="s">
        <v>2865</v>
      </c>
      <c r="K154" s="1" t="s">
        <v>3491</v>
      </c>
      <c r="L154" s="1" t="s">
        <v>4075</v>
      </c>
      <c r="M154" s="1" t="s">
        <v>4661</v>
      </c>
      <c r="N154" s="1" t="s">
        <v>5255</v>
      </c>
      <c r="O154" s="1" t="s">
        <v>5449</v>
      </c>
      <c r="P154" s="1"/>
    </row>
    <row r="155">
      <c r="A155" s="1" t="str">
        <f>IFERROR(__xludf.DUMMYFUNCTION("""COMPUTED_VALUE"""),"Seema P")</f>
        <v>Seema P</v>
      </c>
      <c r="B155" s="1" t="str">
        <f>IFERROR(__xludf.DUMMYFUNCTION("""COMPUTED_VALUE"""),"Yes")</f>
        <v>Yes</v>
      </c>
      <c r="D155" s="1" t="str">
        <f t="shared" si="1"/>
        <v>Seema P</v>
      </c>
      <c r="F155" s="1" t="s">
        <v>374</v>
      </c>
      <c r="G155" s="1" t="s">
        <v>991</v>
      </c>
      <c r="H155" s="1" t="s">
        <v>1613</v>
      </c>
      <c r="I155" s="1" t="s">
        <v>2248</v>
      </c>
      <c r="J155" s="1" t="s">
        <v>2868</v>
      </c>
      <c r="K155" s="1" t="s">
        <v>3494</v>
      </c>
      <c r="L155" s="1" t="s">
        <v>4078</v>
      </c>
      <c r="M155" s="1" t="s">
        <v>4663</v>
      </c>
      <c r="N155" s="1" t="s">
        <v>5258</v>
      </c>
      <c r="O155" s="1" t="s">
        <v>5449</v>
      </c>
      <c r="P155" s="1"/>
    </row>
    <row r="156">
      <c r="A156" s="1" t="str">
        <f>IFERROR(__xludf.DUMMYFUNCTION("""COMPUTED_VALUE"""),"Qaqamba")</f>
        <v>Qaqamba</v>
      </c>
      <c r="B156" s="1" t="str">
        <f>IFERROR(__xludf.DUMMYFUNCTION("""COMPUTED_VALUE"""),"Yes")</f>
        <v>Yes</v>
      </c>
      <c r="D156" s="1" t="str">
        <f t="shared" si="1"/>
        <v>Qaqamba</v>
      </c>
      <c r="F156" s="1" t="s">
        <v>377</v>
      </c>
      <c r="G156" s="1" t="s">
        <v>993</v>
      </c>
      <c r="H156" s="1" t="s">
        <v>1616</v>
      </c>
      <c r="I156" s="1" t="s">
        <v>2251</v>
      </c>
      <c r="J156" s="1" t="s">
        <v>2871</v>
      </c>
      <c r="K156" s="1" t="s">
        <v>3496</v>
      </c>
      <c r="L156" s="1" t="s">
        <v>4080</v>
      </c>
      <c r="M156" s="1" t="s">
        <v>4665</v>
      </c>
      <c r="N156" s="1" t="s">
        <v>5261</v>
      </c>
      <c r="O156" s="1" t="s">
        <v>5449</v>
      </c>
      <c r="P156" s="1"/>
    </row>
    <row r="157">
      <c r="A157" s="1" t="str">
        <f>IFERROR(__xludf.DUMMYFUNCTION("""COMPUTED_VALUE"""),"Tahani Alsubait")</f>
        <v>Tahani Alsubait</v>
      </c>
      <c r="B157" s="1" t="str">
        <f>IFERROR(__xludf.DUMMYFUNCTION("""COMPUTED_VALUE"""),"Yes")</f>
        <v>Yes</v>
      </c>
      <c r="D157" s="1" t="str">
        <f t="shared" si="1"/>
        <v>Tahani Alsubait</v>
      </c>
      <c r="F157" s="1" t="s">
        <v>380</v>
      </c>
      <c r="G157" s="1" t="s">
        <v>995</v>
      </c>
      <c r="H157" s="1" t="s">
        <v>1618</v>
      </c>
      <c r="I157" s="1" t="s">
        <v>2253</v>
      </c>
      <c r="J157" s="1" t="s">
        <v>2873</v>
      </c>
      <c r="K157" s="1" t="s">
        <v>3498</v>
      </c>
      <c r="L157" s="1" t="s">
        <v>4083</v>
      </c>
      <c r="M157" s="1" t="s">
        <v>5495</v>
      </c>
      <c r="N157" s="1" t="s">
        <v>5263</v>
      </c>
      <c r="O157" s="1" t="s">
        <v>5449</v>
      </c>
      <c r="P157" s="1"/>
    </row>
    <row r="158">
      <c r="A158" s="1" t="str">
        <f>IFERROR(__xludf.DUMMYFUNCTION("""COMPUTED_VALUE"""),"Komal T Behera")</f>
        <v>Komal T Behera</v>
      </c>
      <c r="B158" s="1" t="str">
        <f>IFERROR(__xludf.DUMMYFUNCTION("""COMPUTED_VALUE"""),"Yes")</f>
        <v>Yes</v>
      </c>
      <c r="D158" s="1" t="str">
        <f t="shared" si="1"/>
        <v>Komal T Behera</v>
      </c>
      <c r="F158" s="1" t="s">
        <v>382</v>
      </c>
      <c r="G158" s="1" t="s">
        <v>997</v>
      </c>
      <c r="H158" s="1" t="s">
        <v>1620</v>
      </c>
      <c r="I158" s="1" t="s">
        <v>2255</v>
      </c>
      <c r="J158" s="1" t="s">
        <v>2875</v>
      </c>
      <c r="K158" s="1" t="s">
        <v>3501</v>
      </c>
      <c r="L158" s="1" t="s">
        <v>4085</v>
      </c>
      <c r="M158" s="1" t="s">
        <v>4671</v>
      </c>
      <c r="N158" s="1" t="s">
        <v>5265</v>
      </c>
      <c r="O158" s="1" t="s">
        <v>5449</v>
      </c>
      <c r="P158" s="1"/>
    </row>
    <row r="159">
      <c r="A159" s="1" t="str">
        <f>IFERROR(__xludf.DUMMYFUNCTION("""COMPUTED_VALUE"""),"Laura JB")</f>
        <v>Laura JB</v>
      </c>
      <c r="B159" s="1" t="str">
        <f>IFERROR(__xludf.DUMMYFUNCTION("""COMPUTED_VALUE"""),"Yes")</f>
        <v>Yes</v>
      </c>
      <c r="D159" s="1" t="str">
        <f t="shared" si="1"/>
        <v>Laura JB</v>
      </c>
      <c r="F159" s="1" t="s">
        <v>384</v>
      </c>
      <c r="G159" s="1" t="s">
        <v>999</v>
      </c>
      <c r="H159" s="1" t="s">
        <v>1622</v>
      </c>
      <c r="I159" s="1" t="s">
        <v>2261</v>
      </c>
      <c r="J159" s="1" t="s">
        <v>2877</v>
      </c>
      <c r="K159" s="1" t="s">
        <v>3503</v>
      </c>
      <c r="L159" s="1" t="s">
        <v>4087</v>
      </c>
      <c r="M159" s="1" t="s">
        <v>4673</v>
      </c>
      <c r="N159" s="1" t="s">
        <v>5496</v>
      </c>
      <c r="O159" s="1" t="s">
        <v>5449</v>
      </c>
      <c r="P159" s="1"/>
    </row>
    <row r="160">
      <c r="A160" s="1" t="str">
        <f>IFERROR(__xludf.DUMMYFUNCTION("""COMPUTED_VALUE"""),"Rafael Guimarães Siqueira")</f>
        <v>Rafael Guimarães Siqueira</v>
      </c>
      <c r="B160" s="1" t="str">
        <f>IFERROR(__xludf.DUMMYFUNCTION("""COMPUTED_VALUE"""),"Yes")</f>
        <v>Yes</v>
      </c>
      <c r="D160" s="1" t="str">
        <f t="shared" si="1"/>
        <v>Rafael Guimarães Siqueira</v>
      </c>
      <c r="F160" s="1" t="s">
        <v>387</v>
      </c>
      <c r="G160" s="1" t="s">
        <v>1001</v>
      </c>
      <c r="H160" s="1" t="s">
        <v>1625</v>
      </c>
      <c r="I160" s="1" t="s">
        <v>2263</v>
      </c>
      <c r="J160" s="1" t="s">
        <v>2880</v>
      </c>
      <c r="K160" s="1" t="s">
        <v>5497</v>
      </c>
      <c r="L160" s="1" t="s">
        <v>4089</v>
      </c>
      <c r="M160" s="1" t="s">
        <v>4675</v>
      </c>
      <c r="N160" s="1" t="s">
        <v>5270</v>
      </c>
      <c r="O160" s="1" t="s">
        <v>5449</v>
      </c>
      <c r="P160" s="1"/>
    </row>
    <row r="161">
      <c r="A161" s="1" t="str">
        <f>IFERROR(__xludf.DUMMYFUNCTION("""COMPUTED_VALUE"""),"Apichart Hortiangtham")</f>
        <v>Apichart Hortiangtham</v>
      </c>
      <c r="B161" s="1" t="str">
        <f>IFERROR(__xludf.DUMMYFUNCTION("""COMPUTED_VALUE"""),"Yes")</f>
        <v>Yes</v>
      </c>
      <c r="D161" s="1" t="str">
        <f t="shared" si="1"/>
        <v>Apichart Hortiangtham</v>
      </c>
      <c r="F161" s="1" t="s">
        <v>389</v>
      </c>
      <c r="G161" s="1" t="s">
        <v>1003</v>
      </c>
      <c r="H161" s="1" t="s">
        <v>1628</v>
      </c>
      <c r="I161" s="1" t="s">
        <v>2265</v>
      </c>
      <c r="J161" s="1" t="s">
        <v>1439</v>
      </c>
      <c r="K161" s="1" t="s">
        <v>3509</v>
      </c>
      <c r="L161" s="1" t="s">
        <v>4092</v>
      </c>
      <c r="M161" s="1" t="s">
        <v>4677</v>
      </c>
      <c r="N161" s="1" t="s">
        <v>5273</v>
      </c>
      <c r="O161" s="1" t="s">
        <v>5449</v>
      </c>
      <c r="P161" s="1"/>
    </row>
    <row r="162">
      <c r="A162" s="1" t="str">
        <f>IFERROR(__xludf.DUMMYFUNCTION("""COMPUTED_VALUE"""),"Anshul Srivastava")</f>
        <v>Anshul Srivastava</v>
      </c>
      <c r="B162" s="1" t="str">
        <f>IFERROR(__xludf.DUMMYFUNCTION("""COMPUTED_VALUE"""),"Yes")</f>
        <v>Yes</v>
      </c>
      <c r="D162" s="1" t="str">
        <f t="shared" si="1"/>
        <v>Anshul Srivastava</v>
      </c>
      <c r="F162" s="1" t="s">
        <v>391</v>
      </c>
      <c r="G162" s="1" t="s">
        <v>1006</v>
      </c>
      <c r="H162" s="1" t="s">
        <v>1630</v>
      </c>
      <c r="I162" s="1" t="s">
        <v>2268</v>
      </c>
      <c r="J162" s="1" t="s">
        <v>2882</v>
      </c>
      <c r="K162" s="1" t="s">
        <v>3512</v>
      </c>
      <c r="L162" s="1" t="s">
        <v>4095</v>
      </c>
      <c r="M162" s="1" t="s">
        <v>4679</v>
      </c>
      <c r="N162" s="1" t="s">
        <v>5276</v>
      </c>
      <c r="O162" s="1" t="s">
        <v>5449</v>
      </c>
      <c r="P162" s="1"/>
    </row>
    <row r="163">
      <c r="A163" s="1" t="str">
        <f>IFERROR(__xludf.DUMMYFUNCTION("""COMPUTED_VALUE"""),"Yagna")</f>
        <v>Yagna</v>
      </c>
      <c r="B163" s="1" t="str">
        <f>IFERROR(__xludf.DUMMYFUNCTION("""COMPUTED_VALUE"""),"Yes")</f>
        <v>Yes</v>
      </c>
      <c r="D163" s="1" t="str">
        <f t="shared" si="1"/>
        <v>Yagna</v>
      </c>
      <c r="F163" s="1" t="s">
        <v>393</v>
      </c>
      <c r="G163" s="1" t="s">
        <v>1009</v>
      </c>
      <c r="H163" s="1" t="s">
        <v>1632</v>
      </c>
      <c r="I163" s="1" t="s">
        <v>2271</v>
      </c>
      <c r="J163" s="1" t="s">
        <v>2885</v>
      </c>
      <c r="K163" s="1" t="s">
        <v>722</v>
      </c>
      <c r="L163" s="1" t="s">
        <v>4097</v>
      </c>
      <c r="M163" s="1" t="s">
        <v>4681</v>
      </c>
      <c r="N163" s="1" t="s">
        <v>5279</v>
      </c>
      <c r="O163" s="1" t="s">
        <v>5449</v>
      </c>
      <c r="P163" s="1"/>
    </row>
    <row r="164">
      <c r="A164" s="1" t="str">
        <f>IFERROR(__xludf.DUMMYFUNCTION("""COMPUTED_VALUE"""),"Sneha Jayaganthan")</f>
        <v>Sneha Jayaganthan</v>
      </c>
      <c r="B164" s="1" t="str">
        <f>IFERROR(__xludf.DUMMYFUNCTION("""COMPUTED_VALUE"""),"Yes")</f>
        <v>Yes</v>
      </c>
      <c r="D164" s="1" t="str">
        <f t="shared" si="1"/>
        <v>Sneha Jayaganthan</v>
      </c>
      <c r="F164" s="1" t="s">
        <v>396</v>
      </c>
      <c r="G164" s="1" t="s">
        <v>1012</v>
      </c>
      <c r="H164" s="1" t="s">
        <v>1634</v>
      </c>
      <c r="I164" s="1" t="s">
        <v>2274</v>
      </c>
      <c r="J164" s="1" t="s">
        <v>2887</v>
      </c>
      <c r="K164" s="1" t="s">
        <v>3517</v>
      </c>
      <c r="L164" s="1" t="s">
        <v>4100</v>
      </c>
      <c r="M164" s="1" t="s">
        <v>4683</v>
      </c>
      <c r="N164" s="1" t="s">
        <v>5282</v>
      </c>
      <c r="O164" s="1" t="s">
        <v>5449</v>
      </c>
      <c r="P164" s="1"/>
    </row>
    <row r="165">
      <c r="A165" s="1" t="str">
        <f>IFERROR(__xludf.DUMMYFUNCTION("""COMPUTED_VALUE"""),"Cesar")</f>
        <v>Cesar</v>
      </c>
      <c r="B165" s="1" t="str">
        <f>IFERROR(__xludf.DUMMYFUNCTION("""COMPUTED_VALUE"""),"Yes")</f>
        <v>Yes</v>
      </c>
      <c r="D165" s="1" t="str">
        <f t="shared" si="1"/>
        <v>Cesar</v>
      </c>
      <c r="F165" s="1" t="s">
        <v>398</v>
      </c>
      <c r="G165" s="1" t="s">
        <v>1014</v>
      </c>
      <c r="H165" s="1" t="s">
        <v>1636</v>
      </c>
      <c r="I165" s="1" t="s">
        <v>2276</v>
      </c>
      <c r="J165" s="1" t="s">
        <v>2890</v>
      </c>
      <c r="K165" s="1" t="s">
        <v>3519</v>
      </c>
      <c r="L165" s="1" t="s">
        <v>4103</v>
      </c>
      <c r="M165" s="1" t="s">
        <v>4685</v>
      </c>
      <c r="N165" s="1" t="s">
        <v>5285</v>
      </c>
      <c r="O165" s="1" t="s">
        <v>5449</v>
      </c>
      <c r="P165" s="1"/>
    </row>
    <row r="166">
      <c r="A166" s="1" t="str">
        <f>IFERROR(__xludf.DUMMYFUNCTION("""COMPUTED_VALUE"""),"ruba.dabbaz")</f>
        <v>ruba.dabbaz</v>
      </c>
      <c r="B166" s="1" t="str">
        <f>IFERROR(__xludf.DUMMYFUNCTION("""COMPUTED_VALUE"""),"Yes")</f>
        <v>Yes</v>
      </c>
      <c r="D166" s="1" t="str">
        <f t="shared" si="1"/>
        <v>ruba.dabbaz</v>
      </c>
      <c r="F166" s="1" t="s">
        <v>401</v>
      </c>
      <c r="G166" s="1" t="s">
        <v>5498</v>
      </c>
      <c r="H166" s="1" t="s">
        <v>1638</v>
      </c>
      <c r="I166" s="1" t="s">
        <v>2278</v>
      </c>
      <c r="J166" s="1" t="s">
        <v>2893</v>
      </c>
      <c r="K166" s="1" t="s">
        <v>3522</v>
      </c>
      <c r="L166" s="1" t="s">
        <v>4106</v>
      </c>
      <c r="M166" s="1" t="s">
        <v>4687</v>
      </c>
      <c r="N166" s="1" t="s">
        <v>5287</v>
      </c>
      <c r="O166" s="1" t="s">
        <v>5449</v>
      </c>
      <c r="P166" s="1"/>
    </row>
    <row r="167">
      <c r="A167" s="1" t="str">
        <f>IFERROR(__xludf.DUMMYFUNCTION("""COMPUTED_VALUE"""),"Felipe Crispim")</f>
        <v>Felipe Crispim</v>
      </c>
      <c r="B167" s="1" t="str">
        <f>IFERROR(__xludf.DUMMYFUNCTION("""COMPUTED_VALUE"""),"Yes")</f>
        <v>Yes</v>
      </c>
      <c r="D167" s="1" t="str">
        <f t="shared" si="1"/>
        <v>Felipe Crispim</v>
      </c>
      <c r="F167" s="1" t="s">
        <v>404</v>
      </c>
      <c r="G167" s="1" t="s">
        <v>1019</v>
      </c>
      <c r="H167" s="1" t="s">
        <v>1640</v>
      </c>
      <c r="I167" s="1" t="s">
        <v>2280</v>
      </c>
      <c r="J167" s="1" t="s">
        <v>2895</v>
      </c>
      <c r="K167" s="1" t="s">
        <v>3524</v>
      </c>
      <c r="L167" s="1" t="s">
        <v>5499</v>
      </c>
      <c r="M167" s="1" t="s">
        <v>4689</v>
      </c>
      <c r="N167" s="1" t="s">
        <v>5285</v>
      </c>
      <c r="O167" s="1" t="s">
        <v>5449</v>
      </c>
      <c r="P167" s="1"/>
    </row>
    <row r="168">
      <c r="A168" s="1" t="str">
        <f>IFERROR(__xludf.DUMMYFUNCTION("""COMPUTED_VALUE"""),"Mohsen Dehhaghi")</f>
        <v>Mohsen Dehhaghi</v>
      </c>
      <c r="B168" s="1" t="str">
        <f>IFERROR(__xludf.DUMMYFUNCTION("""COMPUTED_VALUE"""),"Yes")</f>
        <v>Yes</v>
      </c>
      <c r="D168" s="1" t="str">
        <f t="shared" si="1"/>
        <v>Mohsen Dehhaghi</v>
      </c>
      <c r="F168" s="1" t="s">
        <v>407</v>
      </c>
      <c r="G168" s="1" t="s">
        <v>1021</v>
      </c>
      <c r="H168" s="1" t="s">
        <v>1642</v>
      </c>
      <c r="I168" s="1" t="s">
        <v>2282</v>
      </c>
      <c r="J168" s="1" t="s">
        <v>2897</v>
      </c>
      <c r="K168" s="1" t="s">
        <v>3527</v>
      </c>
      <c r="L168" s="1" t="s">
        <v>4112</v>
      </c>
      <c r="M168" s="1" t="s">
        <v>4692</v>
      </c>
      <c r="N168" s="1" t="s">
        <v>5455</v>
      </c>
      <c r="O168" s="1" t="s">
        <v>5449</v>
      </c>
      <c r="P168" s="1"/>
    </row>
    <row r="169">
      <c r="A169" s="1" t="str">
        <f>IFERROR(__xludf.DUMMYFUNCTION("""COMPUTED_VALUE"""),"Lilly T")</f>
        <v>Lilly T</v>
      </c>
      <c r="B169" s="1" t="str">
        <f>IFERROR(__xludf.DUMMYFUNCTION("""COMPUTED_VALUE"""),"Yes")</f>
        <v>Yes</v>
      </c>
      <c r="D169" s="1" t="str">
        <f t="shared" si="1"/>
        <v>Lilly T</v>
      </c>
      <c r="F169" s="1" t="s">
        <v>409</v>
      </c>
      <c r="G169" s="1" t="s">
        <v>1023</v>
      </c>
      <c r="H169" s="1" t="s">
        <v>1645</v>
      </c>
      <c r="I169" s="1" t="s">
        <v>2284</v>
      </c>
      <c r="J169" s="1" t="s">
        <v>2899</v>
      </c>
      <c r="K169" s="1" t="s">
        <v>3529</v>
      </c>
      <c r="L169" s="1" t="s">
        <v>4114</v>
      </c>
      <c r="M169" s="1" t="s">
        <v>4694</v>
      </c>
      <c r="N169" s="1" t="s">
        <v>5291</v>
      </c>
      <c r="O169" s="1" t="s">
        <v>5449</v>
      </c>
      <c r="P169" s="1"/>
    </row>
    <row r="170">
      <c r="A170" s="1" t="str">
        <f>IFERROR(__xludf.DUMMYFUNCTION("""COMPUTED_VALUE"""),"Varsha Kesavan")</f>
        <v>Varsha Kesavan</v>
      </c>
      <c r="B170" s="1" t="str">
        <f>IFERROR(__xludf.DUMMYFUNCTION("""COMPUTED_VALUE"""),"Yes")</f>
        <v>Yes</v>
      </c>
      <c r="D170" s="1" t="str">
        <f t="shared" si="1"/>
        <v>Varsha Kesavan</v>
      </c>
      <c r="F170" s="1" t="s">
        <v>412</v>
      </c>
      <c r="G170" s="1" t="s">
        <v>1026</v>
      </c>
      <c r="H170" s="1" t="s">
        <v>1648</v>
      </c>
      <c r="I170" s="1" t="s">
        <v>2287</v>
      </c>
      <c r="J170" s="1" t="s">
        <v>2902</v>
      </c>
      <c r="K170" s="1" t="s">
        <v>3532</v>
      </c>
      <c r="L170" s="1" t="s">
        <v>4117</v>
      </c>
      <c r="M170" s="1" t="s">
        <v>4696</v>
      </c>
      <c r="N170" s="1" t="s">
        <v>5294</v>
      </c>
      <c r="O170" s="1" t="s">
        <v>5449</v>
      </c>
      <c r="P170" s="1"/>
    </row>
    <row r="171">
      <c r="A171" s="1" t="str">
        <f>IFERROR(__xludf.DUMMYFUNCTION("""COMPUTED_VALUE"""),"Mohammed_Azeem")</f>
        <v>Mohammed_Azeem</v>
      </c>
      <c r="B171" s="1" t="str">
        <f>IFERROR(__xludf.DUMMYFUNCTION("""COMPUTED_VALUE"""),"Yes")</f>
        <v>Yes</v>
      </c>
      <c r="D171" s="1" t="str">
        <f t="shared" si="1"/>
        <v>Mohammed_Azeem</v>
      </c>
      <c r="F171" s="1" t="s">
        <v>414</v>
      </c>
      <c r="G171" s="1" t="s">
        <v>1028</v>
      </c>
      <c r="H171" s="1" t="s">
        <v>1651</v>
      </c>
      <c r="I171" s="1" t="s">
        <v>2290</v>
      </c>
      <c r="J171" s="1" t="s">
        <v>2904</v>
      </c>
      <c r="K171" s="1" t="s">
        <v>3535</v>
      </c>
      <c r="L171" s="1" t="s">
        <v>4119</v>
      </c>
      <c r="M171" s="1" t="s">
        <v>4700</v>
      </c>
      <c r="N171" s="1" t="s">
        <v>2570</v>
      </c>
      <c r="O171" s="1" t="s">
        <v>5449</v>
      </c>
      <c r="P171" s="1"/>
    </row>
    <row r="172">
      <c r="A172" s="1" t="str">
        <f>IFERROR(__xludf.DUMMYFUNCTION("""COMPUTED_VALUE"""),"Singapore")</f>
        <v>Singapore</v>
      </c>
      <c r="B172" s="1" t="str">
        <f>IFERROR(__xludf.DUMMYFUNCTION("""COMPUTED_VALUE"""),"Yes")</f>
        <v>Yes</v>
      </c>
      <c r="D172" s="1" t="str">
        <f t="shared" si="1"/>
        <v>Singapore</v>
      </c>
      <c r="F172" s="1" t="s">
        <v>417</v>
      </c>
      <c r="G172" s="1" t="s">
        <v>1030</v>
      </c>
      <c r="H172" s="1" t="s">
        <v>1654</v>
      </c>
      <c r="I172" s="1" t="s">
        <v>2293</v>
      </c>
      <c r="J172" s="1" t="s">
        <v>2906</v>
      </c>
      <c r="K172" s="1" t="s">
        <v>3538</v>
      </c>
      <c r="L172" s="1" t="s">
        <v>4122</v>
      </c>
      <c r="M172" s="1" t="s">
        <v>4702</v>
      </c>
      <c r="N172" s="1" t="s">
        <v>5297</v>
      </c>
      <c r="O172" s="1" t="s">
        <v>5449</v>
      </c>
      <c r="P172" s="1"/>
    </row>
    <row r="173">
      <c r="A173" s="1" t="str">
        <f>IFERROR(__xludf.DUMMYFUNCTION("""COMPUTED_VALUE"""),"Angel Fu")</f>
        <v>Angel Fu</v>
      </c>
      <c r="B173" s="1" t="str">
        <f>IFERROR(__xludf.DUMMYFUNCTION("""COMPUTED_VALUE"""),"Yes")</f>
        <v>Yes</v>
      </c>
      <c r="D173" s="1" t="str">
        <f t="shared" si="1"/>
        <v>Angel Fu</v>
      </c>
      <c r="F173" s="1" t="s">
        <v>420</v>
      </c>
      <c r="G173" s="1" t="s">
        <v>915</v>
      </c>
      <c r="H173" s="1" t="s">
        <v>1656</v>
      </c>
      <c r="I173" s="1" t="s">
        <v>2295</v>
      </c>
      <c r="J173" s="1" t="s">
        <v>2909</v>
      </c>
      <c r="K173" s="1" t="s">
        <v>3541</v>
      </c>
      <c r="L173" s="1" t="s">
        <v>4124</v>
      </c>
      <c r="M173" s="1" t="s">
        <v>4704</v>
      </c>
      <c r="N173" s="1" t="s">
        <v>5299</v>
      </c>
      <c r="O173" s="1" t="s">
        <v>5449</v>
      </c>
      <c r="P173" s="1"/>
    </row>
    <row r="174">
      <c r="A174" s="1" t="str">
        <f>IFERROR(__xludf.DUMMYFUNCTION("""COMPUTED_VALUE"""),"Priyanshi Sharma")</f>
        <v>Priyanshi Sharma</v>
      </c>
      <c r="B174" s="1" t="str">
        <f>IFERROR(__xludf.DUMMYFUNCTION("""COMPUTED_VALUE"""),"Yes")</f>
        <v>Yes</v>
      </c>
      <c r="D174" s="1" t="str">
        <f t="shared" si="1"/>
        <v>Priyanshi Sharma</v>
      </c>
      <c r="F174" s="1" t="s">
        <v>422</v>
      </c>
      <c r="G174" s="1" t="s">
        <v>1035</v>
      </c>
      <c r="H174" s="1" t="s">
        <v>1659</v>
      </c>
      <c r="I174" s="1" t="s">
        <v>532</v>
      </c>
      <c r="J174" s="1" t="s">
        <v>2912</v>
      </c>
      <c r="K174" s="1" t="s">
        <v>3544</v>
      </c>
      <c r="L174" s="1" t="s">
        <v>4127</v>
      </c>
      <c r="M174" s="1" t="s">
        <v>4707</v>
      </c>
      <c r="N174" s="1" t="s">
        <v>5299</v>
      </c>
      <c r="O174" s="1" t="s">
        <v>5449</v>
      </c>
      <c r="P174" s="1"/>
    </row>
    <row r="175">
      <c r="A175" s="1" t="str">
        <f>IFERROR(__xludf.DUMMYFUNCTION("""COMPUTED_VALUE"""),"Akash Dhanpal")</f>
        <v>Akash Dhanpal</v>
      </c>
      <c r="B175" s="1" t="str">
        <f>IFERROR(__xludf.DUMMYFUNCTION("""COMPUTED_VALUE"""),"Yes")</f>
        <v>Yes</v>
      </c>
      <c r="D175" s="1" t="str">
        <f t="shared" si="1"/>
        <v>Akash Dhanpal</v>
      </c>
      <c r="F175" s="1" t="s">
        <v>424</v>
      </c>
      <c r="G175" s="1" t="s">
        <v>5500</v>
      </c>
      <c r="H175" s="1" t="s">
        <v>1662</v>
      </c>
      <c r="I175" s="1" t="s">
        <v>2298</v>
      </c>
      <c r="J175" s="1" t="s">
        <v>2915</v>
      </c>
      <c r="K175" s="1" t="s">
        <v>511</v>
      </c>
      <c r="L175" s="1" t="s">
        <v>4130</v>
      </c>
      <c r="M175" s="1" t="s">
        <v>4709</v>
      </c>
      <c r="N175" s="1" t="s">
        <v>5301</v>
      </c>
      <c r="O175" s="1" t="s">
        <v>5449</v>
      </c>
      <c r="P175" s="1"/>
    </row>
    <row r="176">
      <c r="A176" s="1" t="str">
        <f>IFERROR(__xludf.DUMMYFUNCTION("""COMPUTED_VALUE"""),"Rohan")</f>
        <v>Rohan</v>
      </c>
      <c r="B176" s="1" t="str">
        <f>IFERROR(__xludf.DUMMYFUNCTION("""COMPUTED_VALUE"""),"Yes")</f>
        <v>Yes</v>
      </c>
      <c r="D176" s="1" t="str">
        <f t="shared" si="1"/>
        <v>Rohan</v>
      </c>
      <c r="F176" s="1" t="s">
        <v>426</v>
      </c>
      <c r="G176" s="1" t="s">
        <v>1041</v>
      </c>
      <c r="H176" s="1" t="s">
        <v>1665</v>
      </c>
      <c r="I176" s="1" t="s">
        <v>2300</v>
      </c>
      <c r="J176" s="1" t="s">
        <v>2917</v>
      </c>
      <c r="K176" s="1" t="s">
        <v>3549</v>
      </c>
      <c r="L176" s="1" t="s">
        <v>4132</v>
      </c>
      <c r="M176" s="1" t="s">
        <v>4713</v>
      </c>
      <c r="N176" s="1" t="s">
        <v>5304</v>
      </c>
      <c r="O176" s="1" t="s">
        <v>5449</v>
      </c>
      <c r="P176" s="1"/>
    </row>
    <row r="177">
      <c r="A177" s="1" t="str">
        <f>IFERROR(__xludf.DUMMYFUNCTION("""COMPUTED_VALUE"""),"Oscar Dicenta")</f>
        <v>Oscar Dicenta</v>
      </c>
      <c r="B177" s="1" t="str">
        <f>IFERROR(__xludf.DUMMYFUNCTION("""COMPUTED_VALUE"""),"Yes")</f>
        <v>Yes</v>
      </c>
      <c r="D177" s="1" t="str">
        <f t="shared" si="1"/>
        <v>Oscar Dicenta</v>
      </c>
      <c r="F177" s="1" t="s">
        <v>429</v>
      </c>
      <c r="G177" s="1" t="s">
        <v>1044</v>
      </c>
      <c r="H177" s="1" t="s">
        <v>1667</v>
      </c>
      <c r="I177" s="1" t="s">
        <v>2303</v>
      </c>
      <c r="J177" s="1" t="s">
        <v>2920</v>
      </c>
      <c r="K177" s="1" t="s">
        <v>3552</v>
      </c>
      <c r="L177" s="1" t="s">
        <v>4135</v>
      </c>
      <c r="M177" s="1" t="s">
        <v>4715</v>
      </c>
      <c r="N177" s="1" t="s">
        <v>5307</v>
      </c>
      <c r="O177" s="1" t="s">
        <v>5449</v>
      </c>
      <c r="P177" s="1"/>
    </row>
    <row r="178">
      <c r="A178" s="1" t="str">
        <f>IFERROR(__xludf.DUMMYFUNCTION("""COMPUTED_VALUE"""),"Hafssa")</f>
        <v>Hafssa</v>
      </c>
      <c r="B178" s="1" t="str">
        <f>IFERROR(__xludf.DUMMYFUNCTION("""COMPUTED_VALUE"""),"Yes")</f>
        <v>Yes</v>
      </c>
      <c r="D178" s="1" t="str">
        <f t="shared" si="1"/>
        <v>Hafssa</v>
      </c>
      <c r="F178" s="1" t="s">
        <v>431</v>
      </c>
      <c r="G178" s="1" t="s">
        <v>1046</v>
      </c>
      <c r="H178" s="1" t="s">
        <v>1669</v>
      </c>
      <c r="I178" s="1" t="s">
        <v>2306</v>
      </c>
      <c r="J178" s="1" t="s">
        <v>2922</v>
      </c>
      <c r="K178" s="1" t="s">
        <v>3554</v>
      </c>
      <c r="L178" s="1" t="s">
        <v>4137</v>
      </c>
      <c r="M178" s="1" t="s">
        <v>4718</v>
      </c>
      <c r="N178" s="1" t="s">
        <v>5310</v>
      </c>
      <c r="O178" s="1" t="s">
        <v>5449</v>
      </c>
      <c r="P178" s="1"/>
    </row>
    <row r="179">
      <c r="A179" s="1" t="str">
        <f>IFERROR(__xludf.DUMMYFUNCTION("""COMPUTED_VALUE"""),"Praharsha K")</f>
        <v>Praharsha K</v>
      </c>
      <c r="B179" s="1" t="str">
        <f>IFERROR(__xludf.DUMMYFUNCTION("""COMPUTED_VALUE"""),"Yes")</f>
        <v>Yes</v>
      </c>
      <c r="D179" s="1" t="str">
        <f t="shared" si="1"/>
        <v>Praharsha K</v>
      </c>
      <c r="F179" s="1" t="s">
        <v>434</v>
      </c>
      <c r="G179" s="1" t="s">
        <v>1049</v>
      </c>
      <c r="H179" s="1" t="s">
        <v>1671</v>
      </c>
      <c r="I179" s="1" t="s">
        <v>2309</v>
      </c>
      <c r="J179" s="1" t="s">
        <v>2925</v>
      </c>
      <c r="K179" s="1" t="s">
        <v>3556</v>
      </c>
      <c r="L179" s="1" t="s">
        <v>4139</v>
      </c>
      <c r="M179" s="1" t="s">
        <v>4720</v>
      </c>
      <c r="N179" s="1" t="s">
        <v>5313</v>
      </c>
      <c r="O179" s="1" t="s">
        <v>5449</v>
      </c>
      <c r="P179" s="1"/>
    </row>
    <row r="180">
      <c r="A180" s="1" t="str">
        <f>IFERROR(__xludf.DUMMYFUNCTION("""COMPUTED_VALUE"""),"Sneha R")</f>
        <v>Sneha R</v>
      </c>
      <c r="B180" s="1" t="str">
        <f>IFERROR(__xludf.DUMMYFUNCTION("""COMPUTED_VALUE"""),"Yes")</f>
        <v>Yes</v>
      </c>
      <c r="D180" s="1" t="str">
        <f t="shared" si="1"/>
        <v>Sneha R</v>
      </c>
      <c r="F180" s="1" t="s">
        <v>437</v>
      </c>
      <c r="G180" s="1" t="s">
        <v>1052</v>
      </c>
      <c r="H180" s="1" t="s">
        <v>1674</v>
      </c>
      <c r="I180" s="1" t="s">
        <v>2311</v>
      </c>
      <c r="J180" s="1" t="s">
        <v>2927</v>
      </c>
      <c r="K180" s="1" t="s">
        <v>3559</v>
      </c>
      <c r="L180" s="1" t="s">
        <v>4141</v>
      </c>
      <c r="M180" s="1" t="s">
        <v>4722</v>
      </c>
      <c r="N180" s="1" t="s">
        <v>5316</v>
      </c>
      <c r="O180" s="1" t="s">
        <v>5449</v>
      </c>
      <c r="P180" s="1"/>
    </row>
    <row r="181">
      <c r="A181" s="1" t="str">
        <f>IFERROR(__xludf.DUMMYFUNCTION("""COMPUTED_VALUE"""),"RajeevV")</f>
        <v>RajeevV</v>
      </c>
      <c r="B181" s="1" t="str">
        <f>IFERROR(__xludf.DUMMYFUNCTION("""COMPUTED_VALUE"""),"Yes")</f>
        <v>Yes</v>
      </c>
      <c r="D181" s="1" t="str">
        <f t="shared" si="1"/>
        <v>RajeevV</v>
      </c>
      <c r="F181" s="1" t="s">
        <v>439</v>
      </c>
      <c r="G181" s="1" t="s">
        <v>1054</v>
      </c>
      <c r="H181" s="1" t="s">
        <v>1676</v>
      </c>
      <c r="I181" s="1" t="s">
        <v>2313</v>
      </c>
      <c r="J181" s="1" t="s">
        <v>2929</v>
      </c>
      <c r="K181" s="1" t="s">
        <v>3561</v>
      </c>
      <c r="L181" s="1" t="s">
        <v>4143</v>
      </c>
      <c r="M181" s="1" t="s">
        <v>4724</v>
      </c>
      <c r="N181" s="1" t="s">
        <v>5319</v>
      </c>
      <c r="O181" s="1" t="s">
        <v>5449</v>
      </c>
      <c r="P181" s="1"/>
    </row>
    <row r="182">
      <c r="A182" s="1" t="str">
        <f>IFERROR(__xludf.DUMMYFUNCTION("""COMPUTED_VALUE"""),"Prasansha Satpathy ")</f>
        <v>Prasansha Satpathy </v>
      </c>
      <c r="B182" s="1" t="str">
        <f>IFERROR(__xludf.DUMMYFUNCTION("""COMPUTED_VALUE"""),"Yes")</f>
        <v>Yes</v>
      </c>
      <c r="D182" s="1" t="str">
        <f t="shared" si="1"/>
        <v>Prasansha Satpathy</v>
      </c>
      <c r="F182" s="1" t="s">
        <v>442</v>
      </c>
      <c r="G182" s="1" t="s">
        <v>1056</v>
      </c>
      <c r="H182" s="1" t="s">
        <v>1678</v>
      </c>
      <c r="I182" s="1" t="s">
        <v>2315</v>
      </c>
      <c r="J182" s="1" t="s">
        <v>2931</v>
      </c>
      <c r="K182" s="1" t="s">
        <v>3563</v>
      </c>
      <c r="L182" s="1" t="s">
        <v>4146</v>
      </c>
      <c r="M182" s="1" t="s">
        <v>4727</v>
      </c>
      <c r="N182" s="1" t="s">
        <v>5321</v>
      </c>
      <c r="O182" s="1" t="s">
        <v>5449</v>
      </c>
      <c r="P182" s="1"/>
    </row>
    <row r="183">
      <c r="A183" s="1" t="str">
        <f>IFERROR(__xludf.DUMMYFUNCTION("""COMPUTED_VALUE"""),"Lane")</f>
        <v>Lane</v>
      </c>
      <c r="B183" s="1" t="str">
        <f>IFERROR(__xludf.DUMMYFUNCTION("""COMPUTED_VALUE"""),"Yes")</f>
        <v>Yes</v>
      </c>
      <c r="D183" s="1" t="str">
        <f t="shared" si="1"/>
        <v>Lane</v>
      </c>
      <c r="F183" s="1" t="s">
        <v>5501</v>
      </c>
      <c r="G183" s="1" t="s">
        <v>1058</v>
      </c>
      <c r="H183" s="1" t="s">
        <v>1681</v>
      </c>
      <c r="I183" s="1" t="s">
        <v>2317</v>
      </c>
      <c r="J183" s="1" t="s">
        <v>2933</v>
      </c>
      <c r="K183" s="1" t="s">
        <v>3565</v>
      </c>
      <c r="L183" s="1" t="s">
        <v>4148</v>
      </c>
      <c r="M183" s="1" t="s">
        <v>4729</v>
      </c>
      <c r="N183" s="1" t="s">
        <v>5324</v>
      </c>
      <c r="O183" s="1" t="s">
        <v>5449</v>
      </c>
      <c r="P183" s="1"/>
    </row>
    <row r="184">
      <c r="A184" s="1" t="str">
        <f>IFERROR(__xludf.DUMMYFUNCTION("""COMPUTED_VALUE"""),"Obinna Iheanachor")</f>
        <v>Obinna Iheanachor</v>
      </c>
      <c r="B184" s="1" t="str">
        <f>IFERROR(__xludf.DUMMYFUNCTION("""COMPUTED_VALUE"""),"Yes")</f>
        <v>Yes</v>
      </c>
      <c r="D184" s="1" t="str">
        <f t="shared" si="1"/>
        <v>Obinna Iheanachor</v>
      </c>
      <c r="F184" s="1" t="s">
        <v>447</v>
      </c>
      <c r="G184" s="1" t="s">
        <v>1061</v>
      </c>
      <c r="H184" s="1" t="s">
        <v>1684</v>
      </c>
      <c r="I184" s="1" t="s">
        <v>2320</v>
      </c>
      <c r="J184" s="1" t="s">
        <v>2936</v>
      </c>
      <c r="K184" s="1" t="s">
        <v>3567</v>
      </c>
      <c r="L184" s="1" t="s">
        <v>4151</v>
      </c>
      <c r="M184" s="1" t="s">
        <v>4731</v>
      </c>
      <c r="N184" s="1" t="s">
        <v>5327</v>
      </c>
      <c r="O184" s="1" t="s">
        <v>5449</v>
      </c>
      <c r="P184" s="1"/>
    </row>
    <row r="185">
      <c r="A185" s="1" t="str">
        <f>IFERROR(__xludf.DUMMYFUNCTION("""COMPUTED_VALUE"""),"Sudarshni Sivashankar")</f>
        <v>Sudarshni Sivashankar</v>
      </c>
      <c r="B185" s="1" t="str">
        <f>IFERROR(__xludf.DUMMYFUNCTION("""COMPUTED_VALUE"""),"Yes")</f>
        <v>Yes</v>
      </c>
      <c r="D185" s="1" t="str">
        <f t="shared" si="1"/>
        <v>Sudarshni Sivashankar</v>
      </c>
      <c r="F185" s="1" t="s">
        <v>449</v>
      </c>
      <c r="G185" s="1" t="s">
        <v>1064</v>
      </c>
      <c r="H185" s="1" t="s">
        <v>1686</v>
      </c>
      <c r="I185" s="1" t="s">
        <v>2324</v>
      </c>
      <c r="J185" s="1" t="s">
        <v>2939</v>
      </c>
      <c r="K185" s="1" t="s">
        <v>3570</v>
      </c>
      <c r="L185" s="1" t="s">
        <v>4153</v>
      </c>
      <c r="M185" s="1" t="s">
        <v>4734</v>
      </c>
      <c r="N185" s="1" t="s">
        <v>5330</v>
      </c>
      <c r="O185" s="1" t="s">
        <v>5449</v>
      </c>
      <c r="P185" s="1"/>
    </row>
    <row r="186">
      <c r="A186" s="1" t="str">
        <f>IFERROR(__xludf.DUMMYFUNCTION("""COMPUTED_VALUE"""),"Nishanthan Kamaleson")</f>
        <v>Nishanthan Kamaleson</v>
      </c>
      <c r="B186" s="1" t="str">
        <f>IFERROR(__xludf.DUMMYFUNCTION("""COMPUTED_VALUE"""),"Yes")</f>
        <v>Yes</v>
      </c>
      <c r="D186" s="1" t="str">
        <f t="shared" si="1"/>
        <v>Nishanthan Kamaleson</v>
      </c>
      <c r="F186" s="1" t="s">
        <v>451</v>
      </c>
      <c r="G186" s="1" t="s">
        <v>1067</v>
      </c>
      <c r="H186" s="1" t="s">
        <v>1689</v>
      </c>
      <c r="I186" s="1" t="s">
        <v>2327</v>
      </c>
      <c r="J186" s="1" t="s">
        <v>2942</v>
      </c>
      <c r="K186" s="1" t="s">
        <v>3573</v>
      </c>
      <c r="L186" s="1" t="s">
        <v>4155</v>
      </c>
      <c r="M186" s="1" t="s">
        <v>4736</v>
      </c>
      <c r="N186" s="1" t="s">
        <v>5332</v>
      </c>
      <c r="O186" s="1" t="s">
        <v>5449</v>
      </c>
      <c r="P186" s="1"/>
    </row>
    <row r="187">
      <c r="A187" s="1" t="str">
        <f>IFERROR(__xludf.DUMMYFUNCTION("""COMPUTED_VALUE"""),"Sango otta")</f>
        <v>Sango otta</v>
      </c>
      <c r="B187" s="1" t="str">
        <f>IFERROR(__xludf.DUMMYFUNCTION("""COMPUTED_VALUE"""),"Yes")</f>
        <v>Yes</v>
      </c>
      <c r="D187" s="1" t="str">
        <f t="shared" si="1"/>
        <v>Sango otta</v>
      </c>
      <c r="F187" s="1" t="s">
        <v>453</v>
      </c>
      <c r="G187" s="1" t="s">
        <v>1070</v>
      </c>
      <c r="H187" s="1" t="s">
        <v>5502</v>
      </c>
      <c r="I187" s="1" t="s">
        <v>2330</v>
      </c>
      <c r="J187" s="1" t="s">
        <v>2945</v>
      </c>
      <c r="K187" s="1" t="s">
        <v>3575</v>
      </c>
      <c r="L187" s="1" t="s">
        <v>4157</v>
      </c>
      <c r="M187" s="1" t="s">
        <v>4738</v>
      </c>
      <c r="N187" s="1" t="s">
        <v>5335</v>
      </c>
      <c r="O187" s="1" t="s">
        <v>5449</v>
      </c>
      <c r="P187" s="1"/>
    </row>
    <row r="188">
      <c r="A188" s="1" t="str">
        <f>IFERROR(__xludf.DUMMYFUNCTION("""COMPUTED_VALUE"""),"Riya Acharya")</f>
        <v>Riya Acharya</v>
      </c>
      <c r="B188" s="1" t="str">
        <f>IFERROR(__xludf.DUMMYFUNCTION("""COMPUTED_VALUE"""),"Yes")</f>
        <v>Yes</v>
      </c>
      <c r="D188" s="1" t="str">
        <f t="shared" si="1"/>
        <v>Riya Acharya</v>
      </c>
      <c r="F188" s="1" t="s">
        <v>456</v>
      </c>
      <c r="G188" s="1" t="s">
        <v>1072</v>
      </c>
      <c r="H188" s="1" t="s">
        <v>1694</v>
      </c>
      <c r="I188" s="1" t="s">
        <v>2333</v>
      </c>
      <c r="J188" s="1" t="s">
        <v>2490</v>
      </c>
      <c r="K188" s="1" t="s">
        <v>3578</v>
      </c>
      <c r="L188" s="1" t="s">
        <v>4160</v>
      </c>
      <c r="M188" s="1" t="s">
        <v>4741</v>
      </c>
      <c r="N188" s="1" t="s">
        <v>5337</v>
      </c>
      <c r="O188" s="1" t="s">
        <v>5449</v>
      </c>
      <c r="P188" s="1"/>
    </row>
    <row r="189">
      <c r="A189" s="1" t="str">
        <f>IFERROR(__xludf.DUMMYFUNCTION("""COMPUTED_VALUE"""),"Lee Francis")</f>
        <v>Lee Francis</v>
      </c>
      <c r="B189" s="1" t="str">
        <f>IFERROR(__xludf.DUMMYFUNCTION("""COMPUTED_VALUE"""),"Yes")</f>
        <v>Yes</v>
      </c>
      <c r="D189" s="1" t="str">
        <f t="shared" si="1"/>
        <v>Lee Francis</v>
      </c>
      <c r="F189" s="1" t="s">
        <v>458</v>
      </c>
      <c r="G189" s="1" t="s">
        <v>1074</v>
      </c>
      <c r="H189" s="1" t="s">
        <v>1696</v>
      </c>
      <c r="I189" s="1" t="s">
        <v>2336</v>
      </c>
      <c r="J189" s="1" t="s">
        <v>2948</v>
      </c>
      <c r="K189" s="1" t="s">
        <v>3580</v>
      </c>
      <c r="L189" s="1" t="s">
        <v>4162</v>
      </c>
      <c r="M189" s="1" t="s">
        <v>4744</v>
      </c>
      <c r="N189" s="1" t="s">
        <v>5339</v>
      </c>
      <c r="O189" s="1" t="s">
        <v>5449</v>
      </c>
      <c r="P189" s="1"/>
    </row>
    <row r="190">
      <c r="A190" s="1" t="str">
        <f>IFERROR(__xludf.DUMMYFUNCTION("""COMPUTED_VALUE"""),"Thomas George Kureekat")</f>
        <v>Thomas George Kureekat</v>
      </c>
      <c r="B190" s="1" t="str">
        <f>IFERROR(__xludf.DUMMYFUNCTION("""COMPUTED_VALUE"""),"Yes")</f>
        <v>Yes</v>
      </c>
      <c r="D190" s="1" t="str">
        <f t="shared" si="1"/>
        <v>Thomas George Kureekat</v>
      </c>
      <c r="F190" s="1" t="s">
        <v>460</v>
      </c>
      <c r="G190" s="1" t="s">
        <v>1077</v>
      </c>
      <c r="H190" s="1" t="s">
        <v>1699</v>
      </c>
      <c r="I190" s="1" t="s">
        <v>2338</v>
      </c>
      <c r="J190" s="1" t="s">
        <v>2951</v>
      </c>
      <c r="K190" s="1" t="s">
        <v>3582</v>
      </c>
      <c r="L190" s="1" t="s">
        <v>4164</v>
      </c>
      <c r="M190" s="1" t="s">
        <v>4746</v>
      </c>
      <c r="N190" s="1" t="s">
        <v>5342</v>
      </c>
      <c r="O190" s="1" t="s">
        <v>5449</v>
      </c>
      <c r="P190" s="1"/>
    </row>
    <row r="191">
      <c r="A191" s="1" t="str">
        <f>IFERROR(__xludf.DUMMYFUNCTION("""COMPUTED_VALUE"""),"Karina")</f>
        <v>Karina</v>
      </c>
      <c r="B191" s="1" t="str">
        <f>IFERROR(__xludf.DUMMYFUNCTION("""COMPUTED_VALUE"""),"Yes")</f>
        <v>Yes</v>
      </c>
      <c r="D191" s="1" t="str">
        <f t="shared" si="1"/>
        <v>Karina</v>
      </c>
      <c r="F191" s="1" t="s">
        <v>463</v>
      </c>
      <c r="G191" s="1" t="s">
        <v>1079</v>
      </c>
      <c r="H191" s="1" t="s">
        <v>1705</v>
      </c>
      <c r="I191" s="1" t="s">
        <v>2341</v>
      </c>
      <c r="J191" s="1" t="s">
        <v>2954</v>
      </c>
      <c r="K191" s="1" t="s">
        <v>3585</v>
      </c>
      <c r="L191" s="1" t="s">
        <v>4167</v>
      </c>
      <c r="M191" s="1" t="s">
        <v>4748</v>
      </c>
      <c r="N191" s="1" t="s">
        <v>5040</v>
      </c>
      <c r="O191" s="1" t="s">
        <v>5449</v>
      </c>
      <c r="P191" s="1"/>
    </row>
    <row r="192">
      <c r="A192" s="1" t="str">
        <f>IFERROR(__xludf.DUMMYFUNCTION("""COMPUTED_VALUE"""),"Diksha Arora")</f>
        <v>Diksha Arora</v>
      </c>
      <c r="B192" s="1" t="str">
        <f>IFERROR(__xludf.DUMMYFUNCTION("""COMPUTED_VALUE"""),"Yes")</f>
        <v>Yes</v>
      </c>
      <c r="D192" s="1" t="str">
        <f t="shared" si="1"/>
        <v>Diksha Arora</v>
      </c>
      <c r="F192" s="1" t="s">
        <v>466</v>
      </c>
      <c r="G192" s="1" t="s">
        <v>1082</v>
      </c>
      <c r="H192" s="1" t="s">
        <v>1708</v>
      </c>
      <c r="I192" s="1" t="s">
        <v>5503</v>
      </c>
      <c r="J192" s="1" t="s">
        <v>2956</v>
      </c>
      <c r="K192" s="1" t="s">
        <v>3588</v>
      </c>
      <c r="L192" s="1" t="s">
        <v>4169</v>
      </c>
      <c r="M192" s="1" t="s">
        <v>4750</v>
      </c>
      <c r="N192" s="1" t="s">
        <v>5345</v>
      </c>
      <c r="O192" s="1" t="s">
        <v>5449</v>
      </c>
      <c r="P192" s="1"/>
    </row>
    <row r="193">
      <c r="A193" s="1" t="str">
        <f>IFERROR(__xludf.DUMMYFUNCTION("""COMPUTED_VALUE"""),"Ulrich Mabou")</f>
        <v>Ulrich Mabou</v>
      </c>
      <c r="B193" s="1" t="str">
        <f>IFERROR(__xludf.DUMMYFUNCTION("""COMPUTED_VALUE"""),"Yes")</f>
        <v>Yes</v>
      </c>
      <c r="D193" s="1" t="str">
        <f t="shared" si="1"/>
        <v>Ulrich Mabou</v>
      </c>
      <c r="F193" s="1" t="s">
        <v>468</v>
      </c>
      <c r="G193" s="1" t="s">
        <v>1085</v>
      </c>
      <c r="H193" s="1" t="s">
        <v>1710</v>
      </c>
      <c r="I193" s="1" t="s">
        <v>5504</v>
      </c>
      <c r="J193" s="1" t="s">
        <v>2958</v>
      </c>
      <c r="K193" s="1" t="s">
        <v>3591</v>
      </c>
      <c r="L193" s="1" t="s">
        <v>4171</v>
      </c>
      <c r="M193" s="1" t="s">
        <v>4753</v>
      </c>
      <c r="N193" s="1" t="s">
        <v>5348</v>
      </c>
      <c r="O193" s="1" t="s">
        <v>5449</v>
      </c>
      <c r="P193" s="1"/>
    </row>
    <row r="194">
      <c r="A194" s="1" t="str">
        <f>IFERROR(__xludf.DUMMYFUNCTION("""COMPUTED_VALUE"""),"Toshita Sharma ")</f>
        <v>Toshita Sharma </v>
      </c>
      <c r="B194" s="1" t="str">
        <f>IFERROR(__xludf.DUMMYFUNCTION("""COMPUTED_VALUE"""),"Yes")</f>
        <v>Yes</v>
      </c>
      <c r="D194" s="1" t="str">
        <f t="shared" si="1"/>
        <v>Toshita Sharma</v>
      </c>
      <c r="F194" s="1" t="s">
        <v>470</v>
      </c>
      <c r="G194" s="1" t="s">
        <v>5505</v>
      </c>
      <c r="H194" s="1" t="s">
        <v>5506</v>
      </c>
      <c r="I194" s="1" t="s">
        <v>933</v>
      </c>
      <c r="J194" s="1" t="s">
        <v>2960</v>
      </c>
      <c r="K194" s="1" t="s">
        <v>3594</v>
      </c>
      <c r="L194" s="1" t="s">
        <v>4174</v>
      </c>
      <c r="M194" s="1" t="s">
        <v>4756</v>
      </c>
      <c r="N194" s="1" t="s">
        <v>5350</v>
      </c>
      <c r="O194" s="1" t="s">
        <v>5449</v>
      </c>
      <c r="P194" s="1"/>
    </row>
    <row r="195">
      <c r="A195" s="1" t="str">
        <f>IFERROR(__xludf.DUMMYFUNCTION("""COMPUTED_VALUE"""),"Afreen Kansal")</f>
        <v>Afreen Kansal</v>
      </c>
      <c r="B195" s="1" t="str">
        <f>IFERROR(__xludf.DUMMYFUNCTION("""COMPUTED_VALUE"""),"Yes")</f>
        <v>Yes</v>
      </c>
      <c r="D195" s="1" t="str">
        <f t="shared" si="1"/>
        <v>Afreen Kansal</v>
      </c>
      <c r="F195" s="1" t="s">
        <v>5507</v>
      </c>
      <c r="G195" s="1" t="s">
        <v>1090</v>
      </c>
      <c r="H195" s="1" t="s">
        <v>1715</v>
      </c>
      <c r="I195" s="1" t="s">
        <v>2350</v>
      </c>
      <c r="J195" s="1" t="s">
        <v>2962</v>
      </c>
      <c r="K195" s="1" t="s">
        <v>3597</v>
      </c>
      <c r="L195" s="1" t="s">
        <v>4176</v>
      </c>
      <c r="M195" s="1" t="s">
        <v>4759</v>
      </c>
      <c r="N195" s="1" t="s">
        <v>5352</v>
      </c>
      <c r="O195" s="1" t="s">
        <v>5449</v>
      </c>
      <c r="P195" s="1"/>
    </row>
    <row r="196">
      <c r="A196" s="1" t="str">
        <f>IFERROR(__xludf.DUMMYFUNCTION("""COMPUTED_VALUE"""),"Ming Hao")</f>
        <v>Ming Hao</v>
      </c>
      <c r="B196" s="1" t="str">
        <f>IFERROR(__xludf.DUMMYFUNCTION("""COMPUTED_VALUE"""),"Yes")</f>
        <v>Yes</v>
      </c>
      <c r="D196" s="1" t="str">
        <f t="shared" si="1"/>
        <v>Ming Hao</v>
      </c>
      <c r="F196" s="1" t="s">
        <v>474</v>
      </c>
      <c r="G196" s="1" t="s">
        <v>1093</v>
      </c>
      <c r="H196" s="1" t="s">
        <v>1718</v>
      </c>
      <c r="I196" s="1" t="s">
        <v>2352</v>
      </c>
      <c r="J196" s="1" t="s">
        <v>2964</v>
      </c>
      <c r="K196" s="1" t="s">
        <v>3599</v>
      </c>
      <c r="L196" s="1" t="s">
        <v>4179</v>
      </c>
      <c r="M196" s="1" t="s">
        <v>4762</v>
      </c>
      <c r="N196" s="1" t="s">
        <v>5354</v>
      </c>
      <c r="O196" s="1" t="s">
        <v>5449</v>
      </c>
      <c r="P196" s="1"/>
    </row>
    <row r="197">
      <c r="A197" s="1" t="str">
        <f>IFERROR(__xludf.DUMMYFUNCTION("""COMPUTED_VALUE"""),"Nidhi Singh")</f>
        <v>Nidhi Singh</v>
      </c>
      <c r="B197" s="1" t="str">
        <f>IFERROR(__xludf.DUMMYFUNCTION("""COMPUTED_VALUE"""),"Yes")</f>
        <v>Yes</v>
      </c>
      <c r="D197" s="1" t="str">
        <f t="shared" si="1"/>
        <v>Nidhi Singh</v>
      </c>
      <c r="F197" s="1" t="s">
        <v>477</v>
      </c>
      <c r="G197" s="1" t="s">
        <v>1095</v>
      </c>
      <c r="H197" s="1" t="s">
        <v>1720</v>
      </c>
      <c r="I197" s="1" t="s">
        <v>2356</v>
      </c>
      <c r="J197" s="1" t="s">
        <v>2966</v>
      </c>
      <c r="K197" s="1" t="s">
        <v>3602</v>
      </c>
      <c r="L197" s="1" t="s">
        <v>4182</v>
      </c>
      <c r="M197" s="1" t="s">
        <v>4765</v>
      </c>
      <c r="N197" s="1" t="s">
        <v>5357</v>
      </c>
      <c r="O197" s="1" t="s">
        <v>5449</v>
      </c>
      <c r="P197" s="1"/>
    </row>
    <row r="198">
      <c r="A198" s="1" t="str">
        <f>IFERROR(__xludf.DUMMYFUNCTION("""COMPUTED_VALUE"""),"Manas_v")</f>
        <v>Manas_v</v>
      </c>
      <c r="B198" s="1" t="str">
        <f>IFERROR(__xludf.DUMMYFUNCTION("""COMPUTED_VALUE"""),"Yes")</f>
        <v>Yes</v>
      </c>
      <c r="D198" s="1" t="str">
        <f t="shared" si="1"/>
        <v>Manas_v</v>
      </c>
      <c r="F198" s="1" t="s">
        <v>479</v>
      </c>
      <c r="G198" s="1" t="s">
        <v>5463</v>
      </c>
      <c r="H198" s="1" t="s">
        <v>1722</v>
      </c>
      <c r="I198" s="1" t="s">
        <v>5508</v>
      </c>
      <c r="J198" s="1" t="s">
        <v>2969</v>
      </c>
      <c r="K198" s="1" t="s">
        <v>3605</v>
      </c>
      <c r="L198" s="1" t="s">
        <v>4184</v>
      </c>
      <c r="M198" s="1" t="s">
        <v>4767</v>
      </c>
      <c r="N198" s="1" t="s">
        <v>5359</v>
      </c>
      <c r="O198" s="1" t="s">
        <v>5449</v>
      </c>
      <c r="P198" s="1"/>
    </row>
    <row r="199">
      <c r="A199" s="1" t="str">
        <f>IFERROR(__xludf.DUMMYFUNCTION("""COMPUTED_VALUE"""),"Daniel Burrueco")</f>
        <v>Daniel Burrueco</v>
      </c>
      <c r="B199" s="1" t="str">
        <f>IFERROR(__xludf.DUMMYFUNCTION("""COMPUTED_VALUE"""),"Yes")</f>
        <v>Yes</v>
      </c>
      <c r="D199" s="1" t="str">
        <f t="shared" si="1"/>
        <v>Daniel Burrueco</v>
      </c>
      <c r="F199" s="1" t="s">
        <v>482</v>
      </c>
      <c r="G199" s="1" t="s">
        <v>1100</v>
      </c>
      <c r="H199" s="1" t="s">
        <v>1725</v>
      </c>
      <c r="I199" s="1" t="s">
        <v>2361</v>
      </c>
      <c r="J199" s="1" t="s">
        <v>2971</v>
      </c>
      <c r="K199" s="1" t="s">
        <v>3607</v>
      </c>
      <c r="L199" s="1" t="s">
        <v>4187</v>
      </c>
      <c r="M199" s="1" t="s">
        <v>4770</v>
      </c>
      <c r="N199" s="1" t="s">
        <v>5362</v>
      </c>
      <c r="O199" s="1" t="s">
        <v>5449</v>
      </c>
      <c r="P199" s="1"/>
    </row>
    <row r="200">
      <c r="A200" s="1" t="str">
        <f>IFERROR(__xludf.DUMMYFUNCTION("""COMPUTED_VALUE"""),"Darshana S")</f>
        <v>Darshana S</v>
      </c>
      <c r="B200" s="1" t="str">
        <f>IFERROR(__xludf.DUMMYFUNCTION("""COMPUTED_VALUE"""),"Yes")</f>
        <v>Yes</v>
      </c>
      <c r="D200" s="1" t="str">
        <f t="shared" si="1"/>
        <v>Darshana S</v>
      </c>
      <c r="F200" s="1" t="s">
        <v>484</v>
      </c>
      <c r="G200" s="1" t="s">
        <v>1103</v>
      </c>
      <c r="H200" s="1" t="s">
        <v>1728</v>
      </c>
      <c r="I200" s="1" t="s">
        <v>2363</v>
      </c>
      <c r="J200" s="1" t="s">
        <v>2974</v>
      </c>
      <c r="K200" s="1" t="s">
        <v>3609</v>
      </c>
      <c r="L200" s="1" t="s">
        <v>4189</v>
      </c>
      <c r="M200" s="1" t="s">
        <v>4773</v>
      </c>
      <c r="N200" s="1" t="s">
        <v>5364</v>
      </c>
      <c r="O200" s="1" t="s">
        <v>5449</v>
      </c>
      <c r="P200" s="1"/>
    </row>
    <row r="201">
      <c r="A201" s="1" t="str">
        <f>IFERROR(__xludf.DUMMYFUNCTION("""COMPUTED_VALUE"""),"Sivaselvam Sellamuthu")</f>
        <v>Sivaselvam Sellamuthu</v>
      </c>
      <c r="B201" s="1" t="str">
        <f>IFERROR(__xludf.DUMMYFUNCTION("""COMPUTED_VALUE"""),"Yes")</f>
        <v>Yes</v>
      </c>
      <c r="D201" s="1" t="str">
        <f t="shared" si="1"/>
        <v>Sivaselvam Sellamuthu</v>
      </c>
      <c r="F201" s="1" t="s">
        <v>486</v>
      </c>
      <c r="G201" s="1" t="s">
        <v>1106</v>
      </c>
      <c r="H201" s="1" t="s">
        <v>1731</v>
      </c>
      <c r="I201" s="1" t="s">
        <v>2366</v>
      </c>
      <c r="J201" s="1" t="s">
        <v>2977</v>
      </c>
      <c r="K201" s="1" t="s">
        <v>3611</v>
      </c>
      <c r="L201" s="1" t="s">
        <v>2390</v>
      </c>
      <c r="M201" s="1" t="s">
        <v>4776</v>
      </c>
      <c r="N201" s="1" t="s">
        <v>5366</v>
      </c>
      <c r="O201" s="1" t="s">
        <v>5449</v>
      </c>
      <c r="P201" s="1"/>
    </row>
    <row r="202">
      <c r="A202" s="1" t="str">
        <f>IFERROR(__xludf.DUMMYFUNCTION("""COMPUTED_VALUE"""),"Harikrishna K P")</f>
        <v>Harikrishna K P</v>
      </c>
      <c r="B202" s="1" t="str">
        <f>IFERROR(__xludf.DUMMYFUNCTION("""COMPUTED_VALUE"""),"Yes")</f>
        <v>Yes</v>
      </c>
      <c r="D202" s="1" t="str">
        <f t="shared" si="1"/>
        <v>Harikrishna K P</v>
      </c>
      <c r="F202" s="1" t="s">
        <v>489</v>
      </c>
      <c r="G202" s="1" t="s">
        <v>5509</v>
      </c>
      <c r="H202" s="1" t="s">
        <v>1734</v>
      </c>
      <c r="I202" s="1" t="s">
        <v>2857</v>
      </c>
      <c r="J202" s="1" t="s">
        <v>2980</v>
      </c>
      <c r="K202" s="1" t="s">
        <v>3614</v>
      </c>
      <c r="L202" s="1" t="s">
        <v>4192</v>
      </c>
      <c r="M202" s="1" t="s">
        <v>4778</v>
      </c>
      <c r="N202" s="1" t="s">
        <v>5371</v>
      </c>
      <c r="O202" s="1" t="s">
        <v>5449</v>
      </c>
      <c r="P202" s="1"/>
    </row>
    <row r="203">
      <c r="A203" s="1" t="str">
        <f>IFERROR(__xludf.DUMMYFUNCTION("""COMPUTED_VALUE"""),"4EverStudent")</f>
        <v>4EverStudent</v>
      </c>
      <c r="B203" s="1" t="str">
        <f>IFERROR(__xludf.DUMMYFUNCTION("""COMPUTED_VALUE"""),"Yes")</f>
        <v>Yes</v>
      </c>
      <c r="D203" s="1" t="str">
        <f t="shared" si="1"/>
        <v>4EverStudent</v>
      </c>
      <c r="F203" s="1" t="s">
        <v>491</v>
      </c>
      <c r="G203" s="1" t="s">
        <v>1110</v>
      </c>
      <c r="H203" s="1" t="s">
        <v>1737</v>
      </c>
      <c r="I203" s="1" t="s">
        <v>2370</v>
      </c>
      <c r="J203" s="1" t="s">
        <v>5510</v>
      </c>
      <c r="K203" s="1" t="s">
        <v>3617</v>
      </c>
      <c r="L203" s="1" t="s">
        <v>4195</v>
      </c>
      <c r="M203" s="1" t="s">
        <v>4780</v>
      </c>
      <c r="N203" s="1" t="s">
        <v>5374</v>
      </c>
      <c r="O203" s="1" t="s">
        <v>5449</v>
      </c>
      <c r="P203" s="1"/>
    </row>
    <row r="204">
      <c r="A204" s="1" t="str">
        <f>IFERROR(__xludf.DUMMYFUNCTION("""COMPUTED_VALUE"""),"Varshini Ravi")</f>
        <v>Varshini Ravi</v>
      </c>
      <c r="B204" s="1" t="str">
        <f>IFERROR(__xludf.DUMMYFUNCTION("""COMPUTED_VALUE"""),"Yes")</f>
        <v>Yes</v>
      </c>
      <c r="D204" s="1" t="str">
        <f t="shared" si="1"/>
        <v>Varshini Ravi</v>
      </c>
      <c r="F204" s="1" t="s">
        <v>494</v>
      </c>
      <c r="G204" s="1" t="s">
        <v>1112</v>
      </c>
      <c r="H204" s="1" t="s">
        <v>1740</v>
      </c>
      <c r="I204" s="1" t="s">
        <v>2372</v>
      </c>
      <c r="J204" s="1" t="s">
        <v>2985</v>
      </c>
      <c r="K204" s="1" t="s">
        <v>3620</v>
      </c>
      <c r="L204" s="1" t="s">
        <v>4197</v>
      </c>
      <c r="M204" s="1" t="s">
        <v>4782</v>
      </c>
      <c r="N204" s="1" t="s">
        <v>5511</v>
      </c>
      <c r="O204" s="1" t="s">
        <v>5449</v>
      </c>
      <c r="P204" s="1"/>
    </row>
    <row r="205">
      <c r="A205" s="1" t="str">
        <f>IFERROR(__xludf.DUMMYFUNCTION("""COMPUTED_VALUE"""),"thisladytechs")</f>
        <v>thisladytechs</v>
      </c>
      <c r="B205" s="1" t="str">
        <f>IFERROR(__xludf.DUMMYFUNCTION("""COMPUTED_VALUE"""),"Yes")</f>
        <v>Yes</v>
      </c>
      <c r="D205" s="1" t="str">
        <f t="shared" si="1"/>
        <v>thisladytechs</v>
      </c>
      <c r="F205" s="1" t="s">
        <v>496</v>
      </c>
      <c r="G205" s="1" t="s">
        <v>1115</v>
      </c>
      <c r="H205" s="1" t="s">
        <v>1742</v>
      </c>
      <c r="I205" s="1" t="s">
        <v>2375</v>
      </c>
      <c r="J205" s="1" t="s">
        <v>2988</v>
      </c>
      <c r="K205" s="1" t="s">
        <v>5512</v>
      </c>
      <c r="L205" s="1" t="s">
        <v>4200</v>
      </c>
      <c r="M205" s="1" t="s">
        <v>4785</v>
      </c>
      <c r="N205" s="1" t="s">
        <v>5378</v>
      </c>
      <c r="O205" s="1" t="s">
        <v>5449</v>
      </c>
      <c r="P205" s="1"/>
    </row>
    <row r="206">
      <c r="A206" s="1" t="str">
        <f>IFERROR(__xludf.DUMMYFUNCTION("""COMPUTED_VALUE"""),"Bimie")</f>
        <v>Bimie</v>
      </c>
      <c r="B206" s="1" t="str">
        <f>IFERROR(__xludf.DUMMYFUNCTION("""COMPUTED_VALUE"""),"Yes")</f>
        <v>Yes</v>
      </c>
      <c r="D206" s="1" t="str">
        <f t="shared" si="1"/>
        <v>Bimie</v>
      </c>
      <c r="F206" s="1" t="s">
        <v>499</v>
      </c>
      <c r="G206" s="1" t="s">
        <v>1117</v>
      </c>
      <c r="H206" s="1" t="s">
        <v>1745</v>
      </c>
      <c r="I206" s="1" t="s">
        <v>2378</v>
      </c>
      <c r="J206" s="1" t="s">
        <v>2990</v>
      </c>
      <c r="K206" s="1" t="s">
        <v>3625</v>
      </c>
      <c r="L206" s="1" t="s">
        <v>5513</v>
      </c>
      <c r="M206" s="1" t="s">
        <v>4787</v>
      </c>
      <c r="N206" s="1" t="s">
        <v>5384</v>
      </c>
      <c r="O206" s="1" t="s">
        <v>5449</v>
      </c>
      <c r="P206" s="1"/>
    </row>
    <row r="207">
      <c r="A207" s="1" t="str">
        <f>IFERROR(__xludf.DUMMYFUNCTION("""COMPUTED_VALUE"""),"Harshit Rai")</f>
        <v>Harshit Rai</v>
      </c>
      <c r="B207" s="1" t="str">
        <f>IFERROR(__xludf.DUMMYFUNCTION("""COMPUTED_VALUE"""),"Yes")</f>
        <v>Yes</v>
      </c>
      <c r="D207" s="1" t="str">
        <f t="shared" si="1"/>
        <v>Harshit Rai</v>
      </c>
      <c r="F207" s="1" t="s">
        <v>502</v>
      </c>
      <c r="G207" s="1" t="s">
        <v>1120</v>
      </c>
      <c r="H207" s="1" t="s">
        <v>5514</v>
      </c>
      <c r="I207" s="1" t="s">
        <v>2380</v>
      </c>
      <c r="J207" s="1" t="s">
        <v>2992</v>
      </c>
      <c r="K207" s="1" t="s">
        <v>3627</v>
      </c>
      <c r="L207" s="1" t="s">
        <v>4205</v>
      </c>
      <c r="M207" s="1" t="s">
        <v>4790</v>
      </c>
      <c r="N207" s="1" t="s">
        <v>5515</v>
      </c>
      <c r="O207" s="1" t="s">
        <v>5449</v>
      </c>
      <c r="P207" s="1"/>
    </row>
    <row r="208">
      <c r="A208" s="1" t="str">
        <f>IFERROR(__xludf.DUMMYFUNCTION("""COMPUTED_VALUE"""),"Ibrahim Cem Durak")</f>
        <v>Ibrahim Cem Durak</v>
      </c>
      <c r="B208" s="1" t="str">
        <f>IFERROR(__xludf.DUMMYFUNCTION("""COMPUTED_VALUE"""),"Yes")</f>
        <v>Yes</v>
      </c>
      <c r="D208" s="1" t="str">
        <f t="shared" si="1"/>
        <v>Ibrahim Cem Durak</v>
      </c>
      <c r="F208" s="1" t="s">
        <v>504</v>
      </c>
      <c r="G208" s="1" t="s">
        <v>1123</v>
      </c>
      <c r="H208" s="1" t="s">
        <v>1750</v>
      </c>
      <c r="I208" s="1" t="s">
        <v>2382</v>
      </c>
      <c r="J208" s="1" t="s">
        <v>2968</v>
      </c>
      <c r="K208" s="1" t="s">
        <v>3630</v>
      </c>
      <c r="L208" s="1" t="s">
        <v>4208</v>
      </c>
      <c r="M208" s="1" t="s">
        <v>4793</v>
      </c>
      <c r="N208" s="1" t="s">
        <v>5390</v>
      </c>
      <c r="O208" s="1" t="s">
        <v>5449</v>
      </c>
      <c r="P208" s="1"/>
    </row>
    <row r="209">
      <c r="A209" s="1" t="str">
        <f>IFERROR(__xludf.DUMMYFUNCTION("""COMPUTED_VALUE"""),"Kienka Kio")</f>
        <v>Kienka Kio</v>
      </c>
      <c r="B209" s="1" t="str">
        <f>IFERROR(__xludf.DUMMYFUNCTION("""COMPUTED_VALUE"""),"Yes")</f>
        <v>Yes</v>
      </c>
      <c r="D209" s="1" t="str">
        <f t="shared" si="1"/>
        <v>Kienka Kio</v>
      </c>
      <c r="F209" s="1" t="s">
        <v>506</v>
      </c>
      <c r="G209" s="1" t="s">
        <v>5516</v>
      </c>
      <c r="H209" s="1" t="s">
        <v>1753</v>
      </c>
      <c r="I209" s="1" t="s">
        <v>2385</v>
      </c>
      <c r="J209" s="1" t="s">
        <v>2995</v>
      </c>
      <c r="K209" s="1" t="s">
        <v>3633</v>
      </c>
      <c r="L209" s="1" t="s">
        <v>4210</v>
      </c>
      <c r="M209" s="1" t="s">
        <v>5517</v>
      </c>
      <c r="N209" s="1" t="s">
        <v>5393</v>
      </c>
      <c r="O209" s="1" t="s">
        <v>5449</v>
      </c>
      <c r="P209" s="1"/>
    </row>
    <row r="210">
      <c r="A210" s="1" t="str">
        <f>IFERROR(__xludf.DUMMYFUNCTION("""COMPUTED_VALUE"""),"Atul")</f>
        <v>Atul</v>
      </c>
      <c r="B210" s="1" t="str">
        <f>IFERROR(__xludf.DUMMYFUNCTION("""COMPUTED_VALUE"""),"Yes")</f>
        <v>Yes</v>
      </c>
      <c r="D210" s="1" t="str">
        <f t="shared" si="1"/>
        <v>Atul</v>
      </c>
      <c r="F210" s="1" t="s">
        <v>508</v>
      </c>
      <c r="G210" s="1" t="s">
        <v>1128</v>
      </c>
      <c r="H210" s="1" t="s">
        <v>1756</v>
      </c>
      <c r="I210" s="1" t="s">
        <v>2388</v>
      </c>
      <c r="J210" s="1" t="s">
        <v>2997</v>
      </c>
      <c r="K210" s="1" t="s">
        <v>3635</v>
      </c>
      <c r="L210" s="1" t="s">
        <v>4212</v>
      </c>
      <c r="M210" s="1" t="s">
        <v>4799</v>
      </c>
      <c r="N210" s="1" t="s">
        <v>5395</v>
      </c>
      <c r="O210" s="1" t="s">
        <v>5449</v>
      </c>
      <c r="P210" s="1"/>
    </row>
    <row r="211">
      <c r="A211" s="1" t="str">
        <f>IFERROR(__xludf.DUMMYFUNCTION("""COMPUTED_VALUE"""),"Philip Csaplar")</f>
        <v>Philip Csaplar</v>
      </c>
      <c r="B211" s="1" t="str">
        <f>IFERROR(__xludf.DUMMYFUNCTION("""COMPUTED_VALUE"""),"Yes")</f>
        <v>Yes</v>
      </c>
      <c r="D211" s="1" t="str">
        <f t="shared" si="1"/>
        <v>Philip Csaplar</v>
      </c>
      <c r="F211" s="1" t="s">
        <v>511</v>
      </c>
      <c r="G211" s="1" t="s">
        <v>1131</v>
      </c>
      <c r="H211" s="1" t="s">
        <v>1758</v>
      </c>
      <c r="I211" s="1" t="s">
        <v>2390</v>
      </c>
      <c r="J211" s="1" t="s">
        <v>2999</v>
      </c>
      <c r="K211" s="1" t="s">
        <v>3637</v>
      </c>
      <c r="L211" s="1" t="s">
        <v>4215</v>
      </c>
      <c r="M211" s="1" t="s">
        <v>5518</v>
      </c>
      <c r="N211" s="1" t="s">
        <v>5398</v>
      </c>
      <c r="O211" s="1" t="s">
        <v>5449</v>
      </c>
      <c r="P211" s="1"/>
    </row>
    <row r="212">
      <c r="A212" s="1" t="str">
        <f>IFERROR(__xludf.DUMMYFUNCTION("""COMPUTED_VALUE"""),"Bhuvni Shah")</f>
        <v>Bhuvni Shah</v>
      </c>
      <c r="B212" s="1" t="str">
        <f>IFERROR(__xludf.DUMMYFUNCTION("""COMPUTED_VALUE"""),"Yes")</f>
        <v>Yes</v>
      </c>
      <c r="D212" s="1" t="str">
        <f t="shared" si="1"/>
        <v>Bhuvni Shah</v>
      </c>
      <c r="F212" s="1" t="s">
        <v>513</v>
      </c>
      <c r="G212" s="1" t="s">
        <v>1133</v>
      </c>
      <c r="H212" s="1" t="s">
        <v>1761</v>
      </c>
      <c r="I212" s="1" t="s">
        <v>2393</v>
      </c>
      <c r="J212" s="1" t="s">
        <v>3002</v>
      </c>
      <c r="K212" s="1" t="s">
        <v>3639</v>
      </c>
      <c r="L212" s="1" t="s">
        <v>2668</v>
      </c>
      <c r="M212" s="1" t="s">
        <v>4803</v>
      </c>
      <c r="N212" s="1" t="s">
        <v>5401</v>
      </c>
      <c r="O212" s="1" t="s">
        <v>5449</v>
      </c>
      <c r="P212" s="1"/>
    </row>
    <row r="213">
      <c r="A213" s="1" t="str">
        <f>IFERROR(__xludf.DUMMYFUNCTION("""COMPUTED_VALUE"""),"Zahraa Zakariya Saleh ")</f>
        <v>Zahraa Zakariya Saleh </v>
      </c>
      <c r="B213" s="1" t="str">
        <f>IFERROR(__xludf.DUMMYFUNCTION("""COMPUTED_VALUE"""),"Yes")</f>
        <v>Yes</v>
      </c>
      <c r="D213" s="1" t="str">
        <f t="shared" si="1"/>
        <v>Zahraa Zakariya Saleh</v>
      </c>
      <c r="F213" s="1" t="s">
        <v>515</v>
      </c>
      <c r="G213" s="1" t="s">
        <v>1136</v>
      </c>
      <c r="H213" s="1" t="s">
        <v>1763</v>
      </c>
      <c r="I213" s="1" t="s">
        <v>2395</v>
      </c>
      <c r="J213" s="1" t="s">
        <v>3005</v>
      </c>
      <c r="K213" s="1" t="s">
        <v>3642</v>
      </c>
      <c r="L213" s="1" t="s">
        <v>4218</v>
      </c>
      <c r="M213" s="1" t="s">
        <v>4805</v>
      </c>
      <c r="N213" s="1" t="s">
        <v>5403</v>
      </c>
      <c r="O213" s="1" t="s">
        <v>5449</v>
      </c>
      <c r="P213" s="1"/>
    </row>
    <row r="214">
      <c r="A214" s="1" t="str">
        <f>IFERROR(__xludf.DUMMYFUNCTION("""COMPUTED_VALUE"""),"Damir Divkovic")</f>
        <v>Damir Divkovic</v>
      </c>
      <c r="B214" s="1" t="str">
        <f>IFERROR(__xludf.DUMMYFUNCTION("""COMPUTED_VALUE"""),"Yes")</f>
        <v>Yes</v>
      </c>
      <c r="D214" s="1" t="str">
        <f t="shared" si="1"/>
        <v>Damir Divkovic</v>
      </c>
      <c r="F214" s="1" t="s">
        <v>517</v>
      </c>
      <c r="G214" s="1" t="s">
        <v>1139</v>
      </c>
      <c r="H214" s="1" t="s">
        <v>1765</v>
      </c>
      <c r="I214" s="1" t="s">
        <v>2398</v>
      </c>
      <c r="J214" s="1" t="s">
        <v>3007</v>
      </c>
      <c r="K214" s="1" t="s">
        <v>3645</v>
      </c>
      <c r="L214" s="1" t="s">
        <v>4220</v>
      </c>
      <c r="M214" s="1" t="s">
        <v>4807</v>
      </c>
      <c r="N214" s="1" t="s">
        <v>5406</v>
      </c>
      <c r="O214" s="1" t="s">
        <v>5449</v>
      </c>
      <c r="P214" s="1"/>
    </row>
    <row r="215">
      <c r="A215" s="1" t="str">
        <f>IFERROR(__xludf.DUMMYFUNCTION("""COMPUTED_VALUE"""),"Shikhar Chhabra")</f>
        <v>Shikhar Chhabra</v>
      </c>
      <c r="B215" s="1" t="str">
        <f>IFERROR(__xludf.DUMMYFUNCTION("""COMPUTED_VALUE"""),"Yes")</f>
        <v>Yes</v>
      </c>
      <c r="D215" s="1" t="str">
        <f t="shared" si="1"/>
        <v>Shikhar Chhabra</v>
      </c>
      <c r="F215" s="1" t="s">
        <v>520</v>
      </c>
      <c r="G215" s="1" t="s">
        <v>1141</v>
      </c>
      <c r="H215" s="1" t="s">
        <v>1768</v>
      </c>
      <c r="I215" s="1" t="s">
        <v>5508</v>
      </c>
      <c r="J215" s="1" t="s">
        <v>2999</v>
      </c>
      <c r="K215" s="1" t="s">
        <v>3647</v>
      </c>
      <c r="L215" s="1" t="s">
        <v>4222</v>
      </c>
      <c r="M215" s="1" t="s">
        <v>4571</v>
      </c>
      <c r="N215" s="1" t="s">
        <v>5408</v>
      </c>
      <c r="O215" s="1" t="s">
        <v>5449</v>
      </c>
      <c r="P215" s="1"/>
    </row>
    <row r="216">
      <c r="A216" s="1" t="str">
        <f>IFERROR(__xludf.DUMMYFUNCTION("""COMPUTED_VALUE"""),"susyjam")</f>
        <v>susyjam</v>
      </c>
      <c r="B216" s="1" t="str">
        <f>IFERROR(__xludf.DUMMYFUNCTION("""COMPUTED_VALUE"""),"Yes")</f>
        <v>Yes</v>
      </c>
      <c r="D216" s="1" t="str">
        <f t="shared" si="1"/>
        <v>susyjam</v>
      </c>
      <c r="F216" s="1" t="s">
        <v>522</v>
      </c>
      <c r="G216" s="1" t="s">
        <v>1143</v>
      </c>
      <c r="H216" s="1" t="s">
        <v>1770</v>
      </c>
      <c r="I216" s="1" t="s">
        <v>2401</v>
      </c>
      <c r="J216" s="1" t="s">
        <v>3008</v>
      </c>
      <c r="K216" s="1" t="s">
        <v>3649</v>
      </c>
      <c r="L216" s="1" t="s">
        <v>4225</v>
      </c>
      <c r="M216" s="1" t="s">
        <v>4813</v>
      </c>
      <c r="N216" s="1" t="s">
        <v>5410</v>
      </c>
      <c r="O216" s="1" t="s">
        <v>5449</v>
      </c>
      <c r="P216" s="1"/>
    </row>
    <row r="217">
      <c r="A217" s="1" t="str">
        <f>IFERROR(__xludf.DUMMYFUNCTION("""COMPUTED_VALUE"""),"Namitha P R")</f>
        <v>Namitha P R</v>
      </c>
      <c r="B217" s="1" t="str">
        <f>IFERROR(__xludf.DUMMYFUNCTION("""COMPUTED_VALUE"""),"Yes")</f>
        <v>Yes</v>
      </c>
      <c r="D217" s="1" t="str">
        <f t="shared" si="1"/>
        <v>Namitha P R</v>
      </c>
      <c r="F217" s="1" t="s">
        <v>525</v>
      </c>
      <c r="G217" s="1" t="s">
        <v>1146</v>
      </c>
      <c r="H217" s="1" t="s">
        <v>1773</v>
      </c>
      <c r="I217" s="1" t="s">
        <v>2403</v>
      </c>
      <c r="J217" s="1" t="s">
        <v>3011</v>
      </c>
      <c r="K217" s="1" t="s">
        <v>3652</v>
      </c>
      <c r="L217" s="1" t="s">
        <v>4228</v>
      </c>
      <c r="M217" s="1" t="s">
        <v>4816</v>
      </c>
      <c r="N217" s="1" t="s">
        <v>5413</v>
      </c>
      <c r="O217" s="1" t="s">
        <v>5449</v>
      </c>
      <c r="P217" s="1"/>
    </row>
    <row r="218">
      <c r="A218" s="1" t="str">
        <f>IFERROR(__xludf.DUMMYFUNCTION("""COMPUTED_VALUE"""),"Shivangi")</f>
        <v>Shivangi</v>
      </c>
      <c r="B218" s="1" t="str">
        <f>IFERROR(__xludf.DUMMYFUNCTION("""COMPUTED_VALUE"""),"Yes")</f>
        <v>Yes</v>
      </c>
      <c r="D218" s="1" t="str">
        <f t="shared" si="1"/>
        <v>Shivangi</v>
      </c>
      <c r="F218" s="1" t="s">
        <v>527</v>
      </c>
      <c r="G218" s="1" t="s">
        <v>1148</v>
      </c>
      <c r="H218" s="1" t="s">
        <v>1776</v>
      </c>
      <c r="I218" s="1" t="s">
        <v>2406</v>
      </c>
      <c r="J218" s="1" t="s">
        <v>3014</v>
      </c>
      <c r="K218" s="1" t="s">
        <v>3654</v>
      </c>
      <c r="L218" s="1" t="s">
        <v>4230</v>
      </c>
      <c r="M218" s="1" t="s">
        <v>4813</v>
      </c>
      <c r="N218" s="1" t="s">
        <v>5416</v>
      </c>
      <c r="O218" s="1" t="s">
        <v>5449</v>
      </c>
      <c r="P218" s="1"/>
    </row>
    <row r="219">
      <c r="A219" s="1" t="str">
        <f>IFERROR(__xludf.DUMMYFUNCTION("""COMPUTED_VALUE"""),"Ashish Kumar")</f>
        <v>Ashish Kumar</v>
      </c>
      <c r="B219" s="1" t="str">
        <f>IFERROR(__xludf.DUMMYFUNCTION("""COMPUTED_VALUE"""),"Yes")</f>
        <v>Yes</v>
      </c>
      <c r="D219" s="1" t="str">
        <f t="shared" si="1"/>
        <v>Ashish Kumar</v>
      </c>
      <c r="F219" s="1" t="s">
        <v>530</v>
      </c>
      <c r="G219" s="1" t="s">
        <v>1150</v>
      </c>
      <c r="H219" s="1" t="s">
        <v>1779</v>
      </c>
      <c r="I219" s="1" t="s">
        <v>2409</v>
      </c>
      <c r="J219" s="1" t="s">
        <v>3016</v>
      </c>
      <c r="K219" s="1" t="s">
        <v>3656</v>
      </c>
      <c r="L219" s="1" t="s">
        <v>4232</v>
      </c>
      <c r="M219" s="1" t="s">
        <v>4812</v>
      </c>
      <c r="N219" s="1" t="s">
        <v>5418</v>
      </c>
      <c r="O219" s="1" t="s">
        <v>5449</v>
      </c>
      <c r="P219" s="1"/>
    </row>
    <row r="220">
      <c r="A220" s="1" t="str">
        <f>IFERROR(__xludf.DUMMYFUNCTION("""COMPUTED_VALUE"""),"Jaiprasad")</f>
        <v>Jaiprasad</v>
      </c>
      <c r="B220" s="1" t="str">
        <f>IFERROR(__xludf.DUMMYFUNCTION("""COMPUTED_VALUE"""),"Yes")</f>
        <v>Yes</v>
      </c>
      <c r="D220" s="1" t="str">
        <f t="shared" si="1"/>
        <v>Jaiprasad</v>
      </c>
      <c r="F220" s="1" t="s">
        <v>532</v>
      </c>
      <c r="G220" s="1" t="s">
        <v>1153</v>
      </c>
      <c r="H220" s="1" t="s">
        <v>1781</v>
      </c>
      <c r="I220" s="1" t="s">
        <v>2412</v>
      </c>
      <c r="J220" s="1" t="s">
        <v>3018</v>
      </c>
      <c r="K220" s="1" t="s">
        <v>3659</v>
      </c>
      <c r="L220" s="1" t="s">
        <v>4234</v>
      </c>
      <c r="M220" s="1" t="s">
        <v>4820</v>
      </c>
      <c r="N220" s="1" t="s">
        <v>5421</v>
      </c>
      <c r="O220" s="1" t="s">
        <v>5449</v>
      </c>
      <c r="P220" s="1"/>
    </row>
    <row r="221">
      <c r="A221" s="1" t="str">
        <f>IFERROR(__xludf.DUMMYFUNCTION("""COMPUTED_VALUE"""),"Sandeep Pawar")</f>
        <v>Sandeep Pawar</v>
      </c>
      <c r="B221" s="1" t="str">
        <f>IFERROR(__xludf.DUMMYFUNCTION("""COMPUTED_VALUE"""),"Yes")</f>
        <v>Yes</v>
      </c>
      <c r="D221" s="1" t="str">
        <f t="shared" si="1"/>
        <v>Sandeep Pawar</v>
      </c>
      <c r="F221" s="1" t="s">
        <v>534</v>
      </c>
      <c r="G221" s="1" t="s">
        <v>1155</v>
      </c>
      <c r="H221" s="1" t="s">
        <v>1783</v>
      </c>
      <c r="I221" s="1" t="s">
        <v>2414</v>
      </c>
      <c r="J221" s="1" t="s">
        <v>3021</v>
      </c>
      <c r="K221" s="1" t="s">
        <v>3661</v>
      </c>
      <c r="L221" s="1" t="s">
        <v>4236</v>
      </c>
      <c r="M221" s="1" t="s">
        <v>4822</v>
      </c>
      <c r="N221" s="1" t="s">
        <v>5424</v>
      </c>
      <c r="O221" s="1" t="s">
        <v>5449</v>
      </c>
      <c r="P221" s="1"/>
    </row>
    <row r="222">
      <c r="A222" s="1" t="str">
        <f>IFERROR(__xludf.DUMMYFUNCTION("""COMPUTED_VALUE"""),"Henrik Fridström")</f>
        <v>Henrik Fridström</v>
      </c>
      <c r="B222" s="1" t="str">
        <f>IFERROR(__xludf.DUMMYFUNCTION("""COMPUTED_VALUE"""),"Yes")</f>
        <v>Yes</v>
      </c>
      <c r="D222" s="1" t="str">
        <f t="shared" si="1"/>
        <v>Henrik Fridström</v>
      </c>
      <c r="F222" s="1" t="s">
        <v>537</v>
      </c>
      <c r="G222" s="1" t="s">
        <v>1157</v>
      </c>
      <c r="H222" s="1" t="s">
        <v>1785</v>
      </c>
      <c r="I222" s="1" t="s">
        <v>2416</v>
      </c>
      <c r="J222" s="1" t="s">
        <v>3024</v>
      </c>
      <c r="K222" s="1" t="s">
        <v>3663</v>
      </c>
      <c r="L222" s="1" t="s">
        <v>4239</v>
      </c>
      <c r="M222" s="1" t="s">
        <v>4824</v>
      </c>
      <c r="N222" s="1" t="s">
        <v>5519</v>
      </c>
      <c r="O222" s="1" t="s">
        <v>5449</v>
      </c>
      <c r="P222" s="1"/>
    </row>
    <row r="223">
      <c r="A223" s="1" t="str">
        <f>IFERROR(__xludf.DUMMYFUNCTION("""COMPUTED_VALUE"""),"Sandhya Singh")</f>
        <v>Sandhya Singh</v>
      </c>
      <c r="B223" s="1" t="str">
        <f>IFERROR(__xludf.DUMMYFUNCTION("""COMPUTED_VALUE"""),"Yes")</f>
        <v>Yes</v>
      </c>
      <c r="D223" s="1" t="str">
        <f t="shared" si="1"/>
        <v>Sandhya Singh</v>
      </c>
      <c r="F223" s="1" t="s">
        <v>539</v>
      </c>
      <c r="G223" s="1" t="s">
        <v>1159</v>
      </c>
      <c r="H223" s="1" t="s">
        <v>1788</v>
      </c>
      <c r="I223" s="1" t="s">
        <v>2418</v>
      </c>
      <c r="J223" s="1" t="s">
        <v>3026</v>
      </c>
      <c r="K223" s="1" t="s">
        <v>3665</v>
      </c>
      <c r="L223" s="1" t="s">
        <v>4242</v>
      </c>
      <c r="M223" s="1" t="s">
        <v>4826</v>
      </c>
      <c r="N223" s="1" t="s">
        <v>5430</v>
      </c>
      <c r="O223" s="1" t="s">
        <v>5449</v>
      </c>
      <c r="P223" s="1"/>
    </row>
    <row r="224">
      <c r="A224" s="1" t="str">
        <f>IFERROR(__xludf.DUMMYFUNCTION("""COMPUTED_VALUE"""),"Aleem Juma")</f>
        <v>Aleem Juma</v>
      </c>
      <c r="B224" s="1" t="str">
        <f>IFERROR(__xludf.DUMMYFUNCTION("""COMPUTED_VALUE"""),"Yes")</f>
        <v>Yes</v>
      </c>
      <c r="D224" s="1" t="str">
        <f t="shared" si="1"/>
        <v>Aleem Juma</v>
      </c>
      <c r="F224" s="1" t="s">
        <v>541</v>
      </c>
      <c r="G224" s="1" t="s">
        <v>1161</v>
      </c>
      <c r="H224" s="1" t="s">
        <v>1790</v>
      </c>
      <c r="I224" s="1" t="s">
        <v>2420</v>
      </c>
      <c r="J224" s="1" t="s">
        <v>3029</v>
      </c>
      <c r="K224" s="1" t="s">
        <v>3668</v>
      </c>
      <c r="L224" s="1" t="s">
        <v>4245</v>
      </c>
      <c r="M224" s="1" t="s">
        <v>4828</v>
      </c>
      <c r="N224" s="1" t="s">
        <v>5432</v>
      </c>
      <c r="O224" s="1" t="s">
        <v>5449</v>
      </c>
      <c r="P224" s="1"/>
    </row>
    <row r="225">
      <c r="A225" s="1" t="str">
        <f>IFERROR(__xludf.DUMMYFUNCTION("""COMPUTED_VALUE"""),"Ruthu")</f>
        <v>Ruthu</v>
      </c>
      <c r="B225" s="1" t="str">
        <f>IFERROR(__xludf.DUMMYFUNCTION("""COMPUTED_VALUE"""),"Yes")</f>
        <v>Yes</v>
      </c>
      <c r="D225" s="1" t="str">
        <f t="shared" si="1"/>
        <v>Ruthu</v>
      </c>
      <c r="F225" s="1" t="s">
        <v>543</v>
      </c>
      <c r="G225" s="1" t="s">
        <v>1164</v>
      </c>
      <c r="H225" s="1" t="s">
        <v>1792</v>
      </c>
      <c r="I225" s="1" t="s">
        <v>2422</v>
      </c>
      <c r="J225" s="1" t="s">
        <v>3032</v>
      </c>
      <c r="K225" s="1" t="s">
        <v>3671</v>
      </c>
      <c r="L225" s="1" t="s">
        <v>4247</v>
      </c>
      <c r="M225" s="1" t="s">
        <v>4831</v>
      </c>
      <c r="N225" s="1" t="s">
        <v>5434</v>
      </c>
      <c r="O225" s="1" t="s">
        <v>5449</v>
      </c>
      <c r="P225" s="1"/>
    </row>
    <row r="226">
      <c r="A226" s="1" t="str">
        <f>IFERROR(__xludf.DUMMYFUNCTION("""COMPUTED_VALUE"""),"Hexuan Zhang")</f>
        <v>Hexuan Zhang</v>
      </c>
      <c r="B226" s="1" t="str">
        <f>IFERROR(__xludf.DUMMYFUNCTION("""COMPUTED_VALUE"""),"Yes")</f>
        <v>Yes</v>
      </c>
      <c r="D226" s="1" t="str">
        <f t="shared" si="1"/>
        <v>Hexuan Zhang</v>
      </c>
      <c r="F226" s="1" t="s">
        <v>546</v>
      </c>
      <c r="G226" s="1" t="s">
        <v>1167</v>
      </c>
      <c r="H226" s="1" t="s">
        <v>1795</v>
      </c>
      <c r="I226" s="1" t="s">
        <v>2425</v>
      </c>
      <c r="J226" s="1" t="s">
        <v>3034</v>
      </c>
      <c r="K226" s="1" t="s">
        <v>3674</v>
      </c>
      <c r="L226" s="1" t="s">
        <v>1297</v>
      </c>
      <c r="M226" s="1" t="s">
        <v>4833</v>
      </c>
      <c r="N226" s="1" t="s">
        <v>5437</v>
      </c>
      <c r="O226" s="1" t="s">
        <v>5449</v>
      </c>
      <c r="P226" s="1"/>
    </row>
    <row r="227">
      <c r="A227" s="1" t="str">
        <f>IFERROR(__xludf.DUMMYFUNCTION("""COMPUTED_VALUE"""),"Aakash")</f>
        <v>Aakash</v>
      </c>
      <c r="B227" s="1" t="str">
        <f>IFERROR(__xludf.DUMMYFUNCTION("""COMPUTED_VALUE"""),"Yes")</f>
        <v>Yes</v>
      </c>
      <c r="D227" s="1" t="str">
        <f t="shared" si="1"/>
        <v>Aakash</v>
      </c>
      <c r="F227" s="1" t="s">
        <v>548</v>
      </c>
      <c r="G227" s="1" t="s">
        <v>1170</v>
      </c>
      <c r="H227" s="1" t="s">
        <v>1797</v>
      </c>
      <c r="I227" s="1" t="s">
        <v>2428</v>
      </c>
      <c r="J227" s="1" t="s">
        <v>3037</v>
      </c>
      <c r="K227" s="1" t="s">
        <v>3677</v>
      </c>
      <c r="L227" s="1" t="s">
        <v>4251</v>
      </c>
      <c r="M227" s="1" t="s">
        <v>4835</v>
      </c>
      <c r="N227" s="1" t="s">
        <v>5439</v>
      </c>
      <c r="O227" s="1" t="s">
        <v>5449</v>
      </c>
      <c r="P227" s="1"/>
    </row>
    <row r="228">
      <c r="A228" s="1" t="str">
        <f>IFERROR(__xludf.DUMMYFUNCTION("""COMPUTED_VALUE"""),"Raveena Pooja Kankeyan")</f>
        <v>Raveena Pooja Kankeyan</v>
      </c>
      <c r="B228" s="1" t="str">
        <f>IFERROR(__xludf.DUMMYFUNCTION("""COMPUTED_VALUE"""),"Yes")</f>
        <v>Yes</v>
      </c>
      <c r="D228" s="1" t="str">
        <f t="shared" si="1"/>
        <v>Raveena Pooja Kankeyan</v>
      </c>
      <c r="F228" s="1" t="s">
        <v>551</v>
      </c>
      <c r="G228" s="1" t="s">
        <v>1172</v>
      </c>
      <c r="H228" s="1" t="s">
        <v>1800</v>
      </c>
      <c r="I228" s="1" t="s">
        <v>2431</v>
      </c>
      <c r="J228" s="1" t="s">
        <v>3039</v>
      </c>
      <c r="K228" s="1" t="s">
        <v>3679</v>
      </c>
      <c r="L228" s="1" t="s">
        <v>4071</v>
      </c>
      <c r="M228" s="1" t="s">
        <v>4838</v>
      </c>
      <c r="N228" s="1" t="s">
        <v>5441</v>
      </c>
      <c r="O228" s="1" t="s">
        <v>5449</v>
      </c>
      <c r="P228" s="1"/>
    </row>
    <row r="229">
      <c r="A229" s="1" t="str">
        <f>IFERROR(__xludf.DUMMYFUNCTION("""COMPUTED_VALUE"""),"Ileana Rodriguez")</f>
        <v>Ileana Rodriguez</v>
      </c>
      <c r="B229" s="1" t="str">
        <f>IFERROR(__xludf.DUMMYFUNCTION("""COMPUTED_VALUE"""),"Yes")</f>
        <v>Yes</v>
      </c>
      <c r="D229" s="1" t="str">
        <f t="shared" si="1"/>
        <v>Ileana Rodriguez</v>
      </c>
      <c r="F229" s="1" t="s">
        <v>553</v>
      </c>
      <c r="G229" s="1" t="s">
        <v>5520</v>
      </c>
      <c r="H229" s="1" t="s">
        <v>1803</v>
      </c>
      <c r="I229" s="1" t="s">
        <v>2434</v>
      </c>
      <c r="J229" s="1" t="s">
        <v>3042</v>
      </c>
      <c r="K229" s="1" t="s">
        <v>3681</v>
      </c>
      <c r="L229" s="1" t="s">
        <v>4253</v>
      </c>
      <c r="M229" s="1" t="s">
        <v>4841</v>
      </c>
      <c r="N229" s="1" t="s">
        <v>5444</v>
      </c>
      <c r="O229" s="1" t="s">
        <v>5449</v>
      </c>
      <c r="P229" s="1"/>
    </row>
    <row r="230">
      <c r="A230" s="1" t="str">
        <f>IFERROR(__xludf.DUMMYFUNCTION("""COMPUTED_VALUE"""),"SatyamDG")</f>
        <v>SatyamDG</v>
      </c>
      <c r="B230" s="1" t="str">
        <f>IFERROR(__xludf.DUMMYFUNCTION("""COMPUTED_VALUE"""),"Yes")</f>
        <v>Yes</v>
      </c>
      <c r="D230" s="1" t="str">
        <f t="shared" si="1"/>
        <v>SatyamDG</v>
      </c>
      <c r="F230" s="1" t="s">
        <v>555</v>
      </c>
      <c r="G230" s="1" t="s">
        <v>1178</v>
      </c>
      <c r="H230" s="1" t="s">
        <v>1806</v>
      </c>
      <c r="I230" s="1" t="s">
        <v>2437</v>
      </c>
      <c r="J230" s="1" t="s">
        <v>3044</v>
      </c>
      <c r="K230" s="1" t="s">
        <v>3673</v>
      </c>
      <c r="L230" s="1" t="s">
        <v>4256</v>
      </c>
      <c r="M230" s="1" t="s">
        <v>4844</v>
      </c>
      <c r="N230" s="1" t="s">
        <v>5449</v>
      </c>
      <c r="O230" s="1" t="s">
        <v>5449</v>
      </c>
      <c r="P230" s="1"/>
    </row>
    <row r="231">
      <c r="A231" s="1" t="str">
        <f>IFERROR(__xludf.DUMMYFUNCTION("""COMPUTED_VALUE"""),"Tunde")</f>
        <v>Tunde</v>
      </c>
      <c r="B231" s="1" t="str">
        <f>IFERROR(__xludf.DUMMYFUNCTION("""COMPUTED_VALUE"""),"Yes")</f>
        <v>Yes</v>
      </c>
      <c r="D231" s="1" t="str">
        <f t="shared" si="1"/>
        <v>Tunde</v>
      </c>
      <c r="F231" s="1" t="s">
        <v>558</v>
      </c>
      <c r="G231" s="1" t="s">
        <v>1181</v>
      </c>
      <c r="H231" s="1" t="s">
        <v>1808</v>
      </c>
      <c r="I231" s="1" t="s">
        <v>2440</v>
      </c>
      <c r="J231" s="1" t="s">
        <v>3046</v>
      </c>
      <c r="K231" s="1" t="s">
        <v>3684</v>
      </c>
      <c r="L231" s="1" t="s">
        <v>4259</v>
      </c>
      <c r="M231" s="1" t="s">
        <v>4847</v>
      </c>
      <c r="N231" s="1" t="s">
        <v>5449</v>
      </c>
      <c r="O231" s="1" t="s">
        <v>5449</v>
      </c>
      <c r="P231" s="1"/>
    </row>
    <row r="232">
      <c r="A232" s="1" t="str">
        <f>IFERROR(__xludf.DUMMYFUNCTION("""COMPUTED_VALUE"""),"Humberto")</f>
        <v>Humberto</v>
      </c>
      <c r="B232" s="1" t="str">
        <f>IFERROR(__xludf.DUMMYFUNCTION("""COMPUTED_VALUE"""),"Yes")</f>
        <v>Yes</v>
      </c>
      <c r="D232" s="1" t="str">
        <f t="shared" si="1"/>
        <v>Humberto</v>
      </c>
      <c r="F232" s="1" t="s">
        <v>561</v>
      </c>
      <c r="G232" s="1" t="s">
        <v>1184</v>
      </c>
      <c r="H232" s="1" t="s">
        <v>1810</v>
      </c>
      <c r="I232" s="1" t="s">
        <v>2442</v>
      </c>
      <c r="J232" s="1" t="s">
        <v>3048</v>
      </c>
      <c r="K232" s="1" t="s">
        <v>3687</v>
      </c>
      <c r="L232" s="1" t="s">
        <v>3169</v>
      </c>
      <c r="M232" s="1" t="s">
        <v>4849</v>
      </c>
      <c r="N232" s="1" t="s">
        <v>5449</v>
      </c>
      <c r="O232" s="1" t="s">
        <v>5449</v>
      </c>
      <c r="P232" s="1"/>
    </row>
    <row r="233">
      <c r="A233" s="1" t="str">
        <f>IFERROR(__xludf.DUMMYFUNCTION("""COMPUTED_VALUE"""),"Satish Mulay")</f>
        <v>Satish Mulay</v>
      </c>
      <c r="B233" s="1" t="str">
        <f>IFERROR(__xludf.DUMMYFUNCTION("""COMPUTED_VALUE"""),"Yes")</f>
        <v>Yes</v>
      </c>
      <c r="D233" s="1" t="str">
        <f t="shared" si="1"/>
        <v>Satish Mulay</v>
      </c>
      <c r="F233" s="1" t="s">
        <v>564</v>
      </c>
      <c r="G233" s="1" t="s">
        <v>1186</v>
      </c>
      <c r="H233" s="1" t="s">
        <v>1812</v>
      </c>
      <c r="I233" s="1" t="s">
        <v>2445</v>
      </c>
      <c r="J233" s="1" t="s">
        <v>3050</v>
      </c>
      <c r="K233" s="1" t="s">
        <v>3690</v>
      </c>
      <c r="L233" s="1" t="s">
        <v>4261</v>
      </c>
      <c r="M233" s="1" t="s">
        <v>4851</v>
      </c>
      <c r="N233" s="1" t="s">
        <v>5449</v>
      </c>
      <c r="O233" s="1" t="s">
        <v>5449</v>
      </c>
      <c r="P233" s="1"/>
    </row>
    <row r="234">
      <c r="A234" s="1" t="str">
        <f>IFERROR(__xludf.DUMMYFUNCTION("""COMPUTED_VALUE"""),"Khushboo")</f>
        <v>Khushboo</v>
      </c>
      <c r="B234" s="1" t="str">
        <f>IFERROR(__xludf.DUMMYFUNCTION("""COMPUTED_VALUE"""),"Yes")</f>
        <v>Yes</v>
      </c>
      <c r="D234" s="1" t="str">
        <f t="shared" si="1"/>
        <v>Khushboo</v>
      </c>
      <c r="F234" s="1" t="s">
        <v>567</v>
      </c>
      <c r="G234" s="1" t="s">
        <v>1189</v>
      </c>
      <c r="H234" s="1" t="s">
        <v>1814</v>
      </c>
      <c r="I234" s="1" t="s">
        <v>2447</v>
      </c>
      <c r="J234" s="1" t="s">
        <v>3053</v>
      </c>
      <c r="K234" s="1" t="s">
        <v>3693</v>
      </c>
      <c r="L234" s="1" t="s">
        <v>4263</v>
      </c>
      <c r="M234" s="1" t="s">
        <v>4853</v>
      </c>
      <c r="N234" s="1" t="s">
        <v>5449</v>
      </c>
      <c r="O234" s="1" t="s">
        <v>5449</v>
      </c>
      <c r="P234" s="1"/>
    </row>
    <row r="235">
      <c r="A235" s="1" t="str">
        <f>IFERROR(__xludf.DUMMYFUNCTION("""COMPUTED_VALUE"""),"Adriana Cárdenas")</f>
        <v>Adriana Cárdenas</v>
      </c>
      <c r="B235" s="1" t="str">
        <f>IFERROR(__xludf.DUMMYFUNCTION("""COMPUTED_VALUE"""),"Yes")</f>
        <v>Yes</v>
      </c>
      <c r="D235" s="1" t="str">
        <f t="shared" si="1"/>
        <v>Adriana Cárdenas</v>
      </c>
      <c r="F235" s="1" t="s">
        <v>570</v>
      </c>
      <c r="G235" s="1" t="s">
        <v>1192</v>
      </c>
      <c r="H235" s="1" t="s">
        <v>1817</v>
      </c>
      <c r="I235" s="1" t="s">
        <v>2450</v>
      </c>
      <c r="J235" s="1" t="s">
        <v>3055</v>
      </c>
      <c r="K235" s="1" t="s">
        <v>3696</v>
      </c>
      <c r="L235" s="1" t="s">
        <v>4265</v>
      </c>
      <c r="M235" s="1" t="s">
        <v>4855</v>
      </c>
      <c r="N235" s="1" t="s">
        <v>5449</v>
      </c>
      <c r="O235" s="1" t="s">
        <v>5449</v>
      </c>
      <c r="P235" s="1"/>
    </row>
    <row r="236">
      <c r="A236" s="1" t="str">
        <f>IFERROR(__xludf.DUMMYFUNCTION("""COMPUTED_VALUE"""),"Lalitha Nimmaraju")</f>
        <v>Lalitha Nimmaraju</v>
      </c>
      <c r="B236" s="1" t="str">
        <f>IFERROR(__xludf.DUMMYFUNCTION("""COMPUTED_VALUE"""),"Yes")</f>
        <v>Yes</v>
      </c>
      <c r="D236" s="1" t="str">
        <f t="shared" si="1"/>
        <v>Lalitha Nimmaraju</v>
      </c>
      <c r="F236" s="1" t="s">
        <v>573</v>
      </c>
      <c r="G236" s="1" t="s">
        <v>1195</v>
      </c>
      <c r="H236" s="1" t="s">
        <v>1819</v>
      </c>
      <c r="I236" s="1" t="s">
        <v>2452</v>
      </c>
      <c r="J236" s="1" t="s">
        <v>3058</v>
      </c>
      <c r="K236" s="1" t="s">
        <v>3698</v>
      </c>
      <c r="L236" s="1" t="s">
        <v>4267</v>
      </c>
      <c r="M236" s="1" t="s">
        <v>4858</v>
      </c>
      <c r="N236" s="1" t="s">
        <v>5449</v>
      </c>
      <c r="O236" s="1" t="s">
        <v>5449</v>
      </c>
      <c r="P236" s="1"/>
    </row>
    <row r="237">
      <c r="A237" s="1" t="str">
        <f>IFERROR(__xludf.DUMMYFUNCTION("""COMPUTED_VALUE"""),"Anusha S Raj")</f>
        <v>Anusha S Raj</v>
      </c>
      <c r="B237" s="1" t="str">
        <f>IFERROR(__xludf.DUMMYFUNCTION("""COMPUTED_VALUE"""),"Yes")</f>
        <v>Yes</v>
      </c>
      <c r="D237" s="1" t="str">
        <f t="shared" si="1"/>
        <v>Anusha S Raj</v>
      </c>
      <c r="F237" s="1" t="s">
        <v>575</v>
      </c>
      <c r="G237" s="1" t="s">
        <v>1197</v>
      </c>
      <c r="H237" s="1" t="s">
        <v>1823</v>
      </c>
      <c r="I237" s="1" t="s">
        <v>2454</v>
      </c>
      <c r="J237" s="1" t="s">
        <v>3061</v>
      </c>
      <c r="K237" s="1" t="s">
        <v>3700</v>
      </c>
      <c r="L237" s="1" t="s">
        <v>4270</v>
      </c>
      <c r="M237" s="1" t="s">
        <v>4860</v>
      </c>
      <c r="N237" s="1" t="s">
        <v>5449</v>
      </c>
      <c r="O237" s="1" t="s">
        <v>5449</v>
      </c>
      <c r="P237" s="1"/>
    </row>
    <row r="238">
      <c r="A238" s="1" t="str">
        <f>IFERROR(__xludf.DUMMYFUNCTION("""COMPUTED_VALUE"""),"Yash Bhawsar")</f>
        <v>Yash Bhawsar</v>
      </c>
      <c r="B238" s="1" t="str">
        <f>IFERROR(__xludf.DUMMYFUNCTION("""COMPUTED_VALUE"""),"Yes")</f>
        <v>Yes</v>
      </c>
      <c r="D238" s="1" t="str">
        <f t="shared" si="1"/>
        <v>Yash Bhawsar</v>
      </c>
      <c r="F238" s="1" t="s">
        <v>577</v>
      </c>
      <c r="G238" s="1" t="s">
        <v>1199</v>
      </c>
      <c r="H238" s="1" t="s">
        <v>1825</v>
      </c>
      <c r="I238" s="1" t="s">
        <v>2457</v>
      </c>
      <c r="J238" s="1" t="s">
        <v>3063</v>
      </c>
      <c r="K238" s="1" t="s">
        <v>3703</v>
      </c>
      <c r="L238" s="1" t="s">
        <v>4272</v>
      </c>
      <c r="M238" s="1" t="s">
        <v>4863</v>
      </c>
      <c r="N238" s="1" t="s">
        <v>5449</v>
      </c>
      <c r="O238" s="1" t="s">
        <v>5449</v>
      </c>
      <c r="P238" s="1"/>
    </row>
    <row r="239">
      <c r="A239" s="1" t="str">
        <f>IFERROR(__xludf.DUMMYFUNCTION("""COMPUTED_VALUE"""),"Sudipta")</f>
        <v>Sudipta</v>
      </c>
      <c r="B239" s="1" t="str">
        <f>IFERROR(__xludf.DUMMYFUNCTION("""COMPUTED_VALUE"""),"Yes")</f>
        <v>Yes</v>
      </c>
      <c r="D239" s="1" t="str">
        <f t="shared" si="1"/>
        <v>Sudipta</v>
      </c>
      <c r="F239" s="1" t="s">
        <v>579</v>
      </c>
      <c r="G239" s="1" t="s">
        <v>1202</v>
      </c>
      <c r="H239" s="1" t="s">
        <v>5521</v>
      </c>
      <c r="I239" s="1" t="s">
        <v>2460</v>
      </c>
      <c r="J239" s="1" t="s">
        <v>3065</v>
      </c>
      <c r="K239" s="1" t="s">
        <v>3706</v>
      </c>
      <c r="L239" s="1" t="s">
        <v>4275</v>
      </c>
      <c r="M239" s="1" t="s">
        <v>4866</v>
      </c>
      <c r="N239" s="1" t="s">
        <v>5449</v>
      </c>
      <c r="O239" s="1" t="s">
        <v>5449</v>
      </c>
      <c r="P239" s="1"/>
    </row>
    <row r="240">
      <c r="A240" s="1" t="str">
        <f>IFERROR(__xludf.DUMMYFUNCTION("""COMPUTED_VALUE"""),"Archita Totla")</f>
        <v>Archita Totla</v>
      </c>
      <c r="B240" s="1" t="str">
        <f>IFERROR(__xludf.DUMMYFUNCTION("""COMPUTED_VALUE"""),"Yes")</f>
        <v>Yes</v>
      </c>
      <c r="D240" s="1" t="str">
        <f t="shared" si="1"/>
        <v>Archita Totla</v>
      </c>
      <c r="F240" s="1" t="s">
        <v>582</v>
      </c>
      <c r="G240" s="1" t="s">
        <v>1204</v>
      </c>
      <c r="H240" s="1" t="s">
        <v>1829</v>
      </c>
      <c r="I240" s="1" t="s">
        <v>2463</v>
      </c>
      <c r="J240" s="1" t="s">
        <v>3068</v>
      </c>
      <c r="K240" s="1" t="s">
        <v>3709</v>
      </c>
      <c r="L240" s="1" t="s">
        <v>4278</v>
      </c>
      <c r="M240" s="1" t="s">
        <v>4868</v>
      </c>
      <c r="N240" s="1" t="s">
        <v>5449</v>
      </c>
      <c r="O240" s="1" t="s">
        <v>5449</v>
      </c>
      <c r="P240" s="1"/>
    </row>
    <row r="241">
      <c r="A241" s="1" t="str">
        <f>IFERROR(__xludf.DUMMYFUNCTION("""COMPUTED_VALUE"""),"Vipul")</f>
        <v>Vipul</v>
      </c>
      <c r="B241" s="1" t="str">
        <f>IFERROR(__xludf.DUMMYFUNCTION("""COMPUTED_VALUE"""),"Yes")</f>
        <v>Yes</v>
      </c>
      <c r="D241" s="1" t="str">
        <f t="shared" si="1"/>
        <v>Vipul</v>
      </c>
      <c r="F241" s="1" t="s">
        <v>584</v>
      </c>
      <c r="G241" s="1" t="s">
        <v>1207</v>
      </c>
      <c r="H241" s="1" t="s">
        <v>1832</v>
      </c>
      <c r="I241" s="1" t="s">
        <v>2465</v>
      </c>
      <c r="J241" s="1" t="s">
        <v>3071</v>
      </c>
      <c r="K241" s="1" t="s">
        <v>3712</v>
      </c>
      <c r="L241" s="1" t="s">
        <v>4280</v>
      </c>
      <c r="M241" s="1" t="s">
        <v>4870</v>
      </c>
      <c r="N241" s="1" t="s">
        <v>5449</v>
      </c>
      <c r="O241" s="1" t="s">
        <v>5449</v>
      </c>
      <c r="P241" s="1"/>
    </row>
    <row r="242">
      <c r="A242" s="1" t="str">
        <f>IFERROR(__xludf.DUMMYFUNCTION("""COMPUTED_VALUE"""),"Sara ahmed")</f>
        <v>Sara ahmed</v>
      </c>
      <c r="B242" s="1" t="str">
        <f>IFERROR(__xludf.DUMMYFUNCTION("""COMPUTED_VALUE"""),"Yes")</f>
        <v>Yes</v>
      </c>
      <c r="D242" s="1" t="str">
        <f t="shared" si="1"/>
        <v>Sara ahmed</v>
      </c>
      <c r="F242" s="1" t="s">
        <v>587</v>
      </c>
      <c r="G242" s="1" t="s">
        <v>1209</v>
      </c>
      <c r="H242" s="1" t="s">
        <v>1834</v>
      </c>
      <c r="I242" s="1" t="s">
        <v>2468</v>
      </c>
      <c r="J242" s="1" t="s">
        <v>3074</v>
      </c>
      <c r="K242" s="1" t="s">
        <v>3715</v>
      </c>
      <c r="L242" s="1" t="s">
        <v>4283</v>
      </c>
      <c r="M242" s="1" t="s">
        <v>4873</v>
      </c>
      <c r="N242" s="1" t="s">
        <v>5449</v>
      </c>
      <c r="O242" s="1" t="s">
        <v>5449</v>
      </c>
      <c r="P242" s="1"/>
    </row>
    <row r="243">
      <c r="A243" s="1" t="str">
        <f>IFERROR(__xludf.DUMMYFUNCTION("""COMPUTED_VALUE"""),"Miltiadis Karagiannis")</f>
        <v>Miltiadis Karagiannis</v>
      </c>
      <c r="B243" s="1" t="str">
        <f>IFERROR(__xludf.DUMMYFUNCTION("""COMPUTED_VALUE"""),"Yes")</f>
        <v>Yes</v>
      </c>
      <c r="D243" s="1" t="str">
        <f t="shared" si="1"/>
        <v>Miltiadis Karagiannis</v>
      </c>
      <c r="F243" s="1" t="s">
        <v>590</v>
      </c>
      <c r="G243" s="1" t="s">
        <v>1211</v>
      </c>
      <c r="H243" s="1" t="s">
        <v>5522</v>
      </c>
      <c r="I243" s="1" t="s">
        <v>2471</v>
      </c>
      <c r="J243" s="1" t="s">
        <v>3077</v>
      </c>
      <c r="K243" s="1" t="s">
        <v>3718</v>
      </c>
      <c r="L243" s="1" t="s">
        <v>4285</v>
      </c>
      <c r="M243" s="1" t="s">
        <v>4876</v>
      </c>
      <c r="N243" s="1" t="s">
        <v>5449</v>
      </c>
      <c r="O243" s="1" t="s">
        <v>5449</v>
      </c>
      <c r="P243" s="1"/>
    </row>
    <row r="244">
      <c r="A244" s="1" t="str">
        <f>IFERROR(__xludf.DUMMYFUNCTION("""COMPUTED_VALUE"""),"Omowunmi")</f>
        <v>Omowunmi</v>
      </c>
      <c r="B244" s="1" t="str">
        <f>IFERROR(__xludf.DUMMYFUNCTION("""COMPUTED_VALUE"""),"Yes")</f>
        <v>Yes</v>
      </c>
      <c r="D244" s="1" t="str">
        <f t="shared" si="1"/>
        <v>Omowunmi</v>
      </c>
      <c r="F244" s="1" t="s">
        <v>592</v>
      </c>
      <c r="G244" s="1" t="s">
        <v>1213</v>
      </c>
      <c r="H244" s="1" t="s">
        <v>1838</v>
      </c>
      <c r="I244" s="1" t="s">
        <v>2473</v>
      </c>
      <c r="J244" s="1" t="s">
        <v>3080</v>
      </c>
      <c r="K244" s="1" t="s">
        <v>3721</v>
      </c>
      <c r="L244" s="1" t="s">
        <v>5523</v>
      </c>
      <c r="M244" s="1" t="s">
        <v>4878</v>
      </c>
      <c r="N244" s="1" t="s">
        <v>5449</v>
      </c>
      <c r="O244" s="1" t="s">
        <v>5449</v>
      </c>
      <c r="P244" s="1"/>
    </row>
    <row r="245">
      <c r="A245" s="1" t="str">
        <f>IFERROR(__xludf.DUMMYFUNCTION("""COMPUTED_VALUE"""),"RohankumarReddyDamagatla")</f>
        <v>RohankumarReddyDamagatla</v>
      </c>
      <c r="B245" s="1" t="str">
        <f>IFERROR(__xludf.DUMMYFUNCTION("""COMPUTED_VALUE"""),"Yes")</f>
        <v>Yes</v>
      </c>
      <c r="D245" s="1" t="str">
        <f t="shared" si="1"/>
        <v>RohankumarReddyDamagatla</v>
      </c>
      <c r="F245" s="1" t="s">
        <v>595</v>
      </c>
      <c r="G245" s="1" t="s">
        <v>1215</v>
      </c>
      <c r="H245" s="1" t="s">
        <v>1841</v>
      </c>
      <c r="I245" s="1" t="s">
        <v>2475</v>
      </c>
      <c r="J245" s="1" t="s">
        <v>3083</v>
      </c>
      <c r="K245" s="1" t="s">
        <v>1986</v>
      </c>
      <c r="L245" s="1" t="s">
        <v>4285</v>
      </c>
      <c r="M245" s="1" t="s">
        <v>4880</v>
      </c>
      <c r="N245" s="1" t="s">
        <v>5449</v>
      </c>
      <c r="O245" s="1" t="s">
        <v>5449</v>
      </c>
      <c r="P245" s="1"/>
    </row>
    <row r="246">
      <c r="A246" s="1" t="str">
        <f>IFERROR(__xludf.DUMMYFUNCTION("""COMPUTED_VALUE"""),"Shweta")</f>
        <v>Shweta</v>
      </c>
      <c r="B246" s="1" t="str">
        <f>IFERROR(__xludf.DUMMYFUNCTION("""COMPUTED_VALUE"""),"Yes")</f>
        <v>Yes</v>
      </c>
      <c r="D246" s="1" t="str">
        <f t="shared" si="1"/>
        <v>Shweta</v>
      </c>
      <c r="F246" s="1" t="s">
        <v>598</v>
      </c>
      <c r="G246" s="1" t="s">
        <v>1218</v>
      </c>
      <c r="H246" s="1" t="s">
        <v>1844</v>
      </c>
      <c r="I246" s="1" t="s">
        <v>5524</v>
      </c>
      <c r="J246" s="1" t="s">
        <v>3085</v>
      </c>
      <c r="K246" s="1" t="s">
        <v>3724</v>
      </c>
      <c r="L246" s="1" t="s">
        <v>4291</v>
      </c>
      <c r="M246" s="1" t="s">
        <v>4883</v>
      </c>
      <c r="N246" s="1" t="s">
        <v>5449</v>
      </c>
      <c r="O246" s="1" t="s">
        <v>5449</v>
      </c>
      <c r="P246" s="1"/>
    </row>
    <row r="247">
      <c r="A247" s="1" t="str">
        <f>IFERROR(__xludf.DUMMYFUNCTION("""COMPUTED_VALUE"""),"Rafael Wilson Volpato da Cunha")</f>
        <v>Rafael Wilson Volpato da Cunha</v>
      </c>
      <c r="B247" s="1" t="str">
        <f>IFERROR(__xludf.DUMMYFUNCTION("""COMPUTED_VALUE"""),"Yes")</f>
        <v>Yes</v>
      </c>
      <c r="D247" s="1" t="str">
        <f t="shared" si="1"/>
        <v>Rafael Wilson Volpato da Cunha</v>
      </c>
      <c r="F247" s="1" t="s">
        <v>601</v>
      </c>
      <c r="G247" s="1" t="s">
        <v>1220</v>
      </c>
      <c r="H247" s="1" t="s">
        <v>1846</v>
      </c>
      <c r="I247" s="1" t="s">
        <v>2481</v>
      </c>
      <c r="J247" s="1" t="s">
        <v>3088</v>
      </c>
      <c r="K247" s="1" t="s">
        <v>3726</v>
      </c>
      <c r="L247" s="1" t="s">
        <v>4294</v>
      </c>
      <c r="M247" s="1" t="s">
        <v>4886</v>
      </c>
      <c r="N247" s="1" t="s">
        <v>5449</v>
      </c>
      <c r="O247" s="1" t="s">
        <v>5449</v>
      </c>
      <c r="P247" s="1"/>
    </row>
    <row r="248">
      <c r="A248" s="1" t="str">
        <f>IFERROR(__xludf.DUMMYFUNCTION("""COMPUTED_VALUE"""),"Shagun")</f>
        <v>Shagun</v>
      </c>
      <c r="B248" s="1" t="str">
        <f>IFERROR(__xludf.DUMMYFUNCTION("""COMPUTED_VALUE"""),"Yes")</f>
        <v>Yes</v>
      </c>
      <c r="D248" s="1" t="str">
        <f t="shared" si="1"/>
        <v>Shagun</v>
      </c>
      <c r="F248" s="1" t="s">
        <v>604</v>
      </c>
      <c r="G248" s="1" t="s">
        <v>1222</v>
      </c>
      <c r="H248" s="1" t="s">
        <v>1849</v>
      </c>
      <c r="I248" s="1" t="s">
        <v>2483</v>
      </c>
      <c r="J248" s="1" t="s">
        <v>3090</v>
      </c>
      <c r="K248" s="1" t="s">
        <v>3729</v>
      </c>
      <c r="L248" s="1" t="s">
        <v>4297</v>
      </c>
      <c r="M248" s="1" t="s">
        <v>4889</v>
      </c>
      <c r="N248" s="1" t="s">
        <v>5449</v>
      </c>
      <c r="O248" s="1" t="s">
        <v>5449</v>
      </c>
      <c r="P248" s="1"/>
    </row>
    <row r="249">
      <c r="A249" s="1" t="str">
        <f>IFERROR(__xludf.DUMMYFUNCTION("""COMPUTED_VALUE"""),"Ayesha Akhtar")</f>
        <v>Ayesha Akhtar</v>
      </c>
      <c r="B249" s="1" t="str">
        <f>IFERROR(__xludf.DUMMYFUNCTION("""COMPUTED_VALUE"""),"Yes")</f>
        <v>Yes</v>
      </c>
      <c r="D249" s="1" t="str">
        <f t="shared" si="1"/>
        <v>Ayesha Akhtar</v>
      </c>
      <c r="F249" s="1" t="s">
        <v>606</v>
      </c>
      <c r="G249" s="1" t="s">
        <v>1224</v>
      </c>
      <c r="H249" s="1" t="s">
        <v>1852</v>
      </c>
      <c r="I249" s="1" t="s">
        <v>2485</v>
      </c>
      <c r="J249" s="1" t="s">
        <v>3093</v>
      </c>
      <c r="K249" s="1" t="s">
        <v>3732</v>
      </c>
      <c r="L249" s="1" t="s">
        <v>4299</v>
      </c>
      <c r="M249" s="1" t="s">
        <v>4892</v>
      </c>
      <c r="N249" s="1" t="s">
        <v>5449</v>
      </c>
      <c r="O249" s="1" t="s">
        <v>5449</v>
      </c>
      <c r="P249" s="1"/>
    </row>
    <row r="250">
      <c r="A250" s="1" t="str">
        <f>IFERROR(__xludf.DUMMYFUNCTION("""COMPUTED_VALUE"""),"Rodrigo J Hernandez")</f>
        <v>Rodrigo J Hernandez</v>
      </c>
      <c r="B250" s="1" t="str">
        <f>IFERROR(__xludf.DUMMYFUNCTION("""COMPUTED_VALUE"""),"Yes")</f>
        <v>Yes</v>
      </c>
      <c r="D250" s="1" t="str">
        <f t="shared" si="1"/>
        <v>Rodrigo J Hernandez</v>
      </c>
      <c r="F250" s="1" t="s">
        <v>608</v>
      </c>
      <c r="G250" s="1" t="s">
        <v>1226</v>
      </c>
      <c r="H250" s="1" t="s">
        <v>5525</v>
      </c>
      <c r="I250" s="1" t="s">
        <v>2488</v>
      </c>
      <c r="J250" s="1" t="s">
        <v>3095</v>
      </c>
      <c r="K250" s="1" t="s">
        <v>3734</v>
      </c>
      <c r="L250" s="1" t="s">
        <v>4301</v>
      </c>
      <c r="M250" s="1" t="s">
        <v>4895</v>
      </c>
      <c r="N250" s="1" t="s">
        <v>5449</v>
      </c>
      <c r="O250" s="1" t="s">
        <v>5449</v>
      </c>
      <c r="P250" s="1"/>
    </row>
    <row r="251">
      <c r="A251" s="1" t="str">
        <f>IFERROR(__xludf.DUMMYFUNCTION("""COMPUTED_VALUE"""),"Day")</f>
        <v>Day</v>
      </c>
      <c r="B251" s="1" t="str">
        <f>IFERROR(__xludf.DUMMYFUNCTION("""COMPUTED_VALUE"""),"Yes")</f>
        <v>Yes</v>
      </c>
      <c r="D251" s="1" t="str">
        <f t="shared" si="1"/>
        <v>Day</v>
      </c>
      <c r="F251" s="1" t="s">
        <v>611</v>
      </c>
      <c r="G251" s="1" t="s">
        <v>1229</v>
      </c>
      <c r="H251" s="1" t="s">
        <v>1857</v>
      </c>
      <c r="I251" s="1" t="s">
        <v>2490</v>
      </c>
      <c r="J251" s="1" t="s">
        <v>3098</v>
      </c>
      <c r="K251" s="1" t="s">
        <v>3147</v>
      </c>
      <c r="L251" s="1" t="s">
        <v>4303</v>
      </c>
      <c r="M251" s="1" t="s">
        <v>4898</v>
      </c>
      <c r="N251" s="1" t="s">
        <v>5449</v>
      </c>
      <c r="O251" s="1" t="s">
        <v>5449</v>
      </c>
      <c r="P251" s="1"/>
    </row>
    <row r="252">
      <c r="A252" s="1" t="str">
        <f>IFERROR(__xludf.DUMMYFUNCTION("""COMPUTED_VALUE"""),"Reem Q.")</f>
        <v>Reem Q.</v>
      </c>
      <c r="B252" s="1" t="str">
        <f>IFERROR(__xludf.DUMMYFUNCTION("""COMPUTED_VALUE"""),"Yes")</f>
        <v>Yes</v>
      </c>
      <c r="D252" s="1" t="str">
        <f t="shared" si="1"/>
        <v>Reem Q.</v>
      </c>
    </row>
    <row r="253">
      <c r="A253" s="1" t="str">
        <f>IFERROR(__xludf.DUMMYFUNCTION("""COMPUTED_VALUE"""),"Subhadeep Chowdhury")</f>
        <v>Subhadeep Chowdhury</v>
      </c>
      <c r="B253" s="1" t="str">
        <f>IFERROR(__xludf.DUMMYFUNCTION("""COMPUTED_VALUE"""),"Yes")</f>
        <v>Yes</v>
      </c>
      <c r="D253" s="1" t="str">
        <f t="shared" si="1"/>
        <v>Subhadeep Chowdhury</v>
      </c>
    </row>
    <row r="254">
      <c r="A254" s="1" t="str">
        <f>IFERROR(__xludf.DUMMYFUNCTION("""COMPUTED_VALUE"""),"Aditya Jadhav")</f>
        <v>Aditya Jadhav</v>
      </c>
      <c r="B254" s="1" t="str">
        <f>IFERROR(__xludf.DUMMYFUNCTION("""COMPUTED_VALUE"""),"Yes")</f>
        <v>Yes</v>
      </c>
      <c r="D254" s="1" t="str">
        <f t="shared" si="1"/>
        <v>Aditya Jadhav</v>
      </c>
    </row>
    <row r="255">
      <c r="A255" s="1" t="str">
        <f>IFERROR(__xludf.DUMMYFUNCTION("""COMPUTED_VALUE"""),"Raghad Hethnawi")</f>
        <v>Raghad Hethnawi</v>
      </c>
      <c r="B255" s="1" t="str">
        <f>IFERROR(__xludf.DUMMYFUNCTION("""COMPUTED_VALUE"""),"Yes")</f>
        <v>Yes</v>
      </c>
      <c r="D255" s="1" t="str">
        <f t="shared" si="1"/>
        <v>Raghad Hethnawi</v>
      </c>
    </row>
    <row r="256">
      <c r="A256" s="1" t="str">
        <f>IFERROR(__xludf.DUMMYFUNCTION("""COMPUTED_VALUE"""),"Ijeoma Ndu")</f>
        <v>Ijeoma Ndu</v>
      </c>
      <c r="B256" s="1" t="str">
        <f>IFERROR(__xludf.DUMMYFUNCTION("""COMPUTED_VALUE"""),"Yes")</f>
        <v>Yes</v>
      </c>
      <c r="D256" s="1" t="str">
        <f t="shared" si="1"/>
        <v>Ijeoma Ndu</v>
      </c>
    </row>
    <row r="257">
      <c r="A257" s="1" t="str">
        <f>IFERROR(__xludf.DUMMYFUNCTION("""COMPUTED_VALUE"""),"Sarah Oladejo ")</f>
        <v>Sarah Oladejo </v>
      </c>
      <c r="B257" s="1" t="str">
        <f>IFERROR(__xludf.DUMMYFUNCTION("""COMPUTED_VALUE"""),"Yes")</f>
        <v>Yes</v>
      </c>
      <c r="D257" s="1" t="str">
        <f t="shared" si="1"/>
        <v>Sarah Oladejo</v>
      </c>
    </row>
    <row r="258">
      <c r="A258" s="1" t="str">
        <f>IFERROR(__xludf.DUMMYFUNCTION("""COMPUTED_VALUE"""),"Pratheeksha C Dhanpal")</f>
        <v>Pratheeksha C Dhanpal</v>
      </c>
      <c r="B258" s="1" t="str">
        <f>IFERROR(__xludf.DUMMYFUNCTION("""COMPUTED_VALUE"""),"Yes")</f>
        <v>Yes</v>
      </c>
      <c r="D258" s="1" t="str">
        <f t="shared" si="1"/>
        <v>Pratheeksha C Dhanpal</v>
      </c>
    </row>
    <row r="259">
      <c r="A259" s="1" t="str">
        <f>IFERROR(__xludf.DUMMYFUNCTION("""COMPUTED_VALUE"""),"Suresh Kumar")</f>
        <v>Suresh Kumar</v>
      </c>
      <c r="B259" s="1" t="str">
        <f>IFERROR(__xludf.DUMMYFUNCTION("""COMPUTED_VALUE"""),"Yes")</f>
        <v>Yes</v>
      </c>
      <c r="D259" s="1" t="str">
        <f t="shared" si="1"/>
        <v>Suresh Kumar</v>
      </c>
    </row>
    <row r="260">
      <c r="A260" s="1" t="str">
        <f>IFERROR(__xludf.DUMMYFUNCTION("""COMPUTED_VALUE"""),"Divya Sri Bhargavi")</f>
        <v>Divya Sri Bhargavi</v>
      </c>
      <c r="B260" s="1" t="str">
        <f>IFERROR(__xludf.DUMMYFUNCTION("""COMPUTED_VALUE"""),"Yes")</f>
        <v>Yes</v>
      </c>
      <c r="D260" s="1" t="str">
        <f t="shared" si="1"/>
        <v>Divya Sri Bhargavi</v>
      </c>
    </row>
    <row r="261">
      <c r="A261" s="1" t="str">
        <f>IFERROR(__xludf.DUMMYFUNCTION("""COMPUTED_VALUE"""),"Mossad Dokkani")</f>
        <v>Mossad Dokkani</v>
      </c>
      <c r="B261" s="1" t="str">
        <f>IFERROR(__xludf.DUMMYFUNCTION("""COMPUTED_VALUE"""),"Yes")</f>
        <v>Yes</v>
      </c>
      <c r="D261" s="1" t="str">
        <f t="shared" si="1"/>
        <v>Mossad Dokkani</v>
      </c>
    </row>
    <row r="262">
      <c r="A262" s="1" t="str">
        <f>IFERROR(__xludf.DUMMYFUNCTION("""COMPUTED_VALUE"""),"NIYOMUKIZA THAMAR")</f>
        <v>NIYOMUKIZA THAMAR</v>
      </c>
      <c r="B262" s="1" t="str">
        <f>IFERROR(__xludf.DUMMYFUNCTION("""COMPUTED_VALUE"""),"Yes")</f>
        <v>Yes</v>
      </c>
      <c r="D262" s="1" t="str">
        <f t="shared" si="1"/>
        <v>NIYOMUKIZA THAMAR</v>
      </c>
    </row>
    <row r="263">
      <c r="A263" s="1" t="str">
        <f>IFERROR(__xludf.DUMMYFUNCTION("""COMPUTED_VALUE"""),"Gayathri Rajan")</f>
        <v>Gayathri Rajan</v>
      </c>
      <c r="B263" s="1" t="str">
        <f>IFERROR(__xludf.DUMMYFUNCTION("""COMPUTED_VALUE"""),"Yes")</f>
        <v>Yes</v>
      </c>
      <c r="D263" s="1" t="str">
        <f t="shared" si="1"/>
        <v>Gayathri Rajan</v>
      </c>
    </row>
    <row r="264">
      <c r="A264" s="1" t="str">
        <f>IFERROR(__xludf.DUMMYFUNCTION("""COMPUTED_VALUE"""),"Mounika Beesapu")</f>
        <v>Mounika Beesapu</v>
      </c>
      <c r="B264" s="1" t="str">
        <f>IFERROR(__xludf.DUMMYFUNCTION("""COMPUTED_VALUE"""),"Yes")</f>
        <v>Yes</v>
      </c>
      <c r="D264" s="1" t="str">
        <f t="shared" si="1"/>
        <v>Mounika Beesapu</v>
      </c>
    </row>
    <row r="265">
      <c r="A265" s="1" t="str">
        <f>IFERROR(__xludf.DUMMYFUNCTION("""COMPUTED_VALUE"""),"Carla Florida")</f>
        <v>Carla Florida</v>
      </c>
      <c r="B265" s="1" t="str">
        <f>IFERROR(__xludf.DUMMYFUNCTION("""COMPUTED_VALUE"""),"Yes")</f>
        <v>Yes</v>
      </c>
      <c r="D265" s="1" t="str">
        <f t="shared" si="1"/>
        <v>Carla Florida</v>
      </c>
    </row>
    <row r="266">
      <c r="A266" s="1" t="str">
        <f>IFERROR(__xludf.DUMMYFUNCTION("""COMPUTED_VALUE"""),"umesh")</f>
        <v>umesh</v>
      </c>
      <c r="B266" s="1" t="str">
        <f>IFERROR(__xludf.DUMMYFUNCTION("""COMPUTED_VALUE"""),"Yes")</f>
        <v>Yes</v>
      </c>
      <c r="D266" s="1" t="str">
        <f t="shared" si="1"/>
        <v>umesh</v>
      </c>
    </row>
    <row r="267">
      <c r="A267" s="1" t="str">
        <f>IFERROR(__xludf.DUMMYFUNCTION("""COMPUTED_VALUE"""),"Charlotte Kerio")</f>
        <v>Charlotte Kerio</v>
      </c>
      <c r="B267" s="1" t="str">
        <f>IFERROR(__xludf.DUMMYFUNCTION("""COMPUTED_VALUE"""),"Yes")</f>
        <v>Yes</v>
      </c>
      <c r="D267" s="1" t="str">
        <f t="shared" si="1"/>
        <v>Charlotte Kerio</v>
      </c>
    </row>
    <row r="268">
      <c r="A268" s="1" t="str">
        <f>IFERROR(__xludf.DUMMYFUNCTION("""COMPUTED_VALUE"""),"Radha Revathi G")</f>
        <v>Radha Revathi G</v>
      </c>
      <c r="B268" s="1" t="str">
        <f>IFERROR(__xludf.DUMMYFUNCTION("""COMPUTED_VALUE"""),"Yes")</f>
        <v>Yes</v>
      </c>
      <c r="D268" s="1" t="str">
        <f t="shared" si="1"/>
        <v>Radha Revathi G</v>
      </c>
    </row>
    <row r="269">
      <c r="A269" s="1" t="str">
        <f>IFERROR(__xludf.DUMMYFUNCTION("""COMPUTED_VALUE"""),"Gunreet Kaur")</f>
        <v>Gunreet Kaur</v>
      </c>
      <c r="B269" s="1" t="str">
        <f>IFERROR(__xludf.DUMMYFUNCTION("""COMPUTED_VALUE"""),"Yes")</f>
        <v>Yes</v>
      </c>
      <c r="D269" s="1" t="str">
        <f t="shared" si="1"/>
        <v>Gunreet Kaur</v>
      </c>
    </row>
    <row r="270">
      <c r="A270" s="1" t="str">
        <f>IFERROR(__xludf.DUMMYFUNCTION("""COMPUTED_VALUE"""),"Flaka")</f>
        <v>Flaka</v>
      </c>
      <c r="B270" s="1" t="str">
        <f>IFERROR(__xludf.DUMMYFUNCTION("""COMPUTED_VALUE"""),"Yes")</f>
        <v>Yes</v>
      </c>
      <c r="D270" s="1" t="str">
        <f t="shared" si="1"/>
        <v>Flaka</v>
      </c>
    </row>
    <row r="271">
      <c r="A271" s="1" t="str">
        <f>IFERROR(__xludf.DUMMYFUNCTION("""COMPUTED_VALUE"""),"Omkar MS")</f>
        <v>Omkar MS</v>
      </c>
      <c r="B271" s="1" t="str">
        <f>IFERROR(__xludf.DUMMYFUNCTION("""COMPUTED_VALUE"""),"Yes")</f>
        <v>Yes</v>
      </c>
      <c r="D271" s="1" t="str">
        <f t="shared" si="1"/>
        <v>Omkar MS</v>
      </c>
    </row>
    <row r="272">
      <c r="A272" s="1" t="str">
        <f>IFERROR(__xludf.DUMMYFUNCTION("""COMPUTED_VALUE"""),"Poornima Sivanand")</f>
        <v>Poornima Sivanand</v>
      </c>
      <c r="B272" s="1" t="str">
        <f>IFERROR(__xludf.DUMMYFUNCTION("""COMPUTED_VALUE"""),"Yes")</f>
        <v>Yes</v>
      </c>
      <c r="D272" s="1" t="str">
        <f t="shared" si="1"/>
        <v>Poornima Sivanand</v>
      </c>
    </row>
    <row r="273">
      <c r="A273" s="1" t="str">
        <f>IFERROR(__xludf.DUMMYFUNCTION("""COMPUTED_VALUE"""),"Tanuj Kapila")</f>
        <v>Tanuj Kapila</v>
      </c>
      <c r="B273" s="1" t="str">
        <f>IFERROR(__xludf.DUMMYFUNCTION("""COMPUTED_VALUE"""),"Yes")</f>
        <v>Yes</v>
      </c>
      <c r="D273" s="1" t="str">
        <f t="shared" si="1"/>
        <v>Tanuj Kapila</v>
      </c>
    </row>
    <row r="274">
      <c r="A274" s="1" t="str">
        <f>IFERROR(__xludf.DUMMYFUNCTION("""COMPUTED_VALUE"""),"Sadmi")</f>
        <v>Sadmi</v>
      </c>
      <c r="B274" s="1" t="str">
        <f>IFERROR(__xludf.DUMMYFUNCTION("""COMPUTED_VALUE"""),"Yes")</f>
        <v>Yes</v>
      </c>
      <c r="D274" s="1" t="str">
        <f t="shared" si="1"/>
        <v>Sadmi</v>
      </c>
    </row>
    <row r="275">
      <c r="A275" s="1" t="str">
        <f>IFERROR(__xludf.DUMMYFUNCTION("""COMPUTED_VALUE"""),"Nuria A Malet Quintar")</f>
        <v>Nuria A Malet Quintar</v>
      </c>
      <c r="B275" s="1" t="str">
        <f>IFERROR(__xludf.DUMMYFUNCTION("""COMPUTED_VALUE"""),"Yes")</f>
        <v>Yes</v>
      </c>
      <c r="D275" s="1" t="str">
        <f t="shared" si="1"/>
        <v>Nuria A Malet Quintar</v>
      </c>
    </row>
    <row r="276">
      <c r="A276" s="1" t="str">
        <f>IFERROR(__xludf.DUMMYFUNCTION("""COMPUTED_VALUE"""),"Susan Ihejirika")</f>
        <v>Susan Ihejirika</v>
      </c>
      <c r="B276" s="1" t="str">
        <f>IFERROR(__xludf.DUMMYFUNCTION("""COMPUTED_VALUE"""),"Yes")</f>
        <v>Yes</v>
      </c>
      <c r="D276" s="1" t="str">
        <f t="shared" si="1"/>
        <v>Susan Ihejirika</v>
      </c>
    </row>
    <row r="277">
      <c r="A277" s="1" t="str">
        <f>IFERROR(__xludf.DUMMYFUNCTION("""COMPUTED_VALUE"""),"Mahesh")</f>
        <v>Mahesh</v>
      </c>
      <c r="B277" s="1" t="str">
        <f>IFERROR(__xludf.DUMMYFUNCTION("""COMPUTED_VALUE"""),"Yes")</f>
        <v>Yes</v>
      </c>
      <c r="D277" s="1" t="str">
        <f t="shared" si="1"/>
        <v>Mahesh</v>
      </c>
    </row>
    <row r="278">
      <c r="A278" s="1" t="str">
        <f>IFERROR(__xludf.DUMMYFUNCTION("""COMPUTED_VALUE"""),"Mayur Kanojiya")</f>
        <v>Mayur Kanojiya</v>
      </c>
      <c r="B278" s="1" t="str">
        <f>IFERROR(__xludf.DUMMYFUNCTION("""COMPUTED_VALUE"""),"Yes")</f>
        <v>Yes</v>
      </c>
      <c r="D278" s="1" t="str">
        <f t="shared" si="1"/>
        <v>Mayur Kanojiya</v>
      </c>
    </row>
    <row r="279">
      <c r="A279" s="1" t="str">
        <f>IFERROR(__xludf.DUMMYFUNCTION("""COMPUTED_VALUE"""),"Gaston Tavara")</f>
        <v>Gaston Tavara</v>
      </c>
      <c r="B279" s="1" t="str">
        <f>IFERROR(__xludf.DUMMYFUNCTION("""COMPUTED_VALUE"""),"Yes")</f>
        <v>Yes</v>
      </c>
      <c r="D279" s="1" t="str">
        <f t="shared" si="1"/>
        <v>Gaston Tavara</v>
      </c>
    </row>
    <row r="280">
      <c r="A280" s="1" t="str">
        <f>IFERROR(__xludf.DUMMYFUNCTION("""COMPUTED_VALUE"""),"Pbeugnet")</f>
        <v>Pbeugnet</v>
      </c>
      <c r="B280" s="1" t="str">
        <f>IFERROR(__xludf.DUMMYFUNCTION("""COMPUTED_VALUE"""),"Yes")</f>
        <v>Yes</v>
      </c>
      <c r="D280" s="1" t="str">
        <f t="shared" si="1"/>
        <v>Pbeugnet</v>
      </c>
    </row>
    <row r="281">
      <c r="A281" s="1" t="str">
        <f>IFERROR(__xludf.DUMMYFUNCTION("""COMPUTED_VALUE"""),"Mahuq2005")</f>
        <v>Mahuq2005</v>
      </c>
      <c r="B281" s="1" t="str">
        <f>IFERROR(__xludf.DUMMYFUNCTION("""COMPUTED_VALUE"""),"Yes")</f>
        <v>Yes</v>
      </c>
      <c r="D281" s="1" t="str">
        <f t="shared" si="1"/>
        <v>Mahuq2005</v>
      </c>
    </row>
    <row r="282">
      <c r="A282" s="1" t="str">
        <f>IFERROR(__xludf.DUMMYFUNCTION("""COMPUTED_VALUE"""),"Its_srs")</f>
        <v>Its_srs</v>
      </c>
      <c r="B282" s="1" t="str">
        <f>IFERROR(__xludf.DUMMYFUNCTION("""COMPUTED_VALUE"""),"Yes")</f>
        <v>Yes</v>
      </c>
      <c r="D282" s="1" t="str">
        <f t="shared" si="1"/>
        <v>Its_srs</v>
      </c>
    </row>
    <row r="283">
      <c r="A283" s="1" t="str">
        <f>IFERROR(__xludf.DUMMYFUNCTION("""COMPUTED_VALUE"""),"Apurva K")</f>
        <v>Apurva K</v>
      </c>
      <c r="B283" s="1" t="str">
        <f>IFERROR(__xludf.DUMMYFUNCTION("""COMPUTED_VALUE"""),"Yes")</f>
        <v>Yes</v>
      </c>
      <c r="D283" s="1" t="str">
        <f t="shared" si="1"/>
        <v>Apurva K</v>
      </c>
    </row>
    <row r="284">
      <c r="A284" s="1" t="str">
        <f>IFERROR(__xludf.DUMMYFUNCTION("""COMPUTED_VALUE"""),"Shatakshi Pachori")</f>
        <v>Shatakshi Pachori</v>
      </c>
      <c r="B284" s="1" t="str">
        <f>IFERROR(__xludf.DUMMYFUNCTION("""COMPUTED_VALUE"""),"Yes")</f>
        <v>Yes</v>
      </c>
      <c r="D284" s="1" t="str">
        <f t="shared" si="1"/>
        <v>Shatakshi Pachori</v>
      </c>
    </row>
    <row r="285">
      <c r="A285" s="1" t="str">
        <f>IFERROR(__xludf.DUMMYFUNCTION("""COMPUTED_VALUE"""),"Gabby")</f>
        <v>Gabby</v>
      </c>
      <c r="B285" s="1" t="str">
        <f>IFERROR(__xludf.DUMMYFUNCTION("""COMPUTED_VALUE"""),"Yes")</f>
        <v>Yes</v>
      </c>
      <c r="D285" s="1" t="str">
        <f t="shared" si="1"/>
        <v>Gabby</v>
      </c>
    </row>
    <row r="286">
      <c r="A286" s="1" t="str">
        <f>IFERROR(__xludf.DUMMYFUNCTION("""COMPUTED_VALUE"""),"Gayathri Venkatesh")</f>
        <v>Gayathri Venkatesh</v>
      </c>
      <c r="B286" s="1" t="str">
        <f>IFERROR(__xludf.DUMMYFUNCTION("""COMPUTED_VALUE"""),"Yes")</f>
        <v>Yes</v>
      </c>
      <c r="D286" s="1" t="str">
        <f t="shared" si="1"/>
        <v>Gayathri Venkatesh</v>
      </c>
    </row>
    <row r="287">
      <c r="A287" s="1" t="str">
        <f>IFERROR(__xludf.DUMMYFUNCTION("""COMPUTED_VALUE"""),"Ayman Fatima")</f>
        <v>Ayman Fatima</v>
      </c>
      <c r="B287" s="1" t="str">
        <f>IFERROR(__xludf.DUMMYFUNCTION("""COMPUTED_VALUE"""),"Yes")</f>
        <v>Yes</v>
      </c>
      <c r="D287" s="1" t="str">
        <f t="shared" si="1"/>
        <v>Ayman Fatima</v>
      </c>
    </row>
    <row r="288">
      <c r="A288" s="1" t="str">
        <f>IFERROR(__xludf.DUMMYFUNCTION("""COMPUTED_VALUE"""),"cgimenest")</f>
        <v>cgimenest</v>
      </c>
      <c r="B288" s="1" t="str">
        <f>IFERROR(__xludf.DUMMYFUNCTION("""COMPUTED_VALUE"""),"Yes")</f>
        <v>Yes</v>
      </c>
      <c r="D288" s="1" t="str">
        <f t="shared" si="1"/>
        <v>cgimenest</v>
      </c>
    </row>
    <row r="289">
      <c r="A289" s="1" t="str">
        <f>IFERROR(__xludf.DUMMYFUNCTION("""COMPUTED_VALUE"""),"Hariharan Palanichamy")</f>
        <v>Hariharan Palanichamy</v>
      </c>
      <c r="B289" s="1" t="str">
        <f>IFERROR(__xludf.DUMMYFUNCTION("""COMPUTED_VALUE"""),"Yes")</f>
        <v>Yes</v>
      </c>
      <c r="D289" s="1" t="str">
        <f t="shared" si="1"/>
        <v>Hariharan Palanichamy</v>
      </c>
    </row>
    <row r="290">
      <c r="A290" s="1" t="str">
        <f>IFERROR(__xludf.DUMMYFUNCTION("""COMPUTED_VALUE"""),"Cesar S.")</f>
        <v>Cesar S.</v>
      </c>
      <c r="B290" s="1" t="str">
        <f>IFERROR(__xludf.DUMMYFUNCTION("""COMPUTED_VALUE"""),"Yes")</f>
        <v>Yes</v>
      </c>
      <c r="D290" s="1" t="str">
        <f t="shared" si="1"/>
        <v>Cesar S.</v>
      </c>
    </row>
    <row r="291">
      <c r="A291" s="1" t="str">
        <f>IFERROR(__xludf.DUMMYFUNCTION("""COMPUTED_VALUE"""),"Devesh Tarasia")</f>
        <v>Devesh Tarasia</v>
      </c>
      <c r="B291" s="1" t="str">
        <f>IFERROR(__xludf.DUMMYFUNCTION("""COMPUTED_VALUE"""),"Yes")</f>
        <v>Yes</v>
      </c>
      <c r="D291" s="1" t="str">
        <f t="shared" si="1"/>
        <v>Devesh Tarasia</v>
      </c>
    </row>
    <row r="292">
      <c r="A292" s="1" t="str">
        <f>IFERROR(__xludf.DUMMYFUNCTION("""COMPUTED_VALUE"""),"Vani Gupta")</f>
        <v>Vani Gupta</v>
      </c>
      <c r="B292" s="1" t="str">
        <f>IFERROR(__xludf.DUMMYFUNCTION("""COMPUTED_VALUE"""),"Yes")</f>
        <v>Yes</v>
      </c>
      <c r="D292" s="1" t="str">
        <f t="shared" si="1"/>
        <v>Vani Gupta</v>
      </c>
    </row>
    <row r="293">
      <c r="A293" s="1" t="str">
        <f>IFERROR(__xludf.DUMMYFUNCTION("""COMPUTED_VALUE"""),"Sandy")</f>
        <v>Sandy</v>
      </c>
      <c r="B293" s="1" t="str">
        <f>IFERROR(__xludf.DUMMYFUNCTION("""COMPUTED_VALUE"""),"Yes")</f>
        <v>Yes</v>
      </c>
      <c r="D293" s="1" t="str">
        <f t="shared" si="1"/>
        <v>Sandy</v>
      </c>
    </row>
    <row r="294">
      <c r="A294" s="1" t="str">
        <f>IFERROR(__xludf.DUMMYFUNCTION("""COMPUTED_VALUE"""),"Vikram Verma")</f>
        <v>Vikram Verma</v>
      </c>
      <c r="B294" s="1" t="str">
        <f>IFERROR(__xludf.DUMMYFUNCTION("""COMPUTED_VALUE"""),"Yes")</f>
        <v>Yes</v>
      </c>
      <c r="D294" s="1" t="str">
        <f t="shared" si="1"/>
        <v>Vikram Verma</v>
      </c>
    </row>
    <row r="295">
      <c r="A295" s="1" t="str">
        <f>IFERROR(__xludf.DUMMYFUNCTION("""COMPUTED_VALUE"""),"Ikram")</f>
        <v>Ikram</v>
      </c>
      <c r="B295" s="1" t="str">
        <f>IFERROR(__xludf.DUMMYFUNCTION("""COMPUTED_VALUE"""),"Yes")</f>
        <v>Yes</v>
      </c>
      <c r="D295" s="1" t="str">
        <f t="shared" si="1"/>
        <v>Ikram</v>
      </c>
    </row>
    <row r="296">
      <c r="A296" s="1" t="str">
        <f>IFERROR(__xludf.DUMMYFUNCTION("""COMPUTED_VALUE"""),"Kevin Prinsloo")</f>
        <v>Kevin Prinsloo</v>
      </c>
      <c r="B296" s="1" t="str">
        <f>IFERROR(__xludf.DUMMYFUNCTION("""COMPUTED_VALUE"""),"Yes")</f>
        <v>Yes</v>
      </c>
      <c r="D296" s="1" t="str">
        <f t="shared" si="1"/>
        <v>Kevin Prinsloo</v>
      </c>
    </row>
    <row r="297">
      <c r="A297" s="1" t="str">
        <f>IFERROR(__xludf.DUMMYFUNCTION("""COMPUTED_VALUE"""),"Rachhek shrestha")</f>
        <v>Rachhek shrestha</v>
      </c>
      <c r="B297" s="1" t="str">
        <f>IFERROR(__xludf.DUMMYFUNCTION("""COMPUTED_VALUE"""),"Yes")</f>
        <v>Yes</v>
      </c>
      <c r="D297" s="1" t="str">
        <f t="shared" si="1"/>
        <v>Rachhek shrestha</v>
      </c>
    </row>
    <row r="298">
      <c r="A298" s="1" t="str">
        <f>IFERROR(__xludf.DUMMYFUNCTION("""COMPUTED_VALUE"""),"Md. Golam Mostafa")</f>
        <v>Md. Golam Mostafa</v>
      </c>
      <c r="B298" s="1" t="str">
        <f>IFERROR(__xludf.DUMMYFUNCTION("""COMPUTED_VALUE"""),"Yes")</f>
        <v>Yes</v>
      </c>
      <c r="D298" s="1" t="str">
        <f t="shared" si="1"/>
        <v>Md. Golam Mostafa</v>
      </c>
    </row>
    <row r="299">
      <c r="A299" s="1" t="str">
        <f>IFERROR(__xludf.DUMMYFUNCTION("""COMPUTED_VALUE"""),"Maneesha Athikam")</f>
        <v>Maneesha Athikam</v>
      </c>
      <c r="B299" s="1" t="str">
        <f>IFERROR(__xludf.DUMMYFUNCTION("""COMPUTED_VALUE"""),"Yes")</f>
        <v>Yes</v>
      </c>
      <c r="D299" s="1" t="str">
        <f t="shared" si="1"/>
        <v>Maneesha Athikam</v>
      </c>
    </row>
    <row r="300">
      <c r="A300" s="1" t="str">
        <f>IFERROR(__xludf.DUMMYFUNCTION("""COMPUTED_VALUE"""),"Huijun Zhao")</f>
        <v>Huijun Zhao</v>
      </c>
      <c r="B300" s="1" t="str">
        <f>IFERROR(__xludf.DUMMYFUNCTION("""COMPUTED_VALUE"""),"Yes")</f>
        <v>Yes</v>
      </c>
      <c r="D300" s="1" t="str">
        <f t="shared" si="1"/>
        <v>Huijun Zhao</v>
      </c>
    </row>
    <row r="301">
      <c r="A301" s="1" t="str">
        <f>IFERROR(__xludf.DUMMYFUNCTION("""COMPUTED_VALUE"""),"Juan Carlos Valerio")</f>
        <v>Juan Carlos Valerio</v>
      </c>
      <c r="B301" s="1" t="str">
        <f>IFERROR(__xludf.DUMMYFUNCTION("""COMPUTED_VALUE"""),"Yes")</f>
        <v>Yes</v>
      </c>
      <c r="D301" s="1" t="str">
        <f t="shared" si="1"/>
        <v>Juan Carlos Valerio</v>
      </c>
    </row>
    <row r="302">
      <c r="A302" s="1" t="str">
        <f>IFERROR(__xludf.DUMMYFUNCTION("""COMPUTED_VALUE"""),"Swapna K E")</f>
        <v>Swapna K E</v>
      </c>
      <c r="B302" s="1" t="str">
        <f>IFERROR(__xludf.DUMMYFUNCTION("""COMPUTED_VALUE"""),"Yes")</f>
        <v>Yes</v>
      </c>
      <c r="D302" s="1" t="str">
        <f t="shared" si="1"/>
        <v>Swapna K E</v>
      </c>
    </row>
    <row r="303">
      <c r="A303" s="1" t="str">
        <f>IFERROR(__xludf.DUMMYFUNCTION("""COMPUTED_VALUE"""),"er1shivam")</f>
        <v>er1shivam</v>
      </c>
      <c r="B303" s="1" t="str">
        <f>IFERROR(__xludf.DUMMYFUNCTION("""COMPUTED_VALUE"""),"Yes")</f>
        <v>Yes</v>
      </c>
      <c r="D303" s="1" t="str">
        <f t="shared" si="1"/>
        <v>er1shivam</v>
      </c>
    </row>
    <row r="304">
      <c r="A304" s="1" t="str">
        <f>IFERROR(__xludf.DUMMYFUNCTION("""COMPUTED_VALUE"""),"Devashish Shivmurthy")</f>
        <v>Devashish Shivmurthy</v>
      </c>
      <c r="B304" s="1" t="str">
        <f>IFERROR(__xludf.DUMMYFUNCTION("""COMPUTED_VALUE"""),"Yes")</f>
        <v>Yes</v>
      </c>
      <c r="D304" s="1" t="str">
        <f t="shared" si="1"/>
        <v>Devashish Shivmurthy</v>
      </c>
    </row>
    <row r="305">
      <c r="A305" s="1" t="str">
        <f>IFERROR(__xludf.DUMMYFUNCTION("""COMPUTED_VALUE"""),"Tushika Singh")</f>
        <v>Tushika Singh</v>
      </c>
      <c r="B305" s="1" t="str">
        <f>IFERROR(__xludf.DUMMYFUNCTION("""COMPUTED_VALUE"""),"Yes")</f>
        <v>Yes</v>
      </c>
      <c r="D305" s="1" t="str">
        <f t="shared" si="1"/>
        <v>Tushika Singh</v>
      </c>
    </row>
    <row r="306">
      <c r="A306" s="1" t="str">
        <f>IFERROR(__xludf.DUMMYFUNCTION("""COMPUTED_VALUE"""),"Gowthami")</f>
        <v>Gowthami</v>
      </c>
      <c r="B306" s="1" t="str">
        <f>IFERROR(__xludf.DUMMYFUNCTION("""COMPUTED_VALUE"""),"Yes")</f>
        <v>Yes</v>
      </c>
      <c r="D306" s="1" t="str">
        <f t="shared" si="1"/>
        <v>Gowthami</v>
      </c>
    </row>
    <row r="307">
      <c r="A307" s="1" t="str">
        <f>IFERROR(__xludf.DUMMYFUNCTION("""COMPUTED_VALUE"""),"Wale Adelanwa")</f>
        <v>Wale Adelanwa</v>
      </c>
      <c r="B307" s="1" t="str">
        <f>IFERROR(__xludf.DUMMYFUNCTION("""COMPUTED_VALUE"""),"Yes")</f>
        <v>Yes</v>
      </c>
      <c r="D307" s="1" t="str">
        <f t="shared" si="1"/>
        <v>Wale Adelanwa</v>
      </c>
    </row>
    <row r="308">
      <c r="A308" s="1" t="str">
        <f>IFERROR(__xludf.DUMMYFUNCTION("""COMPUTED_VALUE"""),"Sukanya Sahoo")</f>
        <v>Sukanya Sahoo</v>
      </c>
      <c r="B308" s="1" t="str">
        <f>IFERROR(__xludf.DUMMYFUNCTION("""COMPUTED_VALUE"""),"Yes")</f>
        <v>Yes</v>
      </c>
      <c r="D308" s="1" t="str">
        <f t="shared" si="1"/>
        <v>Sukanya Sahoo</v>
      </c>
    </row>
    <row r="309">
      <c r="A309" s="1" t="str">
        <f>IFERROR(__xludf.DUMMYFUNCTION("""COMPUTED_VALUE"""),"Oindrila Choudhury")</f>
        <v>Oindrila Choudhury</v>
      </c>
      <c r="B309" s="1" t="str">
        <f>IFERROR(__xludf.DUMMYFUNCTION("""COMPUTED_VALUE"""),"Yes")</f>
        <v>Yes</v>
      </c>
      <c r="D309" s="1" t="str">
        <f t="shared" si="1"/>
        <v>Oindrila Choudhury</v>
      </c>
    </row>
    <row r="310">
      <c r="A310" s="1" t="str">
        <f>IFERROR(__xludf.DUMMYFUNCTION("""COMPUTED_VALUE"""),"Purvaja Durga Barnala")</f>
        <v>Purvaja Durga Barnala</v>
      </c>
      <c r="B310" s="1" t="str">
        <f>IFERROR(__xludf.DUMMYFUNCTION("""COMPUTED_VALUE"""),"Yes")</f>
        <v>Yes</v>
      </c>
      <c r="D310" s="1" t="str">
        <f t="shared" si="1"/>
        <v>Purvaja Durga Barnala</v>
      </c>
    </row>
    <row r="311">
      <c r="A311" s="1" t="str">
        <f>IFERROR(__xludf.DUMMYFUNCTION("""COMPUTED_VALUE"""),"Ruchika Julka")</f>
        <v>Ruchika Julka</v>
      </c>
      <c r="B311" s="1" t="str">
        <f>IFERROR(__xludf.DUMMYFUNCTION("""COMPUTED_VALUE"""),"Yes")</f>
        <v>Yes</v>
      </c>
      <c r="D311" s="1" t="str">
        <f t="shared" si="1"/>
        <v>Ruchika Julka</v>
      </c>
    </row>
    <row r="312">
      <c r="A312" s="1" t="str">
        <f>IFERROR(__xludf.DUMMYFUNCTION("""COMPUTED_VALUE"""),"Vivica Anyango ")</f>
        <v>Vivica Anyango </v>
      </c>
      <c r="B312" s="1" t="str">
        <f>IFERROR(__xludf.DUMMYFUNCTION("""COMPUTED_VALUE"""),"Yes")</f>
        <v>Yes</v>
      </c>
      <c r="D312" s="1" t="str">
        <f t="shared" si="1"/>
        <v>Vivica Anyango</v>
      </c>
    </row>
    <row r="313">
      <c r="A313" s="1" t="str">
        <f>IFERROR(__xludf.DUMMYFUNCTION("""COMPUTED_VALUE"""),"somatat")</f>
        <v>somatat</v>
      </c>
      <c r="B313" s="1" t="str">
        <f>IFERROR(__xludf.DUMMYFUNCTION("""COMPUTED_VALUE"""),"Yes")</f>
        <v>Yes</v>
      </c>
      <c r="D313" s="1" t="str">
        <f t="shared" si="1"/>
        <v>somatat</v>
      </c>
    </row>
    <row r="314">
      <c r="A314" s="1" t="str">
        <f>IFERROR(__xludf.DUMMYFUNCTION("""COMPUTED_VALUE"""),"Debalekha Chakraborty")</f>
        <v>Debalekha Chakraborty</v>
      </c>
      <c r="B314" s="1" t="str">
        <f>IFERROR(__xludf.DUMMYFUNCTION("""COMPUTED_VALUE"""),"Yes")</f>
        <v>Yes</v>
      </c>
      <c r="D314" s="1" t="str">
        <f t="shared" si="1"/>
        <v>Debalekha Chakraborty</v>
      </c>
    </row>
    <row r="315">
      <c r="A315" s="1" t="str">
        <f>IFERROR(__xludf.DUMMYFUNCTION("""COMPUTED_VALUE"""),"Ashik Ravindran")</f>
        <v>Ashik Ravindran</v>
      </c>
      <c r="B315" s="1" t="str">
        <f>IFERROR(__xludf.DUMMYFUNCTION("""COMPUTED_VALUE"""),"Yes")</f>
        <v>Yes</v>
      </c>
      <c r="D315" s="1" t="str">
        <f t="shared" si="1"/>
        <v>Ashik Ravindran</v>
      </c>
    </row>
    <row r="316">
      <c r="A316" s="1" t="str">
        <f>IFERROR(__xludf.DUMMYFUNCTION("""COMPUTED_VALUE"""),"Arpit Dhankhar")</f>
        <v>Arpit Dhankhar</v>
      </c>
      <c r="B316" s="1" t="str">
        <f>IFERROR(__xludf.DUMMYFUNCTION("""COMPUTED_VALUE"""),"Yes")</f>
        <v>Yes</v>
      </c>
      <c r="D316" s="1" t="str">
        <f t="shared" si="1"/>
        <v>Arpit Dhankhar</v>
      </c>
    </row>
    <row r="317">
      <c r="A317" s="1" t="str">
        <f>IFERROR(__xludf.DUMMYFUNCTION("""COMPUTED_VALUE"""),"Oselox")</f>
        <v>Oselox</v>
      </c>
      <c r="B317" s="1" t="str">
        <f>IFERROR(__xludf.DUMMYFUNCTION("""COMPUTED_VALUE"""),"Yes")</f>
        <v>Yes</v>
      </c>
      <c r="D317" s="1" t="str">
        <f t="shared" si="1"/>
        <v>Oselox</v>
      </c>
    </row>
    <row r="318">
      <c r="A318" s="1" t="str">
        <f>IFERROR(__xludf.DUMMYFUNCTION("""COMPUTED_VALUE"""),"Mukund")</f>
        <v>Mukund</v>
      </c>
      <c r="B318" s="1" t="str">
        <f>IFERROR(__xludf.DUMMYFUNCTION("""COMPUTED_VALUE"""),"Yes")</f>
        <v>Yes</v>
      </c>
      <c r="D318" s="1" t="str">
        <f t="shared" si="1"/>
        <v>Mukund</v>
      </c>
    </row>
    <row r="319">
      <c r="A319" s="1" t="str">
        <f>IFERROR(__xludf.DUMMYFUNCTION("""COMPUTED_VALUE"""),"ManasviDuggal")</f>
        <v>ManasviDuggal</v>
      </c>
      <c r="B319" s="1" t="str">
        <f>IFERROR(__xludf.DUMMYFUNCTION("""COMPUTED_VALUE"""),"Yes")</f>
        <v>Yes</v>
      </c>
      <c r="D319" s="1" t="str">
        <f t="shared" si="1"/>
        <v>ManasviDuggal</v>
      </c>
    </row>
    <row r="320">
      <c r="A320" s="1" t="str">
        <f>IFERROR(__xludf.DUMMYFUNCTION("""COMPUTED_VALUE"""),"tejas")</f>
        <v>tejas</v>
      </c>
      <c r="B320" s="1" t="str">
        <f>IFERROR(__xludf.DUMMYFUNCTION("""COMPUTED_VALUE"""),"Yes")</f>
        <v>Yes</v>
      </c>
      <c r="D320" s="1" t="str">
        <f t="shared" si="1"/>
        <v>tejas</v>
      </c>
    </row>
    <row r="321">
      <c r="A321" s="1" t="str">
        <f>IFERROR(__xludf.DUMMYFUNCTION("""COMPUTED_VALUE"""),"IPSEETA GARG")</f>
        <v>IPSEETA GARG</v>
      </c>
      <c r="B321" s="1" t="str">
        <f>IFERROR(__xludf.DUMMYFUNCTION("""COMPUTED_VALUE"""),"Yes")</f>
        <v>Yes</v>
      </c>
      <c r="D321" s="1" t="str">
        <f t="shared" si="1"/>
        <v>IPSEETA GARG</v>
      </c>
    </row>
    <row r="322">
      <c r="A322" s="1" t="str">
        <f>IFERROR(__xludf.DUMMYFUNCTION("""COMPUTED_VALUE"""),"Amman")</f>
        <v>Amman</v>
      </c>
      <c r="B322" s="1" t="str">
        <f>IFERROR(__xludf.DUMMYFUNCTION("""COMPUTED_VALUE"""),"Yes")</f>
        <v>Yes</v>
      </c>
      <c r="D322" s="1" t="str">
        <f t="shared" si="1"/>
        <v>Amman</v>
      </c>
    </row>
    <row r="323">
      <c r="A323" s="1" t="str">
        <f>IFERROR(__xludf.DUMMYFUNCTION("""COMPUTED_VALUE"""),"Anand Topu ")</f>
        <v>Anand Topu </v>
      </c>
      <c r="B323" s="1" t="str">
        <f>IFERROR(__xludf.DUMMYFUNCTION("""COMPUTED_VALUE"""),"Yes")</f>
        <v>Yes</v>
      </c>
      <c r="D323" s="1" t="str">
        <f t="shared" si="1"/>
        <v>Anand Topu</v>
      </c>
    </row>
    <row r="324">
      <c r="A324" s="1" t="str">
        <f>IFERROR(__xludf.DUMMYFUNCTION("""COMPUTED_VALUE"""),"Muhammad Bilal")</f>
        <v>Muhammad Bilal</v>
      </c>
      <c r="B324" s="1" t="str">
        <f>IFERROR(__xludf.DUMMYFUNCTION("""COMPUTED_VALUE"""),"Yes")</f>
        <v>Yes</v>
      </c>
      <c r="D324" s="1" t="str">
        <f t="shared" si="1"/>
        <v>Muhammad Bilal</v>
      </c>
    </row>
    <row r="325">
      <c r="A325" s="1" t="str">
        <f>IFERROR(__xludf.DUMMYFUNCTION("""COMPUTED_VALUE"""),"Gaston R")</f>
        <v>Gaston R</v>
      </c>
      <c r="B325" s="1" t="str">
        <f>IFERROR(__xludf.DUMMYFUNCTION("""COMPUTED_VALUE"""),"Yes")</f>
        <v>Yes</v>
      </c>
      <c r="D325" s="1" t="str">
        <f t="shared" si="1"/>
        <v>Gaston R</v>
      </c>
    </row>
    <row r="326">
      <c r="A326" s="1" t="str">
        <f>IFERROR(__xludf.DUMMYFUNCTION("""COMPUTED_VALUE"""),"Harsha Vardhan")</f>
        <v>Harsha Vardhan</v>
      </c>
      <c r="B326" s="1" t="str">
        <f>IFERROR(__xludf.DUMMYFUNCTION("""COMPUTED_VALUE"""),"Yes")</f>
        <v>Yes</v>
      </c>
      <c r="D326" s="1" t="str">
        <f t="shared" si="1"/>
        <v>Harsha Vardhan</v>
      </c>
    </row>
    <row r="327">
      <c r="A327" s="1" t="str">
        <f>IFERROR(__xludf.DUMMYFUNCTION("""COMPUTED_VALUE"""),"Arunabh Ghosal")</f>
        <v>Arunabh Ghosal</v>
      </c>
      <c r="B327" s="1" t="str">
        <f>IFERROR(__xludf.DUMMYFUNCTION("""COMPUTED_VALUE"""),"Yes")</f>
        <v>Yes</v>
      </c>
      <c r="D327" s="1" t="str">
        <f t="shared" si="1"/>
        <v>Arunabh Ghosal</v>
      </c>
    </row>
    <row r="328">
      <c r="A328" s="1" t="str">
        <f>IFERROR(__xludf.DUMMYFUNCTION("""COMPUTED_VALUE"""),"accakks")</f>
        <v>accakks</v>
      </c>
      <c r="B328" s="1" t="str">
        <f>IFERROR(__xludf.DUMMYFUNCTION("""COMPUTED_VALUE"""),"Yes")</f>
        <v>Yes</v>
      </c>
      <c r="D328" s="1" t="str">
        <f t="shared" si="1"/>
        <v>accakks</v>
      </c>
    </row>
    <row r="329">
      <c r="A329" s="1" t="str">
        <f>IFERROR(__xludf.DUMMYFUNCTION("""COMPUTED_VALUE"""),"Ruchika Rohilla")</f>
        <v>Ruchika Rohilla</v>
      </c>
      <c r="B329" s="1" t="str">
        <f>IFERROR(__xludf.DUMMYFUNCTION("""COMPUTED_VALUE"""),"Yes")</f>
        <v>Yes</v>
      </c>
      <c r="D329" s="1" t="str">
        <f t="shared" si="1"/>
        <v>Ruchika Rohilla</v>
      </c>
    </row>
    <row r="330">
      <c r="A330" s="1" t="str">
        <f>IFERROR(__xludf.DUMMYFUNCTION("""COMPUTED_VALUE"""),"Chirag Baru")</f>
        <v>Chirag Baru</v>
      </c>
      <c r="B330" s="1" t="str">
        <f>IFERROR(__xludf.DUMMYFUNCTION("""COMPUTED_VALUE"""),"Yes")</f>
        <v>Yes</v>
      </c>
      <c r="D330" s="1" t="str">
        <f t="shared" si="1"/>
        <v>Chirag Baru</v>
      </c>
    </row>
    <row r="331">
      <c r="A331" s="1" t="str">
        <f>IFERROR(__xludf.DUMMYFUNCTION("""COMPUTED_VALUE"""),"Ichha Rathod")</f>
        <v>Ichha Rathod</v>
      </c>
      <c r="B331" s="1" t="str">
        <f>IFERROR(__xludf.DUMMYFUNCTION("""COMPUTED_VALUE"""),"Yes")</f>
        <v>Yes</v>
      </c>
      <c r="D331" s="1" t="str">
        <f t="shared" si="1"/>
        <v>Ichha Rathod</v>
      </c>
    </row>
    <row r="332">
      <c r="A332" s="1" t="str">
        <f>IFERROR(__xludf.DUMMYFUNCTION("""COMPUTED_VALUE"""),"Wen Chang")</f>
        <v>Wen Chang</v>
      </c>
      <c r="B332" s="1" t="str">
        <f>IFERROR(__xludf.DUMMYFUNCTION("""COMPUTED_VALUE"""),"Yes")</f>
        <v>Yes</v>
      </c>
      <c r="D332" s="1" t="str">
        <f t="shared" si="1"/>
        <v>Wen Chang</v>
      </c>
    </row>
    <row r="333">
      <c r="A333" s="1" t="str">
        <f>IFERROR(__xludf.DUMMYFUNCTION("""COMPUTED_VALUE"""),"George Obiaju ")</f>
        <v>George Obiaju </v>
      </c>
      <c r="B333" s="1" t="str">
        <f>IFERROR(__xludf.DUMMYFUNCTION("""COMPUTED_VALUE"""),"Yes")</f>
        <v>Yes</v>
      </c>
      <c r="D333" s="1" t="str">
        <f t="shared" si="1"/>
        <v>George Obiaju</v>
      </c>
    </row>
    <row r="334">
      <c r="A334" s="1" t="str">
        <f>IFERROR(__xludf.DUMMYFUNCTION("""COMPUTED_VALUE"""),"Bina R")</f>
        <v>Bina R</v>
      </c>
      <c r="B334" s="1" t="str">
        <f>IFERROR(__xludf.DUMMYFUNCTION("""COMPUTED_VALUE"""),"Yes")</f>
        <v>Yes</v>
      </c>
      <c r="D334" s="1" t="str">
        <f t="shared" si="1"/>
        <v>Bina R</v>
      </c>
    </row>
    <row r="335">
      <c r="A335" s="1" t="str">
        <f>IFERROR(__xludf.DUMMYFUNCTION("""COMPUTED_VALUE"""),"Arshi Saleh")</f>
        <v>Arshi Saleh</v>
      </c>
      <c r="B335" s="1" t="str">
        <f>IFERROR(__xludf.DUMMYFUNCTION("""COMPUTED_VALUE"""),"Yes")</f>
        <v>Yes</v>
      </c>
      <c r="D335" s="1" t="str">
        <f t="shared" si="1"/>
        <v>Arshi Saleh</v>
      </c>
    </row>
    <row r="336">
      <c r="A336" s="1" t="str">
        <f>IFERROR(__xludf.DUMMYFUNCTION("""COMPUTED_VALUE"""),"Chowjanya")</f>
        <v>Chowjanya</v>
      </c>
      <c r="B336" s="1" t="str">
        <f>IFERROR(__xludf.DUMMYFUNCTION("""COMPUTED_VALUE"""),"Yes")</f>
        <v>Yes</v>
      </c>
      <c r="D336" s="1" t="str">
        <f t="shared" si="1"/>
        <v>Chowjanya</v>
      </c>
    </row>
    <row r="337">
      <c r="A337" s="1" t="str">
        <f>IFERROR(__xludf.DUMMYFUNCTION("""COMPUTED_VALUE"""),"Aatish")</f>
        <v>Aatish</v>
      </c>
      <c r="B337" s="1" t="str">
        <f>IFERROR(__xludf.DUMMYFUNCTION("""COMPUTED_VALUE"""),"Yes")</f>
        <v>Yes</v>
      </c>
      <c r="D337" s="1" t="str">
        <f t="shared" si="1"/>
        <v>Aatish</v>
      </c>
    </row>
    <row r="338">
      <c r="A338" s="1" t="str">
        <f>IFERROR(__xludf.DUMMYFUNCTION("""COMPUTED_VALUE"""),"Jose Quintini")</f>
        <v>Jose Quintini</v>
      </c>
      <c r="B338" s="1" t="str">
        <f>IFERROR(__xludf.DUMMYFUNCTION("""COMPUTED_VALUE"""),"Yes")</f>
        <v>Yes</v>
      </c>
      <c r="D338" s="1" t="str">
        <f t="shared" si="1"/>
        <v>Jose Quintini</v>
      </c>
    </row>
    <row r="339">
      <c r="A339" s="1" t="str">
        <f>IFERROR(__xludf.DUMMYFUNCTION("""COMPUTED_VALUE"""),"Mariam Okereafor ")</f>
        <v>Mariam Okereafor </v>
      </c>
      <c r="B339" s="1" t="str">
        <f>IFERROR(__xludf.DUMMYFUNCTION("""COMPUTED_VALUE"""),"Yes")</f>
        <v>Yes</v>
      </c>
      <c r="D339" s="1" t="str">
        <f t="shared" si="1"/>
        <v>Mariam Okereafor</v>
      </c>
    </row>
    <row r="340">
      <c r="A340" s="1" t="str">
        <f>IFERROR(__xludf.DUMMYFUNCTION("""COMPUTED_VALUE"""),"Hanane Ouhammouch ")</f>
        <v>Hanane Ouhammouch </v>
      </c>
      <c r="B340" s="1" t="str">
        <f>IFERROR(__xludf.DUMMYFUNCTION("""COMPUTED_VALUE"""),"Yes")</f>
        <v>Yes</v>
      </c>
      <c r="D340" s="1" t="str">
        <f t="shared" si="1"/>
        <v>Hanane Ouhammouch</v>
      </c>
    </row>
    <row r="341">
      <c r="A341" s="1" t="str">
        <f>IFERROR(__xludf.DUMMYFUNCTION("""COMPUTED_VALUE"""),"Manjunath Hanmantgad")</f>
        <v>Manjunath Hanmantgad</v>
      </c>
      <c r="B341" s="1" t="str">
        <f>IFERROR(__xludf.DUMMYFUNCTION("""COMPUTED_VALUE"""),"Yes")</f>
        <v>Yes</v>
      </c>
      <c r="D341" s="1" t="str">
        <f t="shared" si="1"/>
        <v>Manjunath Hanmantgad</v>
      </c>
    </row>
    <row r="342">
      <c r="A342" s="1" t="str">
        <f>IFERROR(__xludf.DUMMYFUNCTION("""COMPUTED_VALUE"""),"Apoorva Mahajan")</f>
        <v>Apoorva Mahajan</v>
      </c>
      <c r="B342" s="1" t="str">
        <f>IFERROR(__xludf.DUMMYFUNCTION("""COMPUTED_VALUE"""),"Yes")</f>
        <v>Yes</v>
      </c>
      <c r="D342" s="1" t="str">
        <f t="shared" si="1"/>
        <v>Apoorva Mahajan</v>
      </c>
    </row>
    <row r="343">
      <c r="A343" s="1" t="str">
        <f>IFERROR(__xludf.DUMMYFUNCTION("""COMPUTED_VALUE"""),"Karim Guirguis ")</f>
        <v>Karim Guirguis </v>
      </c>
      <c r="B343" s="1" t="str">
        <f>IFERROR(__xludf.DUMMYFUNCTION("""COMPUTED_VALUE"""),"Yes")</f>
        <v>Yes</v>
      </c>
      <c r="D343" s="1" t="str">
        <f t="shared" si="1"/>
        <v>Karim Guirguis</v>
      </c>
    </row>
    <row r="344">
      <c r="A344" s="1" t="str">
        <f>IFERROR(__xludf.DUMMYFUNCTION("""COMPUTED_VALUE"""),"yacine hakimi")</f>
        <v>yacine hakimi</v>
      </c>
      <c r="B344" s="1" t="str">
        <f>IFERROR(__xludf.DUMMYFUNCTION("""COMPUTED_VALUE"""),"Yes")</f>
        <v>Yes</v>
      </c>
      <c r="D344" s="1" t="str">
        <f t="shared" si="1"/>
        <v>yacine hakimi</v>
      </c>
    </row>
    <row r="345">
      <c r="A345" s="1" t="str">
        <f>IFERROR(__xludf.DUMMYFUNCTION("""COMPUTED_VALUE"""),"Karthik V")</f>
        <v>Karthik V</v>
      </c>
      <c r="B345" s="1" t="str">
        <f>IFERROR(__xludf.DUMMYFUNCTION("""COMPUTED_VALUE"""),"Yes")</f>
        <v>Yes</v>
      </c>
      <c r="D345" s="1" t="str">
        <f t="shared" si="1"/>
        <v>Karthik V</v>
      </c>
    </row>
    <row r="346">
      <c r="A346" s="1" t="str">
        <f>IFERROR(__xludf.DUMMYFUNCTION("""COMPUTED_VALUE"""),"Patrick Flynn")</f>
        <v>Patrick Flynn</v>
      </c>
      <c r="B346" s="1" t="str">
        <f>IFERROR(__xludf.DUMMYFUNCTION("""COMPUTED_VALUE"""),"Yes")</f>
        <v>Yes</v>
      </c>
      <c r="D346" s="1" t="str">
        <f t="shared" si="1"/>
        <v>Patrick Flynn</v>
      </c>
    </row>
    <row r="347">
      <c r="A347" s="1" t="str">
        <f>IFERROR(__xludf.DUMMYFUNCTION("""COMPUTED_VALUE"""),"Veloshan")</f>
        <v>Veloshan</v>
      </c>
      <c r="B347" s="1" t="str">
        <f>IFERROR(__xludf.DUMMYFUNCTION("""COMPUTED_VALUE"""),"Yes")</f>
        <v>Yes</v>
      </c>
      <c r="D347" s="1" t="str">
        <f t="shared" si="1"/>
        <v>Veloshan</v>
      </c>
    </row>
    <row r="348">
      <c r="A348" s="1" t="str">
        <f>IFERROR(__xludf.DUMMYFUNCTION("""COMPUTED_VALUE"""),"HajarS")</f>
        <v>HajarS</v>
      </c>
      <c r="B348" s="1" t="str">
        <f>IFERROR(__xludf.DUMMYFUNCTION("""COMPUTED_VALUE"""),"Yes")</f>
        <v>Yes</v>
      </c>
      <c r="D348" s="1" t="str">
        <f t="shared" si="1"/>
        <v>HajarS</v>
      </c>
    </row>
    <row r="349">
      <c r="A349" s="1" t="str">
        <f>IFERROR(__xludf.DUMMYFUNCTION("""COMPUTED_VALUE"""),"Anupama Garani Sheshagiri")</f>
        <v>Anupama Garani Sheshagiri</v>
      </c>
      <c r="B349" s="1" t="str">
        <f>IFERROR(__xludf.DUMMYFUNCTION("""COMPUTED_VALUE"""),"Yes")</f>
        <v>Yes</v>
      </c>
      <c r="D349" s="1" t="str">
        <f t="shared" si="1"/>
        <v>Anupama Garani Sheshagiri</v>
      </c>
    </row>
    <row r="350">
      <c r="A350" s="1" t="str">
        <f>IFERROR(__xludf.DUMMYFUNCTION("""COMPUTED_VALUE"""),"Daniel Ogbu ")</f>
        <v>Daniel Ogbu </v>
      </c>
      <c r="B350" s="1" t="str">
        <f>IFERROR(__xludf.DUMMYFUNCTION("""COMPUTED_VALUE"""),"Yes")</f>
        <v>Yes</v>
      </c>
      <c r="D350" s="1" t="str">
        <f t="shared" si="1"/>
        <v>Daniel Ogbu</v>
      </c>
    </row>
    <row r="351">
      <c r="A351" s="1" t="str">
        <f>IFERROR(__xludf.DUMMYFUNCTION("""COMPUTED_VALUE"""),"Jannat Arora")</f>
        <v>Jannat Arora</v>
      </c>
      <c r="B351" s="1" t="str">
        <f>IFERROR(__xludf.DUMMYFUNCTION("""COMPUTED_VALUE"""),"Yes")</f>
        <v>Yes</v>
      </c>
      <c r="D351" s="1" t="str">
        <f t="shared" si="1"/>
        <v>Jannat Arora</v>
      </c>
    </row>
    <row r="352">
      <c r="A352" s="1" t="str">
        <f>IFERROR(__xludf.DUMMYFUNCTION("""COMPUTED_VALUE"""),"Vikkyfama")</f>
        <v>Vikkyfama</v>
      </c>
      <c r="B352" s="1" t="str">
        <f>IFERROR(__xludf.DUMMYFUNCTION("""COMPUTED_VALUE"""),"Yes")</f>
        <v>Yes</v>
      </c>
      <c r="D352" s="1" t="str">
        <f t="shared" si="1"/>
        <v>Vikkyfama</v>
      </c>
    </row>
    <row r="353">
      <c r="A353" s="1" t="str">
        <f>IFERROR(__xludf.DUMMYFUNCTION("""COMPUTED_VALUE"""),"Aishwarya Mahapatra")</f>
        <v>Aishwarya Mahapatra</v>
      </c>
      <c r="B353" s="1" t="str">
        <f>IFERROR(__xludf.DUMMYFUNCTION("""COMPUTED_VALUE"""),"Yes")</f>
        <v>Yes</v>
      </c>
      <c r="D353" s="1" t="str">
        <f t="shared" si="1"/>
        <v>Aishwarya Mahapatra</v>
      </c>
    </row>
    <row r="354">
      <c r="A354" s="1" t="str">
        <f>IFERROR(__xludf.DUMMYFUNCTION("""COMPUTED_VALUE"""),"Ricardo Quibao")</f>
        <v>Ricardo Quibao</v>
      </c>
      <c r="B354" s="1" t="str">
        <f>IFERROR(__xludf.DUMMYFUNCTION("""COMPUTED_VALUE"""),"Yes")</f>
        <v>Yes</v>
      </c>
      <c r="D354" s="1" t="str">
        <f t="shared" si="1"/>
        <v>Ricardo Quibao</v>
      </c>
    </row>
    <row r="355">
      <c r="A355" s="1" t="str">
        <f>IFERROR(__xludf.DUMMYFUNCTION("""COMPUTED_VALUE"""),"Renee Raven")</f>
        <v>Renee Raven</v>
      </c>
      <c r="B355" s="1" t="str">
        <f>IFERROR(__xludf.DUMMYFUNCTION("""COMPUTED_VALUE"""),"Yes")</f>
        <v>Yes</v>
      </c>
      <c r="D355" s="1" t="str">
        <f t="shared" si="1"/>
        <v>Renee Raven</v>
      </c>
    </row>
    <row r="356">
      <c r="A356" s="1" t="str">
        <f>IFERROR(__xludf.DUMMYFUNCTION("""COMPUTED_VALUE"""),"sailikhith.k")</f>
        <v>sailikhith.k</v>
      </c>
      <c r="B356" s="1" t="str">
        <f>IFERROR(__xludf.DUMMYFUNCTION("""COMPUTED_VALUE"""),"Yes")</f>
        <v>Yes</v>
      </c>
      <c r="D356" s="1" t="str">
        <f t="shared" si="1"/>
        <v>sailikhith.k</v>
      </c>
    </row>
    <row r="357">
      <c r="A357" s="1" t="str">
        <f>IFERROR(__xludf.DUMMYFUNCTION("""COMPUTED_VALUE"""),"Lucas de Andrade")</f>
        <v>Lucas de Andrade</v>
      </c>
      <c r="B357" s="1" t="str">
        <f>IFERROR(__xludf.DUMMYFUNCTION("""COMPUTED_VALUE"""),"Yes")</f>
        <v>Yes</v>
      </c>
      <c r="D357" s="1" t="str">
        <f t="shared" si="1"/>
        <v>Lucas de Andrade</v>
      </c>
    </row>
    <row r="358">
      <c r="A358" s="1" t="str">
        <f>IFERROR(__xludf.DUMMYFUNCTION("""COMPUTED_VALUE"""),"SHASHANK KUMAR")</f>
        <v>SHASHANK KUMAR</v>
      </c>
      <c r="B358" s="1" t="str">
        <f>IFERROR(__xludf.DUMMYFUNCTION("""COMPUTED_VALUE"""),"Yes")</f>
        <v>Yes</v>
      </c>
      <c r="D358" s="1" t="str">
        <f t="shared" si="1"/>
        <v>SHASHANK KUMAR</v>
      </c>
    </row>
    <row r="359">
      <c r="A359" s="1" t="str">
        <f>IFERROR(__xludf.DUMMYFUNCTION("""COMPUTED_VALUE"""),"Tahani Aladwani")</f>
        <v>Tahani Aladwani</v>
      </c>
      <c r="B359" s="1" t="str">
        <f>IFERROR(__xludf.DUMMYFUNCTION("""COMPUTED_VALUE"""),"Yes")</f>
        <v>Yes</v>
      </c>
      <c r="D359" s="1" t="str">
        <f t="shared" si="1"/>
        <v>Tahani Aladwani</v>
      </c>
    </row>
    <row r="360">
      <c r="A360" s="1" t="str">
        <f>IFERROR(__xludf.DUMMYFUNCTION("""COMPUTED_VALUE"""),"Nard")</f>
        <v>Nard</v>
      </c>
      <c r="B360" s="1" t="str">
        <f>IFERROR(__xludf.DUMMYFUNCTION("""COMPUTED_VALUE"""),"Yes")</f>
        <v>Yes</v>
      </c>
      <c r="D360" s="1" t="str">
        <f t="shared" si="1"/>
        <v>Nard</v>
      </c>
    </row>
    <row r="361">
      <c r="A361" s="1" t="str">
        <f>IFERROR(__xludf.DUMMYFUNCTION("""COMPUTED_VALUE"""),"sailikhith_k")</f>
        <v>sailikhith_k</v>
      </c>
      <c r="B361" s="1" t="str">
        <f>IFERROR(__xludf.DUMMYFUNCTION("""COMPUTED_VALUE"""),"Yes")</f>
        <v>Yes</v>
      </c>
      <c r="D361" s="1" t="str">
        <f t="shared" si="1"/>
        <v>sailikhith_k</v>
      </c>
    </row>
    <row r="362">
      <c r="A362" s="1" t="str">
        <f>IFERROR(__xludf.DUMMYFUNCTION("""COMPUTED_VALUE"""),"Eshwarya Pathak")</f>
        <v>Eshwarya Pathak</v>
      </c>
      <c r="B362" s="1" t="str">
        <f>IFERROR(__xludf.DUMMYFUNCTION("""COMPUTED_VALUE"""),"Yes")</f>
        <v>Yes</v>
      </c>
      <c r="D362" s="1" t="str">
        <f t="shared" si="1"/>
        <v>Eshwarya Pathak</v>
      </c>
    </row>
    <row r="363">
      <c r="A363" s="1" t="str">
        <f>IFERROR(__xludf.DUMMYFUNCTION("""COMPUTED_VALUE"""),"ketcx")</f>
        <v>ketcx</v>
      </c>
      <c r="B363" s="1" t="str">
        <f>IFERROR(__xludf.DUMMYFUNCTION("""COMPUTED_VALUE"""),"Yes")</f>
        <v>Yes</v>
      </c>
      <c r="D363" s="1" t="str">
        <f t="shared" si="1"/>
        <v>ketcx</v>
      </c>
    </row>
    <row r="364">
      <c r="A364" s="1" t="str">
        <f>IFERROR(__xludf.DUMMYFUNCTION("""COMPUTED_VALUE"""),"Busra")</f>
        <v>Busra</v>
      </c>
      <c r="B364" s="1" t="str">
        <f>IFERROR(__xludf.DUMMYFUNCTION("""COMPUTED_VALUE"""),"Yes")</f>
        <v>Yes</v>
      </c>
      <c r="D364" s="1" t="str">
        <f t="shared" si="1"/>
        <v>Busra</v>
      </c>
    </row>
    <row r="365">
      <c r="A365" s="1" t="str">
        <f>IFERROR(__xludf.DUMMYFUNCTION("""COMPUTED_VALUE"""),"Devender Bejju")</f>
        <v>Devender Bejju</v>
      </c>
      <c r="B365" s="1" t="str">
        <f>IFERROR(__xludf.DUMMYFUNCTION("""COMPUTED_VALUE"""),"Yes")</f>
        <v>Yes</v>
      </c>
      <c r="D365" s="1" t="str">
        <f t="shared" si="1"/>
        <v>Devender Bejju</v>
      </c>
    </row>
    <row r="366">
      <c r="A366" s="1" t="str">
        <f>IFERROR(__xludf.DUMMYFUNCTION("""COMPUTED_VALUE"""),"Polamarasetty Lavanya")</f>
        <v>Polamarasetty Lavanya</v>
      </c>
      <c r="B366" s="1" t="str">
        <f>IFERROR(__xludf.DUMMYFUNCTION("""COMPUTED_VALUE"""),"Yes")</f>
        <v>Yes</v>
      </c>
      <c r="D366" s="1" t="str">
        <f t="shared" si="1"/>
        <v>Polamarasetty Lavanya</v>
      </c>
    </row>
    <row r="367">
      <c r="A367" s="1" t="str">
        <f>IFERROR(__xludf.DUMMYFUNCTION("""COMPUTED_VALUE"""),"Rayan Salah")</f>
        <v>Rayan Salah</v>
      </c>
      <c r="B367" s="1" t="str">
        <f>IFERROR(__xludf.DUMMYFUNCTION("""COMPUTED_VALUE"""),"Yes")</f>
        <v>Yes</v>
      </c>
      <c r="D367" s="1" t="str">
        <f t="shared" si="1"/>
        <v>Rayan Salah</v>
      </c>
    </row>
    <row r="368">
      <c r="A368" s="1" t="str">
        <f>IFERROR(__xludf.DUMMYFUNCTION("""COMPUTED_VALUE"""),"Marcela Alves")</f>
        <v>Marcela Alves</v>
      </c>
      <c r="B368" s="1" t="str">
        <f>IFERROR(__xludf.DUMMYFUNCTION("""COMPUTED_VALUE"""),"Yes")</f>
        <v>Yes</v>
      </c>
      <c r="D368" s="1" t="str">
        <f t="shared" si="1"/>
        <v>Marcela Alves</v>
      </c>
    </row>
    <row r="369">
      <c r="A369" s="1" t="str">
        <f>IFERROR(__xludf.DUMMYFUNCTION("""COMPUTED_VALUE"""),"PRIYANKA UMRE")</f>
        <v>PRIYANKA UMRE</v>
      </c>
      <c r="B369" s="1" t="str">
        <f>IFERROR(__xludf.DUMMYFUNCTION("""COMPUTED_VALUE"""),"Yes")</f>
        <v>Yes</v>
      </c>
      <c r="D369" s="1" t="str">
        <f t="shared" si="1"/>
        <v>PRIYANKA UMRE</v>
      </c>
    </row>
    <row r="370">
      <c r="A370" s="1" t="str">
        <f>IFERROR(__xludf.DUMMYFUNCTION("""COMPUTED_VALUE"""),"Anushka Saxena")</f>
        <v>Anushka Saxena</v>
      </c>
      <c r="B370" s="1" t="str">
        <f>IFERROR(__xludf.DUMMYFUNCTION("""COMPUTED_VALUE"""),"Yes")</f>
        <v>Yes</v>
      </c>
      <c r="D370" s="1" t="str">
        <f t="shared" si="1"/>
        <v>Anushka Saxena</v>
      </c>
    </row>
    <row r="371">
      <c r="A371" s="1" t="str">
        <f>IFERROR(__xludf.DUMMYFUNCTION("""COMPUTED_VALUE"""),"Muhammad Saad Uddin")</f>
        <v>Muhammad Saad Uddin</v>
      </c>
      <c r="B371" s="1" t="str">
        <f>IFERROR(__xludf.DUMMYFUNCTION("""COMPUTED_VALUE"""),"Yes")</f>
        <v>Yes</v>
      </c>
      <c r="D371" s="1" t="str">
        <f t="shared" si="1"/>
        <v>Muhammad Saad Uddin</v>
      </c>
    </row>
    <row r="372">
      <c r="A372" s="1" t="str">
        <f>IFERROR(__xludf.DUMMYFUNCTION("""COMPUTED_VALUE"""),"Aditi")</f>
        <v>Aditi</v>
      </c>
      <c r="B372" s="1" t="str">
        <f>IFERROR(__xludf.DUMMYFUNCTION("""COMPUTED_VALUE"""),"Yes")</f>
        <v>Yes</v>
      </c>
      <c r="D372" s="1" t="str">
        <f t="shared" si="1"/>
        <v>Aditi</v>
      </c>
    </row>
    <row r="373">
      <c r="A373" s="1" t="str">
        <f>IFERROR(__xludf.DUMMYFUNCTION("""COMPUTED_VALUE"""),"Hitesh Karunakara Shetty")</f>
        <v>Hitesh Karunakara Shetty</v>
      </c>
      <c r="B373" s="1" t="str">
        <f>IFERROR(__xludf.DUMMYFUNCTION("""COMPUTED_VALUE"""),"Yes")</f>
        <v>Yes</v>
      </c>
      <c r="D373" s="1" t="str">
        <f t="shared" si="1"/>
        <v>Hitesh Karunakara Shetty</v>
      </c>
    </row>
    <row r="374">
      <c r="A374" s="1" t="str">
        <f>IFERROR(__xludf.DUMMYFUNCTION("""COMPUTED_VALUE"""),"Ahmed M. Hasan")</f>
        <v>Ahmed M. Hasan</v>
      </c>
      <c r="B374" s="1" t="str">
        <f>IFERROR(__xludf.DUMMYFUNCTION("""COMPUTED_VALUE"""),"Yes")</f>
        <v>Yes</v>
      </c>
      <c r="D374" s="1" t="str">
        <f t="shared" si="1"/>
        <v>Ahmed M. Hasan</v>
      </c>
    </row>
    <row r="375">
      <c r="A375" s="1" t="str">
        <f>IFERROR(__xludf.DUMMYFUNCTION("""COMPUTED_VALUE"""),"Sumanth")</f>
        <v>Sumanth</v>
      </c>
      <c r="B375" s="1" t="str">
        <f>IFERROR(__xludf.DUMMYFUNCTION("""COMPUTED_VALUE"""),"Yes")</f>
        <v>Yes</v>
      </c>
      <c r="D375" s="1" t="str">
        <f t="shared" si="1"/>
        <v>Sumanth</v>
      </c>
    </row>
    <row r="376">
      <c r="A376" s="1" t="str">
        <f>IFERROR(__xludf.DUMMYFUNCTION("""COMPUTED_VALUE"""),"Sandeep Kumar Palit")</f>
        <v>Sandeep Kumar Palit</v>
      </c>
      <c r="B376" s="1" t="str">
        <f>IFERROR(__xludf.DUMMYFUNCTION("""COMPUTED_VALUE"""),"Yes")</f>
        <v>Yes</v>
      </c>
      <c r="D376" s="1" t="str">
        <f t="shared" si="1"/>
        <v>Sandeep Kumar Palit</v>
      </c>
    </row>
    <row r="377">
      <c r="A377" s="1" t="str">
        <f>IFERROR(__xludf.DUMMYFUNCTION("""COMPUTED_VALUE"""),"Siddharth Maity")</f>
        <v>Siddharth Maity</v>
      </c>
      <c r="B377" s="1" t="str">
        <f>IFERROR(__xludf.DUMMYFUNCTION("""COMPUTED_VALUE"""),"Yes")</f>
        <v>Yes</v>
      </c>
      <c r="D377" s="1" t="str">
        <f t="shared" si="1"/>
        <v>Siddharth Maity</v>
      </c>
    </row>
    <row r="378">
      <c r="A378" s="1" t="str">
        <f>IFERROR(__xludf.DUMMYFUNCTION("""COMPUTED_VALUE"""),"Monishka ")</f>
        <v>Monishka </v>
      </c>
      <c r="B378" s="1" t="str">
        <f>IFERROR(__xludf.DUMMYFUNCTION("""COMPUTED_VALUE"""),"Yes")</f>
        <v>Yes</v>
      </c>
      <c r="D378" s="1" t="str">
        <f t="shared" si="1"/>
        <v>Monishka</v>
      </c>
    </row>
    <row r="379">
      <c r="A379" s="1" t="str">
        <f>IFERROR(__xludf.DUMMYFUNCTION("""COMPUTED_VALUE"""),"Aishwarya")</f>
        <v>Aishwarya</v>
      </c>
      <c r="B379" s="1" t="str">
        <f>IFERROR(__xludf.DUMMYFUNCTION("""COMPUTED_VALUE"""),"Yes")</f>
        <v>Yes</v>
      </c>
      <c r="D379" s="1" t="str">
        <f t="shared" si="1"/>
        <v>Aishwarya</v>
      </c>
    </row>
    <row r="380">
      <c r="A380" s="1" t="str">
        <f>IFERROR(__xludf.DUMMYFUNCTION("""COMPUTED_VALUE"""),"Kanthi Bhamidipati ")</f>
        <v>Kanthi Bhamidipati </v>
      </c>
      <c r="B380" s="1" t="str">
        <f>IFERROR(__xludf.DUMMYFUNCTION("""COMPUTED_VALUE"""),"Yes")</f>
        <v>Yes</v>
      </c>
      <c r="D380" s="1" t="str">
        <f t="shared" si="1"/>
        <v>Kanthi Bhamidipati</v>
      </c>
    </row>
    <row r="381">
      <c r="A381" s="1" t="str">
        <f>IFERROR(__xludf.DUMMYFUNCTION("""COMPUTED_VALUE"""),"Ved Prakash")</f>
        <v>Ved Prakash</v>
      </c>
      <c r="B381" s="1" t="str">
        <f>IFERROR(__xludf.DUMMYFUNCTION("""COMPUTED_VALUE"""),"Yes")</f>
        <v>Yes</v>
      </c>
      <c r="D381" s="1" t="str">
        <f t="shared" si="1"/>
        <v>Ved Prakash</v>
      </c>
    </row>
    <row r="382">
      <c r="A382" s="1" t="str">
        <f>IFERROR(__xludf.DUMMYFUNCTION("""COMPUTED_VALUE"""),"Abhishek Nair")</f>
        <v>Abhishek Nair</v>
      </c>
      <c r="B382" s="1" t="str">
        <f>IFERROR(__xludf.DUMMYFUNCTION("""COMPUTED_VALUE"""),"Yes")</f>
        <v>Yes</v>
      </c>
      <c r="D382" s="1" t="str">
        <f t="shared" si="1"/>
        <v>Abhishek Nair</v>
      </c>
    </row>
    <row r="383">
      <c r="A383" s="1" t="str">
        <f>IFERROR(__xludf.DUMMYFUNCTION("""COMPUTED_VALUE"""),"Anna Kondratenko")</f>
        <v>Anna Kondratenko</v>
      </c>
      <c r="B383" s="1" t="str">
        <f>IFERROR(__xludf.DUMMYFUNCTION("""COMPUTED_VALUE"""),"Yes")</f>
        <v>Yes</v>
      </c>
      <c r="D383" s="1" t="str">
        <f t="shared" si="1"/>
        <v>Anna Kondratenko</v>
      </c>
    </row>
    <row r="384">
      <c r="A384" s="1" t="str">
        <f>IFERROR(__xludf.DUMMYFUNCTION("""COMPUTED_VALUE"""),"Diana")</f>
        <v>Diana</v>
      </c>
      <c r="B384" s="1" t="str">
        <f>IFERROR(__xludf.DUMMYFUNCTION("""COMPUTED_VALUE"""),"Yes")</f>
        <v>Yes</v>
      </c>
      <c r="D384" s="1" t="str">
        <f t="shared" si="1"/>
        <v>Diana</v>
      </c>
    </row>
    <row r="385">
      <c r="A385" s="1" t="str">
        <f>IFERROR(__xludf.DUMMYFUNCTION("""COMPUTED_VALUE"""),"Marco Cavalcanti")</f>
        <v>Marco Cavalcanti</v>
      </c>
      <c r="B385" s="1" t="str">
        <f>IFERROR(__xludf.DUMMYFUNCTION("""COMPUTED_VALUE"""),"Yes")</f>
        <v>Yes</v>
      </c>
      <c r="D385" s="1" t="str">
        <f t="shared" si="1"/>
        <v>Marco Cavalcanti</v>
      </c>
    </row>
    <row r="386">
      <c r="A386" s="1" t="str">
        <f>IFERROR(__xludf.DUMMYFUNCTION("""COMPUTED_VALUE"""),"Aishwarya Das")</f>
        <v>Aishwarya Das</v>
      </c>
      <c r="B386" s="1" t="str">
        <f>IFERROR(__xludf.DUMMYFUNCTION("""COMPUTED_VALUE"""),"Yes")</f>
        <v>Yes</v>
      </c>
      <c r="D386" s="1" t="str">
        <f t="shared" si="1"/>
        <v>Aishwarya Das</v>
      </c>
    </row>
    <row r="387">
      <c r="A387" s="1" t="str">
        <f>IFERROR(__xludf.DUMMYFUNCTION("""COMPUTED_VALUE"""),"Mdeborto")</f>
        <v>Mdeborto</v>
      </c>
      <c r="B387" s="1" t="str">
        <f>IFERROR(__xludf.DUMMYFUNCTION("""COMPUTED_VALUE"""),"Yes")</f>
        <v>Yes</v>
      </c>
      <c r="D387" s="1" t="str">
        <f t="shared" si="1"/>
        <v>Mdeborto</v>
      </c>
    </row>
    <row r="388">
      <c r="A388" s="1" t="str">
        <f>IFERROR(__xludf.DUMMYFUNCTION("""COMPUTED_VALUE"""),"Radhika Khandelwal")</f>
        <v>Radhika Khandelwal</v>
      </c>
      <c r="B388" s="1" t="str">
        <f>IFERROR(__xludf.DUMMYFUNCTION("""COMPUTED_VALUE"""),"Yes")</f>
        <v>Yes</v>
      </c>
      <c r="D388" s="1" t="str">
        <f t="shared" si="1"/>
        <v>Radhika Khandelwal</v>
      </c>
    </row>
    <row r="389">
      <c r="A389" s="1" t="str">
        <f>IFERROR(__xludf.DUMMYFUNCTION("""COMPUTED_VALUE"""),"Rachel Ann Drury")</f>
        <v>Rachel Ann Drury</v>
      </c>
      <c r="B389" s="1" t="str">
        <f>IFERROR(__xludf.DUMMYFUNCTION("""COMPUTED_VALUE"""),"Yes")</f>
        <v>Yes</v>
      </c>
      <c r="D389" s="1" t="str">
        <f t="shared" si="1"/>
        <v>Rachel Ann Drury</v>
      </c>
    </row>
    <row r="390">
      <c r="A390" s="1" t="str">
        <f>IFERROR(__xludf.DUMMYFUNCTION("""COMPUTED_VALUE"""),"Cristian Carlos dos Santos")</f>
        <v>Cristian Carlos dos Santos</v>
      </c>
      <c r="B390" s="1" t="str">
        <f>IFERROR(__xludf.DUMMYFUNCTION("""COMPUTED_VALUE"""),"Yes")</f>
        <v>Yes</v>
      </c>
      <c r="D390" s="1" t="str">
        <f t="shared" si="1"/>
        <v>Cristian Carlos dos Santos</v>
      </c>
    </row>
    <row r="391">
      <c r="A391" s="1" t="str">
        <f>IFERROR(__xludf.DUMMYFUNCTION("""COMPUTED_VALUE"""),"Caio Vasconcelos")</f>
        <v>Caio Vasconcelos</v>
      </c>
      <c r="B391" s="1" t="str">
        <f>IFERROR(__xludf.DUMMYFUNCTION("""COMPUTED_VALUE"""),"Yes")</f>
        <v>Yes</v>
      </c>
      <c r="D391" s="1" t="str">
        <f t="shared" si="1"/>
        <v>Caio Vasconcelos</v>
      </c>
    </row>
    <row r="392">
      <c r="A392" s="1" t="str">
        <f>IFERROR(__xludf.DUMMYFUNCTION("""COMPUTED_VALUE"""),"Leena")</f>
        <v>Leena</v>
      </c>
      <c r="B392" s="1" t="str">
        <f>IFERROR(__xludf.DUMMYFUNCTION("""COMPUTED_VALUE"""),"Yes")</f>
        <v>Yes</v>
      </c>
      <c r="D392" s="1" t="str">
        <f t="shared" si="1"/>
        <v>Leena</v>
      </c>
    </row>
    <row r="393">
      <c r="A393" s="1" t="str">
        <f>IFERROR(__xludf.DUMMYFUNCTION("""COMPUTED_VALUE"""),"Ioana")</f>
        <v>Ioana</v>
      </c>
      <c r="B393" s="1" t="str">
        <f>IFERROR(__xludf.DUMMYFUNCTION("""COMPUTED_VALUE"""),"Yes")</f>
        <v>Yes</v>
      </c>
      <c r="D393" s="1" t="str">
        <f t="shared" si="1"/>
        <v>Ioana</v>
      </c>
    </row>
    <row r="394">
      <c r="A394" s="1" t="str">
        <f>IFERROR(__xludf.DUMMYFUNCTION("""COMPUTED_VALUE"""),"Felipe Schneider")</f>
        <v>Felipe Schneider</v>
      </c>
      <c r="B394" s="1" t="str">
        <f>IFERROR(__xludf.DUMMYFUNCTION("""COMPUTED_VALUE"""),"Yes")</f>
        <v>Yes</v>
      </c>
      <c r="D394" s="1" t="str">
        <f t="shared" si="1"/>
        <v>Felipe Schneider</v>
      </c>
    </row>
    <row r="395">
      <c r="A395" s="1" t="str">
        <f>IFERROR(__xludf.DUMMYFUNCTION("""COMPUTED_VALUE"""),"rustamaly")</f>
        <v>rustamaly</v>
      </c>
      <c r="B395" s="1" t="str">
        <f>IFERROR(__xludf.DUMMYFUNCTION("""COMPUTED_VALUE"""),"Yes")</f>
        <v>Yes</v>
      </c>
      <c r="D395" s="1" t="str">
        <f t="shared" si="1"/>
        <v>rustamaly</v>
      </c>
    </row>
    <row r="396">
      <c r="A396" s="1" t="str">
        <f>IFERROR(__xludf.DUMMYFUNCTION("""COMPUTED_VALUE"""),"Larisa Aionesei")</f>
        <v>Larisa Aionesei</v>
      </c>
      <c r="B396" s="1" t="str">
        <f>IFERROR(__xludf.DUMMYFUNCTION("""COMPUTED_VALUE"""),"Yes")</f>
        <v>Yes</v>
      </c>
      <c r="D396" s="1" t="str">
        <f t="shared" si="1"/>
        <v>Larisa Aionesei</v>
      </c>
    </row>
    <row r="397">
      <c r="A397" s="1" t="str">
        <f>IFERROR(__xludf.DUMMYFUNCTION("""COMPUTED_VALUE"""),"Anubhuti Singh")</f>
        <v>Anubhuti Singh</v>
      </c>
      <c r="B397" s="1" t="str">
        <f>IFERROR(__xludf.DUMMYFUNCTION("""COMPUTED_VALUE"""),"Yes")</f>
        <v>Yes</v>
      </c>
      <c r="D397" s="1" t="str">
        <f t="shared" si="1"/>
        <v>Anubhuti Singh</v>
      </c>
    </row>
    <row r="398">
      <c r="A398" s="1" t="str">
        <f>IFERROR(__xludf.DUMMYFUNCTION("""COMPUTED_VALUE"""),"Akshay")</f>
        <v>Akshay</v>
      </c>
      <c r="B398" s="1" t="str">
        <f>IFERROR(__xludf.DUMMYFUNCTION("""COMPUTED_VALUE"""),"Yes")</f>
        <v>Yes</v>
      </c>
      <c r="D398" s="1" t="str">
        <f t="shared" si="1"/>
        <v>Akshay</v>
      </c>
    </row>
    <row r="399">
      <c r="A399" s="1" t="str">
        <f>IFERROR(__xludf.DUMMYFUNCTION("""COMPUTED_VALUE"""),"Ram Nayudu")</f>
        <v>Ram Nayudu</v>
      </c>
      <c r="B399" s="1" t="str">
        <f>IFERROR(__xludf.DUMMYFUNCTION("""COMPUTED_VALUE"""),"Yes")</f>
        <v>Yes</v>
      </c>
      <c r="D399" s="1" t="str">
        <f t="shared" si="1"/>
        <v>Ram Nayudu</v>
      </c>
    </row>
    <row r="400">
      <c r="A400" s="1" t="str">
        <f>IFERROR(__xludf.DUMMYFUNCTION("""COMPUTED_VALUE"""),"Andres Hernandez")</f>
        <v>Andres Hernandez</v>
      </c>
      <c r="B400" s="1" t="str">
        <f>IFERROR(__xludf.DUMMYFUNCTION("""COMPUTED_VALUE"""),"Yes")</f>
        <v>Yes</v>
      </c>
      <c r="D400" s="1" t="str">
        <f t="shared" si="1"/>
        <v>Andres Hernandez</v>
      </c>
    </row>
    <row r="401">
      <c r="A401" s="1" t="str">
        <f>IFERROR(__xludf.DUMMYFUNCTION("""COMPUTED_VALUE"""),"Dina Abdul-Rasoul")</f>
        <v>Dina Abdul-Rasoul</v>
      </c>
      <c r="B401" s="1" t="str">
        <f>IFERROR(__xludf.DUMMYFUNCTION("""COMPUTED_VALUE"""),"Yes")</f>
        <v>Yes</v>
      </c>
      <c r="D401" s="1" t="str">
        <f t="shared" si="1"/>
        <v>Dina Abdul-Rasoul</v>
      </c>
    </row>
    <row r="402">
      <c r="A402" s="1" t="str">
        <f>IFERROR(__xludf.DUMMYFUNCTION("""COMPUTED_VALUE"""),"Katie Park")</f>
        <v>Katie Park</v>
      </c>
      <c r="B402" s="1" t="str">
        <f>IFERROR(__xludf.DUMMYFUNCTION("""COMPUTED_VALUE"""),"Yes")</f>
        <v>Yes</v>
      </c>
      <c r="D402" s="1" t="str">
        <f t="shared" si="1"/>
        <v>Katie Park</v>
      </c>
    </row>
    <row r="403">
      <c r="A403" s="1" t="str">
        <f>IFERROR(__xludf.DUMMYFUNCTION("""COMPUTED_VALUE"""),"Ameeq Hanzlah Sohail")</f>
        <v>Ameeq Hanzlah Sohail</v>
      </c>
      <c r="B403" s="1" t="str">
        <f>IFERROR(__xludf.DUMMYFUNCTION("""COMPUTED_VALUE"""),"Yes")</f>
        <v>Yes</v>
      </c>
      <c r="D403" s="1" t="str">
        <f t="shared" si="1"/>
        <v>Ameeq Hanzlah Sohail</v>
      </c>
    </row>
    <row r="404">
      <c r="A404" s="1" t="str">
        <f>IFERROR(__xludf.DUMMYFUNCTION("""COMPUTED_VALUE"""),"Chetana Tadadikar")</f>
        <v>Chetana Tadadikar</v>
      </c>
      <c r="B404" s="1" t="str">
        <f>IFERROR(__xludf.DUMMYFUNCTION("""COMPUTED_VALUE"""),"Yes")</f>
        <v>Yes</v>
      </c>
      <c r="D404" s="1" t="str">
        <f t="shared" si="1"/>
        <v>Chetana Tadadikar</v>
      </c>
    </row>
    <row r="405">
      <c r="A405" s="1" t="str">
        <f>IFERROR(__xludf.DUMMYFUNCTION("""COMPUTED_VALUE"""),"Gunveen Batra")</f>
        <v>Gunveen Batra</v>
      </c>
      <c r="B405" s="1" t="str">
        <f>IFERROR(__xludf.DUMMYFUNCTION("""COMPUTED_VALUE"""),"Yes")</f>
        <v>Yes</v>
      </c>
      <c r="D405" s="1" t="str">
        <f t="shared" si="1"/>
        <v>Gunveen Batra</v>
      </c>
    </row>
    <row r="406">
      <c r="A406" s="1" t="str">
        <f>IFERROR(__xludf.DUMMYFUNCTION("""COMPUTED_VALUE"""),"Alexander Hiesch")</f>
        <v>Alexander Hiesch</v>
      </c>
      <c r="B406" s="1" t="str">
        <f>IFERROR(__xludf.DUMMYFUNCTION("""COMPUTED_VALUE"""),"Yes")</f>
        <v>Yes</v>
      </c>
      <c r="D406" s="1" t="str">
        <f t="shared" si="1"/>
        <v>Alexander Hiesch</v>
      </c>
    </row>
    <row r="407">
      <c r="A407" s="1" t="str">
        <f>IFERROR(__xludf.DUMMYFUNCTION("""COMPUTED_VALUE"""),"Marcela Canavarro")</f>
        <v>Marcela Canavarro</v>
      </c>
      <c r="B407" s="1" t="str">
        <f>IFERROR(__xludf.DUMMYFUNCTION("""COMPUTED_VALUE"""),"Yes")</f>
        <v>Yes</v>
      </c>
      <c r="D407" s="1" t="str">
        <f t="shared" si="1"/>
        <v>Marcela Canavarro</v>
      </c>
    </row>
    <row r="408">
      <c r="A408" s="1" t="str">
        <f>IFERROR(__xludf.DUMMYFUNCTION("""COMPUTED_VALUE"""),"Umut Rêzan Azizoğlu")</f>
        <v>Umut Rêzan Azizoğlu</v>
      </c>
      <c r="B408" s="1" t="str">
        <f>IFERROR(__xludf.DUMMYFUNCTION("""COMPUTED_VALUE"""),"Yes")</f>
        <v>Yes</v>
      </c>
      <c r="D408" s="1" t="str">
        <f t="shared" si="1"/>
        <v>Umut Rêzan Azizoğlu</v>
      </c>
    </row>
    <row r="409">
      <c r="A409" s="1" t="str">
        <f>IFERROR(__xludf.DUMMYFUNCTION("""COMPUTED_VALUE"""),"Tamjid Ahmed")</f>
        <v>Tamjid Ahmed</v>
      </c>
      <c r="B409" s="1" t="str">
        <f>IFERROR(__xludf.DUMMYFUNCTION("""COMPUTED_VALUE"""),"Yes")</f>
        <v>Yes</v>
      </c>
      <c r="D409" s="1" t="str">
        <f t="shared" si="1"/>
        <v>Tamjid Ahmed</v>
      </c>
    </row>
    <row r="410">
      <c r="A410" s="1" t="str">
        <f>IFERROR(__xludf.DUMMYFUNCTION("""COMPUTED_VALUE"""),"Jose Mariscal")</f>
        <v>Jose Mariscal</v>
      </c>
      <c r="B410" s="1" t="str">
        <f>IFERROR(__xludf.DUMMYFUNCTION("""COMPUTED_VALUE"""),"Yes")</f>
        <v>Yes</v>
      </c>
      <c r="D410" s="1" t="str">
        <f t="shared" si="1"/>
        <v>Jose Mariscal</v>
      </c>
    </row>
    <row r="411">
      <c r="A411" s="1" t="str">
        <f>IFERROR(__xludf.DUMMYFUNCTION("""COMPUTED_VALUE"""),"Audrey Mengue")</f>
        <v>Audrey Mengue</v>
      </c>
      <c r="B411" s="1" t="str">
        <f>IFERROR(__xludf.DUMMYFUNCTION("""COMPUTED_VALUE"""),"Yes")</f>
        <v>Yes</v>
      </c>
      <c r="D411" s="1" t="str">
        <f t="shared" si="1"/>
        <v>Audrey Mengue</v>
      </c>
    </row>
    <row r="412">
      <c r="A412" s="1" t="str">
        <f>IFERROR(__xludf.DUMMYFUNCTION("""COMPUTED_VALUE"""),"Mardillu")</f>
        <v>Mardillu</v>
      </c>
      <c r="B412" s="1" t="str">
        <f>IFERROR(__xludf.DUMMYFUNCTION("""COMPUTED_VALUE"""),"Yes")</f>
        <v>Yes</v>
      </c>
      <c r="D412" s="1" t="str">
        <f t="shared" si="1"/>
        <v>Mardillu</v>
      </c>
    </row>
    <row r="413">
      <c r="A413" s="1" t="str">
        <f>IFERROR(__xludf.DUMMYFUNCTION("""COMPUTED_VALUE"""),"TK")</f>
        <v>TK</v>
      </c>
      <c r="B413" s="1" t="str">
        <f>IFERROR(__xludf.DUMMYFUNCTION("""COMPUTED_VALUE"""),"Yes")</f>
        <v>Yes</v>
      </c>
      <c r="D413" s="1" t="str">
        <f t="shared" si="1"/>
        <v>TK</v>
      </c>
    </row>
    <row r="414">
      <c r="A414" s="1" t="str">
        <f>IFERROR(__xludf.DUMMYFUNCTION("""COMPUTED_VALUE"""),"Ananyay Ankit")</f>
        <v>Ananyay Ankit</v>
      </c>
      <c r="B414" s="1" t="str">
        <f>IFERROR(__xludf.DUMMYFUNCTION("""COMPUTED_VALUE"""),"Yes")</f>
        <v>Yes</v>
      </c>
      <c r="D414" s="1" t="str">
        <f t="shared" si="1"/>
        <v>Ananyay Ankit</v>
      </c>
    </row>
    <row r="415">
      <c r="A415" s="1" t="str">
        <f>IFERROR(__xludf.DUMMYFUNCTION("""COMPUTED_VALUE"""),"Shivangee Singh Chouhan ")</f>
        <v>Shivangee Singh Chouhan </v>
      </c>
      <c r="B415" s="1" t="str">
        <f>IFERROR(__xludf.DUMMYFUNCTION("""COMPUTED_VALUE"""),"Yes")</f>
        <v>Yes</v>
      </c>
      <c r="D415" s="1" t="str">
        <f t="shared" si="1"/>
        <v>Shivangee Singh Chouhan</v>
      </c>
    </row>
    <row r="416">
      <c r="A416" s="1" t="str">
        <f>IFERROR(__xludf.DUMMYFUNCTION("""COMPUTED_VALUE"""),"Mariia Karyaeva")</f>
        <v>Mariia Karyaeva</v>
      </c>
      <c r="B416" s="1" t="str">
        <f>IFERROR(__xludf.DUMMYFUNCTION("""COMPUTED_VALUE"""),"Yes")</f>
        <v>Yes</v>
      </c>
      <c r="D416" s="1" t="str">
        <f t="shared" si="1"/>
        <v>Mariia Karyaeva</v>
      </c>
    </row>
    <row r="417">
      <c r="A417" s="1" t="str">
        <f>IFERROR(__xludf.DUMMYFUNCTION("""COMPUTED_VALUE"""),"Trishla Pal")</f>
        <v>Trishla Pal</v>
      </c>
      <c r="B417" s="1" t="str">
        <f>IFERROR(__xludf.DUMMYFUNCTION("""COMPUTED_VALUE"""),"Yes")</f>
        <v>Yes</v>
      </c>
      <c r="D417" s="1" t="str">
        <f t="shared" si="1"/>
        <v>Trishla Pal</v>
      </c>
    </row>
    <row r="418">
      <c r="A418" s="1" t="str">
        <f>IFERROR(__xludf.DUMMYFUNCTION("""COMPUTED_VALUE"""),"Debarpita Jyoti")</f>
        <v>Debarpita Jyoti</v>
      </c>
      <c r="B418" s="1" t="str">
        <f>IFERROR(__xludf.DUMMYFUNCTION("""COMPUTED_VALUE"""),"Yes")</f>
        <v>Yes</v>
      </c>
      <c r="D418" s="1" t="str">
        <f t="shared" si="1"/>
        <v>Debarpita Jyoti</v>
      </c>
    </row>
    <row r="419">
      <c r="A419" s="1" t="str">
        <f>IFERROR(__xludf.DUMMYFUNCTION("""COMPUTED_VALUE"""),"Apoorva")</f>
        <v>Apoorva</v>
      </c>
      <c r="B419" s="1" t="str">
        <f>IFERROR(__xludf.DUMMYFUNCTION("""COMPUTED_VALUE"""),"Yes")</f>
        <v>Yes</v>
      </c>
      <c r="D419" s="1" t="str">
        <f t="shared" si="1"/>
        <v>Apoorva</v>
      </c>
    </row>
    <row r="420">
      <c r="A420" s="1" t="str">
        <f>IFERROR(__xludf.DUMMYFUNCTION("""COMPUTED_VALUE"""),"Abhradeep Mukherjee")</f>
        <v>Abhradeep Mukherjee</v>
      </c>
      <c r="B420" s="1" t="str">
        <f>IFERROR(__xludf.DUMMYFUNCTION("""COMPUTED_VALUE"""),"Yes")</f>
        <v>Yes</v>
      </c>
      <c r="D420" s="1" t="str">
        <f t="shared" si="1"/>
        <v>Abhradeep Mukherjee</v>
      </c>
    </row>
    <row r="421">
      <c r="A421" s="1" t="str">
        <f>IFERROR(__xludf.DUMMYFUNCTION("""COMPUTED_VALUE"""),"Gurpreet Chawla")</f>
        <v>Gurpreet Chawla</v>
      </c>
      <c r="B421" s="1" t="str">
        <f>IFERROR(__xludf.DUMMYFUNCTION("""COMPUTED_VALUE"""),"Yes")</f>
        <v>Yes</v>
      </c>
      <c r="D421" s="1" t="str">
        <f t="shared" si="1"/>
        <v>Gurpreet Chawla</v>
      </c>
    </row>
    <row r="422">
      <c r="A422" s="1" t="str">
        <f>IFERROR(__xludf.DUMMYFUNCTION("""COMPUTED_VALUE"""),"Aditi")</f>
        <v>Aditi</v>
      </c>
      <c r="B422" s="1" t="str">
        <f>IFERROR(__xludf.DUMMYFUNCTION("""COMPUTED_VALUE"""),"Yes")</f>
        <v>Yes</v>
      </c>
      <c r="D422" s="1" t="str">
        <f t="shared" si="1"/>
        <v>Aditi</v>
      </c>
    </row>
    <row r="423">
      <c r="A423" s="1" t="str">
        <f>IFERROR(__xludf.DUMMYFUNCTION("""COMPUTED_VALUE"""),"Diva")</f>
        <v>Diva</v>
      </c>
      <c r="B423" s="1" t="str">
        <f>IFERROR(__xludf.DUMMYFUNCTION("""COMPUTED_VALUE"""),"Yes")</f>
        <v>Yes</v>
      </c>
      <c r="D423" s="1" t="str">
        <f t="shared" si="1"/>
        <v>Diva</v>
      </c>
    </row>
    <row r="424">
      <c r="A424" s="1" t="str">
        <f>IFERROR(__xludf.DUMMYFUNCTION("""COMPUTED_VALUE"""),"Varnit.Udacity ")</f>
        <v>Varnit.Udacity </v>
      </c>
      <c r="B424" s="1" t="str">
        <f>IFERROR(__xludf.DUMMYFUNCTION("""COMPUTED_VALUE"""),"Yes")</f>
        <v>Yes</v>
      </c>
      <c r="D424" s="1" t="str">
        <f t="shared" si="1"/>
        <v>Varnit.Udacity</v>
      </c>
    </row>
    <row r="425">
      <c r="A425" s="1" t="str">
        <f>IFERROR(__xludf.DUMMYFUNCTION("""COMPUTED_VALUE"""),"Sakshi S Gupte")</f>
        <v>Sakshi S Gupte</v>
      </c>
      <c r="B425" s="1" t="str">
        <f>IFERROR(__xludf.DUMMYFUNCTION("""COMPUTED_VALUE"""),"Yes")</f>
        <v>Yes</v>
      </c>
      <c r="D425" s="1" t="str">
        <f t="shared" si="1"/>
        <v>Sakshi S Gupte</v>
      </c>
    </row>
    <row r="426">
      <c r="A426" s="1" t="str">
        <f>IFERROR(__xludf.DUMMYFUNCTION("""COMPUTED_VALUE"""),"MuruganG")</f>
        <v>MuruganG</v>
      </c>
      <c r="B426" s="1" t="str">
        <f>IFERROR(__xludf.DUMMYFUNCTION("""COMPUTED_VALUE"""),"Yes")</f>
        <v>Yes</v>
      </c>
      <c r="D426" s="1" t="str">
        <f t="shared" si="1"/>
        <v>MuruganG</v>
      </c>
    </row>
    <row r="427">
      <c r="A427" s="1" t="str">
        <f>IFERROR(__xludf.DUMMYFUNCTION("""COMPUTED_VALUE"""),"Kuldeep Kumar")</f>
        <v>Kuldeep Kumar</v>
      </c>
      <c r="B427" s="1" t="str">
        <f>IFERROR(__xludf.DUMMYFUNCTION("""COMPUTED_VALUE"""),"Yes")</f>
        <v>Yes</v>
      </c>
      <c r="D427" s="1" t="str">
        <f t="shared" si="1"/>
        <v>Kuldeep Kumar</v>
      </c>
    </row>
    <row r="428">
      <c r="A428" s="1" t="str">
        <f>IFERROR(__xludf.DUMMYFUNCTION("""COMPUTED_VALUE"""),"Frank Hu")</f>
        <v>Frank Hu</v>
      </c>
      <c r="B428" s="1" t="str">
        <f>IFERROR(__xludf.DUMMYFUNCTION("""COMPUTED_VALUE"""),"Yes")</f>
        <v>Yes</v>
      </c>
      <c r="D428" s="1" t="str">
        <f t="shared" si="1"/>
        <v>Frank Hu</v>
      </c>
    </row>
    <row r="429">
      <c r="A429" s="1" t="str">
        <f>IFERROR(__xludf.DUMMYFUNCTION("""COMPUTED_VALUE"""),"Khalid Jaafart")</f>
        <v>Khalid Jaafart</v>
      </c>
      <c r="B429" s="1" t="str">
        <f>IFERROR(__xludf.DUMMYFUNCTION("""COMPUTED_VALUE"""),"Yes")</f>
        <v>Yes</v>
      </c>
      <c r="D429" s="1" t="str">
        <f t="shared" si="1"/>
        <v>Khalid Jaafart</v>
      </c>
    </row>
    <row r="430">
      <c r="A430" s="1" t="str">
        <f>IFERROR(__xludf.DUMMYFUNCTION("""COMPUTED_VALUE"""),"Íñigo Lejarza")</f>
        <v>Íñigo Lejarza</v>
      </c>
      <c r="B430" s="1" t="str">
        <f>IFERROR(__xludf.DUMMYFUNCTION("""COMPUTED_VALUE"""),"Yes")</f>
        <v>Yes</v>
      </c>
      <c r="D430" s="1" t="str">
        <f t="shared" si="1"/>
        <v>Íñigo Lejarza</v>
      </c>
    </row>
    <row r="431">
      <c r="A431" s="1" t="str">
        <f>IFERROR(__xludf.DUMMYFUNCTION("""COMPUTED_VALUE"""),"Deepansh Mathur")</f>
        <v>Deepansh Mathur</v>
      </c>
      <c r="B431" s="1" t="str">
        <f>IFERROR(__xludf.DUMMYFUNCTION("""COMPUTED_VALUE"""),"Yes")</f>
        <v>Yes</v>
      </c>
      <c r="D431" s="1" t="str">
        <f t="shared" si="1"/>
        <v>Deepansh Mathur</v>
      </c>
    </row>
    <row r="432">
      <c r="A432" s="1" t="str">
        <f>IFERROR(__xludf.DUMMYFUNCTION("""COMPUTED_VALUE"""),"Kasey Pasqualini")</f>
        <v>Kasey Pasqualini</v>
      </c>
      <c r="B432" s="1" t="str">
        <f>IFERROR(__xludf.DUMMYFUNCTION("""COMPUTED_VALUE"""),"Yes")</f>
        <v>Yes</v>
      </c>
      <c r="D432" s="1" t="str">
        <f t="shared" si="1"/>
        <v>Kasey Pasqualini</v>
      </c>
    </row>
    <row r="433">
      <c r="A433" s="1" t="str">
        <f>IFERROR(__xludf.DUMMYFUNCTION("""COMPUTED_VALUE"""),"Mubita Ilishebo.udacity")</f>
        <v>Mubita Ilishebo.udacity</v>
      </c>
      <c r="B433" s="1" t="str">
        <f>IFERROR(__xludf.DUMMYFUNCTION("""COMPUTED_VALUE"""),"Yes")</f>
        <v>Yes</v>
      </c>
      <c r="D433" s="1" t="str">
        <f t="shared" si="1"/>
        <v>Mubita Ilishebo.udacity</v>
      </c>
    </row>
    <row r="434">
      <c r="A434" s="1" t="str">
        <f>IFERROR(__xludf.DUMMYFUNCTION("""COMPUTED_VALUE"""),"Kuldeep Singh Sidhu")</f>
        <v>Kuldeep Singh Sidhu</v>
      </c>
      <c r="B434" s="1" t="str">
        <f>IFERROR(__xludf.DUMMYFUNCTION("""COMPUTED_VALUE"""),"Yes")</f>
        <v>Yes</v>
      </c>
      <c r="D434" s="1" t="str">
        <f t="shared" si="1"/>
        <v>Kuldeep Singh Sidhu</v>
      </c>
    </row>
    <row r="435">
      <c r="A435" s="1" t="str">
        <f>IFERROR(__xludf.DUMMYFUNCTION("""COMPUTED_VALUE"""),"Onyx_Oceanview")</f>
        <v>Onyx_Oceanview</v>
      </c>
      <c r="B435" s="1" t="str">
        <f>IFERROR(__xludf.DUMMYFUNCTION("""COMPUTED_VALUE"""),"Yes")</f>
        <v>Yes</v>
      </c>
      <c r="D435" s="1" t="str">
        <f t="shared" si="1"/>
        <v>Onyx_Oceanview</v>
      </c>
    </row>
    <row r="436">
      <c r="A436" s="1" t="str">
        <f>IFERROR(__xludf.DUMMYFUNCTION("""COMPUTED_VALUE"""),"Edward.Udacity")</f>
        <v>Edward.Udacity</v>
      </c>
      <c r="B436" s="1" t="str">
        <f>IFERROR(__xludf.DUMMYFUNCTION("""COMPUTED_VALUE"""),"Yes")</f>
        <v>Yes</v>
      </c>
      <c r="D436" s="1" t="str">
        <f t="shared" si="1"/>
        <v>Edward.Udacity</v>
      </c>
    </row>
    <row r="437">
      <c r="A437" s="1" t="str">
        <f>IFERROR(__xludf.DUMMYFUNCTION("""COMPUTED_VALUE"""),"Ayushi Kapil")</f>
        <v>Ayushi Kapil</v>
      </c>
      <c r="B437" s="1" t="str">
        <f>IFERROR(__xludf.DUMMYFUNCTION("""COMPUTED_VALUE"""),"Yes")</f>
        <v>Yes</v>
      </c>
      <c r="D437" s="1" t="str">
        <f t="shared" si="1"/>
        <v>Ayushi Kapil</v>
      </c>
    </row>
    <row r="438">
      <c r="A438" s="1" t="str">
        <f>IFERROR(__xludf.DUMMYFUNCTION("""COMPUTED_VALUE"""),"Surabhi Srivastava")</f>
        <v>Surabhi Srivastava</v>
      </c>
      <c r="B438" s="1" t="str">
        <f>IFERROR(__xludf.DUMMYFUNCTION("""COMPUTED_VALUE"""),"Yes")</f>
        <v>Yes</v>
      </c>
      <c r="D438" s="1" t="str">
        <f t="shared" si="1"/>
        <v>Surabhi Srivastava</v>
      </c>
    </row>
    <row r="439">
      <c r="A439" s="1" t="str">
        <f>IFERROR(__xludf.DUMMYFUNCTION("""COMPUTED_VALUE"""),"afreenaliya")</f>
        <v>afreenaliya</v>
      </c>
      <c r="B439" s="1" t="str">
        <f>IFERROR(__xludf.DUMMYFUNCTION("""COMPUTED_VALUE"""),"Yes")</f>
        <v>Yes</v>
      </c>
      <c r="D439" s="1" t="str">
        <f t="shared" si="1"/>
        <v>afreenaliya</v>
      </c>
    </row>
    <row r="440">
      <c r="A440" s="1" t="str">
        <f>IFERROR(__xludf.DUMMYFUNCTION("""COMPUTED_VALUE"""),"James Mbugua")</f>
        <v>James Mbugua</v>
      </c>
      <c r="B440" s="1" t="str">
        <f>IFERROR(__xludf.DUMMYFUNCTION("""COMPUTED_VALUE"""),"Yes")</f>
        <v>Yes</v>
      </c>
      <c r="D440" s="1" t="str">
        <f t="shared" si="1"/>
        <v>James Mbugua</v>
      </c>
    </row>
    <row r="441">
      <c r="A441" s="1" t="str">
        <f>IFERROR(__xludf.DUMMYFUNCTION("""COMPUTED_VALUE"""),"daniel.villegas")</f>
        <v>daniel.villegas</v>
      </c>
      <c r="B441" s="1" t="str">
        <f>IFERROR(__xludf.DUMMYFUNCTION("""COMPUTED_VALUE"""),"Yes")</f>
        <v>Yes</v>
      </c>
      <c r="D441" s="1" t="str">
        <f t="shared" si="1"/>
        <v>daniel.villegas</v>
      </c>
    </row>
    <row r="442">
      <c r="A442" s="1" t="str">
        <f>IFERROR(__xludf.DUMMYFUNCTION("""COMPUTED_VALUE"""),"Pooja Tope-Puranik")</f>
        <v>Pooja Tope-Puranik</v>
      </c>
      <c r="B442" s="1" t="str">
        <f>IFERROR(__xludf.DUMMYFUNCTION("""COMPUTED_VALUE"""),"Yes")</f>
        <v>Yes</v>
      </c>
      <c r="D442" s="1" t="str">
        <f t="shared" si="1"/>
        <v>Pooja Tope-Puranik</v>
      </c>
    </row>
    <row r="443">
      <c r="A443" s="1" t="str">
        <f>IFERROR(__xludf.DUMMYFUNCTION("""COMPUTED_VALUE"""),"Aima Malik ")</f>
        <v>Aima Malik </v>
      </c>
      <c r="B443" s="1" t="str">
        <f>IFERROR(__xludf.DUMMYFUNCTION("""COMPUTED_VALUE"""),"Yes")</f>
        <v>Yes</v>
      </c>
      <c r="D443" s="1" t="str">
        <f t="shared" si="1"/>
        <v>Aima Malik</v>
      </c>
    </row>
    <row r="444">
      <c r="A444" s="1" t="str">
        <f>IFERROR(__xludf.DUMMYFUNCTION("""COMPUTED_VALUE"""),"axel.tum")</f>
        <v>axel.tum</v>
      </c>
      <c r="B444" s="1" t="str">
        <f>IFERROR(__xludf.DUMMYFUNCTION("""COMPUTED_VALUE"""),"Yes")</f>
        <v>Yes</v>
      </c>
      <c r="D444" s="1" t="str">
        <f t="shared" si="1"/>
        <v>axel.tum</v>
      </c>
    </row>
    <row r="445">
      <c r="A445" s="1" t="str">
        <f>IFERROR(__xludf.DUMMYFUNCTION("""COMPUTED_VALUE"""),"karthickelangovan")</f>
        <v>karthickelangovan</v>
      </c>
      <c r="B445" s="1" t="str">
        <f>IFERROR(__xludf.DUMMYFUNCTION("""COMPUTED_VALUE"""),"Yes")</f>
        <v>Yes</v>
      </c>
      <c r="D445" s="1" t="str">
        <f t="shared" si="1"/>
        <v>karthickelangovan</v>
      </c>
    </row>
    <row r="446">
      <c r="A446" s="1" t="str">
        <f>IFERROR(__xludf.DUMMYFUNCTION("""COMPUTED_VALUE"""),"Burak Okten")</f>
        <v>Burak Okten</v>
      </c>
      <c r="B446" s="1" t="str">
        <f>IFERROR(__xludf.DUMMYFUNCTION("""COMPUTED_VALUE"""),"Yes")</f>
        <v>Yes</v>
      </c>
      <c r="D446" s="1" t="str">
        <f t="shared" si="1"/>
        <v>Burak Okten</v>
      </c>
    </row>
    <row r="447">
      <c r="A447" s="1" t="str">
        <f>IFERROR(__xludf.DUMMYFUNCTION("""COMPUTED_VALUE"""),"Laasya Kasaraneni ")</f>
        <v>Laasya Kasaraneni </v>
      </c>
      <c r="B447" s="1" t="str">
        <f>IFERROR(__xludf.DUMMYFUNCTION("""COMPUTED_VALUE"""),"Yes")</f>
        <v>Yes</v>
      </c>
      <c r="D447" s="1" t="str">
        <f t="shared" si="1"/>
        <v>Laasya Kasaraneni</v>
      </c>
    </row>
    <row r="448">
      <c r="A448" s="1" t="str">
        <f>IFERROR(__xludf.DUMMYFUNCTION("""COMPUTED_VALUE"""),"Ian cecil mawuli Akoto")</f>
        <v>Ian cecil mawuli Akoto</v>
      </c>
      <c r="B448" s="1" t="str">
        <f>IFERROR(__xludf.DUMMYFUNCTION("""COMPUTED_VALUE"""),"Yes")</f>
        <v>Yes</v>
      </c>
      <c r="D448" s="1" t="str">
        <f t="shared" si="1"/>
        <v>Ian cecil mawuli Akoto</v>
      </c>
    </row>
    <row r="449">
      <c r="A449" s="1" t="str">
        <f>IFERROR(__xludf.DUMMYFUNCTION("""COMPUTED_VALUE"""),"Vasi")</f>
        <v>Vasi</v>
      </c>
      <c r="B449" s="1" t="str">
        <f>IFERROR(__xludf.DUMMYFUNCTION("""COMPUTED_VALUE"""),"Yes")</f>
        <v>Yes</v>
      </c>
      <c r="D449" s="1" t="str">
        <f t="shared" si="1"/>
        <v>Vasi</v>
      </c>
    </row>
    <row r="450">
      <c r="A450" s="1" t="str">
        <f>IFERROR(__xludf.DUMMYFUNCTION("""COMPUTED_VALUE"""),"Captain Cardoso")</f>
        <v>Captain Cardoso</v>
      </c>
      <c r="B450" s="1" t="str">
        <f>IFERROR(__xludf.DUMMYFUNCTION("""COMPUTED_VALUE"""),"Yes")</f>
        <v>Yes</v>
      </c>
      <c r="D450" s="1" t="str">
        <f t="shared" si="1"/>
        <v>Captain Cardoso</v>
      </c>
    </row>
    <row r="451">
      <c r="A451" s="1" t="str">
        <f>IFERROR(__xludf.DUMMYFUNCTION("""COMPUTED_VALUE"""),"Manuela Dorado Novoa ")</f>
        <v>Manuela Dorado Novoa </v>
      </c>
      <c r="B451" s="1" t="str">
        <f>IFERROR(__xludf.DUMMYFUNCTION("""COMPUTED_VALUE"""),"Yes")</f>
        <v>Yes</v>
      </c>
      <c r="D451" s="1" t="str">
        <f t="shared" si="1"/>
        <v>Manuela Dorado Novoa</v>
      </c>
    </row>
    <row r="452">
      <c r="A452" s="1" t="str">
        <f>IFERROR(__xludf.DUMMYFUNCTION("""COMPUTED_VALUE"""),"Carlos Orellana")</f>
        <v>Carlos Orellana</v>
      </c>
      <c r="B452" s="1" t="str">
        <f>IFERROR(__xludf.DUMMYFUNCTION("""COMPUTED_VALUE"""),"Yes")</f>
        <v>Yes</v>
      </c>
      <c r="D452" s="1" t="str">
        <f t="shared" si="1"/>
        <v>Carlos Orellana</v>
      </c>
    </row>
    <row r="453">
      <c r="A453" s="1" t="str">
        <f>IFERROR(__xludf.DUMMYFUNCTION("""COMPUTED_VALUE"""),"Jose Praveen")</f>
        <v>Jose Praveen</v>
      </c>
      <c r="B453" s="1" t="str">
        <f>IFERROR(__xludf.DUMMYFUNCTION("""COMPUTED_VALUE"""),"Yes")</f>
        <v>Yes</v>
      </c>
      <c r="D453" s="1" t="str">
        <f t="shared" si="1"/>
        <v>Jose Praveen</v>
      </c>
    </row>
    <row r="454">
      <c r="A454" s="1" t="str">
        <f>IFERROR(__xludf.DUMMYFUNCTION("""COMPUTED_VALUE"""),"Anand.Udacity-ML-Scholar")</f>
        <v>Anand.Udacity-ML-Scholar</v>
      </c>
      <c r="B454" s="1" t="str">
        <f>IFERROR(__xludf.DUMMYFUNCTION("""COMPUTED_VALUE"""),"Yes")</f>
        <v>Yes</v>
      </c>
      <c r="D454" s="1" t="str">
        <f t="shared" si="1"/>
        <v>Anand.Udacity-ML-Scholar</v>
      </c>
    </row>
    <row r="455">
      <c r="A455" s="1" t="str">
        <f>IFERROR(__xludf.DUMMYFUNCTION("""COMPUTED_VALUE"""),"Diego Valdettaro")</f>
        <v>Diego Valdettaro</v>
      </c>
      <c r="B455" s="1" t="str">
        <f>IFERROR(__xludf.DUMMYFUNCTION("""COMPUTED_VALUE"""),"Yes")</f>
        <v>Yes</v>
      </c>
      <c r="D455" s="1" t="str">
        <f t="shared" si="1"/>
        <v>Diego Valdettaro</v>
      </c>
    </row>
    <row r="456">
      <c r="A456" s="1" t="str">
        <f>IFERROR(__xludf.DUMMYFUNCTION("""COMPUTED_VALUE"""),"Rishita")</f>
        <v>Rishita</v>
      </c>
      <c r="B456" s="1" t="str">
        <f>IFERROR(__xludf.DUMMYFUNCTION("""COMPUTED_VALUE"""),"Yes")</f>
        <v>Yes</v>
      </c>
      <c r="D456" s="1" t="str">
        <f t="shared" si="1"/>
        <v>Rishita</v>
      </c>
    </row>
    <row r="457">
      <c r="A457" s="1" t="str">
        <f>IFERROR(__xludf.DUMMYFUNCTION("""COMPUTED_VALUE"""),"tanaya")</f>
        <v>tanaya</v>
      </c>
      <c r="B457" s="1" t="str">
        <f>IFERROR(__xludf.DUMMYFUNCTION("""COMPUTED_VALUE"""),"Yes")</f>
        <v>Yes</v>
      </c>
      <c r="D457" s="1" t="str">
        <f t="shared" si="1"/>
        <v>tanaya</v>
      </c>
    </row>
    <row r="458">
      <c r="A458" s="1" t="str">
        <f>IFERROR(__xludf.DUMMYFUNCTION("""COMPUTED_VALUE"""),"Anisha Donde ")</f>
        <v>Anisha Donde </v>
      </c>
      <c r="B458" s="1" t="str">
        <f>IFERROR(__xludf.DUMMYFUNCTION("""COMPUTED_VALUE"""),"Yes")</f>
        <v>Yes</v>
      </c>
      <c r="D458" s="1" t="str">
        <f t="shared" si="1"/>
        <v>Anisha Donde</v>
      </c>
    </row>
    <row r="459">
      <c r="A459" s="1" t="str">
        <f>IFERROR(__xludf.DUMMYFUNCTION("""COMPUTED_VALUE"""),"mars")</f>
        <v>mars</v>
      </c>
      <c r="B459" s="1" t="str">
        <f>IFERROR(__xludf.DUMMYFUNCTION("""COMPUTED_VALUE"""),"Yes")</f>
        <v>Yes</v>
      </c>
      <c r="D459" s="1" t="str">
        <f t="shared" si="1"/>
        <v>mars</v>
      </c>
    </row>
    <row r="460">
      <c r="A460" s="1" t="str">
        <f>IFERROR(__xludf.DUMMYFUNCTION("""COMPUTED_VALUE"""),"HasanJamshaid")</f>
        <v>HasanJamshaid</v>
      </c>
      <c r="B460" s="1" t="str">
        <f>IFERROR(__xludf.DUMMYFUNCTION("""COMPUTED_VALUE"""),"Yes")</f>
        <v>Yes</v>
      </c>
      <c r="D460" s="1" t="str">
        <f t="shared" si="1"/>
        <v>HasanJamshaid</v>
      </c>
    </row>
    <row r="461">
      <c r="A461" s="1" t="str">
        <f>IFERROR(__xludf.DUMMYFUNCTION("""COMPUTED_VALUE"""),"Adolfo García")</f>
        <v>Adolfo García</v>
      </c>
      <c r="B461" s="1" t="str">
        <f>IFERROR(__xludf.DUMMYFUNCTION("""COMPUTED_VALUE"""),"Yes")</f>
        <v>Yes</v>
      </c>
      <c r="D461" s="1" t="str">
        <f t="shared" si="1"/>
        <v>Adolfo García</v>
      </c>
    </row>
    <row r="462">
      <c r="A462" s="1" t="str">
        <f>IFERROR(__xludf.DUMMYFUNCTION("""COMPUTED_VALUE"""),"lomarpe")</f>
        <v>lomarpe</v>
      </c>
      <c r="B462" s="1" t="str">
        <f>IFERROR(__xludf.DUMMYFUNCTION("""COMPUTED_VALUE"""),"Yes")</f>
        <v>Yes</v>
      </c>
      <c r="D462" s="1" t="str">
        <f t="shared" si="1"/>
        <v>lomarpe</v>
      </c>
    </row>
    <row r="463">
      <c r="A463" s="1" t="str">
        <f>IFERROR(__xludf.DUMMYFUNCTION("""COMPUTED_VALUE"""),"shalaka wardha")</f>
        <v>shalaka wardha</v>
      </c>
      <c r="B463" s="1" t="str">
        <f>IFERROR(__xludf.DUMMYFUNCTION("""COMPUTED_VALUE"""),"Yes")</f>
        <v>Yes</v>
      </c>
      <c r="D463" s="1" t="str">
        <f t="shared" si="1"/>
        <v>shalaka wardha</v>
      </c>
    </row>
    <row r="464">
      <c r="A464" s="1" t="str">
        <f>IFERROR(__xludf.DUMMYFUNCTION("""COMPUTED_VALUE"""),"Larina Chen")</f>
        <v>Larina Chen</v>
      </c>
      <c r="B464" s="1" t="str">
        <f>IFERROR(__xludf.DUMMYFUNCTION("""COMPUTED_VALUE"""),"Yes")</f>
        <v>Yes</v>
      </c>
      <c r="D464" s="1" t="str">
        <f t="shared" si="1"/>
        <v>Larina Chen</v>
      </c>
    </row>
    <row r="465">
      <c r="A465" s="1" t="str">
        <f>IFERROR(__xludf.DUMMYFUNCTION("""COMPUTED_VALUE"""),"Sridhar Baburam")</f>
        <v>Sridhar Baburam</v>
      </c>
      <c r="B465" s="1" t="str">
        <f>IFERROR(__xludf.DUMMYFUNCTION("""COMPUTED_VALUE"""),"Yes")</f>
        <v>Yes</v>
      </c>
      <c r="D465" s="1" t="str">
        <f t="shared" si="1"/>
        <v>Sridhar Baburam</v>
      </c>
    </row>
    <row r="466">
      <c r="A466" s="1" t="str">
        <f>IFERROR(__xludf.DUMMYFUNCTION("""COMPUTED_VALUE"""),"martinehman")</f>
        <v>martinehman</v>
      </c>
      <c r="B466" s="1" t="str">
        <f>IFERROR(__xludf.DUMMYFUNCTION("""COMPUTED_VALUE"""),"Yes")</f>
        <v>Yes</v>
      </c>
      <c r="D466" s="1" t="str">
        <f t="shared" si="1"/>
        <v>martinehman</v>
      </c>
    </row>
    <row r="467">
      <c r="A467" s="1" t="str">
        <f>IFERROR(__xludf.DUMMYFUNCTION("""COMPUTED_VALUE"""),"Shivani Prusty")</f>
        <v>Shivani Prusty</v>
      </c>
      <c r="B467" s="1" t="str">
        <f>IFERROR(__xludf.DUMMYFUNCTION("""COMPUTED_VALUE"""),"Yes")</f>
        <v>Yes</v>
      </c>
      <c r="D467" s="1" t="str">
        <f t="shared" si="1"/>
        <v>Shivani Prusty</v>
      </c>
    </row>
    <row r="468">
      <c r="A468" s="1" t="str">
        <f>IFERROR(__xludf.DUMMYFUNCTION("""COMPUTED_VALUE"""),"Rohit Keshari")</f>
        <v>Rohit Keshari</v>
      </c>
      <c r="B468" s="1" t="str">
        <f>IFERROR(__xludf.DUMMYFUNCTION("""COMPUTED_VALUE"""),"Yes")</f>
        <v>Yes</v>
      </c>
      <c r="D468" s="1" t="str">
        <f t="shared" si="1"/>
        <v>Rohit Keshari</v>
      </c>
    </row>
    <row r="469">
      <c r="A469" s="1" t="str">
        <f>IFERROR(__xludf.DUMMYFUNCTION("""COMPUTED_VALUE"""),"Mehak Shahid")</f>
        <v>Mehak Shahid</v>
      </c>
      <c r="B469" s="1" t="str">
        <f>IFERROR(__xludf.DUMMYFUNCTION("""COMPUTED_VALUE"""),"Yes")</f>
        <v>Yes</v>
      </c>
      <c r="D469" s="1" t="str">
        <f t="shared" si="1"/>
        <v>Mehak Shahid</v>
      </c>
    </row>
    <row r="470">
      <c r="A470" s="1" t="str">
        <f>IFERROR(__xludf.DUMMYFUNCTION("""COMPUTED_VALUE"""),"soham chakraborti")</f>
        <v>soham chakraborti</v>
      </c>
      <c r="B470" s="1" t="str">
        <f>IFERROR(__xludf.DUMMYFUNCTION("""COMPUTED_VALUE"""),"Yes")</f>
        <v>Yes</v>
      </c>
      <c r="D470" s="1" t="str">
        <f t="shared" si="1"/>
        <v>soham chakraborti</v>
      </c>
    </row>
    <row r="471">
      <c r="A471" s="1" t="str">
        <f>IFERROR(__xludf.DUMMYFUNCTION("""COMPUTED_VALUE"""),"Aymen Sekhri")</f>
        <v>Aymen Sekhri</v>
      </c>
      <c r="B471" s="1" t="str">
        <f>IFERROR(__xludf.DUMMYFUNCTION("""COMPUTED_VALUE"""),"Yes")</f>
        <v>Yes</v>
      </c>
      <c r="D471" s="1" t="str">
        <f t="shared" si="1"/>
        <v>Aymen Sekhri</v>
      </c>
    </row>
    <row r="472">
      <c r="A472" s="1" t="str">
        <f>IFERROR(__xludf.DUMMYFUNCTION("""COMPUTED_VALUE"""),"Anish Arya")</f>
        <v>Anish Arya</v>
      </c>
      <c r="B472" s="1" t="str">
        <f>IFERROR(__xludf.DUMMYFUNCTION("""COMPUTED_VALUE"""),"Yes")</f>
        <v>Yes</v>
      </c>
      <c r="D472" s="1" t="str">
        <f t="shared" si="1"/>
        <v>Anish Arya</v>
      </c>
    </row>
    <row r="473">
      <c r="A473" s="1" t="str">
        <f>IFERROR(__xludf.DUMMYFUNCTION("""COMPUTED_VALUE"""),"Ananth Mamidipally")</f>
        <v>Ananth Mamidipally</v>
      </c>
      <c r="B473" s="1" t="str">
        <f>IFERROR(__xludf.DUMMYFUNCTION("""COMPUTED_VALUE"""),"Yes")</f>
        <v>Yes</v>
      </c>
      <c r="D473" s="1" t="str">
        <f t="shared" si="1"/>
        <v>Ananth Mamidipally</v>
      </c>
    </row>
    <row r="474">
      <c r="A474" s="1" t="str">
        <f>IFERROR(__xludf.DUMMYFUNCTION("""COMPUTED_VALUE"""),"Kamila santos")</f>
        <v>Kamila santos</v>
      </c>
      <c r="B474" s="1" t="str">
        <f>IFERROR(__xludf.DUMMYFUNCTION("""COMPUTED_VALUE"""),"Yes")</f>
        <v>Yes</v>
      </c>
      <c r="D474" s="1" t="str">
        <f t="shared" si="1"/>
        <v>Kamila santos</v>
      </c>
    </row>
    <row r="475">
      <c r="A475" s="1" t="str">
        <f>IFERROR(__xludf.DUMMYFUNCTION("""COMPUTED_VALUE"""),"eleftheria")</f>
        <v>eleftheria</v>
      </c>
      <c r="B475" s="1" t="str">
        <f>IFERROR(__xludf.DUMMYFUNCTION("""COMPUTED_VALUE"""),"Yes")</f>
        <v>Yes</v>
      </c>
      <c r="D475" s="1" t="str">
        <f t="shared" si="1"/>
        <v>eleftheria</v>
      </c>
    </row>
    <row r="476">
      <c r="A476" s="1" t="str">
        <f>IFERROR(__xludf.DUMMYFUNCTION("""COMPUTED_VALUE"""),"Lau")</f>
        <v>Lau</v>
      </c>
      <c r="B476" s="1" t="str">
        <f>IFERROR(__xludf.DUMMYFUNCTION("""COMPUTED_VALUE"""),"Yes")</f>
        <v>Yes</v>
      </c>
      <c r="D476" s="1" t="str">
        <f t="shared" si="1"/>
        <v>Lau</v>
      </c>
    </row>
    <row r="477">
      <c r="A477" s="1" t="str">
        <f>IFERROR(__xludf.DUMMYFUNCTION("""COMPUTED_VALUE"""),"Juan Fernando Ossa Vásquez")</f>
        <v>Juan Fernando Ossa Vásquez</v>
      </c>
      <c r="B477" s="1" t="str">
        <f>IFERROR(__xludf.DUMMYFUNCTION("""COMPUTED_VALUE"""),"Yes")</f>
        <v>Yes</v>
      </c>
      <c r="D477" s="1" t="str">
        <f t="shared" si="1"/>
        <v>Juan Fernando Ossa Vásquez</v>
      </c>
    </row>
    <row r="478">
      <c r="A478" s="1" t="str">
        <f>IFERROR(__xludf.DUMMYFUNCTION("""COMPUTED_VALUE"""),"Mikwa Boris Tamanjong ")</f>
        <v>Mikwa Boris Tamanjong </v>
      </c>
      <c r="B478" s="1" t="str">
        <f>IFERROR(__xludf.DUMMYFUNCTION("""COMPUTED_VALUE"""),"Yes")</f>
        <v>Yes</v>
      </c>
      <c r="D478" s="1" t="str">
        <f t="shared" si="1"/>
        <v>Mikwa Boris Tamanjong</v>
      </c>
    </row>
    <row r="479">
      <c r="A479" s="1" t="str">
        <f>IFERROR(__xludf.DUMMYFUNCTION("""COMPUTED_VALUE"""),"Chetan S Rane")</f>
        <v>Chetan S Rane</v>
      </c>
      <c r="B479" s="1" t="str">
        <f>IFERROR(__xludf.DUMMYFUNCTION("""COMPUTED_VALUE"""),"Yes")</f>
        <v>Yes</v>
      </c>
      <c r="D479" s="1" t="str">
        <f t="shared" si="1"/>
        <v>Chetan S Rane</v>
      </c>
    </row>
    <row r="480">
      <c r="A480" s="1" t="str">
        <f>IFERROR(__xludf.DUMMYFUNCTION("""COMPUTED_VALUE"""),"Ayo")</f>
        <v>Ayo</v>
      </c>
      <c r="B480" s="1" t="str">
        <f>IFERROR(__xludf.DUMMYFUNCTION("""COMPUTED_VALUE"""),"Yes")</f>
        <v>Yes</v>
      </c>
      <c r="D480" s="1" t="str">
        <f t="shared" si="1"/>
        <v>Ayo</v>
      </c>
    </row>
    <row r="481">
      <c r="A481" s="1" t="str">
        <f>IFERROR(__xludf.DUMMYFUNCTION("""COMPUTED_VALUE"""),"Nupur R. Gopali")</f>
        <v>Nupur R. Gopali</v>
      </c>
      <c r="B481" s="1" t="str">
        <f>IFERROR(__xludf.DUMMYFUNCTION("""COMPUTED_VALUE"""),"Yes")</f>
        <v>Yes</v>
      </c>
      <c r="D481" s="1" t="str">
        <f t="shared" si="1"/>
        <v>Nupur R. Gopali</v>
      </c>
    </row>
    <row r="482">
      <c r="A482" s="1" t="str">
        <f>IFERROR(__xludf.DUMMYFUNCTION("""COMPUTED_VALUE"""),"Anna")</f>
        <v>Anna</v>
      </c>
      <c r="B482" s="1" t="str">
        <f>IFERROR(__xludf.DUMMYFUNCTION("""COMPUTED_VALUE"""),"Yes")</f>
        <v>Yes</v>
      </c>
      <c r="D482" s="1" t="str">
        <f t="shared" si="1"/>
        <v>Anna</v>
      </c>
    </row>
    <row r="483">
      <c r="A483" s="1" t="str">
        <f>IFERROR(__xludf.DUMMYFUNCTION("""COMPUTED_VALUE"""),"Sandra")</f>
        <v>Sandra</v>
      </c>
      <c r="B483" s="1" t="str">
        <f>IFERROR(__xludf.DUMMYFUNCTION("""COMPUTED_VALUE"""),"Yes")</f>
        <v>Yes</v>
      </c>
      <c r="D483" s="1" t="str">
        <f t="shared" si="1"/>
        <v>Sandra</v>
      </c>
    </row>
    <row r="484">
      <c r="A484" s="1" t="str">
        <f>IFERROR(__xludf.DUMMYFUNCTION("""COMPUTED_VALUE"""),"Dayris RM")</f>
        <v>Dayris RM</v>
      </c>
      <c r="B484" s="1" t="str">
        <f>IFERROR(__xludf.DUMMYFUNCTION("""COMPUTED_VALUE"""),"Yes")</f>
        <v>Yes</v>
      </c>
      <c r="D484" s="1" t="str">
        <f t="shared" si="1"/>
        <v>Dayris RM</v>
      </c>
    </row>
    <row r="485">
      <c r="A485" s="1" t="str">
        <f>IFERROR(__xludf.DUMMYFUNCTION("""COMPUTED_VALUE"""),"RJPuzniak")</f>
        <v>RJPuzniak</v>
      </c>
      <c r="B485" s="1" t="str">
        <f>IFERROR(__xludf.DUMMYFUNCTION("""COMPUTED_VALUE"""),"Yes")</f>
        <v>Yes</v>
      </c>
      <c r="D485" s="1" t="str">
        <f t="shared" si="1"/>
        <v>RJPuzniak</v>
      </c>
    </row>
    <row r="486">
      <c r="A486" s="1" t="str">
        <f>IFERROR(__xludf.DUMMYFUNCTION("""COMPUTED_VALUE"""),"Priyansh Gupta")</f>
        <v>Priyansh Gupta</v>
      </c>
      <c r="B486" s="1" t="str">
        <f>IFERROR(__xludf.DUMMYFUNCTION("""COMPUTED_VALUE"""),"Yes")</f>
        <v>Yes</v>
      </c>
      <c r="D486" s="1" t="str">
        <f t="shared" si="1"/>
        <v>Priyansh Gupta</v>
      </c>
    </row>
    <row r="487">
      <c r="A487" s="1" t="str">
        <f>IFERROR(__xludf.DUMMYFUNCTION("""COMPUTED_VALUE"""),"rana abdalla")</f>
        <v>rana abdalla</v>
      </c>
      <c r="B487" s="1" t="str">
        <f>IFERROR(__xludf.DUMMYFUNCTION("""COMPUTED_VALUE"""),"Yes")</f>
        <v>Yes</v>
      </c>
      <c r="D487" s="1" t="str">
        <f t="shared" si="1"/>
        <v>rana abdalla</v>
      </c>
    </row>
    <row r="488">
      <c r="A488" s="1" t="str">
        <f>IFERROR(__xludf.DUMMYFUNCTION("""COMPUTED_VALUE"""),"Deep_B")</f>
        <v>Deep_B</v>
      </c>
      <c r="B488" s="1" t="str">
        <f>IFERROR(__xludf.DUMMYFUNCTION("""COMPUTED_VALUE"""),"Yes")</f>
        <v>Yes</v>
      </c>
      <c r="D488" s="1" t="str">
        <f t="shared" si="1"/>
        <v>Deep_B</v>
      </c>
    </row>
    <row r="489">
      <c r="A489" s="1" t="str">
        <f>IFERROR(__xludf.DUMMYFUNCTION("""COMPUTED_VALUE"""),"Astika Nehra")</f>
        <v>Astika Nehra</v>
      </c>
      <c r="B489" s="1" t="str">
        <f>IFERROR(__xludf.DUMMYFUNCTION("""COMPUTED_VALUE"""),"Yes")</f>
        <v>Yes</v>
      </c>
      <c r="D489" s="1" t="str">
        <f t="shared" si="1"/>
        <v>Astika Nehra</v>
      </c>
    </row>
    <row r="490">
      <c r="A490" s="1" t="str">
        <f>IFERROR(__xludf.DUMMYFUNCTION("""COMPUTED_VALUE"""),"Thalita chargel")</f>
        <v>Thalita chargel</v>
      </c>
      <c r="B490" s="1" t="str">
        <f>IFERROR(__xludf.DUMMYFUNCTION("""COMPUTED_VALUE"""),"Yes")</f>
        <v>Yes</v>
      </c>
      <c r="D490" s="1" t="str">
        <f t="shared" si="1"/>
        <v>Thalita chargel</v>
      </c>
    </row>
    <row r="491">
      <c r="A491" s="1" t="str">
        <f>IFERROR(__xludf.DUMMYFUNCTION("""COMPUTED_VALUE"""),"Anindam Som")</f>
        <v>Anindam Som</v>
      </c>
      <c r="B491" s="1" t="str">
        <f>IFERROR(__xludf.DUMMYFUNCTION("""COMPUTED_VALUE"""),"Yes")</f>
        <v>Yes</v>
      </c>
      <c r="D491" s="1" t="str">
        <f t="shared" si="1"/>
        <v>Anindam Som</v>
      </c>
    </row>
    <row r="492">
      <c r="A492" s="1" t="str">
        <f>IFERROR(__xludf.DUMMYFUNCTION("""COMPUTED_VALUE"""),"S H Aishwarya")</f>
        <v>S H Aishwarya</v>
      </c>
      <c r="B492" s="1" t="str">
        <f>IFERROR(__xludf.DUMMYFUNCTION("""COMPUTED_VALUE"""),"Yes")</f>
        <v>Yes</v>
      </c>
      <c r="D492" s="1" t="str">
        <f t="shared" si="1"/>
        <v>S H Aishwarya</v>
      </c>
    </row>
    <row r="493">
      <c r="A493" s="1" t="str">
        <f>IFERROR(__xludf.DUMMYFUNCTION("""COMPUTED_VALUE"""),"ujjwal kalkhande")</f>
        <v>ujjwal kalkhande</v>
      </c>
      <c r="B493" s="1" t="str">
        <f>IFERROR(__xludf.DUMMYFUNCTION("""COMPUTED_VALUE"""),"Yes")</f>
        <v>Yes</v>
      </c>
      <c r="D493" s="1" t="str">
        <f t="shared" si="1"/>
        <v>ujjwal kalkhande</v>
      </c>
    </row>
    <row r="494">
      <c r="A494" s="1" t="str">
        <f>IFERROR(__xludf.DUMMYFUNCTION("""COMPUTED_VALUE"""),"Zahra Nabila Izdihar")</f>
        <v>Zahra Nabila Izdihar</v>
      </c>
      <c r="B494" s="1" t="str">
        <f>IFERROR(__xludf.DUMMYFUNCTION("""COMPUTED_VALUE"""),"Yes")</f>
        <v>Yes</v>
      </c>
      <c r="D494" s="1" t="str">
        <f t="shared" si="1"/>
        <v>Zahra Nabila Izdihar</v>
      </c>
    </row>
    <row r="495">
      <c r="A495" s="1" t="str">
        <f>IFERROR(__xludf.DUMMYFUNCTION("""COMPUTED_VALUE"""),"annanya24")</f>
        <v>annanya24</v>
      </c>
      <c r="B495" s="1" t="str">
        <f>IFERROR(__xludf.DUMMYFUNCTION("""COMPUTED_VALUE"""),"Yes")</f>
        <v>Yes</v>
      </c>
      <c r="D495" s="1" t="str">
        <f t="shared" si="1"/>
        <v>annanya24</v>
      </c>
    </row>
    <row r="496">
      <c r="A496" s="1" t="str">
        <f>IFERROR(__xludf.DUMMYFUNCTION("""COMPUTED_VALUE"""),"Dafferianto Trinugroho")</f>
        <v>Dafferianto Trinugroho</v>
      </c>
      <c r="B496" s="1" t="str">
        <f>IFERROR(__xludf.DUMMYFUNCTION("""COMPUTED_VALUE"""),"Yes")</f>
        <v>Yes</v>
      </c>
      <c r="D496" s="1" t="str">
        <f t="shared" si="1"/>
        <v>Dafferianto Trinugroho</v>
      </c>
    </row>
    <row r="497">
      <c r="A497" s="1" t="str">
        <f>IFERROR(__xludf.DUMMYFUNCTION("""COMPUTED_VALUE"""),"Kaushal kashyap")</f>
        <v>Kaushal kashyap</v>
      </c>
      <c r="B497" s="1" t="str">
        <f>IFERROR(__xludf.DUMMYFUNCTION("""COMPUTED_VALUE"""),"Yes")</f>
        <v>Yes</v>
      </c>
      <c r="D497" s="1" t="str">
        <f t="shared" si="1"/>
        <v>Kaushal kashyap</v>
      </c>
    </row>
    <row r="498">
      <c r="A498" s="1" t="str">
        <f>IFERROR(__xludf.DUMMYFUNCTION("""COMPUTED_VALUE"""),"Madalina Matei")</f>
        <v>Madalina Matei</v>
      </c>
      <c r="B498" s="1" t="str">
        <f>IFERROR(__xludf.DUMMYFUNCTION("""COMPUTED_VALUE"""),"Yes")</f>
        <v>Yes</v>
      </c>
      <c r="D498" s="1" t="str">
        <f t="shared" si="1"/>
        <v>Madalina Matei</v>
      </c>
    </row>
    <row r="499">
      <c r="A499" s="1" t="str">
        <f>IFERROR(__xludf.DUMMYFUNCTION("""COMPUTED_VALUE"""),"Yago Gonzalez")</f>
        <v>Yago Gonzalez</v>
      </c>
      <c r="B499" s="1" t="str">
        <f>IFERROR(__xludf.DUMMYFUNCTION("""COMPUTED_VALUE"""),"Yes")</f>
        <v>Yes</v>
      </c>
      <c r="D499" s="1" t="str">
        <f t="shared" si="1"/>
        <v>Yago Gonzalez</v>
      </c>
    </row>
    <row r="500">
      <c r="A500" s="1" t="str">
        <f>IFERROR(__xludf.DUMMYFUNCTION("""COMPUTED_VALUE"""),"Rodrigo Solis")</f>
        <v>Rodrigo Solis</v>
      </c>
      <c r="B500" s="1" t="str">
        <f>IFERROR(__xludf.DUMMYFUNCTION("""COMPUTED_VALUE"""),"Yes")</f>
        <v>Yes</v>
      </c>
      <c r="D500" s="1" t="str">
        <f t="shared" si="1"/>
        <v>Rodrigo Solis</v>
      </c>
    </row>
    <row r="501">
      <c r="A501" s="1" t="str">
        <f>IFERROR(__xludf.DUMMYFUNCTION("""COMPUTED_VALUE"""),"Shankar Pandey")</f>
        <v>Shankar Pandey</v>
      </c>
      <c r="B501" s="1" t="str">
        <f>IFERROR(__xludf.DUMMYFUNCTION("""COMPUTED_VALUE"""),"Yes")</f>
        <v>Yes</v>
      </c>
      <c r="D501" s="1" t="str">
        <f t="shared" si="1"/>
        <v>Shankar Pandey</v>
      </c>
    </row>
    <row r="502">
      <c r="A502" s="1" t="str">
        <f>IFERROR(__xludf.DUMMYFUNCTION("""COMPUTED_VALUE"""),"Dibyendu Poddar")</f>
        <v>Dibyendu Poddar</v>
      </c>
      <c r="B502" s="1" t="str">
        <f>IFERROR(__xludf.DUMMYFUNCTION("""COMPUTED_VALUE"""),"Yes")</f>
        <v>Yes</v>
      </c>
      <c r="D502" s="1" t="str">
        <f t="shared" si="1"/>
        <v>Dibyendu Poddar</v>
      </c>
    </row>
    <row r="503">
      <c r="A503" s="1" t="str">
        <f>IFERROR(__xludf.DUMMYFUNCTION("""COMPUTED_VALUE"""),"AYENI OREJAH")</f>
        <v>AYENI OREJAH</v>
      </c>
      <c r="B503" s="1" t="str">
        <f>IFERROR(__xludf.DUMMYFUNCTION("""COMPUTED_VALUE"""),"Yes")</f>
        <v>Yes</v>
      </c>
      <c r="D503" s="1" t="str">
        <f t="shared" si="1"/>
        <v>AYENI OREJAH</v>
      </c>
    </row>
    <row r="504">
      <c r="A504" s="1" t="str">
        <f>IFERROR(__xludf.DUMMYFUNCTION("""COMPUTED_VALUE"""),"Bharath Bhambore")</f>
        <v>Bharath Bhambore</v>
      </c>
      <c r="B504" s="1" t="str">
        <f>IFERROR(__xludf.DUMMYFUNCTION("""COMPUTED_VALUE"""),"Yes")</f>
        <v>Yes</v>
      </c>
      <c r="D504" s="1" t="str">
        <f t="shared" si="1"/>
        <v>Bharath Bhambore</v>
      </c>
    </row>
    <row r="505">
      <c r="A505" s="1" t="str">
        <f>IFERROR(__xludf.DUMMYFUNCTION("""COMPUTED_VALUE"""),"Amisha Singh")</f>
        <v>Amisha Singh</v>
      </c>
      <c r="B505" s="1" t="str">
        <f>IFERROR(__xludf.DUMMYFUNCTION("""COMPUTED_VALUE"""),"Yes")</f>
        <v>Yes</v>
      </c>
      <c r="D505" s="1" t="str">
        <f t="shared" si="1"/>
        <v>Amisha Singh</v>
      </c>
    </row>
    <row r="506">
      <c r="A506" s="1" t="str">
        <f>IFERROR(__xludf.DUMMYFUNCTION("""COMPUTED_VALUE"""),"Mohamed Gamal Orief")</f>
        <v>Mohamed Gamal Orief</v>
      </c>
      <c r="B506" s="1" t="str">
        <f>IFERROR(__xludf.DUMMYFUNCTION("""COMPUTED_VALUE"""),"Yes")</f>
        <v>Yes</v>
      </c>
      <c r="D506" s="1" t="str">
        <f t="shared" si="1"/>
        <v>Mohamed Gamal Orief</v>
      </c>
    </row>
    <row r="507">
      <c r="A507" s="1" t="str">
        <f>IFERROR(__xludf.DUMMYFUNCTION("""COMPUTED_VALUE"""),"Tanvi Shinde")</f>
        <v>Tanvi Shinde</v>
      </c>
      <c r="B507" s="1" t="str">
        <f>IFERROR(__xludf.DUMMYFUNCTION("""COMPUTED_VALUE"""),"Yes")</f>
        <v>Yes</v>
      </c>
      <c r="D507" s="1" t="str">
        <f t="shared" si="1"/>
        <v>Tanvi Shinde</v>
      </c>
    </row>
    <row r="508">
      <c r="A508" s="1" t="str">
        <f>IFERROR(__xludf.DUMMYFUNCTION("""COMPUTED_VALUE"""),"Dina ElGammal")</f>
        <v>Dina ElGammal</v>
      </c>
      <c r="B508" s="1" t="str">
        <f>IFERROR(__xludf.DUMMYFUNCTION("""COMPUTED_VALUE"""),"Yes")</f>
        <v>Yes</v>
      </c>
      <c r="D508" s="1" t="str">
        <f t="shared" si="1"/>
        <v>Dina ElGammal</v>
      </c>
    </row>
    <row r="509">
      <c r="A509" s="1" t="str">
        <f>IFERROR(__xludf.DUMMYFUNCTION("""COMPUTED_VALUE"""),"FAZLUL HAQ FAROOK")</f>
        <v>FAZLUL HAQ FAROOK</v>
      </c>
      <c r="B509" s="1" t="str">
        <f>IFERROR(__xludf.DUMMYFUNCTION("""COMPUTED_VALUE"""),"Yes")</f>
        <v>Yes</v>
      </c>
      <c r="D509" s="1" t="str">
        <f t="shared" si="1"/>
        <v>FAZLUL HAQ FAROOK</v>
      </c>
    </row>
    <row r="510">
      <c r="A510" s="1" t="str">
        <f>IFERROR(__xludf.DUMMYFUNCTION("""COMPUTED_VALUE"""),"Gopika Krishnan")</f>
        <v>Gopika Krishnan</v>
      </c>
      <c r="B510" s="1" t="str">
        <f>IFERROR(__xludf.DUMMYFUNCTION("""COMPUTED_VALUE"""),"Yes")</f>
        <v>Yes</v>
      </c>
      <c r="D510" s="1" t="str">
        <f t="shared" si="1"/>
        <v>Gopika Krishnan</v>
      </c>
    </row>
    <row r="511">
      <c r="A511" s="1" t="str">
        <f>IFERROR(__xludf.DUMMYFUNCTION("""COMPUTED_VALUE"""),"Anuusha BN")</f>
        <v>Anuusha BN</v>
      </c>
      <c r="B511" s="1" t="str">
        <f>IFERROR(__xludf.DUMMYFUNCTION("""COMPUTED_VALUE"""),"Yes")</f>
        <v>Yes</v>
      </c>
      <c r="D511" s="1" t="str">
        <f t="shared" si="1"/>
        <v>Anuusha BN</v>
      </c>
    </row>
    <row r="512">
      <c r="A512" s="1" t="str">
        <f>IFERROR(__xludf.DUMMYFUNCTION("""COMPUTED_VALUE"""),"Shivani Chauhan")</f>
        <v>Shivani Chauhan</v>
      </c>
      <c r="B512" s="1" t="str">
        <f>IFERROR(__xludf.DUMMYFUNCTION("""COMPUTED_VALUE"""),"Yes")</f>
        <v>Yes</v>
      </c>
      <c r="D512" s="1" t="str">
        <f t="shared" si="1"/>
        <v>Shivani Chauhan</v>
      </c>
    </row>
    <row r="513">
      <c r="A513" s="1" t="str">
        <f>IFERROR(__xludf.DUMMYFUNCTION("""COMPUTED_VALUE"""),"Ailu")</f>
        <v>Ailu</v>
      </c>
      <c r="B513" s="1" t="str">
        <f>IFERROR(__xludf.DUMMYFUNCTION("""COMPUTED_VALUE"""),"Yes")</f>
        <v>Yes</v>
      </c>
      <c r="D513" s="1" t="str">
        <f t="shared" si="1"/>
        <v>Ailu</v>
      </c>
    </row>
    <row r="514">
      <c r="A514" s="1" t="str">
        <f>IFERROR(__xludf.DUMMYFUNCTION("""COMPUTED_VALUE"""),"Maxx Tepper")</f>
        <v>Maxx Tepper</v>
      </c>
      <c r="B514" s="1" t="str">
        <f>IFERROR(__xludf.DUMMYFUNCTION("""COMPUTED_VALUE"""),"Yes")</f>
        <v>Yes</v>
      </c>
      <c r="D514" s="1" t="str">
        <f t="shared" si="1"/>
        <v>Maxx Tepper</v>
      </c>
    </row>
    <row r="515">
      <c r="A515" s="1" t="str">
        <f>IFERROR(__xludf.DUMMYFUNCTION("""COMPUTED_VALUE"""),"Kunal")</f>
        <v>Kunal</v>
      </c>
      <c r="B515" s="1" t="str">
        <f>IFERROR(__xludf.DUMMYFUNCTION("""COMPUTED_VALUE"""),"Yes")</f>
        <v>Yes</v>
      </c>
      <c r="D515" s="1" t="str">
        <f t="shared" si="1"/>
        <v>Kunal</v>
      </c>
    </row>
    <row r="516">
      <c r="A516" s="1" t="str">
        <f>IFERROR(__xludf.DUMMYFUNCTION("""COMPUTED_VALUE"""),"Marcos Thiago Moura")</f>
        <v>Marcos Thiago Moura</v>
      </c>
      <c r="B516" s="1" t="str">
        <f>IFERROR(__xludf.DUMMYFUNCTION("""COMPUTED_VALUE"""),"Yes")</f>
        <v>Yes</v>
      </c>
      <c r="D516" s="1" t="str">
        <f t="shared" si="1"/>
        <v>Marcos Thiago Moura</v>
      </c>
    </row>
    <row r="517">
      <c r="A517" s="1" t="str">
        <f>IFERROR(__xludf.DUMMYFUNCTION("""COMPUTED_VALUE"""),"Bree Alfaruq")</f>
        <v>Bree Alfaruq</v>
      </c>
      <c r="B517" s="1" t="str">
        <f>IFERROR(__xludf.DUMMYFUNCTION("""COMPUTED_VALUE"""),"Yes")</f>
        <v>Yes</v>
      </c>
      <c r="D517" s="1" t="str">
        <f t="shared" si="1"/>
        <v>Bree Alfaruq</v>
      </c>
    </row>
    <row r="518">
      <c r="A518" s="1" t="str">
        <f>IFERROR(__xludf.DUMMYFUNCTION("""COMPUTED_VALUE"""),"KOLKATA")</f>
        <v>KOLKATA</v>
      </c>
      <c r="B518" s="1" t="str">
        <f>IFERROR(__xludf.DUMMYFUNCTION("""COMPUTED_VALUE"""),"Yes")</f>
        <v>Yes</v>
      </c>
      <c r="D518" s="1" t="str">
        <f t="shared" si="1"/>
        <v>KOLKATA</v>
      </c>
    </row>
    <row r="519">
      <c r="A519" s="1" t="str">
        <f>IFERROR(__xludf.DUMMYFUNCTION("""COMPUTED_VALUE"""),"Prabha Venkatesh")</f>
        <v>Prabha Venkatesh</v>
      </c>
      <c r="B519" s="1" t="str">
        <f>IFERROR(__xludf.DUMMYFUNCTION("""COMPUTED_VALUE"""),"Yes")</f>
        <v>Yes</v>
      </c>
      <c r="D519" s="1" t="str">
        <f t="shared" si="1"/>
        <v>Prabha Venkatesh</v>
      </c>
    </row>
    <row r="520">
      <c r="A520" s="1" t="str">
        <f>IFERROR(__xludf.DUMMYFUNCTION("""COMPUTED_VALUE"""),"Sandra Yayra Onai")</f>
        <v>Sandra Yayra Onai</v>
      </c>
      <c r="B520" s="1" t="str">
        <f>IFERROR(__xludf.DUMMYFUNCTION("""COMPUTED_VALUE"""),"Yes")</f>
        <v>Yes</v>
      </c>
      <c r="D520" s="1" t="str">
        <f t="shared" si="1"/>
        <v>Sandra Yayra Onai</v>
      </c>
    </row>
    <row r="521">
      <c r="A521" s="1" t="str">
        <f>IFERROR(__xludf.DUMMYFUNCTION("""COMPUTED_VALUE"""),"Kingshuk Dey")</f>
        <v>Kingshuk Dey</v>
      </c>
      <c r="B521" s="1" t="str">
        <f>IFERROR(__xludf.DUMMYFUNCTION("""COMPUTED_VALUE"""),"Yes")</f>
        <v>Yes</v>
      </c>
      <c r="D521" s="1" t="str">
        <f t="shared" si="1"/>
        <v>Kingshuk Dey</v>
      </c>
    </row>
    <row r="522">
      <c r="A522" s="1" t="str">
        <f>IFERROR(__xludf.DUMMYFUNCTION("""COMPUTED_VALUE"""),"Sagar")</f>
        <v>Sagar</v>
      </c>
      <c r="B522" s="1" t="str">
        <f>IFERROR(__xludf.DUMMYFUNCTION("""COMPUTED_VALUE"""),"Yes")</f>
        <v>Yes</v>
      </c>
      <c r="D522" s="1" t="str">
        <f t="shared" si="1"/>
        <v>Sagar</v>
      </c>
    </row>
    <row r="523">
      <c r="A523" s="1" t="str">
        <f>IFERROR(__xludf.DUMMYFUNCTION("""COMPUTED_VALUE"""),"Anne Losch")</f>
        <v>Anne Losch</v>
      </c>
      <c r="B523" s="1" t="str">
        <f>IFERROR(__xludf.DUMMYFUNCTION("""COMPUTED_VALUE"""),"Yes")</f>
        <v>Yes</v>
      </c>
      <c r="D523" s="1" t="str">
        <f t="shared" si="1"/>
        <v>Anne Losch</v>
      </c>
    </row>
    <row r="524">
      <c r="A524" s="1" t="str">
        <f>IFERROR(__xludf.DUMMYFUNCTION("""COMPUTED_VALUE"""),"Shubhra Sachdev")</f>
        <v>Shubhra Sachdev</v>
      </c>
      <c r="B524" s="1" t="str">
        <f>IFERROR(__xludf.DUMMYFUNCTION("""COMPUTED_VALUE"""),"Yes")</f>
        <v>Yes</v>
      </c>
      <c r="D524" s="1" t="str">
        <f t="shared" si="1"/>
        <v>Shubhra Sachdev</v>
      </c>
    </row>
    <row r="525">
      <c r="A525" s="1" t="str">
        <f>IFERROR(__xludf.DUMMYFUNCTION("""COMPUTED_VALUE"""),"Garima Sharma")</f>
        <v>Garima Sharma</v>
      </c>
      <c r="B525" s="1" t="str">
        <f>IFERROR(__xludf.DUMMYFUNCTION("""COMPUTED_VALUE"""),"Yes")</f>
        <v>Yes</v>
      </c>
      <c r="D525" s="1" t="str">
        <f t="shared" si="1"/>
        <v>Garima Sharma</v>
      </c>
    </row>
    <row r="526">
      <c r="A526" s="1" t="str">
        <f>IFERROR(__xludf.DUMMYFUNCTION("""COMPUTED_VALUE"""),"Bharath Chakilela")</f>
        <v>Bharath Chakilela</v>
      </c>
      <c r="B526" s="1" t="str">
        <f>IFERROR(__xludf.DUMMYFUNCTION("""COMPUTED_VALUE"""),"Yes")</f>
        <v>Yes</v>
      </c>
      <c r="D526" s="1" t="str">
        <f t="shared" si="1"/>
        <v>Bharath Chakilela</v>
      </c>
    </row>
    <row r="527">
      <c r="A527" s="1" t="str">
        <f>IFERROR(__xludf.DUMMYFUNCTION("""COMPUTED_VALUE"""),"couragedike")</f>
        <v>couragedike</v>
      </c>
      <c r="B527" s="1" t="str">
        <f>IFERROR(__xludf.DUMMYFUNCTION("""COMPUTED_VALUE"""),"Yes")</f>
        <v>Yes</v>
      </c>
      <c r="D527" s="1" t="str">
        <f t="shared" si="1"/>
        <v>couragedike</v>
      </c>
    </row>
    <row r="528">
      <c r="A528" s="1" t="str">
        <f>IFERROR(__xludf.DUMMYFUNCTION("""COMPUTED_VALUE"""),"Ayoyinka")</f>
        <v>Ayoyinka</v>
      </c>
      <c r="B528" s="1" t="str">
        <f>IFERROR(__xludf.DUMMYFUNCTION("""COMPUTED_VALUE"""),"Yes")</f>
        <v>Yes</v>
      </c>
      <c r="D528" s="1" t="str">
        <f t="shared" si="1"/>
        <v>Ayoyinka</v>
      </c>
    </row>
    <row r="529">
      <c r="A529" s="1" t="str">
        <f>IFERROR(__xludf.DUMMYFUNCTION("""COMPUTED_VALUE"""),"Oriji Sandra O")</f>
        <v>Oriji Sandra O</v>
      </c>
      <c r="B529" s="1" t="str">
        <f>IFERROR(__xludf.DUMMYFUNCTION("""COMPUTED_VALUE"""),"Yes")</f>
        <v>Yes</v>
      </c>
      <c r="D529" s="1" t="str">
        <f t="shared" si="1"/>
        <v>Oriji Sandra O</v>
      </c>
    </row>
    <row r="530">
      <c r="A530" s="1" t="str">
        <f>IFERROR(__xludf.DUMMYFUNCTION("""COMPUTED_VALUE"""),"Muhammad Yasir Mansoor")</f>
        <v>Muhammad Yasir Mansoor</v>
      </c>
      <c r="B530" s="1" t="str">
        <f>IFERROR(__xludf.DUMMYFUNCTION("""COMPUTED_VALUE"""),"Yes")</f>
        <v>Yes</v>
      </c>
      <c r="D530" s="1" t="str">
        <f t="shared" si="1"/>
        <v>Muhammad Yasir Mansoor</v>
      </c>
    </row>
    <row r="531">
      <c r="A531" s="1" t="str">
        <f>IFERROR(__xludf.DUMMYFUNCTION("""COMPUTED_VALUE"""),"Bharati")</f>
        <v>Bharati</v>
      </c>
      <c r="B531" s="1" t="str">
        <f>IFERROR(__xludf.DUMMYFUNCTION("""COMPUTED_VALUE"""),"Yes")</f>
        <v>Yes</v>
      </c>
      <c r="D531" s="1" t="str">
        <f t="shared" si="1"/>
        <v>Bharati</v>
      </c>
    </row>
    <row r="532">
      <c r="A532" s="1" t="str">
        <f>IFERROR(__xludf.DUMMYFUNCTION("""COMPUTED_VALUE"""),"Zhicui Zhang")</f>
        <v>Zhicui Zhang</v>
      </c>
      <c r="B532" s="1" t="str">
        <f>IFERROR(__xludf.DUMMYFUNCTION("""COMPUTED_VALUE"""),"Yes")</f>
        <v>Yes</v>
      </c>
      <c r="D532" s="1" t="str">
        <f t="shared" si="1"/>
        <v>Zhicui Zhang</v>
      </c>
    </row>
    <row r="533">
      <c r="A533" s="1" t="str">
        <f>IFERROR(__xludf.DUMMYFUNCTION("""COMPUTED_VALUE"""),"Nabil Belmokhtar")</f>
        <v>Nabil Belmokhtar</v>
      </c>
      <c r="B533" s="1" t="str">
        <f>IFERROR(__xludf.DUMMYFUNCTION("""COMPUTED_VALUE"""),"Yes")</f>
        <v>Yes</v>
      </c>
      <c r="D533" s="1" t="str">
        <f t="shared" si="1"/>
        <v>Nabil Belmokhtar</v>
      </c>
    </row>
    <row r="534">
      <c r="A534" s="1" t="str">
        <f>IFERROR(__xludf.DUMMYFUNCTION("""COMPUTED_VALUE"""),"Bilal Azmi")</f>
        <v>Bilal Azmi</v>
      </c>
      <c r="B534" s="1" t="str">
        <f>IFERROR(__xludf.DUMMYFUNCTION("""COMPUTED_VALUE"""),"Yes")</f>
        <v>Yes</v>
      </c>
      <c r="D534" s="1" t="str">
        <f t="shared" si="1"/>
        <v>Bilal Azmi</v>
      </c>
    </row>
    <row r="535">
      <c r="A535" s="1" t="str">
        <f>IFERROR(__xludf.DUMMYFUNCTION("""COMPUTED_VALUE"""),"Matt Abar")</f>
        <v>Matt Abar</v>
      </c>
      <c r="B535" s="1" t="str">
        <f>IFERROR(__xludf.DUMMYFUNCTION("""COMPUTED_VALUE"""),"Yes")</f>
        <v>Yes</v>
      </c>
      <c r="D535" s="1" t="str">
        <f t="shared" si="1"/>
        <v>Matt Abar</v>
      </c>
    </row>
    <row r="536">
      <c r="A536" s="1" t="str">
        <f>IFERROR(__xludf.DUMMYFUNCTION("""COMPUTED_VALUE"""),"Muhammad Farooq Tahir")</f>
        <v>Muhammad Farooq Tahir</v>
      </c>
      <c r="B536" s="1" t="str">
        <f>IFERROR(__xludf.DUMMYFUNCTION("""COMPUTED_VALUE"""),"Yes")</f>
        <v>Yes</v>
      </c>
      <c r="D536" s="1" t="str">
        <f t="shared" si="1"/>
        <v>Muhammad Farooq Tahir</v>
      </c>
    </row>
    <row r="537">
      <c r="A537" s="1" t="str">
        <f>IFERROR(__xludf.DUMMYFUNCTION("""COMPUTED_VALUE"""),"Ayushi Choudhary")</f>
        <v>Ayushi Choudhary</v>
      </c>
      <c r="B537" s="1" t="str">
        <f>IFERROR(__xludf.DUMMYFUNCTION("""COMPUTED_VALUE"""),"Yes")</f>
        <v>Yes</v>
      </c>
      <c r="D537" s="1" t="str">
        <f t="shared" si="1"/>
        <v>Ayushi Choudhary</v>
      </c>
    </row>
    <row r="538">
      <c r="A538" s="1" t="str">
        <f>IFERROR(__xludf.DUMMYFUNCTION("""COMPUTED_VALUE"""),"Russell Hanna")</f>
        <v>Russell Hanna</v>
      </c>
      <c r="B538" s="1" t="str">
        <f>IFERROR(__xludf.DUMMYFUNCTION("""COMPUTED_VALUE"""),"Yes")</f>
        <v>Yes</v>
      </c>
      <c r="D538" s="1" t="str">
        <f t="shared" si="1"/>
        <v>Russell Hanna</v>
      </c>
    </row>
    <row r="539">
      <c r="A539" s="1" t="str">
        <f>IFERROR(__xludf.DUMMYFUNCTION("""COMPUTED_VALUE"""),"Joyce Annie George")</f>
        <v>Joyce Annie George</v>
      </c>
      <c r="B539" s="1" t="str">
        <f>IFERROR(__xludf.DUMMYFUNCTION("""COMPUTED_VALUE"""),"Yes")</f>
        <v>Yes</v>
      </c>
      <c r="D539" s="1" t="str">
        <f t="shared" si="1"/>
        <v>Joyce Annie George</v>
      </c>
    </row>
    <row r="540">
      <c r="A540" s="1" t="str">
        <f>IFERROR(__xludf.DUMMYFUNCTION("""COMPUTED_VALUE"""),"Kevin Bardool")</f>
        <v>Kevin Bardool</v>
      </c>
      <c r="B540" s="1" t="str">
        <f>IFERROR(__xludf.DUMMYFUNCTION("""COMPUTED_VALUE"""),"Yes")</f>
        <v>Yes</v>
      </c>
      <c r="D540" s="1" t="str">
        <f t="shared" si="1"/>
        <v>Kevin Bardool</v>
      </c>
    </row>
    <row r="541">
      <c r="A541" s="1" t="str">
        <f>IFERROR(__xludf.DUMMYFUNCTION("""COMPUTED_VALUE"""),"Pratyusha Kumar Sahu")</f>
        <v>Pratyusha Kumar Sahu</v>
      </c>
      <c r="B541" s="1" t="str">
        <f>IFERROR(__xludf.DUMMYFUNCTION("""COMPUTED_VALUE"""),"Yes")</f>
        <v>Yes</v>
      </c>
      <c r="D541" s="1" t="str">
        <f t="shared" si="1"/>
        <v>Pratyusha Kumar Sahu</v>
      </c>
    </row>
    <row r="542">
      <c r="A542" s="1" t="str">
        <f>IFERROR(__xludf.DUMMYFUNCTION("""COMPUTED_VALUE"""),"Masi")</f>
        <v>Masi</v>
      </c>
      <c r="B542" s="1" t="str">
        <f>IFERROR(__xludf.DUMMYFUNCTION("""COMPUTED_VALUE"""),"Yes")</f>
        <v>Yes</v>
      </c>
      <c r="D542" s="1" t="str">
        <f t="shared" si="1"/>
        <v>Masi</v>
      </c>
    </row>
    <row r="543">
      <c r="A543" s="1" t="str">
        <f>IFERROR(__xludf.DUMMYFUNCTION("""COMPUTED_VALUE"""),"Aayush Sharma")</f>
        <v>Aayush Sharma</v>
      </c>
      <c r="B543" s="1" t="str">
        <f>IFERROR(__xludf.DUMMYFUNCTION("""COMPUTED_VALUE"""),"Yes")</f>
        <v>Yes</v>
      </c>
      <c r="D543" s="1" t="str">
        <f t="shared" si="1"/>
        <v>Aayush Sharma</v>
      </c>
    </row>
    <row r="544">
      <c r="A544" s="1" t="str">
        <f>IFERROR(__xludf.DUMMYFUNCTION("""COMPUTED_VALUE"""),"SomenBag")</f>
        <v>SomenBag</v>
      </c>
      <c r="B544" s="1" t="str">
        <f>IFERROR(__xludf.DUMMYFUNCTION("""COMPUTED_VALUE"""),"Yes")</f>
        <v>Yes</v>
      </c>
      <c r="D544" s="1" t="str">
        <f t="shared" si="1"/>
        <v>SomenBag</v>
      </c>
    </row>
    <row r="545">
      <c r="A545" s="1" t="str">
        <f>IFERROR(__xludf.DUMMYFUNCTION("""COMPUTED_VALUE"""),"Muhammad Zubair")</f>
        <v>Muhammad Zubair</v>
      </c>
      <c r="B545" s="1" t="str">
        <f>IFERROR(__xludf.DUMMYFUNCTION("""COMPUTED_VALUE"""),"Yes")</f>
        <v>Yes</v>
      </c>
      <c r="D545" s="1" t="str">
        <f t="shared" si="1"/>
        <v>Muhammad Zubair</v>
      </c>
    </row>
    <row r="546">
      <c r="A546" s="1" t="str">
        <f>IFERROR(__xludf.DUMMYFUNCTION("""COMPUTED_VALUE"""),"Rohit.Goshalawale")</f>
        <v>Rohit.Goshalawale</v>
      </c>
      <c r="B546" s="1" t="str">
        <f>IFERROR(__xludf.DUMMYFUNCTION("""COMPUTED_VALUE"""),"Yes")</f>
        <v>Yes</v>
      </c>
      <c r="D546" s="1" t="str">
        <f t="shared" si="1"/>
        <v>Rohit.Goshalawale</v>
      </c>
    </row>
    <row r="547">
      <c r="A547" s="1" t="str">
        <f>IFERROR(__xludf.DUMMYFUNCTION("""COMPUTED_VALUE"""),"Michalis Chaviaras")</f>
        <v>Michalis Chaviaras</v>
      </c>
      <c r="B547" s="1" t="str">
        <f>IFERROR(__xludf.DUMMYFUNCTION("""COMPUTED_VALUE"""),"Yes")</f>
        <v>Yes</v>
      </c>
      <c r="D547" s="1" t="str">
        <f t="shared" si="1"/>
        <v>Michalis Chaviaras</v>
      </c>
    </row>
    <row r="548">
      <c r="A548" s="1" t="str">
        <f>IFERROR(__xludf.DUMMYFUNCTION("""COMPUTED_VALUE"""),"Sreenithi Sridharan")</f>
        <v>Sreenithi Sridharan</v>
      </c>
      <c r="B548" s="1" t="str">
        <f>IFERROR(__xludf.DUMMYFUNCTION("""COMPUTED_VALUE"""),"Yes")</f>
        <v>Yes</v>
      </c>
      <c r="D548" s="1" t="str">
        <f t="shared" si="1"/>
        <v>Sreenithi Sridharan</v>
      </c>
    </row>
    <row r="549">
      <c r="A549" s="1" t="str">
        <f>IFERROR(__xludf.DUMMYFUNCTION("""COMPUTED_VALUE"""),"Vaishali Gagwani")</f>
        <v>Vaishali Gagwani</v>
      </c>
      <c r="B549" s="1" t="str">
        <f>IFERROR(__xludf.DUMMYFUNCTION("""COMPUTED_VALUE"""),"Yes")</f>
        <v>Yes</v>
      </c>
      <c r="D549" s="1" t="str">
        <f t="shared" si="1"/>
        <v>Vaishali Gagwani</v>
      </c>
    </row>
    <row r="550">
      <c r="A550" s="1" t="str">
        <f>IFERROR(__xludf.DUMMYFUNCTION("""COMPUTED_VALUE"""),"Ajinkya Ambike")</f>
        <v>Ajinkya Ambike</v>
      </c>
      <c r="B550" s="1" t="str">
        <f>IFERROR(__xludf.DUMMYFUNCTION("""COMPUTED_VALUE"""),"Yes")</f>
        <v>Yes</v>
      </c>
      <c r="D550" s="1" t="str">
        <f t="shared" si="1"/>
        <v>Ajinkya Ambike</v>
      </c>
    </row>
    <row r="551">
      <c r="A551" s="1" t="str">
        <f>IFERROR(__xludf.DUMMYFUNCTION("""COMPUTED_VALUE"""),"Rohit Raj")</f>
        <v>Rohit Raj</v>
      </c>
      <c r="B551" s="1" t="str">
        <f>IFERROR(__xludf.DUMMYFUNCTION("""COMPUTED_VALUE"""),"Yes")</f>
        <v>Yes</v>
      </c>
      <c r="D551" s="1" t="str">
        <f t="shared" si="1"/>
        <v>Rohit Raj</v>
      </c>
    </row>
    <row r="552">
      <c r="A552" s="1" t="str">
        <f>IFERROR(__xludf.DUMMYFUNCTION("""COMPUTED_VALUE"""),"Maia Le")</f>
        <v>Maia Le</v>
      </c>
      <c r="B552" s="1" t="str">
        <f>IFERROR(__xludf.DUMMYFUNCTION("""COMPUTED_VALUE"""),"Yes")</f>
        <v>Yes</v>
      </c>
      <c r="D552" s="1" t="str">
        <f t="shared" si="1"/>
        <v>Maia Le</v>
      </c>
    </row>
    <row r="553">
      <c r="A553" s="1" t="str">
        <f>IFERROR(__xludf.DUMMYFUNCTION("""COMPUTED_VALUE"""),"Angelica Cook")</f>
        <v>Angelica Cook</v>
      </c>
      <c r="B553" s="1" t="str">
        <f>IFERROR(__xludf.DUMMYFUNCTION("""COMPUTED_VALUE"""),"Yes")</f>
        <v>Yes</v>
      </c>
      <c r="D553" s="1" t="str">
        <f t="shared" si="1"/>
        <v>Angelica Cook</v>
      </c>
    </row>
    <row r="554">
      <c r="A554" s="1" t="str">
        <f>IFERROR(__xludf.DUMMYFUNCTION("""COMPUTED_VALUE"""),"carloshvp")</f>
        <v>carloshvp</v>
      </c>
      <c r="B554" s="1" t="str">
        <f>IFERROR(__xludf.DUMMYFUNCTION("""COMPUTED_VALUE"""),"Yes")</f>
        <v>Yes</v>
      </c>
      <c r="D554" s="1" t="str">
        <f t="shared" si="1"/>
        <v>carloshvp</v>
      </c>
    </row>
    <row r="555">
      <c r="A555" s="1" t="str">
        <f>IFERROR(__xludf.DUMMYFUNCTION("""COMPUTED_VALUE"""),"Idayat")</f>
        <v>Idayat</v>
      </c>
      <c r="B555" s="1" t="str">
        <f>IFERROR(__xludf.DUMMYFUNCTION("""COMPUTED_VALUE"""),"Yes")</f>
        <v>Yes</v>
      </c>
      <c r="D555" s="1" t="str">
        <f t="shared" si="1"/>
        <v>Idayat</v>
      </c>
    </row>
    <row r="556">
      <c r="A556" s="1" t="str">
        <f>IFERROR(__xludf.DUMMYFUNCTION("""COMPUTED_VALUE"""),"Anupriya Saraswat")</f>
        <v>Anupriya Saraswat</v>
      </c>
      <c r="B556" s="1" t="str">
        <f>IFERROR(__xludf.DUMMYFUNCTION("""COMPUTED_VALUE"""),"Yes")</f>
        <v>Yes</v>
      </c>
      <c r="D556" s="1" t="str">
        <f t="shared" si="1"/>
        <v>Anupriya Saraswat</v>
      </c>
    </row>
    <row r="557">
      <c r="A557" s="1" t="str">
        <f>IFERROR(__xludf.DUMMYFUNCTION("""COMPUTED_VALUE"""),"Mayur Gaidhane")</f>
        <v>Mayur Gaidhane</v>
      </c>
      <c r="B557" s="1" t="str">
        <f>IFERROR(__xludf.DUMMYFUNCTION("""COMPUTED_VALUE"""),"Yes")</f>
        <v>Yes</v>
      </c>
      <c r="D557" s="1" t="str">
        <f t="shared" si="1"/>
        <v>Mayur Gaidhane</v>
      </c>
    </row>
    <row r="558">
      <c r="A558" s="1" t="str">
        <f>IFERROR(__xludf.DUMMYFUNCTION("""COMPUTED_VALUE"""),"Debanshu Datta")</f>
        <v>Debanshu Datta</v>
      </c>
      <c r="B558" s="1" t="str">
        <f>IFERROR(__xludf.DUMMYFUNCTION("""COMPUTED_VALUE"""),"Yes")</f>
        <v>Yes</v>
      </c>
      <c r="D558" s="1" t="str">
        <f t="shared" si="1"/>
        <v>Debanshu Datta</v>
      </c>
    </row>
    <row r="559">
      <c r="A559" s="1" t="str">
        <f>IFERROR(__xludf.DUMMYFUNCTION("""COMPUTED_VALUE"""),"Ruslan Idelfonso Magana Vsevolodovna")</f>
        <v>Ruslan Idelfonso Magana Vsevolodovna</v>
      </c>
      <c r="B559" s="1" t="str">
        <f>IFERROR(__xludf.DUMMYFUNCTION("""COMPUTED_VALUE"""),"Yes")</f>
        <v>Yes</v>
      </c>
      <c r="D559" s="1" t="str">
        <f t="shared" si="1"/>
        <v>Ruslan Idelfonso Magana Vsevolodovna</v>
      </c>
    </row>
    <row r="560">
      <c r="A560" s="1" t="str">
        <f>IFERROR(__xludf.DUMMYFUNCTION("""COMPUTED_VALUE"""),"Nadiyah Ahmed")</f>
        <v>Nadiyah Ahmed</v>
      </c>
      <c r="B560" s="1" t="str">
        <f>IFERROR(__xludf.DUMMYFUNCTION("""COMPUTED_VALUE"""),"Yes")</f>
        <v>Yes</v>
      </c>
      <c r="D560" s="1" t="str">
        <f t="shared" si="1"/>
        <v>Nadiyah Ahmed</v>
      </c>
    </row>
    <row r="561">
      <c r="A561" s="1" t="str">
        <f>IFERROR(__xludf.DUMMYFUNCTION("""COMPUTED_VALUE"""),"Raunak Sarada")</f>
        <v>Raunak Sarada</v>
      </c>
      <c r="B561" s="1" t="str">
        <f>IFERROR(__xludf.DUMMYFUNCTION("""COMPUTED_VALUE"""),"Yes")</f>
        <v>Yes</v>
      </c>
      <c r="D561" s="1" t="str">
        <f t="shared" si="1"/>
        <v>Raunak Sarada</v>
      </c>
    </row>
    <row r="562">
      <c r="A562" s="1" t="str">
        <f>IFERROR(__xludf.DUMMYFUNCTION("""COMPUTED_VALUE"""),"florentina.vlasceanu")</f>
        <v>florentina.vlasceanu</v>
      </c>
      <c r="B562" s="1" t="str">
        <f>IFERROR(__xludf.DUMMYFUNCTION("""COMPUTED_VALUE"""),"Yes")</f>
        <v>Yes</v>
      </c>
      <c r="D562" s="1" t="str">
        <f t="shared" si="1"/>
        <v>florentina.vlasceanu</v>
      </c>
    </row>
    <row r="563">
      <c r="A563" s="1" t="str">
        <f>IFERROR(__xludf.DUMMYFUNCTION("""COMPUTED_VALUE"""),"Sylvia Ekongo")</f>
        <v>Sylvia Ekongo</v>
      </c>
      <c r="B563" s="1" t="str">
        <f>IFERROR(__xludf.DUMMYFUNCTION("""COMPUTED_VALUE"""),"Yes")</f>
        <v>Yes</v>
      </c>
      <c r="D563" s="1" t="str">
        <f t="shared" si="1"/>
        <v>Sylvia Ekongo</v>
      </c>
    </row>
    <row r="564">
      <c r="A564" s="1" t="str">
        <f>IFERROR(__xludf.DUMMYFUNCTION("""COMPUTED_VALUE"""),"Yesika Contreras ")</f>
        <v>Yesika Contreras </v>
      </c>
      <c r="B564" s="1" t="str">
        <f>IFERROR(__xludf.DUMMYFUNCTION("""COMPUTED_VALUE"""),"Yes")</f>
        <v>Yes</v>
      </c>
      <c r="D564" s="1" t="str">
        <f t="shared" si="1"/>
        <v>Yesika Contreras</v>
      </c>
    </row>
    <row r="565">
      <c r="A565" s="1" t="str">
        <f>IFERROR(__xludf.DUMMYFUNCTION("""COMPUTED_VALUE"""),"Alex_O")</f>
        <v>Alex_O</v>
      </c>
      <c r="B565" s="1" t="str">
        <f>IFERROR(__xludf.DUMMYFUNCTION("""COMPUTED_VALUE"""),"Yes")</f>
        <v>Yes</v>
      </c>
      <c r="D565" s="1" t="str">
        <f t="shared" si="1"/>
        <v>Alex_O</v>
      </c>
    </row>
    <row r="566">
      <c r="A566" s="1" t="str">
        <f>IFERROR(__xludf.DUMMYFUNCTION("""COMPUTED_VALUE"""),"Rezwanul Haque")</f>
        <v>Rezwanul Haque</v>
      </c>
      <c r="B566" s="1" t="str">
        <f>IFERROR(__xludf.DUMMYFUNCTION("""COMPUTED_VALUE"""),"Yes")</f>
        <v>Yes</v>
      </c>
      <c r="D566" s="1" t="str">
        <f t="shared" si="1"/>
        <v>Rezwanul Haque</v>
      </c>
    </row>
    <row r="567">
      <c r="A567" s="1" t="str">
        <f>IFERROR(__xludf.DUMMYFUNCTION("""COMPUTED_VALUE"""),"Arnaldoramirez")</f>
        <v>Arnaldoramirez</v>
      </c>
      <c r="B567" s="1" t="str">
        <f>IFERROR(__xludf.DUMMYFUNCTION("""COMPUTED_VALUE"""),"Yes")</f>
        <v>Yes</v>
      </c>
      <c r="D567" s="1" t="str">
        <f t="shared" si="1"/>
        <v>Arnaldoramirez</v>
      </c>
    </row>
    <row r="568">
      <c r="A568" s="1" t="str">
        <f>IFERROR(__xludf.DUMMYFUNCTION("""COMPUTED_VALUE"""),"Asif hossain")</f>
        <v>Asif hossain</v>
      </c>
      <c r="B568" s="1" t="str">
        <f>IFERROR(__xludf.DUMMYFUNCTION("""COMPUTED_VALUE"""),"Yes")</f>
        <v>Yes</v>
      </c>
      <c r="D568" s="1" t="str">
        <f t="shared" si="1"/>
        <v>Asif hossain</v>
      </c>
    </row>
    <row r="569">
      <c r="A569" s="1" t="str">
        <f>IFERROR(__xludf.DUMMYFUNCTION("""COMPUTED_VALUE"""),"Happiness J Davou ")</f>
        <v>Happiness J Davou </v>
      </c>
      <c r="B569" s="1" t="str">
        <f>IFERROR(__xludf.DUMMYFUNCTION("""COMPUTED_VALUE"""),"Yes")</f>
        <v>Yes</v>
      </c>
      <c r="D569" s="1" t="str">
        <f t="shared" si="1"/>
        <v>Happiness J Davou</v>
      </c>
    </row>
    <row r="570">
      <c r="A570" s="1" t="str">
        <f>IFERROR(__xludf.DUMMYFUNCTION("""COMPUTED_VALUE"""),"Damalie")</f>
        <v>Damalie</v>
      </c>
      <c r="B570" s="1" t="str">
        <f>IFERROR(__xludf.DUMMYFUNCTION("""COMPUTED_VALUE"""),"Yes")</f>
        <v>Yes</v>
      </c>
      <c r="D570" s="1" t="str">
        <f t="shared" si="1"/>
        <v>Damalie</v>
      </c>
    </row>
    <row r="571">
      <c r="A571" s="1" t="str">
        <f>IFERROR(__xludf.DUMMYFUNCTION("""COMPUTED_VALUE"""),"Rasa Bernotiene")</f>
        <v>Rasa Bernotiene</v>
      </c>
      <c r="B571" s="1" t="str">
        <f>IFERROR(__xludf.DUMMYFUNCTION("""COMPUTED_VALUE"""),"Yes")</f>
        <v>Yes</v>
      </c>
      <c r="D571" s="1" t="str">
        <f t="shared" si="1"/>
        <v>Rasa Bernotiene</v>
      </c>
    </row>
    <row r="572">
      <c r="A572" s="1" t="str">
        <f>IFERROR(__xludf.DUMMYFUNCTION("""COMPUTED_VALUE"""),"Neringa Bukyte")</f>
        <v>Neringa Bukyte</v>
      </c>
      <c r="B572" s="1" t="str">
        <f>IFERROR(__xludf.DUMMYFUNCTION("""COMPUTED_VALUE"""),"Yes")</f>
        <v>Yes</v>
      </c>
      <c r="D572" s="1" t="str">
        <f t="shared" si="1"/>
        <v>Neringa Bukyte</v>
      </c>
    </row>
    <row r="573">
      <c r="A573" s="1" t="str">
        <f>IFERROR(__xludf.DUMMYFUNCTION("""COMPUTED_VALUE"""),"Anuradha Anumalasetty")</f>
        <v>Anuradha Anumalasetty</v>
      </c>
      <c r="B573" s="1" t="str">
        <f>IFERROR(__xludf.DUMMYFUNCTION("""COMPUTED_VALUE"""),"Yes")</f>
        <v>Yes</v>
      </c>
      <c r="D573" s="1" t="str">
        <f t="shared" si="1"/>
        <v>Anuradha Anumalasetty</v>
      </c>
    </row>
    <row r="574">
      <c r="A574" s="1" t="str">
        <f>IFERROR(__xludf.DUMMYFUNCTION("""COMPUTED_VALUE"""),"Italo")</f>
        <v>Italo</v>
      </c>
      <c r="B574" s="1" t="str">
        <f>IFERROR(__xludf.DUMMYFUNCTION("""COMPUTED_VALUE"""),"Yes")</f>
        <v>Yes</v>
      </c>
      <c r="D574" s="1" t="str">
        <f t="shared" si="1"/>
        <v>Italo</v>
      </c>
    </row>
    <row r="575">
      <c r="A575" s="1" t="str">
        <f>IFERROR(__xludf.DUMMYFUNCTION("""COMPUTED_VALUE"""),"Melissa Bloomer")</f>
        <v>Melissa Bloomer</v>
      </c>
      <c r="B575" s="1" t="str">
        <f>IFERROR(__xludf.DUMMYFUNCTION("""COMPUTED_VALUE"""),"Yes")</f>
        <v>Yes</v>
      </c>
      <c r="D575" s="1" t="str">
        <f t="shared" si="1"/>
        <v>Melissa Bloomer</v>
      </c>
    </row>
    <row r="576">
      <c r="A576" s="1" t="str">
        <f>IFERROR(__xludf.DUMMYFUNCTION("""COMPUTED_VALUE"""),"Anurag_hiwanj")</f>
        <v>Anurag_hiwanj</v>
      </c>
      <c r="B576" s="1" t="str">
        <f>IFERROR(__xludf.DUMMYFUNCTION("""COMPUTED_VALUE"""),"Yes")</f>
        <v>Yes</v>
      </c>
      <c r="D576" s="1" t="str">
        <f t="shared" si="1"/>
        <v>Anurag_hiwanj</v>
      </c>
    </row>
    <row r="577">
      <c r="A577" s="1" t="str">
        <f>IFERROR(__xludf.DUMMYFUNCTION("""COMPUTED_VALUE"""),"wildes.silva")</f>
        <v>wildes.silva</v>
      </c>
      <c r="B577" s="1" t="str">
        <f>IFERROR(__xludf.DUMMYFUNCTION("""COMPUTED_VALUE"""),"Yes")</f>
        <v>Yes</v>
      </c>
      <c r="D577" s="1" t="str">
        <f t="shared" si="1"/>
        <v>wildes.silva</v>
      </c>
    </row>
    <row r="578">
      <c r="A578" s="1" t="str">
        <f>IFERROR(__xludf.DUMMYFUNCTION("""COMPUTED_VALUE"""),"Nadine AB")</f>
        <v>Nadine AB</v>
      </c>
      <c r="B578" s="1" t="str">
        <f>IFERROR(__xludf.DUMMYFUNCTION("""COMPUTED_VALUE"""),"Yes")</f>
        <v>Yes</v>
      </c>
      <c r="D578" s="1" t="str">
        <f t="shared" si="1"/>
        <v>Nadine AB</v>
      </c>
    </row>
    <row r="579">
      <c r="A579" s="1" t="str">
        <f>IFERROR(__xludf.DUMMYFUNCTION("""COMPUTED_VALUE"""),"druby")</f>
        <v>druby</v>
      </c>
      <c r="B579" s="1" t="str">
        <f>IFERROR(__xludf.DUMMYFUNCTION("""COMPUTED_VALUE"""),"Yes")</f>
        <v>Yes</v>
      </c>
      <c r="D579" s="1" t="str">
        <f t="shared" si="1"/>
        <v>druby</v>
      </c>
    </row>
    <row r="580">
      <c r="A580" s="1" t="str">
        <f>IFERROR(__xludf.DUMMYFUNCTION("""COMPUTED_VALUE"""),"Sayema")</f>
        <v>Sayema</v>
      </c>
      <c r="B580" s="1" t="str">
        <f>IFERROR(__xludf.DUMMYFUNCTION("""COMPUTED_VALUE"""),"Yes")</f>
        <v>Yes</v>
      </c>
      <c r="D580" s="1" t="str">
        <f t="shared" si="1"/>
        <v>Sayema</v>
      </c>
    </row>
    <row r="581">
      <c r="A581" s="1" t="str">
        <f>IFERROR(__xludf.DUMMYFUNCTION("""COMPUTED_VALUE"""),"Michał Kucharczyk")</f>
        <v>Michał Kucharczyk</v>
      </c>
      <c r="B581" s="1" t="str">
        <f>IFERROR(__xludf.DUMMYFUNCTION("""COMPUTED_VALUE"""),"Yes")</f>
        <v>Yes</v>
      </c>
      <c r="D581" s="1" t="str">
        <f t="shared" si="1"/>
        <v>Michał Kucharczyk</v>
      </c>
    </row>
    <row r="582">
      <c r="A582" s="1" t="str">
        <f>IFERROR(__xludf.DUMMYFUNCTION("""COMPUTED_VALUE"""),"Anand Kumar")</f>
        <v>Anand Kumar</v>
      </c>
      <c r="B582" s="1" t="str">
        <f>IFERROR(__xludf.DUMMYFUNCTION("""COMPUTED_VALUE"""),"Yes")</f>
        <v>Yes</v>
      </c>
      <c r="D582" s="1" t="str">
        <f t="shared" si="1"/>
        <v>Anand Kumar</v>
      </c>
    </row>
    <row r="583">
      <c r="A583" s="1" t="str">
        <f>IFERROR(__xludf.DUMMYFUNCTION("""COMPUTED_VALUE"""),"Lavina")</f>
        <v>Lavina</v>
      </c>
      <c r="B583" s="1" t="str">
        <f>IFERROR(__xludf.DUMMYFUNCTION("""COMPUTED_VALUE"""),"Yes")</f>
        <v>Yes</v>
      </c>
      <c r="D583" s="1" t="str">
        <f t="shared" si="1"/>
        <v>Lavina</v>
      </c>
    </row>
    <row r="584">
      <c r="A584" s="1" t="str">
        <f>IFERROR(__xludf.DUMMYFUNCTION("""COMPUTED_VALUE"""),"Shri Varsheni")</f>
        <v>Shri Varsheni</v>
      </c>
      <c r="B584" s="1" t="str">
        <f>IFERROR(__xludf.DUMMYFUNCTION("""COMPUTED_VALUE"""),"Yes")</f>
        <v>Yes</v>
      </c>
      <c r="D584" s="1" t="str">
        <f t="shared" si="1"/>
        <v>Shri Varsheni</v>
      </c>
    </row>
    <row r="585">
      <c r="A585" s="1" t="str">
        <f>IFERROR(__xludf.DUMMYFUNCTION("""COMPUTED_VALUE"""),"Muskan")</f>
        <v>Muskan</v>
      </c>
      <c r="B585" s="1" t="str">
        <f>IFERROR(__xludf.DUMMYFUNCTION("""COMPUTED_VALUE"""),"Yes")</f>
        <v>Yes</v>
      </c>
      <c r="D585" s="1" t="str">
        <f t="shared" si="1"/>
        <v>Muskan</v>
      </c>
    </row>
    <row r="586">
      <c r="A586" s="1" t="str">
        <f>IFERROR(__xludf.DUMMYFUNCTION("""COMPUTED_VALUE"""),"Dipanwita.G")</f>
        <v>Dipanwita.G</v>
      </c>
      <c r="B586" s="1" t="str">
        <f>IFERROR(__xludf.DUMMYFUNCTION("""COMPUTED_VALUE"""),"Yes")</f>
        <v>Yes</v>
      </c>
      <c r="D586" s="1" t="str">
        <f t="shared" si="1"/>
        <v>Dipanwita.G</v>
      </c>
    </row>
    <row r="587">
      <c r="A587" s="1" t="str">
        <f>IFERROR(__xludf.DUMMYFUNCTION("""COMPUTED_VALUE"""),"Afamefuna Chidinma Deborah")</f>
        <v>Afamefuna Chidinma Deborah</v>
      </c>
      <c r="B587" s="1" t="str">
        <f>IFERROR(__xludf.DUMMYFUNCTION("""COMPUTED_VALUE"""),"Yes")</f>
        <v>Yes</v>
      </c>
      <c r="D587" s="1" t="str">
        <f t="shared" si="1"/>
        <v>Afamefuna Chidinma Deborah</v>
      </c>
    </row>
    <row r="588">
      <c r="A588" s="1" t="str">
        <f>IFERROR(__xludf.DUMMYFUNCTION("""COMPUTED_VALUE"""),"Vivek Narayan")</f>
        <v>Vivek Narayan</v>
      </c>
      <c r="B588" s="1" t="str">
        <f>IFERROR(__xludf.DUMMYFUNCTION("""COMPUTED_VALUE"""),"Yes")</f>
        <v>Yes</v>
      </c>
      <c r="D588" s="1" t="str">
        <f t="shared" si="1"/>
        <v>Vivek Narayan</v>
      </c>
    </row>
    <row r="589">
      <c r="A589" s="1" t="str">
        <f>IFERROR(__xludf.DUMMYFUNCTION("""COMPUTED_VALUE"""),"Gbolahan Olumade")</f>
        <v>Gbolahan Olumade</v>
      </c>
      <c r="B589" s="1" t="str">
        <f>IFERROR(__xludf.DUMMYFUNCTION("""COMPUTED_VALUE"""),"Yes")</f>
        <v>Yes</v>
      </c>
      <c r="D589" s="1" t="str">
        <f t="shared" si="1"/>
        <v>Gbolahan Olumade</v>
      </c>
    </row>
    <row r="590">
      <c r="A590" s="1" t="str">
        <f>IFERROR(__xludf.DUMMYFUNCTION("""COMPUTED_VALUE"""),"Harshita Sharma")</f>
        <v>Harshita Sharma</v>
      </c>
      <c r="B590" s="1" t="str">
        <f>IFERROR(__xludf.DUMMYFUNCTION("""COMPUTED_VALUE"""),"Yes")</f>
        <v>Yes</v>
      </c>
      <c r="D590" s="1" t="str">
        <f t="shared" si="1"/>
        <v>Harshita Sharma</v>
      </c>
    </row>
    <row r="591">
      <c r="A591" s="1" t="str">
        <f>IFERROR(__xludf.DUMMYFUNCTION("""COMPUTED_VALUE"""),"Engin Alkan")</f>
        <v>Engin Alkan</v>
      </c>
      <c r="B591" s="1" t="str">
        <f>IFERROR(__xludf.DUMMYFUNCTION("""COMPUTED_VALUE"""),"Yes")</f>
        <v>Yes</v>
      </c>
      <c r="D591" s="1" t="str">
        <f t="shared" si="1"/>
        <v>Engin Alkan</v>
      </c>
    </row>
    <row r="592">
      <c r="A592" s="1" t="str">
        <f>IFERROR(__xludf.DUMMYFUNCTION("""COMPUTED_VALUE"""),"Engin Alkan")</f>
        <v>Engin Alkan</v>
      </c>
      <c r="B592" s="1" t="str">
        <f>IFERROR(__xludf.DUMMYFUNCTION("""COMPUTED_VALUE"""),"Yes")</f>
        <v>Yes</v>
      </c>
      <c r="D592" s="1" t="str">
        <f t="shared" si="1"/>
        <v>Engin Alkan</v>
      </c>
    </row>
    <row r="593">
      <c r="A593" s="1" t="str">
        <f>IFERROR(__xludf.DUMMYFUNCTION("""COMPUTED_VALUE"""),"Qingyang Li")</f>
        <v>Qingyang Li</v>
      </c>
      <c r="B593" s="1" t="str">
        <f>IFERROR(__xludf.DUMMYFUNCTION("""COMPUTED_VALUE"""),"Yes")</f>
        <v>Yes</v>
      </c>
      <c r="D593" s="1" t="str">
        <f t="shared" si="1"/>
        <v>Qingyang Li</v>
      </c>
    </row>
    <row r="594">
      <c r="A594" s="1" t="str">
        <f>IFERROR(__xludf.DUMMYFUNCTION("""COMPUTED_VALUE"""),"Chandresh Ghodasara")</f>
        <v>Chandresh Ghodasara</v>
      </c>
      <c r="B594" s="1" t="str">
        <f>IFERROR(__xludf.DUMMYFUNCTION("""COMPUTED_VALUE"""),"Yes")</f>
        <v>Yes</v>
      </c>
      <c r="D594" s="1" t="str">
        <f t="shared" si="1"/>
        <v>Chandresh Ghodasara</v>
      </c>
    </row>
    <row r="595">
      <c r="A595" s="1" t="str">
        <f>IFERROR(__xludf.DUMMYFUNCTION("""COMPUTED_VALUE"""),"Shuvro Pal")</f>
        <v>Shuvro Pal</v>
      </c>
      <c r="B595" s="1" t="str">
        <f>IFERROR(__xludf.DUMMYFUNCTION("""COMPUTED_VALUE"""),"Yes")</f>
        <v>Yes</v>
      </c>
      <c r="D595" s="1" t="str">
        <f t="shared" si="1"/>
        <v>Shuvro Pal</v>
      </c>
    </row>
    <row r="596">
      <c r="A596" s="1" t="str">
        <f>IFERROR(__xludf.DUMMYFUNCTION("""COMPUTED_VALUE"""),"Sreelekha D")</f>
        <v>Sreelekha D</v>
      </c>
      <c r="B596" s="1" t="str">
        <f>IFERROR(__xludf.DUMMYFUNCTION("""COMPUTED_VALUE"""),"Yes")</f>
        <v>Yes</v>
      </c>
      <c r="D596" s="1" t="str">
        <f t="shared" si="1"/>
        <v>Sreelekha D</v>
      </c>
    </row>
    <row r="597">
      <c r="A597" s="1" t="str">
        <f>IFERROR(__xludf.DUMMYFUNCTION("""COMPUTED_VALUE"""),"Ike Nigel.O")</f>
        <v>Ike Nigel.O</v>
      </c>
      <c r="B597" s="1" t="str">
        <f>IFERROR(__xludf.DUMMYFUNCTION("""COMPUTED_VALUE"""),"Yes")</f>
        <v>Yes</v>
      </c>
      <c r="D597" s="1" t="str">
        <f t="shared" si="1"/>
        <v>Ike Nigel.O</v>
      </c>
    </row>
    <row r="598">
      <c r="A598" s="1" t="str">
        <f>IFERROR(__xludf.DUMMYFUNCTION("""COMPUTED_VALUE"""),"elston")</f>
        <v>elston</v>
      </c>
      <c r="B598" s="1" t="str">
        <f>IFERROR(__xludf.DUMMYFUNCTION("""COMPUTED_VALUE"""),"Yes")</f>
        <v>Yes</v>
      </c>
      <c r="D598" s="1" t="str">
        <f t="shared" si="1"/>
        <v>elston</v>
      </c>
    </row>
    <row r="599">
      <c r="A599" s="1" t="str">
        <f>IFERROR(__xludf.DUMMYFUNCTION("""COMPUTED_VALUE"""),"vishal.pentakota")</f>
        <v>vishal.pentakota</v>
      </c>
      <c r="B599" s="1" t="str">
        <f>IFERROR(__xludf.DUMMYFUNCTION("""COMPUTED_VALUE"""),"Yes")</f>
        <v>Yes</v>
      </c>
      <c r="D599" s="1" t="str">
        <f t="shared" si="1"/>
        <v>vishal.pentakota</v>
      </c>
    </row>
    <row r="600">
      <c r="A600" s="1" t="str">
        <f>IFERROR(__xludf.DUMMYFUNCTION("""COMPUTED_VALUE"""),"MihailD")</f>
        <v>MihailD</v>
      </c>
      <c r="B600" s="1" t="str">
        <f>IFERROR(__xludf.DUMMYFUNCTION("""COMPUTED_VALUE"""),"Yes")</f>
        <v>Yes</v>
      </c>
      <c r="D600" s="1" t="str">
        <f t="shared" si="1"/>
        <v>MihailD</v>
      </c>
    </row>
    <row r="601">
      <c r="A601" s="1" t="str">
        <f>IFERROR(__xludf.DUMMYFUNCTION("""COMPUTED_VALUE"""),"As Salt")</f>
        <v>As Salt</v>
      </c>
      <c r="B601" s="1" t="str">
        <f>IFERROR(__xludf.DUMMYFUNCTION("""COMPUTED_VALUE"""),"Yes")</f>
        <v>Yes</v>
      </c>
      <c r="D601" s="1" t="str">
        <f t="shared" si="1"/>
        <v>As Salt</v>
      </c>
    </row>
    <row r="602">
      <c r="A602" s="1" t="str">
        <f>IFERROR(__xludf.DUMMYFUNCTION("""COMPUTED_VALUE"""),"Igor Duas")</f>
        <v>Igor Duas</v>
      </c>
      <c r="B602" s="1" t="str">
        <f>IFERROR(__xludf.DUMMYFUNCTION("""COMPUTED_VALUE"""),"Yes")</f>
        <v>Yes</v>
      </c>
      <c r="D602" s="1" t="str">
        <f t="shared" si="1"/>
        <v>Igor Duas</v>
      </c>
    </row>
    <row r="603">
      <c r="A603" s="1" t="str">
        <f>IFERROR(__xludf.DUMMYFUNCTION("""COMPUTED_VALUE"""),"Mohamed Amr ")</f>
        <v>Mohamed Amr </v>
      </c>
      <c r="B603" s="1" t="str">
        <f>IFERROR(__xludf.DUMMYFUNCTION("""COMPUTED_VALUE"""),"Yes")</f>
        <v>Yes</v>
      </c>
      <c r="D603" s="1" t="str">
        <f t="shared" si="1"/>
        <v>Mohamed Amr</v>
      </c>
    </row>
    <row r="604">
      <c r="A604" s="1" t="str">
        <f>IFERROR(__xludf.DUMMYFUNCTION("""COMPUTED_VALUE"""),"Wamuyu Wanjohi")</f>
        <v>Wamuyu Wanjohi</v>
      </c>
      <c r="B604" s="1" t="str">
        <f>IFERROR(__xludf.DUMMYFUNCTION("""COMPUTED_VALUE"""),"Yes")</f>
        <v>Yes</v>
      </c>
      <c r="D604" s="1" t="str">
        <f t="shared" si="1"/>
        <v>Wamuyu Wanjohi</v>
      </c>
    </row>
    <row r="605">
      <c r="A605" s="1" t="str">
        <f>IFERROR(__xludf.DUMMYFUNCTION("""COMPUTED_VALUE"""),"Shar")</f>
        <v>Shar</v>
      </c>
      <c r="B605" s="1" t="str">
        <f>IFERROR(__xludf.DUMMYFUNCTION("""COMPUTED_VALUE"""),"Yes")</f>
        <v>Yes</v>
      </c>
      <c r="D605" s="1" t="str">
        <f t="shared" si="1"/>
        <v>Shar</v>
      </c>
    </row>
    <row r="606">
      <c r="A606" s="1" t="str">
        <f>IFERROR(__xludf.DUMMYFUNCTION("""COMPUTED_VALUE"""),"AKHIL JAMES")</f>
        <v>AKHIL JAMES</v>
      </c>
      <c r="B606" s="1" t="str">
        <f>IFERROR(__xludf.DUMMYFUNCTION("""COMPUTED_VALUE"""),"Yes")</f>
        <v>Yes</v>
      </c>
      <c r="D606" s="1" t="str">
        <f t="shared" si="1"/>
        <v>AKHIL JAMES</v>
      </c>
    </row>
    <row r="607">
      <c r="A607" s="1" t="str">
        <f>IFERROR(__xludf.DUMMYFUNCTION("""COMPUTED_VALUE"""),"sezin")</f>
        <v>sezin</v>
      </c>
      <c r="B607" s="1" t="str">
        <f>IFERROR(__xludf.DUMMYFUNCTION("""COMPUTED_VALUE"""),"Yes")</f>
        <v>Yes</v>
      </c>
      <c r="D607" s="1" t="str">
        <f t="shared" si="1"/>
        <v>sezin</v>
      </c>
    </row>
    <row r="608">
      <c r="A608" s="1" t="str">
        <f>IFERROR(__xludf.DUMMYFUNCTION("""COMPUTED_VALUE"""),"Varun Valeti")</f>
        <v>Varun Valeti</v>
      </c>
      <c r="B608" s="1" t="str">
        <f>IFERROR(__xludf.DUMMYFUNCTION("""COMPUTED_VALUE"""),"Yes")</f>
        <v>Yes</v>
      </c>
      <c r="D608" s="1" t="str">
        <f t="shared" si="1"/>
        <v>Varun Valeti</v>
      </c>
    </row>
    <row r="609">
      <c r="A609" s="1" t="str">
        <f>IFERROR(__xludf.DUMMYFUNCTION("""COMPUTED_VALUE"""),"Ozan Ersoy")</f>
        <v>Ozan Ersoy</v>
      </c>
      <c r="B609" s="1" t="str">
        <f>IFERROR(__xludf.DUMMYFUNCTION("""COMPUTED_VALUE"""),"Yes")</f>
        <v>Yes</v>
      </c>
      <c r="D609" s="1" t="str">
        <f t="shared" si="1"/>
        <v>Ozan Ersoy</v>
      </c>
    </row>
    <row r="610">
      <c r="A610" s="1" t="str">
        <f>IFERROR(__xludf.DUMMYFUNCTION("""COMPUTED_VALUE"""),"Vishal Bansal")</f>
        <v>Vishal Bansal</v>
      </c>
      <c r="B610" s="1" t="str">
        <f>IFERROR(__xludf.DUMMYFUNCTION("""COMPUTED_VALUE"""),"Yes")</f>
        <v>Yes</v>
      </c>
      <c r="D610" s="1" t="str">
        <f t="shared" si="1"/>
        <v>Vishal Bansal</v>
      </c>
    </row>
    <row r="611">
      <c r="A611" s="1" t="str">
        <f>IFERROR(__xludf.DUMMYFUNCTION("""COMPUTED_VALUE"""),"Maria Quijano")</f>
        <v>Maria Quijano</v>
      </c>
      <c r="B611" s="1" t="str">
        <f>IFERROR(__xludf.DUMMYFUNCTION("""COMPUTED_VALUE"""),"Yes")</f>
        <v>Yes</v>
      </c>
      <c r="D611" s="1" t="str">
        <f t="shared" si="1"/>
        <v>Maria Quijano</v>
      </c>
    </row>
    <row r="612">
      <c r="A612" s="1" t="str">
        <f>IFERROR(__xludf.DUMMYFUNCTION("""COMPUTED_VALUE"""),"Silvana Zdravevska")</f>
        <v>Silvana Zdravevska</v>
      </c>
      <c r="B612" s="1" t="str">
        <f>IFERROR(__xludf.DUMMYFUNCTION("""COMPUTED_VALUE"""),"Yes")</f>
        <v>Yes</v>
      </c>
      <c r="D612" s="1" t="str">
        <f t="shared" si="1"/>
        <v>Silvana Zdravevska</v>
      </c>
    </row>
    <row r="613">
      <c r="A613" s="1" t="str">
        <f>IFERROR(__xludf.DUMMYFUNCTION("""COMPUTED_VALUE"""),"aditya lahariya")</f>
        <v>aditya lahariya</v>
      </c>
      <c r="B613" s="1" t="str">
        <f>IFERROR(__xludf.DUMMYFUNCTION("""COMPUTED_VALUE"""),"Yes")</f>
        <v>Yes</v>
      </c>
      <c r="D613" s="1" t="str">
        <f t="shared" si="1"/>
        <v>aditya lahariya</v>
      </c>
    </row>
    <row r="614">
      <c r="A614" s="1" t="str">
        <f>IFERROR(__xludf.DUMMYFUNCTION("""COMPUTED_VALUE"""),"TousifAhamed ")</f>
        <v>TousifAhamed </v>
      </c>
      <c r="B614" s="1" t="str">
        <f>IFERROR(__xludf.DUMMYFUNCTION("""COMPUTED_VALUE"""),"Yes")</f>
        <v>Yes</v>
      </c>
      <c r="D614" s="1" t="str">
        <f t="shared" si="1"/>
        <v>TousifAhamed</v>
      </c>
    </row>
    <row r="615">
      <c r="A615" s="1" t="str">
        <f>IFERROR(__xludf.DUMMYFUNCTION("""COMPUTED_VALUE"""),"AR")</f>
        <v>AR</v>
      </c>
      <c r="B615" s="1" t="str">
        <f>IFERROR(__xludf.DUMMYFUNCTION("""COMPUTED_VALUE"""),"Yes")</f>
        <v>Yes</v>
      </c>
      <c r="D615" s="1" t="str">
        <f t="shared" si="1"/>
        <v>AR</v>
      </c>
    </row>
    <row r="616">
      <c r="A616" s="1" t="str">
        <f>IFERROR(__xludf.DUMMYFUNCTION("""COMPUTED_VALUE"""),"Rasha Salim")</f>
        <v>Rasha Salim</v>
      </c>
      <c r="B616" s="1" t="str">
        <f>IFERROR(__xludf.DUMMYFUNCTION("""COMPUTED_VALUE"""),"Yes")</f>
        <v>Yes</v>
      </c>
      <c r="D616" s="1" t="str">
        <f t="shared" si="1"/>
        <v>Rasha Salim</v>
      </c>
    </row>
    <row r="617">
      <c r="A617" s="1" t="str">
        <f>IFERROR(__xludf.DUMMYFUNCTION("""COMPUTED_VALUE"""),"sourav.verma")</f>
        <v>sourav.verma</v>
      </c>
      <c r="B617" s="1" t="str">
        <f>IFERROR(__xludf.DUMMYFUNCTION("""COMPUTED_VALUE"""),"Yes")</f>
        <v>Yes</v>
      </c>
      <c r="D617" s="1" t="str">
        <f t="shared" si="1"/>
        <v>sourav.verma</v>
      </c>
    </row>
    <row r="618">
      <c r="A618" s="1" t="str">
        <f>IFERROR(__xludf.DUMMYFUNCTION("""COMPUTED_VALUE"""),"AMIT SINGH")</f>
        <v>AMIT SINGH</v>
      </c>
      <c r="B618" s="1" t="str">
        <f>IFERROR(__xludf.DUMMYFUNCTION("""COMPUTED_VALUE"""),"Yes")</f>
        <v>Yes</v>
      </c>
      <c r="D618" s="1" t="str">
        <f t="shared" si="1"/>
        <v>AMIT SINGH</v>
      </c>
    </row>
    <row r="619">
      <c r="A619" s="1" t="str">
        <f>IFERROR(__xludf.DUMMYFUNCTION("""COMPUTED_VALUE"""),"Paula")</f>
        <v>Paula</v>
      </c>
      <c r="B619" s="1" t="str">
        <f>IFERROR(__xludf.DUMMYFUNCTION("""COMPUTED_VALUE"""),"Yes")</f>
        <v>Yes</v>
      </c>
      <c r="D619" s="1" t="str">
        <f t="shared" si="1"/>
        <v>Paula</v>
      </c>
    </row>
    <row r="620">
      <c r="A620" s="1" t="str">
        <f>IFERROR(__xludf.DUMMYFUNCTION("""COMPUTED_VALUE"""),"Clem")</f>
        <v>Clem</v>
      </c>
      <c r="B620" s="1" t="str">
        <f>IFERROR(__xludf.DUMMYFUNCTION("""COMPUTED_VALUE"""),"Yes")</f>
        <v>Yes</v>
      </c>
      <c r="D620" s="1" t="str">
        <f t="shared" si="1"/>
        <v>Clem</v>
      </c>
    </row>
    <row r="621">
      <c r="A621" s="1" t="str">
        <f>IFERROR(__xludf.DUMMYFUNCTION("""COMPUTED_VALUE"""),"Kashmiraa")</f>
        <v>Kashmiraa</v>
      </c>
      <c r="B621" s="1" t="str">
        <f>IFERROR(__xludf.DUMMYFUNCTION("""COMPUTED_VALUE"""),"Yes")</f>
        <v>Yes</v>
      </c>
      <c r="D621" s="1" t="str">
        <f t="shared" si="1"/>
        <v>Kashmiraa</v>
      </c>
    </row>
    <row r="622">
      <c r="A622" s="1" t="str">
        <f>IFERROR(__xludf.DUMMYFUNCTION("""COMPUTED_VALUE"""),"Patrina Bailey")</f>
        <v>Patrina Bailey</v>
      </c>
      <c r="B622" s="1" t="str">
        <f>IFERROR(__xludf.DUMMYFUNCTION("""COMPUTED_VALUE"""),"Yes")</f>
        <v>Yes</v>
      </c>
      <c r="D622" s="1" t="str">
        <f t="shared" si="1"/>
        <v>Patrina Bailey</v>
      </c>
    </row>
    <row r="623">
      <c r="A623" s="1" t="str">
        <f>IFERROR(__xludf.DUMMYFUNCTION("""COMPUTED_VALUE"""),"Reshma Ramesh Babu")</f>
        <v>Reshma Ramesh Babu</v>
      </c>
      <c r="B623" s="1" t="str">
        <f>IFERROR(__xludf.DUMMYFUNCTION("""COMPUTED_VALUE"""),"Yes")</f>
        <v>Yes</v>
      </c>
      <c r="D623" s="1" t="str">
        <f t="shared" si="1"/>
        <v>Reshma Ramesh Babu</v>
      </c>
    </row>
    <row r="624">
      <c r="A624" s="1" t="str">
        <f>IFERROR(__xludf.DUMMYFUNCTION("""COMPUTED_VALUE"""),"Sara Saad")</f>
        <v>Sara Saad</v>
      </c>
      <c r="B624" s="1" t="str">
        <f>IFERROR(__xludf.DUMMYFUNCTION("""COMPUTED_VALUE"""),"Yes")</f>
        <v>Yes</v>
      </c>
      <c r="D624" s="1" t="str">
        <f t="shared" si="1"/>
        <v>Sara Saad</v>
      </c>
    </row>
    <row r="625">
      <c r="A625" s="1" t="str">
        <f>IFERROR(__xludf.DUMMYFUNCTION("""COMPUTED_VALUE"""),"coral")</f>
        <v>coral</v>
      </c>
      <c r="B625" s="1" t="str">
        <f>IFERROR(__xludf.DUMMYFUNCTION("""COMPUTED_VALUE"""),"Yes")</f>
        <v>Yes</v>
      </c>
      <c r="D625" s="1" t="str">
        <f t="shared" si="1"/>
        <v>coral</v>
      </c>
    </row>
    <row r="626">
      <c r="A626" s="1" t="str">
        <f>IFERROR(__xludf.DUMMYFUNCTION("""COMPUTED_VALUE"""),"Ivar Maeland")</f>
        <v>Ivar Maeland</v>
      </c>
      <c r="B626" s="1" t="str">
        <f>IFERROR(__xludf.DUMMYFUNCTION("""COMPUTED_VALUE"""),"Yes")</f>
        <v>Yes</v>
      </c>
      <c r="D626" s="1" t="str">
        <f t="shared" si="1"/>
        <v>Ivar Maeland</v>
      </c>
    </row>
    <row r="627">
      <c r="A627" s="1" t="str">
        <f>IFERROR(__xludf.DUMMYFUNCTION("""COMPUTED_VALUE"""),"Advait Kumar")</f>
        <v>Advait Kumar</v>
      </c>
      <c r="B627" s="1" t="str">
        <f>IFERROR(__xludf.DUMMYFUNCTION("""COMPUTED_VALUE"""),"Yes")</f>
        <v>Yes</v>
      </c>
      <c r="D627" s="1" t="str">
        <f t="shared" si="1"/>
        <v>Advait Kumar</v>
      </c>
    </row>
    <row r="628">
      <c r="A628" s="1" t="str">
        <f>IFERROR(__xludf.DUMMYFUNCTION("""COMPUTED_VALUE"""),"Varshaa Dhanasekar")</f>
        <v>Varshaa Dhanasekar</v>
      </c>
      <c r="B628" s="1" t="str">
        <f>IFERROR(__xludf.DUMMYFUNCTION("""COMPUTED_VALUE"""),"Yes")</f>
        <v>Yes</v>
      </c>
      <c r="D628" s="1" t="str">
        <f t="shared" si="1"/>
        <v>Varshaa Dhanasekar</v>
      </c>
    </row>
    <row r="629">
      <c r="A629" s="1" t="str">
        <f>IFERROR(__xludf.DUMMYFUNCTION("""COMPUTED_VALUE"""),"Alisha Aamir")</f>
        <v>Alisha Aamir</v>
      </c>
      <c r="B629" s="1" t="str">
        <f>IFERROR(__xludf.DUMMYFUNCTION("""COMPUTED_VALUE"""),"Yes")</f>
        <v>Yes</v>
      </c>
      <c r="D629" s="1" t="str">
        <f t="shared" si="1"/>
        <v>Alisha Aamir</v>
      </c>
    </row>
    <row r="630">
      <c r="A630" s="1" t="str">
        <f>IFERROR(__xludf.DUMMYFUNCTION("""COMPUTED_VALUE"""),"eparamasari")</f>
        <v>eparamasari</v>
      </c>
      <c r="B630" s="1" t="str">
        <f>IFERROR(__xludf.DUMMYFUNCTION("""COMPUTED_VALUE"""),"Yes")</f>
        <v>Yes</v>
      </c>
      <c r="D630" s="1" t="str">
        <f t="shared" si="1"/>
        <v>eparamasari</v>
      </c>
    </row>
    <row r="631">
      <c r="A631" s="1" t="str">
        <f>IFERROR(__xludf.DUMMYFUNCTION("""COMPUTED_VALUE"""),"Chantal L.")</f>
        <v>Chantal L.</v>
      </c>
      <c r="B631" s="1" t="str">
        <f>IFERROR(__xludf.DUMMYFUNCTION("""COMPUTED_VALUE"""),"Yes")</f>
        <v>Yes</v>
      </c>
      <c r="D631" s="1" t="str">
        <f t="shared" si="1"/>
        <v>Chantal L.</v>
      </c>
    </row>
    <row r="632">
      <c r="A632" s="1" t="str">
        <f>IFERROR(__xludf.DUMMYFUNCTION("""COMPUTED_VALUE"""),"Narmatha D")</f>
        <v>Narmatha D</v>
      </c>
      <c r="B632" s="1" t="str">
        <f>IFERROR(__xludf.DUMMYFUNCTION("""COMPUTED_VALUE"""),"Yes")</f>
        <v>Yes</v>
      </c>
      <c r="D632" s="1" t="str">
        <f t="shared" si="1"/>
        <v>Narmatha D</v>
      </c>
    </row>
    <row r="633">
      <c r="A633" s="1" t="str">
        <f>IFERROR(__xludf.DUMMYFUNCTION("""COMPUTED_VALUE"""),"vishi sharma")</f>
        <v>vishi sharma</v>
      </c>
      <c r="B633" s="1" t="str">
        <f>IFERROR(__xludf.DUMMYFUNCTION("""COMPUTED_VALUE"""),"Yes")</f>
        <v>Yes</v>
      </c>
      <c r="D633" s="1" t="str">
        <f t="shared" si="1"/>
        <v>vishi sharma</v>
      </c>
    </row>
    <row r="634">
      <c r="A634" s="1" t="str">
        <f>IFERROR(__xludf.DUMMYFUNCTION("""COMPUTED_VALUE"""),"Visarion")</f>
        <v>Visarion</v>
      </c>
      <c r="B634" s="1" t="str">
        <f>IFERROR(__xludf.DUMMYFUNCTION("""COMPUTED_VALUE"""),"Yes")</f>
        <v>Yes</v>
      </c>
      <c r="D634" s="1" t="str">
        <f t="shared" si="1"/>
        <v>Visarion</v>
      </c>
    </row>
    <row r="635">
      <c r="A635" s="1" t="str">
        <f>IFERROR(__xludf.DUMMYFUNCTION("""COMPUTED_VALUE"""),"Christodoulos Santorinaios")</f>
        <v>Christodoulos Santorinaios</v>
      </c>
      <c r="B635" s="1" t="str">
        <f>IFERROR(__xludf.DUMMYFUNCTION("""COMPUTED_VALUE"""),"Yes")</f>
        <v>Yes</v>
      </c>
      <c r="D635" s="1" t="str">
        <f t="shared" si="1"/>
        <v>Christodoulos Santorinaios</v>
      </c>
    </row>
    <row r="636">
      <c r="A636" s="1" t="str">
        <f>IFERROR(__xludf.DUMMYFUNCTION("""COMPUTED_VALUE"""),"Remi")</f>
        <v>Remi</v>
      </c>
      <c r="B636" s="1" t="str">
        <f>IFERROR(__xludf.DUMMYFUNCTION("""COMPUTED_VALUE"""),"Yes")</f>
        <v>Yes</v>
      </c>
      <c r="D636" s="1" t="str">
        <f t="shared" si="1"/>
        <v>Remi</v>
      </c>
    </row>
    <row r="637">
      <c r="A637" s="1" t="str">
        <f>IFERROR(__xludf.DUMMYFUNCTION("""COMPUTED_VALUE"""),"Tugce")</f>
        <v>Tugce</v>
      </c>
      <c r="B637" s="1" t="str">
        <f>IFERROR(__xludf.DUMMYFUNCTION("""COMPUTED_VALUE"""),"Yes")</f>
        <v>Yes</v>
      </c>
      <c r="D637" s="1" t="str">
        <f t="shared" si="1"/>
        <v>Tugce</v>
      </c>
    </row>
    <row r="638">
      <c r="A638" s="1" t="str">
        <f>IFERROR(__xludf.DUMMYFUNCTION("""COMPUTED_VALUE"""),"Piotr Piasta")</f>
        <v>Piotr Piasta</v>
      </c>
      <c r="B638" s="1" t="str">
        <f>IFERROR(__xludf.DUMMYFUNCTION("""COMPUTED_VALUE"""),"Yes")</f>
        <v>Yes</v>
      </c>
      <c r="D638" s="1" t="str">
        <f t="shared" si="1"/>
        <v>Piotr Piasta</v>
      </c>
    </row>
    <row r="639">
      <c r="A639" s="1" t="str">
        <f>IFERROR(__xludf.DUMMYFUNCTION("""COMPUTED_VALUE"""),"Piyush")</f>
        <v>Piyush</v>
      </c>
      <c r="B639" s="1" t="str">
        <f>IFERROR(__xludf.DUMMYFUNCTION("""COMPUTED_VALUE"""),"Yes")</f>
        <v>Yes</v>
      </c>
      <c r="D639" s="1" t="str">
        <f t="shared" si="1"/>
        <v>Piyush</v>
      </c>
    </row>
    <row r="640">
      <c r="A640" s="1" t="str">
        <f>IFERROR(__xludf.DUMMYFUNCTION("""COMPUTED_VALUE"""),"nandan ")</f>
        <v>nandan </v>
      </c>
      <c r="B640" s="1" t="str">
        <f>IFERROR(__xludf.DUMMYFUNCTION("""COMPUTED_VALUE"""),"Yes")</f>
        <v>Yes</v>
      </c>
      <c r="D640" s="1" t="str">
        <f t="shared" si="1"/>
        <v>nandan</v>
      </c>
    </row>
    <row r="641">
      <c r="A641" s="1" t="str">
        <f>IFERROR(__xludf.DUMMYFUNCTION("""COMPUTED_VALUE"""),"Alex Paiz")</f>
        <v>Alex Paiz</v>
      </c>
      <c r="B641" s="1" t="str">
        <f>IFERROR(__xludf.DUMMYFUNCTION("""COMPUTED_VALUE"""),"Yes")</f>
        <v>Yes</v>
      </c>
      <c r="D641" s="1" t="str">
        <f t="shared" si="1"/>
        <v>Alex Paiz</v>
      </c>
    </row>
    <row r="642">
      <c r="A642" s="1" t="str">
        <f>IFERROR(__xludf.DUMMYFUNCTION("""COMPUTED_VALUE"""),"Akol")</f>
        <v>Akol</v>
      </c>
      <c r="B642" s="1" t="str">
        <f>IFERROR(__xludf.DUMMYFUNCTION("""COMPUTED_VALUE"""),"Yes")</f>
        <v>Yes</v>
      </c>
      <c r="D642" s="1" t="str">
        <f t="shared" si="1"/>
        <v>Akol</v>
      </c>
    </row>
    <row r="643">
      <c r="A643" s="1" t="str">
        <f>IFERROR(__xludf.DUMMYFUNCTION("""COMPUTED_VALUE"""),"Ammar Tello")</f>
        <v>Ammar Tello</v>
      </c>
      <c r="B643" s="1" t="str">
        <f>IFERROR(__xludf.DUMMYFUNCTION("""COMPUTED_VALUE"""),"Yes")</f>
        <v>Yes</v>
      </c>
      <c r="D643" s="1" t="str">
        <f t="shared" si="1"/>
        <v>Ammar Tello</v>
      </c>
    </row>
    <row r="644">
      <c r="A644" s="1" t="str">
        <f>IFERROR(__xludf.DUMMYFUNCTION("""COMPUTED_VALUE"""),"Vinay")</f>
        <v>Vinay</v>
      </c>
      <c r="B644" s="1" t="str">
        <f>IFERROR(__xludf.DUMMYFUNCTION("""COMPUTED_VALUE"""),"Yes")</f>
        <v>Yes</v>
      </c>
      <c r="D644" s="1" t="str">
        <f t="shared" si="1"/>
        <v>Vinay</v>
      </c>
    </row>
    <row r="645">
      <c r="A645" s="1" t="str">
        <f>IFERROR(__xludf.DUMMYFUNCTION("""COMPUTED_VALUE"""),"Jchavarr")</f>
        <v>Jchavarr</v>
      </c>
      <c r="B645" s="1" t="str">
        <f>IFERROR(__xludf.DUMMYFUNCTION("""COMPUTED_VALUE"""),"Yes")</f>
        <v>Yes</v>
      </c>
      <c r="D645" s="1" t="str">
        <f t="shared" si="1"/>
        <v>Jchavarr</v>
      </c>
    </row>
    <row r="646">
      <c r="A646" s="1" t="str">
        <f>IFERROR(__xludf.DUMMYFUNCTION("""COMPUTED_VALUE"""),"Chidi Nwaneto")</f>
        <v>Chidi Nwaneto</v>
      </c>
      <c r="B646" s="1" t="str">
        <f>IFERROR(__xludf.DUMMYFUNCTION("""COMPUTED_VALUE"""),"Yes")</f>
        <v>Yes</v>
      </c>
      <c r="D646" s="1" t="str">
        <f t="shared" si="1"/>
        <v>Chidi Nwaneto</v>
      </c>
    </row>
    <row r="647">
      <c r="A647" s="1" t="str">
        <f>IFERROR(__xludf.DUMMYFUNCTION("""COMPUTED_VALUE"""),"Avinesh Adhikthikar")</f>
        <v>Avinesh Adhikthikar</v>
      </c>
      <c r="B647" s="1" t="str">
        <f>IFERROR(__xludf.DUMMYFUNCTION("""COMPUTED_VALUE"""),"Yes")</f>
        <v>Yes</v>
      </c>
      <c r="D647" s="1" t="str">
        <f t="shared" si="1"/>
        <v>Avinesh Adhikthikar</v>
      </c>
    </row>
    <row r="648">
      <c r="A648" s="1" t="str">
        <f>IFERROR(__xludf.DUMMYFUNCTION("""COMPUTED_VALUE"""),"Umut Dalkılıç")</f>
        <v>Umut Dalkılıç</v>
      </c>
      <c r="B648" s="1" t="str">
        <f>IFERROR(__xludf.DUMMYFUNCTION("""COMPUTED_VALUE"""),"Yes")</f>
        <v>Yes</v>
      </c>
      <c r="D648" s="1" t="str">
        <f t="shared" si="1"/>
        <v>Umut Dalkılıç</v>
      </c>
    </row>
    <row r="649">
      <c r="A649" s="1" t="str">
        <f>IFERROR(__xludf.DUMMYFUNCTION("""COMPUTED_VALUE"""),"Ola-sumbo")</f>
        <v>Ola-sumbo</v>
      </c>
      <c r="B649" s="1" t="str">
        <f>IFERROR(__xludf.DUMMYFUNCTION("""COMPUTED_VALUE"""),"Yes")</f>
        <v>Yes</v>
      </c>
      <c r="D649" s="1" t="str">
        <f t="shared" si="1"/>
        <v>Ola-sumbo</v>
      </c>
    </row>
    <row r="650">
      <c r="A650" s="1" t="str">
        <f>IFERROR(__xludf.DUMMYFUNCTION("""COMPUTED_VALUE"""),"Sakshi-M")</f>
        <v>Sakshi-M</v>
      </c>
      <c r="B650" s="1" t="str">
        <f>IFERROR(__xludf.DUMMYFUNCTION("""COMPUTED_VALUE"""),"Yes")</f>
        <v>Yes</v>
      </c>
      <c r="D650" s="1" t="str">
        <f t="shared" si="1"/>
        <v>Sakshi-M</v>
      </c>
    </row>
    <row r="651">
      <c r="A651" s="1" t="str">
        <f>IFERROR(__xludf.DUMMYFUNCTION("""COMPUTED_VALUE"""),"Amal Al-Khulaifi")</f>
        <v>Amal Al-Khulaifi</v>
      </c>
      <c r="B651" s="1" t="str">
        <f>IFERROR(__xludf.DUMMYFUNCTION("""COMPUTED_VALUE"""),"Yes")</f>
        <v>Yes</v>
      </c>
      <c r="D651" s="1" t="str">
        <f t="shared" si="1"/>
        <v>Amal Al-Khulaifi</v>
      </c>
    </row>
    <row r="652">
      <c r="A652" s="1" t="str">
        <f>IFERROR(__xludf.DUMMYFUNCTION("""COMPUTED_VALUE"""),"Hillary Kirui")</f>
        <v>Hillary Kirui</v>
      </c>
      <c r="B652" s="1" t="str">
        <f>IFERROR(__xludf.DUMMYFUNCTION("""COMPUTED_VALUE"""),"Yes")</f>
        <v>Yes</v>
      </c>
      <c r="D652" s="1" t="str">
        <f t="shared" si="1"/>
        <v>Hillary Kirui</v>
      </c>
    </row>
    <row r="653">
      <c r="A653" s="1" t="str">
        <f>IFERROR(__xludf.DUMMYFUNCTION("""COMPUTED_VALUE"""),"Teeshe1")</f>
        <v>Teeshe1</v>
      </c>
      <c r="B653" s="1" t="str">
        <f>IFERROR(__xludf.DUMMYFUNCTION("""COMPUTED_VALUE"""),"Yes")</f>
        <v>Yes</v>
      </c>
      <c r="D653" s="1" t="str">
        <f t="shared" si="1"/>
        <v>Teeshe1</v>
      </c>
    </row>
    <row r="654">
      <c r="A654" s="1" t="str">
        <f>IFERROR(__xludf.DUMMYFUNCTION("""COMPUTED_VALUE"""),"Vaishnave Subbramanian")</f>
        <v>Vaishnave Subbramanian</v>
      </c>
      <c r="B654" s="1" t="str">
        <f>IFERROR(__xludf.DUMMYFUNCTION("""COMPUTED_VALUE"""),"Yes")</f>
        <v>Yes</v>
      </c>
      <c r="D654" s="1" t="str">
        <f t="shared" si="1"/>
        <v>Vaishnave Subbramanian</v>
      </c>
    </row>
    <row r="655">
      <c r="A655" s="1" t="str">
        <f>IFERROR(__xludf.DUMMYFUNCTION("""COMPUTED_VALUE"""),"LauraT")</f>
        <v>LauraT</v>
      </c>
      <c r="B655" s="1" t="str">
        <f>IFERROR(__xludf.DUMMYFUNCTION("""COMPUTED_VALUE"""),"Yes")</f>
        <v>Yes</v>
      </c>
      <c r="D655" s="1" t="str">
        <f t="shared" si="1"/>
        <v>LauraT</v>
      </c>
    </row>
    <row r="656">
      <c r="A656" s="1" t="str">
        <f>IFERROR(__xludf.DUMMYFUNCTION("""COMPUTED_VALUE"""),"Martin Andres Liendo")</f>
        <v>Martin Andres Liendo</v>
      </c>
      <c r="B656" s="1" t="str">
        <f>IFERROR(__xludf.DUMMYFUNCTION("""COMPUTED_VALUE"""),"Yes")</f>
        <v>Yes</v>
      </c>
      <c r="D656" s="1" t="str">
        <f t="shared" si="1"/>
        <v>Martin Andres Liendo</v>
      </c>
    </row>
    <row r="657">
      <c r="A657" s="1" t="str">
        <f>IFERROR(__xludf.DUMMYFUNCTION("""COMPUTED_VALUE"""),"Priya Bhatia")</f>
        <v>Priya Bhatia</v>
      </c>
      <c r="B657" s="1" t="str">
        <f>IFERROR(__xludf.DUMMYFUNCTION("""COMPUTED_VALUE"""),"Yes")</f>
        <v>Yes</v>
      </c>
      <c r="D657" s="1" t="str">
        <f t="shared" si="1"/>
        <v>Priya Bhatia</v>
      </c>
    </row>
    <row r="658">
      <c r="A658" s="1" t="str">
        <f>IFERROR(__xludf.DUMMYFUNCTION("""COMPUTED_VALUE"""),"Melanie Denyer")</f>
        <v>Melanie Denyer</v>
      </c>
      <c r="B658" s="1" t="str">
        <f>IFERROR(__xludf.DUMMYFUNCTION("""COMPUTED_VALUE"""),"Yes")</f>
        <v>Yes</v>
      </c>
      <c r="D658" s="1" t="str">
        <f t="shared" si="1"/>
        <v>Melanie Denyer</v>
      </c>
    </row>
    <row r="659">
      <c r="A659" s="1" t="str">
        <f>IFERROR(__xludf.DUMMYFUNCTION("""COMPUTED_VALUE"""),"Kosi ashara")</f>
        <v>Kosi ashara</v>
      </c>
      <c r="B659" s="1" t="str">
        <f>IFERROR(__xludf.DUMMYFUNCTION("""COMPUTED_VALUE"""),"Yes")</f>
        <v>Yes</v>
      </c>
      <c r="D659" s="1" t="str">
        <f t="shared" si="1"/>
        <v>Kosi ashara</v>
      </c>
    </row>
    <row r="660">
      <c r="A660" s="1" t="str">
        <f>IFERROR(__xludf.DUMMYFUNCTION("""COMPUTED_VALUE"""),"Abhi Agarwal")</f>
        <v>Abhi Agarwal</v>
      </c>
      <c r="B660" s="1" t="str">
        <f>IFERROR(__xludf.DUMMYFUNCTION("""COMPUTED_VALUE"""),"Yes")</f>
        <v>Yes</v>
      </c>
      <c r="D660" s="1" t="str">
        <f t="shared" si="1"/>
        <v>Abhi Agarwal</v>
      </c>
    </row>
    <row r="661">
      <c r="A661" s="1" t="str">
        <f>IFERROR(__xludf.DUMMYFUNCTION("""COMPUTED_VALUE"""),"Ali Abo-Jadya")</f>
        <v>Ali Abo-Jadya</v>
      </c>
      <c r="B661" s="1" t="str">
        <f>IFERROR(__xludf.DUMMYFUNCTION("""COMPUTED_VALUE"""),"Yes")</f>
        <v>Yes</v>
      </c>
      <c r="D661" s="1" t="str">
        <f t="shared" si="1"/>
        <v>Ali Abo-Jadya</v>
      </c>
    </row>
    <row r="662">
      <c r="A662" s="1" t="str">
        <f>IFERROR(__xludf.DUMMYFUNCTION("""COMPUTED_VALUE"""),"Reuben Groenewald")</f>
        <v>Reuben Groenewald</v>
      </c>
      <c r="B662" s="1" t="str">
        <f>IFERROR(__xludf.DUMMYFUNCTION("""COMPUTED_VALUE"""),"Yes")</f>
        <v>Yes</v>
      </c>
      <c r="D662" s="1" t="str">
        <f t="shared" si="1"/>
        <v>Reuben Groenewald</v>
      </c>
    </row>
    <row r="663">
      <c r="A663" s="1" t="str">
        <f>IFERROR(__xludf.DUMMYFUNCTION("""COMPUTED_VALUE"""),"Pedro Zacharias")</f>
        <v>Pedro Zacharias</v>
      </c>
      <c r="B663" s="1" t="str">
        <f>IFERROR(__xludf.DUMMYFUNCTION("""COMPUTED_VALUE"""),"Yes")</f>
        <v>Yes</v>
      </c>
      <c r="D663" s="1" t="str">
        <f t="shared" si="1"/>
        <v>Pedro Zacharias</v>
      </c>
    </row>
    <row r="664">
      <c r="A664" s="1" t="str">
        <f>IFERROR(__xludf.DUMMYFUNCTION("""COMPUTED_VALUE"""),"Timothy Moore")</f>
        <v>Timothy Moore</v>
      </c>
      <c r="B664" s="1" t="str">
        <f>IFERROR(__xludf.DUMMYFUNCTION("""COMPUTED_VALUE"""),"Yes")</f>
        <v>Yes</v>
      </c>
      <c r="D664" s="1" t="str">
        <f t="shared" si="1"/>
        <v>Timothy Moore</v>
      </c>
    </row>
    <row r="665">
      <c r="A665" s="1" t="str">
        <f>IFERROR(__xludf.DUMMYFUNCTION("""COMPUTED_VALUE"""),"Mariem Ben Charrada")</f>
        <v>Mariem Ben Charrada</v>
      </c>
      <c r="B665" s="1" t="str">
        <f>IFERROR(__xludf.DUMMYFUNCTION("""COMPUTED_VALUE"""),"Yes")</f>
        <v>Yes</v>
      </c>
      <c r="D665" s="1" t="str">
        <f t="shared" si="1"/>
        <v>Mariem Ben Charrada</v>
      </c>
    </row>
    <row r="666">
      <c r="A666" s="1" t="str">
        <f>IFERROR(__xludf.DUMMYFUNCTION("""COMPUTED_VALUE"""),"Jeremiah Ifeanyichukwu")</f>
        <v>Jeremiah Ifeanyichukwu</v>
      </c>
      <c r="B666" s="1" t="str">
        <f>IFERROR(__xludf.DUMMYFUNCTION("""COMPUTED_VALUE"""),"Yes")</f>
        <v>Yes</v>
      </c>
      <c r="D666" s="1" t="str">
        <f t="shared" si="1"/>
        <v>Jeremiah Ifeanyichukwu</v>
      </c>
    </row>
    <row r="667">
      <c r="A667" s="1" t="str">
        <f>IFERROR(__xludf.DUMMYFUNCTION("""COMPUTED_VALUE"""),"Mohammed Morhaf Jaela")</f>
        <v>Mohammed Morhaf Jaela</v>
      </c>
      <c r="B667" s="1" t="str">
        <f>IFERROR(__xludf.DUMMYFUNCTION("""COMPUTED_VALUE"""),"Yes")</f>
        <v>Yes</v>
      </c>
      <c r="D667" s="1" t="str">
        <f t="shared" si="1"/>
        <v>Mohammed Morhaf Jaela</v>
      </c>
    </row>
    <row r="668">
      <c r="A668" s="1" t="str">
        <f>IFERROR(__xludf.DUMMYFUNCTION("""COMPUTED_VALUE"""),"Syed.Zyyad")</f>
        <v>Syed.Zyyad</v>
      </c>
      <c r="B668" s="1" t="str">
        <f>IFERROR(__xludf.DUMMYFUNCTION("""COMPUTED_VALUE"""),"Yes")</f>
        <v>Yes</v>
      </c>
      <c r="D668" s="1" t="str">
        <f t="shared" si="1"/>
        <v>Syed.Zyyad</v>
      </c>
    </row>
    <row r="669">
      <c r="A669" s="1" t="str">
        <f>IFERROR(__xludf.DUMMYFUNCTION("""COMPUTED_VALUE"""),"Mohan M")</f>
        <v>Mohan M</v>
      </c>
      <c r="B669" s="1" t="str">
        <f>IFERROR(__xludf.DUMMYFUNCTION("""COMPUTED_VALUE"""),"Yes")</f>
        <v>Yes</v>
      </c>
      <c r="D669" s="1" t="str">
        <f t="shared" si="1"/>
        <v>Mohan M</v>
      </c>
    </row>
    <row r="670">
      <c r="A670" s="1" t="str">
        <f>IFERROR(__xludf.DUMMYFUNCTION("""COMPUTED_VALUE"""),"Cem")</f>
        <v>Cem</v>
      </c>
      <c r="B670" s="1" t="str">
        <f>IFERROR(__xludf.DUMMYFUNCTION("""COMPUTED_VALUE"""),"Yes")</f>
        <v>Yes</v>
      </c>
      <c r="D670" s="1" t="str">
        <f t="shared" si="1"/>
        <v>Cem</v>
      </c>
    </row>
    <row r="671">
      <c r="A671" s="1" t="str">
        <f>IFERROR(__xludf.DUMMYFUNCTION("""COMPUTED_VALUE"""),"anya")</f>
        <v>anya</v>
      </c>
      <c r="B671" s="1" t="str">
        <f>IFERROR(__xludf.DUMMYFUNCTION("""COMPUTED_VALUE"""),"Yes")</f>
        <v>Yes</v>
      </c>
      <c r="D671" s="1" t="str">
        <f t="shared" si="1"/>
        <v>anya</v>
      </c>
    </row>
    <row r="672">
      <c r="A672" s="1" t="str">
        <f>IFERROR(__xludf.DUMMYFUNCTION("""COMPUTED_VALUE"""),"Voke Ej")</f>
        <v>Voke Ej</v>
      </c>
      <c r="B672" s="1" t="str">
        <f>IFERROR(__xludf.DUMMYFUNCTION("""COMPUTED_VALUE"""),"Yes")</f>
        <v>Yes</v>
      </c>
      <c r="D672" s="1" t="str">
        <f t="shared" si="1"/>
        <v>Voke Ej</v>
      </c>
    </row>
    <row r="673">
      <c r="A673" s="1" t="str">
        <f>IFERROR(__xludf.DUMMYFUNCTION("""COMPUTED_VALUE"""),"LQ")</f>
        <v>LQ</v>
      </c>
      <c r="B673" s="1" t="str">
        <f>IFERROR(__xludf.DUMMYFUNCTION("""COMPUTED_VALUE"""),"Yes")</f>
        <v>Yes</v>
      </c>
      <c r="D673" s="1" t="str">
        <f t="shared" si="1"/>
        <v>LQ</v>
      </c>
    </row>
    <row r="674">
      <c r="A674" s="1" t="str">
        <f>IFERROR(__xludf.DUMMYFUNCTION("""COMPUTED_VALUE"""),"sabyh")</f>
        <v>sabyh</v>
      </c>
      <c r="B674" s="1" t="str">
        <f>IFERROR(__xludf.DUMMYFUNCTION("""COMPUTED_VALUE"""),"Yes")</f>
        <v>Yes</v>
      </c>
      <c r="D674" s="1" t="str">
        <f t="shared" si="1"/>
        <v>sabyh</v>
      </c>
    </row>
    <row r="675">
      <c r="A675" s="1" t="str">
        <f>IFERROR(__xludf.DUMMYFUNCTION("""COMPUTED_VALUE"""),"Ying")</f>
        <v>Ying</v>
      </c>
      <c r="B675" s="1" t="str">
        <f>IFERROR(__xludf.DUMMYFUNCTION("""COMPUTED_VALUE"""),"Yes")</f>
        <v>Yes</v>
      </c>
      <c r="D675" s="1" t="str">
        <f t="shared" si="1"/>
        <v>Ying</v>
      </c>
    </row>
    <row r="676">
      <c r="A676" s="1" t="str">
        <f>IFERROR(__xludf.DUMMYFUNCTION("""COMPUTED_VALUE"""),"Nikhita Panchangam")</f>
        <v>Nikhita Panchangam</v>
      </c>
      <c r="B676" s="1" t="str">
        <f>IFERROR(__xludf.DUMMYFUNCTION("""COMPUTED_VALUE"""),"Yes")</f>
        <v>Yes</v>
      </c>
      <c r="D676" s="1" t="str">
        <f t="shared" si="1"/>
        <v>Nikhita Panchangam</v>
      </c>
    </row>
    <row r="677">
      <c r="A677" s="1" t="str">
        <f>IFERROR(__xludf.DUMMYFUNCTION("""COMPUTED_VALUE"""),"Favour Aiyegbeni")</f>
        <v>Favour Aiyegbeni</v>
      </c>
      <c r="B677" s="1" t="str">
        <f>IFERROR(__xludf.DUMMYFUNCTION("""COMPUTED_VALUE"""),"Yes")</f>
        <v>Yes</v>
      </c>
      <c r="D677" s="1" t="str">
        <f t="shared" si="1"/>
        <v>Favour Aiyegbeni</v>
      </c>
    </row>
    <row r="678">
      <c r="A678" s="1" t="str">
        <f>IFERROR(__xludf.DUMMYFUNCTION("""COMPUTED_VALUE"""),"Eyal Leibman")</f>
        <v>Eyal Leibman</v>
      </c>
      <c r="B678" s="1" t="str">
        <f>IFERROR(__xludf.DUMMYFUNCTION("""COMPUTED_VALUE"""),"Yes")</f>
        <v>Yes</v>
      </c>
      <c r="D678" s="1" t="str">
        <f t="shared" si="1"/>
        <v>Eyal Leibman</v>
      </c>
    </row>
    <row r="679">
      <c r="A679" s="1" t="str">
        <f>IFERROR(__xludf.DUMMYFUNCTION("""COMPUTED_VALUE"""),"Salima")</f>
        <v>Salima</v>
      </c>
      <c r="B679" s="1" t="str">
        <f>IFERROR(__xludf.DUMMYFUNCTION("""COMPUTED_VALUE"""),"Yes")</f>
        <v>Yes</v>
      </c>
      <c r="D679" s="1" t="str">
        <f t="shared" si="1"/>
        <v>Salima</v>
      </c>
    </row>
    <row r="680">
      <c r="A680" s="1" t="str">
        <f>IFERROR(__xludf.DUMMYFUNCTION("""COMPUTED_VALUE"""),"Khaled Skairek")</f>
        <v>Khaled Skairek</v>
      </c>
      <c r="B680" s="1" t="str">
        <f>IFERROR(__xludf.DUMMYFUNCTION("""COMPUTED_VALUE"""),"Yes")</f>
        <v>Yes</v>
      </c>
      <c r="D680" s="1" t="str">
        <f t="shared" si="1"/>
        <v>Khaled Skairek</v>
      </c>
    </row>
    <row r="681">
      <c r="A681" s="1" t="str">
        <f>IFERROR(__xludf.DUMMYFUNCTION("""COMPUTED_VALUE"""),"Michelle Santokie")</f>
        <v>Michelle Santokie</v>
      </c>
      <c r="B681" s="1" t="str">
        <f>IFERROR(__xludf.DUMMYFUNCTION("""COMPUTED_VALUE"""),"Yes")</f>
        <v>Yes</v>
      </c>
      <c r="D681" s="1" t="str">
        <f t="shared" si="1"/>
        <v>Michelle Santokie</v>
      </c>
    </row>
    <row r="682">
      <c r="A682" s="1" t="str">
        <f>IFERROR(__xludf.DUMMYFUNCTION("""COMPUTED_VALUE"""),"Ohikhatemen George")</f>
        <v>Ohikhatemen George</v>
      </c>
      <c r="B682" s="1" t="str">
        <f>IFERROR(__xludf.DUMMYFUNCTION("""COMPUTED_VALUE"""),"Yes")</f>
        <v>Yes</v>
      </c>
      <c r="D682" s="1" t="str">
        <f t="shared" si="1"/>
        <v>Ohikhatemen George</v>
      </c>
    </row>
    <row r="683">
      <c r="A683" s="1" t="str">
        <f>IFERROR(__xludf.DUMMYFUNCTION("""COMPUTED_VALUE"""),"Dana")</f>
        <v>Dana</v>
      </c>
      <c r="B683" s="1" t="str">
        <f>IFERROR(__xludf.DUMMYFUNCTION("""COMPUTED_VALUE"""),"Yes")</f>
        <v>Yes</v>
      </c>
      <c r="D683" s="1" t="str">
        <f t="shared" si="1"/>
        <v>Dana</v>
      </c>
    </row>
    <row r="684">
      <c r="A684" s="1" t="str">
        <f>IFERROR(__xludf.DUMMYFUNCTION("""COMPUTED_VALUE"""),"Ellie Biessek")</f>
        <v>Ellie Biessek</v>
      </c>
      <c r="B684" s="1" t="str">
        <f>IFERROR(__xludf.DUMMYFUNCTION("""COMPUTED_VALUE"""),"Yes")</f>
        <v>Yes</v>
      </c>
      <c r="D684" s="1" t="str">
        <f t="shared" si="1"/>
        <v>Ellie Biessek</v>
      </c>
    </row>
    <row r="685">
      <c r="A685" s="1" t="str">
        <f>IFERROR(__xludf.DUMMYFUNCTION("""COMPUTED_VALUE"""),"Nency")</f>
        <v>Nency</v>
      </c>
      <c r="B685" s="1" t="str">
        <f>IFERROR(__xludf.DUMMYFUNCTION("""COMPUTED_VALUE"""),"Yes")</f>
        <v>Yes</v>
      </c>
      <c r="D685" s="1" t="str">
        <f t="shared" si="1"/>
        <v>Nency</v>
      </c>
    </row>
    <row r="686">
      <c r="A686" s="1" t="str">
        <f>IFERROR(__xludf.DUMMYFUNCTION("""COMPUTED_VALUE"""),"Emmanuel Oludare ")</f>
        <v>Emmanuel Oludare </v>
      </c>
      <c r="B686" s="1" t="str">
        <f>IFERROR(__xludf.DUMMYFUNCTION("""COMPUTED_VALUE"""),"Yes")</f>
        <v>Yes</v>
      </c>
      <c r="D686" s="1" t="str">
        <f t="shared" si="1"/>
        <v>Emmanuel Oludare</v>
      </c>
    </row>
    <row r="687">
      <c r="A687" s="1" t="str">
        <f>IFERROR(__xludf.DUMMYFUNCTION("""COMPUTED_VALUE"""),"Abinash")</f>
        <v>Abinash</v>
      </c>
      <c r="B687" s="1" t="str">
        <f>IFERROR(__xludf.DUMMYFUNCTION("""COMPUTED_VALUE"""),"Yes")</f>
        <v>Yes</v>
      </c>
      <c r="D687" s="1" t="str">
        <f t="shared" si="1"/>
        <v>Abinash</v>
      </c>
    </row>
    <row r="688">
      <c r="A688" s="1" t="str">
        <f>IFERROR(__xludf.DUMMYFUNCTION("""COMPUTED_VALUE"""),"Lokesh Bisht")</f>
        <v>Lokesh Bisht</v>
      </c>
      <c r="B688" s="1" t="str">
        <f>IFERROR(__xludf.DUMMYFUNCTION("""COMPUTED_VALUE"""),"Yes")</f>
        <v>Yes</v>
      </c>
      <c r="D688" s="1" t="str">
        <f t="shared" si="1"/>
        <v>Lokesh Bisht</v>
      </c>
    </row>
    <row r="689">
      <c r="A689" s="1" t="str">
        <f>IFERROR(__xludf.DUMMYFUNCTION("""COMPUTED_VALUE"""),"Abuja")</f>
        <v>Abuja</v>
      </c>
      <c r="B689" s="1" t="str">
        <f>IFERROR(__xludf.DUMMYFUNCTION("""COMPUTED_VALUE"""),"Yes")</f>
        <v>Yes</v>
      </c>
      <c r="D689" s="1" t="str">
        <f t="shared" si="1"/>
        <v>Abuja</v>
      </c>
    </row>
    <row r="690">
      <c r="A690" s="1" t="str">
        <f>IFERROR(__xludf.DUMMYFUNCTION("""COMPUTED_VALUE"""),"U016EJP4EDV")</f>
        <v>U016EJP4EDV</v>
      </c>
      <c r="B690" s="1" t="str">
        <f>IFERROR(__xludf.DUMMYFUNCTION("""COMPUTED_VALUE"""),"Yes")</f>
        <v>Yes</v>
      </c>
      <c r="D690" s="1" t="str">
        <f t="shared" si="1"/>
        <v>U016EJP4EDV</v>
      </c>
    </row>
    <row r="691">
      <c r="A691" s="1" t="str">
        <f>IFERROR(__xludf.DUMMYFUNCTION("""COMPUTED_VALUE"""),"HowardO")</f>
        <v>HowardO</v>
      </c>
      <c r="B691" s="1" t="str">
        <f>IFERROR(__xludf.DUMMYFUNCTION("""COMPUTED_VALUE"""),"Yes")</f>
        <v>Yes</v>
      </c>
      <c r="D691" s="1" t="str">
        <f t="shared" si="1"/>
        <v>HowardO</v>
      </c>
    </row>
    <row r="692">
      <c r="A692" s="1" t="str">
        <f>IFERROR(__xludf.DUMMYFUNCTION("""COMPUTED_VALUE"""),"Manav Garg")</f>
        <v>Manav Garg</v>
      </c>
      <c r="B692" s="1" t="str">
        <f>IFERROR(__xludf.DUMMYFUNCTION("""COMPUTED_VALUE"""),"Yes")</f>
        <v>Yes</v>
      </c>
      <c r="D692" s="1" t="str">
        <f t="shared" si="1"/>
        <v>Manav Garg</v>
      </c>
    </row>
    <row r="693">
      <c r="A693" s="1" t="str">
        <f>IFERROR(__xludf.DUMMYFUNCTION("""COMPUTED_VALUE"""),"Shriya Narang ")</f>
        <v>Shriya Narang </v>
      </c>
      <c r="B693" s="1" t="str">
        <f>IFERROR(__xludf.DUMMYFUNCTION("""COMPUTED_VALUE"""),"Yes")</f>
        <v>Yes</v>
      </c>
      <c r="D693" s="1" t="str">
        <f t="shared" si="1"/>
        <v>Shriya Narang</v>
      </c>
    </row>
    <row r="694">
      <c r="A694" s="1" t="str">
        <f>IFERROR(__xludf.DUMMYFUNCTION("""COMPUTED_VALUE"""),"ale.araujo")</f>
        <v>ale.araujo</v>
      </c>
      <c r="B694" s="1" t="str">
        <f>IFERROR(__xludf.DUMMYFUNCTION("""COMPUTED_VALUE"""),"Yes")</f>
        <v>Yes</v>
      </c>
      <c r="D694" s="1" t="str">
        <f t="shared" si="1"/>
        <v>ale.araujo</v>
      </c>
    </row>
    <row r="695">
      <c r="A695" s="1" t="str">
        <f>IFERROR(__xludf.DUMMYFUNCTION("""COMPUTED_VALUE"""),"Yashvi")</f>
        <v>Yashvi</v>
      </c>
      <c r="B695" s="1" t="str">
        <f>IFERROR(__xludf.DUMMYFUNCTION("""COMPUTED_VALUE"""),"Yes")</f>
        <v>Yes</v>
      </c>
      <c r="D695" s="1" t="str">
        <f t="shared" si="1"/>
        <v>Yashvi</v>
      </c>
    </row>
    <row r="696">
      <c r="A696" s="1" t="str">
        <f>IFERROR(__xludf.DUMMYFUNCTION("""COMPUTED_VALUE"""),"Perez Ogayo")</f>
        <v>Perez Ogayo</v>
      </c>
      <c r="B696" s="1" t="str">
        <f>IFERROR(__xludf.DUMMYFUNCTION("""COMPUTED_VALUE"""),"Yes")</f>
        <v>Yes</v>
      </c>
      <c r="D696" s="1" t="str">
        <f t="shared" si="1"/>
        <v>Perez Ogayo</v>
      </c>
    </row>
    <row r="697">
      <c r="A697" s="1" t="str">
        <f>IFERROR(__xludf.DUMMYFUNCTION("""COMPUTED_VALUE"""),"Vijoy Basu")</f>
        <v>Vijoy Basu</v>
      </c>
      <c r="B697" s="1" t="str">
        <f>IFERROR(__xludf.DUMMYFUNCTION("""COMPUTED_VALUE"""),"Yes")</f>
        <v>Yes</v>
      </c>
      <c r="D697" s="1" t="str">
        <f t="shared" si="1"/>
        <v>Vijoy Basu</v>
      </c>
    </row>
    <row r="698">
      <c r="A698" s="1" t="str">
        <f>IFERROR(__xludf.DUMMYFUNCTION("""COMPUTED_VALUE"""),"Haarthi")</f>
        <v>Haarthi</v>
      </c>
      <c r="B698" s="1" t="str">
        <f>IFERROR(__xludf.DUMMYFUNCTION("""COMPUTED_VALUE"""),"Yes")</f>
        <v>Yes</v>
      </c>
      <c r="D698" s="1" t="str">
        <f t="shared" si="1"/>
        <v>Haarthi</v>
      </c>
    </row>
    <row r="699">
      <c r="A699" s="1" t="str">
        <f>IFERROR(__xludf.DUMMYFUNCTION("""COMPUTED_VALUE"""),"Annie")</f>
        <v>Annie</v>
      </c>
      <c r="B699" s="1" t="str">
        <f>IFERROR(__xludf.DUMMYFUNCTION("""COMPUTED_VALUE"""),"Yes")</f>
        <v>Yes</v>
      </c>
      <c r="D699" s="1" t="str">
        <f t="shared" si="1"/>
        <v>Annie</v>
      </c>
    </row>
    <row r="700">
      <c r="A700" s="1" t="str">
        <f>IFERROR(__xludf.DUMMYFUNCTION("""COMPUTED_VALUE"""),"sherry.xu")</f>
        <v>sherry.xu</v>
      </c>
      <c r="B700" s="1" t="str">
        <f>IFERROR(__xludf.DUMMYFUNCTION("""COMPUTED_VALUE"""),"Yes")</f>
        <v>Yes</v>
      </c>
      <c r="D700" s="1" t="str">
        <f t="shared" si="1"/>
        <v>sherry.xu</v>
      </c>
    </row>
    <row r="701">
      <c r="A701" s="1" t="str">
        <f>IFERROR(__xludf.DUMMYFUNCTION("""COMPUTED_VALUE"""),"Gerry K")</f>
        <v>Gerry K</v>
      </c>
      <c r="B701" s="1" t="str">
        <f>IFERROR(__xludf.DUMMYFUNCTION("""COMPUTED_VALUE"""),"Yes")</f>
        <v>Yes</v>
      </c>
      <c r="D701" s="1" t="str">
        <f t="shared" si="1"/>
        <v>Gerry K</v>
      </c>
    </row>
    <row r="702">
      <c r="A702" s="1" t="str">
        <f>IFERROR(__xludf.DUMMYFUNCTION("""COMPUTED_VALUE"""),"Ian F")</f>
        <v>Ian F</v>
      </c>
      <c r="B702" s="1" t="str">
        <f>IFERROR(__xludf.DUMMYFUNCTION("""COMPUTED_VALUE"""),"Yes")</f>
        <v>Yes</v>
      </c>
      <c r="D702" s="1" t="str">
        <f t="shared" si="1"/>
        <v>Ian F</v>
      </c>
    </row>
    <row r="703">
      <c r="A703" s="1" t="str">
        <f>IFERROR(__xludf.DUMMYFUNCTION("""COMPUTED_VALUE"""),"vini")</f>
        <v>vini</v>
      </c>
      <c r="B703" s="1" t="str">
        <f>IFERROR(__xludf.DUMMYFUNCTION("""COMPUTED_VALUE"""),"Yes")</f>
        <v>Yes</v>
      </c>
      <c r="D703" s="1" t="str">
        <f t="shared" si="1"/>
        <v>vini</v>
      </c>
    </row>
    <row r="704">
      <c r="A704" s="1" t="str">
        <f>IFERROR(__xludf.DUMMYFUNCTION("""COMPUTED_VALUE"""),"Suraj Prasad")</f>
        <v>Suraj Prasad</v>
      </c>
      <c r="B704" s="1" t="str">
        <f>IFERROR(__xludf.DUMMYFUNCTION("""COMPUTED_VALUE"""),"Yes")</f>
        <v>Yes</v>
      </c>
      <c r="D704" s="1" t="str">
        <f t="shared" si="1"/>
        <v>Suraj Prasad</v>
      </c>
    </row>
    <row r="705">
      <c r="A705" s="1" t="str">
        <f>IFERROR(__xludf.DUMMYFUNCTION("""COMPUTED_VALUE"""),"Marwah")</f>
        <v>Marwah</v>
      </c>
      <c r="B705" s="1" t="str">
        <f>IFERROR(__xludf.DUMMYFUNCTION("""COMPUTED_VALUE"""),"Yes")</f>
        <v>Yes</v>
      </c>
      <c r="D705" s="1" t="str">
        <f t="shared" si="1"/>
        <v>Marwah</v>
      </c>
    </row>
    <row r="706">
      <c r="A706" s="1" t="str">
        <f>IFERROR(__xludf.DUMMYFUNCTION("""COMPUTED_VALUE"""),"Alaa TAAN ")</f>
        <v>Alaa TAAN </v>
      </c>
      <c r="B706" s="1" t="str">
        <f>IFERROR(__xludf.DUMMYFUNCTION("""COMPUTED_VALUE"""),"Yes")</f>
        <v>Yes</v>
      </c>
      <c r="D706" s="1" t="str">
        <f t="shared" si="1"/>
        <v>Alaa TAAN</v>
      </c>
    </row>
    <row r="707">
      <c r="A707" s="1" t="str">
        <f>IFERROR(__xludf.DUMMYFUNCTION("""COMPUTED_VALUE"""),"Rania.Udacity")</f>
        <v>Rania.Udacity</v>
      </c>
      <c r="B707" s="1" t="str">
        <f>IFERROR(__xludf.DUMMYFUNCTION("""COMPUTED_VALUE"""),"Yes")</f>
        <v>Yes</v>
      </c>
      <c r="D707" s="1" t="str">
        <f t="shared" si="1"/>
        <v>Rania.Udacity</v>
      </c>
    </row>
    <row r="708">
      <c r="A708" s="1" t="str">
        <f>IFERROR(__xludf.DUMMYFUNCTION("""COMPUTED_VALUE"""),"Burcu K.")</f>
        <v>Burcu K.</v>
      </c>
      <c r="B708" s="1" t="str">
        <f>IFERROR(__xludf.DUMMYFUNCTION("""COMPUTED_VALUE"""),"Yes")</f>
        <v>Yes</v>
      </c>
      <c r="D708" s="1" t="str">
        <f t="shared" si="1"/>
        <v>Burcu K.</v>
      </c>
    </row>
    <row r="709">
      <c r="A709" s="1" t="str">
        <f>IFERROR(__xludf.DUMMYFUNCTION("""COMPUTED_VALUE"""),"krzysztof")</f>
        <v>krzysztof</v>
      </c>
      <c r="B709" s="1" t="str">
        <f>IFERROR(__xludf.DUMMYFUNCTION("""COMPUTED_VALUE"""),"Yes")</f>
        <v>Yes</v>
      </c>
      <c r="D709" s="1" t="str">
        <f t="shared" si="1"/>
        <v>krzysztof</v>
      </c>
    </row>
    <row r="710">
      <c r="A710" s="1" t="str">
        <f>IFERROR(__xludf.DUMMYFUNCTION("""COMPUTED_VALUE"""),"Sandy Davis")</f>
        <v>Sandy Davis</v>
      </c>
      <c r="B710" s="1" t="str">
        <f>IFERROR(__xludf.DUMMYFUNCTION("""COMPUTED_VALUE"""),"Yes")</f>
        <v>Yes</v>
      </c>
      <c r="D710" s="1" t="str">
        <f t="shared" si="1"/>
        <v>Sandy Davis</v>
      </c>
    </row>
    <row r="711">
      <c r="A711" s="1" t="str">
        <f>IFERROR(__xludf.DUMMYFUNCTION("""COMPUTED_VALUE"""),"suzanne.hussein")</f>
        <v>suzanne.hussein</v>
      </c>
      <c r="B711" s="1" t="str">
        <f>IFERROR(__xludf.DUMMYFUNCTION("""COMPUTED_VALUE"""),"Yes")</f>
        <v>Yes</v>
      </c>
      <c r="D711" s="1" t="str">
        <f t="shared" si="1"/>
        <v>suzanne.hussein</v>
      </c>
    </row>
    <row r="712">
      <c r="A712" s="1" t="str">
        <f>IFERROR(__xludf.DUMMYFUNCTION("""COMPUTED_VALUE"""),"shivam khosla")</f>
        <v>shivam khosla</v>
      </c>
      <c r="B712" s="1" t="str">
        <f>IFERROR(__xludf.DUMMYFUNCTION("""COMPUTED_VALUE"""),"Yes")</f>
        <v>Yes</v>
      </c>
      <c r="D712" s="1" t="str">
        <f t="shared" si="1"/>
        <v>shivam khosla</v>
      </c>
    </row>
    <row r="713">
      <c r="A713" s="1" t="str">
        <f>IFERROR(__xludf.DUMMYFUNCTION("""COMPUTED_VALUE"""),"Ramneet Singh")</f>
        <v>Ramneet Singh</v>
      </c>
      <c r="B713" s="1" t="str">
        <f>IFERROR(__xludf.DUMMYFUNCTION("""COMPUTED_VALUE"""),"Yes")</f>
        <v>Yes</v>
      </c>
      <c r="D713" s="1" t="str">
        <f t="shared" si="1"/>
        <v>Ramneet Singh</v>
      </c>
    </row>
    <row r="714">
      <c r="A714" s="1" t="str">
        <f>IFERROR(__xludf.DUMMYFUNCTION("""COMPUTED_VALUE"""),"Deepa Nair")</f>
        <v>Deepa Nair</v>
      </c>
      <c r="B714" s="1" t="str">
        <f>IFERROR(__xludf.DUMMYFUNCTION("""COMPUTED_VALUE"""),"Yes")</f>
        <v>Yes</v>
      </c>
      <c r="D714" s="1" t="str">
        <f t="shared" si="1"/>
        <v>Deepa Nair</v>
      </c>
    </row>
    <row r="715">
      <c r="A715" s="1" t="str">
        <f>IFERROR(__xludf.DUMMYFUNCTION("""COMPUTED_VALUE"""),"Marco Nogueira")</f>
        <v>Marco Nogueira</v>
      </c>
      <c r="B715" s="1" t="str">
        <f>IFERROR(__xludf.DUMMYFUNCTION("""COMPUTED_VALUE"""),"Yes")</f>
        <v>Yes</v>
      </c>
      <c r="D715" s="1" t="str">
        <f t="shared" si="1"/>
        <v>Marco Nogueira</v>
      </c>
    </row>
    <row r="716">
      <c r="A716" s="1" t="str">
        <f>IFERROR(__xludf.DUMMYFUNCTION("""COMPUTED_VALUE"""),"Aaron - Vital Point AI")</f>
        <v>Aaron - Vital Point AI</v>
      </c>
      <c r="B716" s="1" t="str">
        <f>IFERROR(__xludf.DUMMYFUNCTION("""COMPUTED_VALUE"""),"Yes")</f>
        <v>Yes</v>
      </c>
      <c r="D716" s="1" t="str">
        <f t="shared" si="1"/>
        <v>Aaron - Vital Point AI</v>
      </c>
    </row>
    <row r="717">
      <c r="A717" s="1" t="str">
        <f>IFERROR(__xludf.DUMMYFUNCTION("""COMPUTED_VALUE"""),"Auro")</f>
        <v>Auro</v>
      </c>
      <c r="B717" s="1" t="str">
        <f>IFERROR(__xludf.DUMMYFUNCTION("""COMPUTED_VALUE"""),"Yes")</f>
        <v>Yes</v>
      </c>
      <c r="D717" s="1" t="str">
        <f t="shared" si="1"/>
        <v>Auro</v>
      </c>
    </row>
    <row r="718">
      <c r="A718" s="1" t="str">
        <f>IFERROR(__xludf.DUMMYFUNCTION("""COMPUTED_VALUE"""),"Ani")</f>
        <v>Ani</v>
      </c>
      <c r="B718" s="1" t="str">
        <f>IFERROR(__xludf.DUMMYFUNCTION("""COMPUTED_VALUE"""),"Yes")</f>
        <v>Yes</v>
      </c>
      <c r="D718" s="1" t="str">
        <f t="shared" si="1"/>
        <v>Ani</v>
      </c>
    </row>
    <row r="719">
      <c r="A719" s="1" t="str">
        <f>IFERROR(__xludf.DUMMYFUNCTION("""COMPUTED_VALUE"""),"Smriti Singh")</f>
        <v>Smriti Singh</v>
      </c>
      <c r="B719" s="1" t="str">
        <f>IFERROR(__xludf.DUMMYFUNCTION("""COMPUTED_VALUE"""),"Yes")</f>
        <v>Yes</v>
      </c>
      <c r="D719" s="1" t="str">
        <f t="shared" si="1"/>
        <v>Smriti Singh</v>
      </c>
    </row>
    <row r="720">
      <c r="A720" s="1" t="str">
        <f>IFERROR(__xludf.DUMMYFUNCTION("""COMPUTED_VALUE"""),"Marina Khanukaeva")</f>
        <v>Marina Khanukaeva</v>
      </c>
      <c r="B720" s="1" t="str">
        <f>IFERROR(__xludf.DUMMYFUNCTION("""COMPUTED_VALUE"""),"Yes")</f>
        <v>Yes</v>
      </c>
      <c r="D720" s="1" t="str">
        <f t="shared" si="1"/>
        <v>Marina Khanukaeva</v>
      </c>
    </row>
    <row r="721">
      <c r="A721" s="1" t="str">
        <f>IFERROR(__xludf.DUMMYFUNCTION("""COMPUTED_VALUE"""),"Mohammad Diab")</f>
        <v>Mohammad Diab</v>
      </c>
      <c r="B721" s="1" t="str">
        <f>IFERROR(__xludf.DUMMYFUNCTION("""COMPUTED_VALUE"""),"Yes")</f>
        <v>Yes</v>
      </c>
      <c r="D721" s="1" t="str">
        <f t="shared" si="1"/>
        <v>Mohammad Diab</v>
      </c>
    </row>
    <row r="722">
      <c r="A722" s="1" t="str">
        <f>IFERROR(__xludf.DUMMYFUNCTION("""COMPUTED_VALUE"""),"Espoir")</f>
        <v>Espoir</v>
      </c>
      <c r="B722" s="1" t="str">
        <f>IFERROR(__xludf.DUMMYFUNCTION("""COMPUTED_VALUE"""),"Yes")</f>
        <v>Yes</v>
      </c>
      <c r="D722" s="1" t="str">
        <f t="shared" si="1"/>
        <v>Espoir</v>
      </c>
    </row>
    <row r="723">
      <c r="A723" s="1" t="str">
        <f>IFERROR(__xludf.DUMMYFUNCTION("""COMPUTED_VALUE"""),"Divyani")</f>
        <v>Divyani</v>
      </c>
      <c r="B723" s="1" t="str">
        <f>IFERROR(__xludf.DUMMYFUNCTION("""COMPUTED_VALUE"""),"Yes")</f>
        <v>Yes</v>
      </c>
      <c r="D723" s="1" t="str">
        <f t="shared" si="1"/>
        <v>Divyani</v>
      </c>
    </row>
    <row r="724">
      <c r="A724" s="1" t="str">
        <f>IFERROR(__xludf.DUMMYFUNCTION("""COMPUTED_VALUE"""),"Stephany Berrio")</f>
        <v>Stephany Berrio</v>
      </c>
      <c r="B724" s="1" t="str">
        <f>IFERROR(__xludf.DUMMYFUNCTION("""COMPUTED_VALUE"""),"Yes")</f>
        <v>Yes</v>
      </c>
      <c r="D724" s="1" t="str">
        <f t="shared" si="1"/>
        <v>Stephany Berrio</v>
      </c>
    </row>
    <row r="725">
      <c r="A725" s="1" t="str">
        <f>IFERROR(__xludf.DUMMYFUNCTION("""COMPUTED_VALUE"""),"Ahmad Noor")</f>
        <v>Ahmad Noor</v>
      </c>
      <c r="B725" s="1" t="str">
        <f>IFERROR(__xludf.DUMMYFUNCTION("""COMPUTED_VALUE"""),"Yes")</f>
        <v>Yes</v>
      </c>
      <c r="D725" s="1" t="str">
        <f t="shared" si="1"/>
        <v>Ahmad Noor</v>
      </c>
    </row>
    <row r="726">
      <c r="A726" s="1" t="str">
        <f>IFERROR(__xludf.DUMMYFUNCTION("""COMPUTED_VALUE"""),"Peter Park")</f>
        <v>Peter Park</v>
      </c>
      <c r="B726" s="1" t="str">
        <f>IFERROR(__xludf.DUMMYFUNCTION("""COMPUTED_VALUE"""),"Yes")</f>
        <v>Yes</v>
      </c>
      <c r="D726" s="1" t="str">
        <f t="shared" si="1"/>
        <v>Peter Park</v>
      </c>
    </row>
    <row r="727">
      <c r="A727" s="1" t="str">
        <f>IFERROR(__xludf.DUMMYFUNCTION("""COMPUTED_VALUE"""),"Varsha_Gore")</f>
        <v>Varsha_Gore</v>
      </c>
      <c r="B727" s="1" t="str">
        <f>IFERROR(__xludf.DUMMYFUNCTION("""COMPUTED_VALUE"""),"Yes")</f>
        <v>Yes</v>
      </c>
      <c r="D727" s="1" t="str">
        <f t="shared" si="1"/>
        <v>Varsha_Gore</v>
      </c>
    </row>
    <row r="728">
      <c r="A728" s="1" t="str">
        <f>IFERROR(__xludf.DUMMYFUNCTION("""COMPUTED_VALUE"""),"Anga.Koko")</f>
        <v>Anga.Koko</v>
      </c>
      <c r="B728" s="1" t="str">
        <f>IFERROR(__xludf.DUMMYFUNCTION("""COMPUTED_VALUE"""),"Yes")</f>
        <v>Yes</v>
      </c>
      <c r="D728" s="1" t="str">
        <f t="shared" si="1"/>
        <v>Anga.Koko</v>
      </c>
    </row>
    <row r="729">
      <c r="A729" s="1" t="str">
        <f>IFERROR(__xludf.DUMMYFUNCTION("""COMPUTED_VALUE"""),"FedericoM")</f>
        <v>FedericoM</v>
      </c>
      <c r="B729" s="1" t="str">
        <f>IFERROR(__xludf.DUMMYFUNCTION("""COMPUTED_VALUE"""),"Yes")</f>
        <v>Yes</v>
      </c>
      <c r="D729" s="1" t="str">
        <f t="shared" si="1"/>
        <v>FedericoM</v>
      </c>
    </row>
    <row r="730">
      <c r="A730" s="1" t="str">
        <f>IFERROR(__xludf.DUMMYFUNCTION("""COMPUTED_VALUE"""),"Vikram Purohit")</f>
        <v>Vikram Purohit</v>
      </c>
      <c r="B730" s="1" t="str">
        <f>IFERROR(__xludf.DUMMYFUNCTION("""COMPUTED_VALUE"""),"Yes")</f>
        <v>Yes</v>
      </c>
      <c r="D730" s="1" t="str">
        <f t="shared" si="1"/>
        <v>Vikram Purohit</v>
      </c>
    </row>
    <row r="731">
      <c r="A731" s="1" t="str">
        <f>IFERROR(__xludf.DUMMYFUNCTION("""COMPUTED_VALUE"""),"Jonas Afutu")</f>
        <v>Jonas Afutu</v>
      </c>
      <c r="B731" s="1" t="str">
        <f>IFERROR(__xludf.DUMMYFUNCTION("""COMPUTED_VALUE"""),"Yes")</f>
        <v>Yes</v>
      </c>
      <c r="D731" s="1" t="str">
        <f t="shared" si="1"/>
        <v>Jonas Afutu</v>
      </c>
    </row>
    <row r="732">
      <c r="A732" s="1" t="str">
        <f>IFERROR(__xludf.DUMMYFUNCTION("""COMPUTED_VALUE"""),"Evgeny Lavrov")</f>
        <v>Evgeny Lavrov</v>
      </c>
      <c r="B732" s="1" t="str">
        <f>IFERROR(__xludf.DUMMYFUNCTION("""COMPUTED_VALUE"""),"Yes")</f>
        <v>Yes</v>
      </c>
      <c r="D732" s="1" t="str">
        <f t="shared" si="1"/>
        <v>Evgeny Lavrov</v>
      </c>
    </row>
    <row r="733">
      <c r="A733" s="1" t="str">
        <f>IFERROR(__xludf.DUMMYFUNCTION("""COMPUTED_VALUE"""),"Claudia")</f>
        <v>Claudia</v>
      </c>
      <c r="B733" s="1" t="str">
        <f>IFERROR(__xludf.DUMMYFUNCTION("""COMPUTED_VALUE"""),"Yes")</f>
        <v>Yes</v>
      </c>
      <c r="D733" s="1" t="str">
        <f t="shared" si="1"/>
        <v>Claudia</v>
      </c>
    </row>
    <row r="734">
      <c r="A734" s="1" t="str">
        <f>IFERROR(__xludf.DUMMYFUNCTION("""COMPUTED_VALUE"""),"iEvidently")</f>
        <v>iEvidently</v>
      </c>
      <c r="B734" s="1" t="str">
        <f>IFERROR(__xludf.DUMMYFUNCTION("""COMPUTED_VALUE"""),"Yes")</f>
        <v>Yes</v>
      </c>
      <c r="D734" s="1" t="str">
        <f t="shared" si="1"/>
        <v>iEvidently</v>
      </c>
    </row>
    <row r="735">
      <c r="A735" s="1" t="str">
        <f>IFERROR(__xludf.DUMMYFUNCTION("""COMPUTED_VALUE"""),"Mobasshir Bhuiyan ")</f>
        <v>Mobasshir Bhuiyan </v>
      </c>
      <c r="B735" s="1" t="str">
        <f>IFERROR(__xludf.DUMMYFUNCTION("""COMPUTED_VALUE"""),"Yes")</f>
        <v>Yes</v>
      </c>
      <c r="D735" s="1" t="str">
        <f t="shared" si="1"/>
        <v>Mobasshir Bhuiyan</v>
      </c>
    </row>
    <row r="736">
      <c r="A736" s="1" t="str">
        <f>IFERROR(__xludf.DUMMYFUNCTION("""COMPUTED_VALUE"""),"R. Reis")</f>
        <v>R. Reis</v>
      </c>
      <c r="B736" s="1" t="str">
        <f>IFERROR(__xludf.DUMMYFUNCTION("""COMPUTED_VALUE"""),"Yes")</f>
        <v>Yes</v>
      </c>
      <c r="D736" s="1" t="str">
        <f t="shared" si="1"/>
        <v>R. Reis</v>
      </c>
    </row>
    <row r="737">
      <c r="A737" s="1" t="str">
        <f>IFERROR(__xludf.DUMMYFUNCTION("""COMPUTED_VALUE"""),"Subhendu Maji")</f>
        <v>Subhendu Maji</v>
      </c>
      <c r="B737" s="1" t="str">
        <f>IFERROR(__xludf.DUMMYFUNCTION("""COMPUTED_VALUE"""),"Yes")</f>
        <v>Yes</v>
      </c>
      <c r="D737" s="1" t="str">
        <f t="shared" si="1"/>
        <v>Subhendu Maji</v>
      </c>
    </row>
    <row r="738">
      <c r="A738" s="1" t="str">
        <f>IFERROR(__xludf.DUMMYFUNCTION("""COMPUTED_VALUE"""),"Abdalmalek Abu-raddaha ")</f>
        <v>Abdalmalek Abu-raddaha </v>
      </c>
      <c r="B738" s="1" t="str">
        <f>IFERROR(__xludf.DUMMYFUNCTION("""COMPUTED_VALUE"""),"Yes")</f>
        <v>Yes</v>
      </c>
      <c r="D738" s="1" t="str">
        <f t="shared" si="1"/>
        <v>Abdalmalek Abu-raddaha</v>
      </c>
    </row>
    <row r="739">
      <c r="A739" s="1" t="str">
        <f>IFERROR(__xludf.DUMMYFUNCTION("""COMPUTED_VALUE"""),"Joe Manycks Nungu")</f>
        <v>Joe Manycks Nungu</v>
      </c>
      <c r="B739" s="1" t="str">
        <f>IFERROR(__xludf.DUMMYFUNCTION("""COMPUTED_VALUE"""),"Yes")</f>
        <v>Yes</v>
      </c>
      <c r="D739" s="1" t="str">
        <f t="shared" si="1"/>
        <v>Joe Manycks Nungu</v>
      </c>
    </row>
    <row r="740">
      <c r="A740" s="1" t="str">
        <f>IFERROR(__xludf.DUMMYFUNCTION("""COMPUTED_VALUE"""),"Hadissah")</f>
        <v>Hadissah</v>
      </c>
      <c r="B740" s="1" t="str">
        <f>IFERROR(__xludf.DUMMYFUNCTION("""COMPUTED_VALUE"""),"Yes")</f>
        <v>Yes</v>
      </c>
      <c r="D740" s="1" t="str">
        <f t="shared" si="1"/>
        <v>Hadissah</v>
      </c>
    </row>
    <row r="741">
      <c r="A741" s="1" t="str">
        <f>IFERROR(__xludf.DUMMYFUNCTION("""COMPUTED_VALUE"""),"Sri Devi Upadhyayula")</f>
        <v>Sri Devi Upadhyayula</v>
      </c>
      <c r="B741" s="1" t="str">
        <f>IFERROR(__xludf.DUMMYFUNCTION("""COMPUTED_VALUE"""),"Yes")</f>
        <v>Yes</v>
      </c>
      <c r="D741" s="1" t="str">
        <f t="shared" si="1"/>
        <v>Sri Devi Upadhyayula</v>
      </c>
    </row>
    <row r="742">
      <c r="A742" s="1" t="str">
        <f>IFERROR(__xludf.DUMMYFUNCTION("""COMPUTED_VALUE"""),"Dennis Andoh ")</f>
        <v>Dennis Andoh </v>
      </c>
      <c r="B742" s="1" t="str">
        <f>IFERROR(__xludf.DUMMYFUNCTION("""COMPUTED_VALUE"""),"Yes")</f>
        <v>Yes</v>
      </c>
      <c r="D742" s="1" t="str">
        <f t="shared" si="1"/>
        <v>Dennis Andoh</v>
      </c>
    </row>
    <row r="743">
      <c r="A743" s="1" t="str">
        <f>IFERROR(__xludf.DUMMYFUNCTION("""COMPUTED_VALUE"""),"Opeyemi Farinde")</f>
        <v>Opeyemi Farinde</v>
      </c>
      <c r="B743" s="1" t="str">
        <f>IFERROR(__xludf.DUMMYFUNCTION("""COMPUTED_VALUE"""),"Yes")</f>
        <v>Yes</v>
      </c>
      <c r="D743" s="1" t="str">
        <f t="shared" si="1"/>
        <v>Opeyemi Farinde</v>
      </c>
    </row>
    <row r="744">
      <c r="A744" s="1" t="str">
        <f>IFERROR(__xludf.DUMMYFUNCTION("""COMPUTED_VALUE"""),"chidozie")</f>
        <v>chidozie</v>
      </c>
      <c r="B744" s="1" t="str">
        <f>IFERROR(__xludf.DUMMYFUNCTION("""COMPUTED_VALUE"""),"Yes")</f>
        <v>Yes</v>
      </c>
      <c r="D744" s="1" t="str">
        <f t="shared" si="1"/>
        <v>chidozie</v>
      </c>
    </row>
    <row r="745">
      <c r="A745" s="1" t="str">
        <f>IFERROR(__xludf.DUMMYFUNCTION("""COMPUTED_VALUE"""),"Omobolaji")</f>
        <v>Omobolaji</v>
      </c>
      <c r="B745" s="1" t="str">
        <f>IFERROR(__xludf.DUMMYFUNCTION("""COMPUTED_VALUE"""),"Yes")</f>
        <v>Yes</v>
      </c>
      <c r="D745" s="1" t="str">
        <f t="shared" si="1"/>
        <v>Omobolaji</v>
      </c>
    </row>
    <row r="746">
      <c r="A746" s="1" t="str">
        <f>IFERROR(__xludf.DUMMYFUNCTION("""COMPUTED_VALUE"""),"Mahmoud Essam")</f>
        <v>Mahmoud Essam</v>
      </c>
      <c r="B746" s="1" t="str">
        <f>IFERROR(__xludf.DUMMYFUNCTION("""COMPUTED_VALUE"""),"Yes")</f>
        <v>Yes</v>
      </c>
      <c r="D746" s="1" t="str">
        <f t="shared" si="1"/>
        <v>Mahmoud Essam</v>
      </c>
    </row>
    <row r="747">
      <c r="A747" s="1" t="str">
        <f>IFERROR(__xludf.DUMMYFUNCTION("""COMPUTED_VALUE"""),"David 416")</f>
        <v>David 416</v>
      </c>
      <c r="B747" s="1" t="str">
        <f>IFERROR(__xludf.DUMMYFUNCTION("""COMPUTED_VALUE"""),"Yes")</f>
        <v>Yes</v>
      </c>
      <c r="D747" s="1" t="str">
        <f t="shared" si="1"/>
        <v>David 416</v>
      </c>
    </row>
    <row r="748">
      <c r="A748" s="1" t="str">
        <f>IFERROR(__xludf.DUMMYFUNCTION("""COMPUTED_VALUE"""),"Nattanan Nicole Warintarawet")</f>
        <v>Nattanan Nicole Warintarawet</v>
      </c>
      <c r="B748" s="1" t="str">
        <f>IFERROR(__xludf.DUMMYFUNCTION("""COMPUTED_VALUE"""),"Yes")</f>
        <v>Yes</v>
      </c>
      <c r="D748" s="1" t="str">
        <f t="shared" si="1"/>
        <v>Nattanan Nicole Warintarawet</v>
      </c>
    </row>
    <row r="749">
      <c r="A749" s="1" t="str">
        <f>IFERROR(__xludf.DUMMYFUNCTION("""COMPUTED_VALUE"""),"Henry Max ")</f>
        <v>Henry Max </v>
      </c>
      <c r="B749" s="1" t="str">
        <f>IFERROR(__xludf.DUMMYFUNCTION("""COMPUTED_VALUE"""),"Yes")</f>
        <v>Yes</v>
      </c>
      <c r="D749" s="1" t="str">
        <f t="shared" si="1"/>
        <v>Henry Max</v>
      </c>
    </row>
    <row r="750">
      <c r="A750" s="1" t="str">
        <f>IFERROR(__xludf.DUMMYFUNCTION("""COMPUTED_VALUE"""),"Stella Ansah")</f>
        <v>Stella Ansah</v>
      </c>
      <c r="B750" s="1" t="str">
        <f>IFERROR(__xludf.DUMMYFUNCTION("""COMPUTED_VALUE"""),"Yes")</f>
        <v>Yes</v>
      </c>
      <c r="D750" s="1" t="str">
        <f t="shared" si="1"/>
        <v>Stella Ansah</v>
      </c>
    </row>
    <row r="751">
      <c r="A751" s="1" t="str">
        <f>IFERROR(__xludf.DUMMYFUNCTION("""COMPUTED_VALUE"""),"Houda Aynaou")</f>
        <v>Houda Aynaou</v>
      </c>
      <c r="B751" s="1" t="str">
        <f>IFERROR(__xludf.DUMMYFUNCTION("""COMPUTED_VALUE"""),"Yes")</f>
        <v>Yes</v>
      </c>
      <c r="D751" s="1" t="str">
        <f t="shared" si="1"/>
        <v>Houda Aynaou</v>
      </c>
    </row>
    <row r="752">
      <c r="A752" s="1" t="str">
        <f>IFERROR(__xludf.DUMMYFUNCTION("""COMPUTED_VALUE"""),"Heber")</f>
        <v>Heber</v>
      </c>
      <c r="B752" s="1" t="str">
        <f>IFERROR(__xludf.DUMMYFUNCTION("""COMPUTED_VALUE"""),"Yes")</f>
        <v>Yes</v>
      </c>
      <c r="D752" s="1" t="str">
        <f t="shared" si="1"/>
        <v>Heber</v>
      </c>
    </row>
    <row r="753">
      <c r="A753" s="1" t="str">
        <f>IFERROR(__xludf.DUMMYFUNCTION("""COMPUTED_VALUE"""),"Krutarth Joshi")</f>
        <v>Krutarth Joshi</v>
      </c>
      <c r="B753" s="1" t="str">
        <f>IFERROR(__xludf.DUMMYFUNCTION("""COMPUTED_VALUE"""),"Yes")</f>
        <v>Yes</v>
      </c>
      <c r="D753" s="1" t="str">
        <f t="shared" si="1"/>
        <v>Krutarth Joshi</v>
      </c>
    </row>
    <row r="754">
      <c r="A754" s="1" t="str">
        <f>IFERROR(__xludf.DUMMYFUNCTION("""COMPUTED_VALUE"""),"Noemi Ramiro")</f>
        <v>Noemi Ramiro</v>
      </c>
      <c r="B754" s="1" t="str">
        <f>IFERROR(__xludf.DUMMYFUNCTION("""COMPUTED_VALUE"""),"Yes")</f>
        <v>Yes</v>
      </c>
      <c r="D754" s="1" t="str">
        <f t="shared" si="1"/>
        <v>Noemi Ramiro</v>
      </c>
    </row>
    <row r="755">
      <c r="A755" s="1" t="str">
        <f>IFERROR(__xludf.DUMMYFUNCTION("""COMPUTED_VALUE"""),"Ryk")</f>
        <v>Ryk</v>
      </c>
      <c r="B755" s="1" t="str">
        <f>IFERROR(__xludf.DUMMYFUNCTION("""COMPUTED_VALUE"""),"Yes")</f>
        <v>Yes</v>
      </c>
      <c r="D755" s="1" t="str">
        <f t="shared" si="1"/>
        <v>Ryk</v>
      </c>
    </row>
    <row r="756">
      <c r="A756" s="1" t="str">
        <f>IFERROR(__xludf.DUMMYFUNCTION("""COMPUTED_VALUE"""),"Jason Lewis")</f>
        <v>Jason Lewis</v>
      </c>
      <c r="B756" s="1" t="str">
        <f>IFERROR(__xludf.DUMMYFUNCTION("""COMPUTED_VALUE"""),"Yes")</f>
        <v>Yes</v>
      </c>
      <c r="D756" s="1" t="str">
        <f t="shared" si="1"/>
        <v>Jason Lewis</v>
      </c>
    </row>
    <row r="757">
      <c r="A757" s="1" t="str">
        <f>IFERROR(__xludf.DUMMYFUNCTION("""COMPUTED_VALUE"""),"AudreyST")</f>
        <v>AudreyST</v>
      </c>
      <c r="B757" s="1" t="str">
        <f>IFERROR(__xludf.DUMMYFUNCTION("""COMPUTED_VALUE"""),"Yes")</f>
        <v>Yes</v>
      </c>
      <c r="D757" s="1" t="str">
        <f t="shared" si="1"/>
        <v>AudreyST</v>
      </c>
    </row>
    <row r="758">
      <c r="A758" s="1" t="str">
        <f>IFERROR(__xludf.DUMMYFUNCTION("""COMPUTED_VALUE"""),"Jehanzeb Rouf Wani")</f>
        <v>Jehanzeb Rouf Wani</v>
      </c>
      <c r="B758" s="1" t="str">
        <f>IFERROR(__xludf.DUMMYFUNCTION("""COMPUTED_VALUE"""),"Yes")</f>
        <v>Yes</v>
      </c>
      <c r="D758" s="1" t="str">
        <f t="shared" si="1"/>
        <v>Jehanzeb Rouf Wani</v>
      </c>
    </row>
    <row r="759">
      <c r="A759" s="1" t="str">
        <f>IFERROR(__xludf.DUMMYFUNCTION("""COMPUTED_VALUE"""),"Dimitra Karamperi")</f>
        <v>Dimitra Karamperi</v>
      </c>
      <c r="B759" s="1" t="str">
        <f>IFERROR(__xludf.DUMMYFUNCTION("""COMPUTED_VALUE"""),"Yes")</f>
        <v>Yes</v>
      </c>
      <c r="D759" s="1" t="str">
        <f t="shared" si="1"/>
        <v>Dimitra Karamperi</v>
      </c>
    </row>
    <row r="760">
      <c r="A760" s="1" t="str">
        <f>IFERROR(__xludf.DUMMYFUNCTION("""COMPUTED_VALUE"""),"Jarnen")</f>
        <v>Jarnen</v>
      </c>
      <c r="B760" s="1" t="str">
        <f>IFERROR(__xludf.DUMMYFUNCTION("""COMPUTED_VALUE"""),"Yes")</f>
        <v>Yes</v>
      </c>
      <c r="D760" s="1" t="str">
        <f t="shared" si="1"/>
        <v>Jarnen</v>
      </c>
    </row>
    <row r="761">
      <c r="A761" s="1" t="str">
        <f>IFERROR(__xludf.DUMMYFUNCTION("""COMPUTED_VALUE"""),"JohnBucMoore")</f>
        <v>JohnBucMoore</v>
      </c>
      <c r="B761" s="1" t="str">
        <f>IFERROR(__xludf.DUMMYFUNCTION("""COMPUTED_VALUE"""),"Yes")</f>
        <v>Yes</v>
      </c>
      <c r="D761" s="1" t="str">
        <f t="shared" si="1"/>
        <v>JohnBucMoore</v>
      </c>
    </row>
    <row r="762">
      <c r="A762" s="1" t="str">
        <f>IFERROR(__xludf.DUMMYFUNCTION("""COMPUTED_VALUE"""),"Thierry Blanchart")</f>
        <v>Thierry Blanchart</v>
      </c>
      <c r="B762" s="1" t="str">
        <f>IFERROR(__xludf.DUMMYFUNCTION("""COMPUTED_VALUE"""),"Yes")</f>
        <v>Yes</v>
      </c>
      <c r="D762" s="1" t="str">
        <f t="shared" si="1"/>
        <v>Thierry Blanchart</v>
      </c>
    </row>
    <row r="763">
      <c r="A763" s="1" t="str">
        <f>IFERROR(__xludf.DUMMYFUNCTION("""COMPUTED_VALUE"""),"German.Ramirez")</f>
        <v>German.Ramirez</v>
      </c>
      <c r="B763" s="1" t="str">
        <f>IFERROR(__xludf.DUMMYFUNCTION("""COMPUTED_VALUE"""),"Yes")</f>
        <v>Yes</v>
      </c>
      <c r="D763" s="1" t="str">
        <f t="shared" si="1"/>
        <v>German.Ramirez</v>
      </c>
    </row>
    <row r="764">
      <c r="A764" s="1" t="str">
        <f>IFERROR(__xludf.DUMMYFUNCTION("""COMPUTED_VALUE"""),"Swetha Mohandas")</f>
        <v>Swetha Mohandas</v>
      </c>
      <c r="B764" s="1" t="str">
        <f>IFERROR(__xludf.DUMMYFUNCTION("""COMPUTED_VALUE"""),"Yes")</f>
        <v>Yes</v>
      </c>
      <c r="D764" s="1" t="str">
        <f t="shared" si="1"/>
        <v>Swetha Mohandas</v>
      </c>
    </row>
    <row r="765">
      <c r="A765" s="1" t="str">
        <f>IFERROR(__xludf.DUMMYFUNCTION("""COMPUTED_VALUE"""),"Sripathi")</f>
        <v>Sripathi</v>
      </c>
      <c r="B765" s="1" t="str">
        <f>IFERROR(__xludf.DUMMYFUNCTION("""COMPUTED_VALUE"""),"Yes")</f>
        <v>Yes</v>
      </c>
      <c r="D765" s="1" t="str">
        <f t="shared" si="1"/>
        <v>Sripathi</v>
      </c>
    </row>
    <row r="766">
      <c r="A766" s="1" t="str">
        <f>IFERROR(__xludf.DUMMYFUNCTION("""COMPUTED_VALUE"""),"Ray's Web Presence")</f>
        <v>Ray's Web Presence</v>
      </c>
      <c r="B766" s="1" t="str">
        <f>IFERROR(__xludf.DUMMYFUNCTION("""COMPUTED_VALUE"""),"Yes")</f>
        <v>Yes</v>
      </c>
      <c r="D766" s="1" t="str">
        <f t="shared" si="1"/>
        <v>Ray's Web Presence</v>
      </c>
    </row>
    <row r="767">
      <c r="A767" s="1" t="str">
        <f>IFERROR(__xludf.DUMMYFUNCTION("""COMPUTED_VALUE"""),"Ray Vernagus")</f>
        <v>Ray Vernagus</v>
      </c>
      <c r="B767" s="1" t="str">
        <f>IFERROR(__xludf.DUMMYFUNCTION("""COMPUTED_VALUE"""),"Yes")</f>
        <v>Yes</v>
      </c>
      <c r="D767" s="1" t="str">
        <f t="shared" si="1"/>
        <v>Ray Vernagus</v>
      </c>
    </row>
    <row r="768">
      <c r="A768" s="1" t="str">
        <f>IFERROR(__xludf.DUMMYFUNCTION("""COMPUTED_VALUE"""),"Harriet Lawrie")</f>
        <v>Harriet Lawrie</v>
      </c>
      <c r="B768" s="1" t="str">
        <f>IFERROR(__xludf.DUMMYFUNCTION("""COMPUTED_VALUE"""),"Yes")</f>
        <v>Yes</v>
      </c>
      <c r="D768" s="1" t="str">
        <f t="shared" si="1"/>
        <v>Harriet Lawrie</v>
      </c>
    </row>
    <row r="769">
      <c r="A769" s="1" t="str">
        <f>IFERROR(__xludf.DUMMYFUNCTION("""COMPUTED_VALUE"""),"Gabi Lopez")</f>
        <v>Gabi Lopez</v>
      </c>
      <c r="B769" s="1" t="str">
        <f>IFERROR(__xludf.DUMMYFUNCTION("""COMPUTED_VALUE"""),"Yes")</f>
        <v>Yes</v>
      </c>
      <c r="D769" s="1" t="str">
        <f t="shared" si="1"/>
        <v>Gabi Lopez</v>
      </c>
    </row>
    <row r="770">
      <c r="A770" s="1" t="str">
        <f>IFERROR(__xludf.DUMMYFUNCTION("""COMPUTED_VALUE"""),"jaya tanwani")</f>
        <v>jaya tanwani</v>
      </c>
      <c r="B770" s="1" t="str">
        <f>IFERROR(__xludf.DUMMYFUNCTION("""COMPUTED_VALUE"""),"Yes")</f>
        <v>Yes</v>
      </c>
      <c r="D770" s="1" t="str">
        <f t="shared" si="1"/>
        <v>jaya tanwani</v>
      </c>
    </row>
    <row r="771">
      <c r="A771" s="1" t="str">
        <f>IFERROR(__xludf.DUMMYFUNCTION("""COMPUTED_VALUE"""),"sulaimon ibrahim")</f>
        <v>sulaimon ibrahim</v>
      </c>
      <c r="B771" s="1" t="str">
        <f>IFERROR(__xludf.DUMMYFUNCTION("""COMPUTED_VALUE"""),"Yes")</f>
        <v>Yes</v>
      </c>
      <c r="D771" s="1" t="str">
        <f t="shared" si="1"/>
        <v>sulaimon ibrahim</v>
      </c>
    </row>
    <row r="772">
      <c r="A772" s="1" t="str">
        <f>IFERROR(__xludf.DUMMYFUNCTION("""COMPUTED_VALUE"""),"Christian Rutan Woods")</f>
        <v>Christian Rutan Woods</v>
      </c>
      <c r="B772" s="1" t="str">
        <f>IFERROR(__xludf.DUMMYFUNCTION("""COMPUTED_VALUE"""),"Yes")</f>
        <v>Yes</v>
      </c>
      <c r="D772" s="1" t="str">
        <f t="shared" si="1"/>
        <v>Christian Rutan Woods</v>
      </c>
    </row>
    <row r="773">
      <c r="A773" s="1" t="str">
        <f>IFERROR(__xludf.DUMMYFUNCTION("""COMPUTED_VALUE"""),"ramreddy")</f>
        <v>ramreddy</v>
      </c>
      <c r="B773" s="1" t="str">
        <f>IFERROR(__xludf.DUMMYFUNCTION("""COMPUTED_VALUE"""),"Yes")</f>
        <v>Yes</v>
      </c>
      <c r="D773" s="1" t="str">
        <f t="shared" si="1"/>
        <v>ramreddy</v>
      </c>
    </row>
    <row r="774">
      <c r="A774" s="1" t="str">
        <f>IFERROR(__xludf.DUMMYFUNCTION("""COMPUTED_VALUE"""),"Ignacio Ruiz")</f>
        <v>Ignacio Ruiz</v>
      </c>
      <c r="B774" s="1" t="str">
        <f>IFERROR(__xludf.DUMMYFUNCTION("""COMPUTED_VALUE"""),"Yes")</f>
        <v>Yes</v>
      </c>
      <c r="D774" s="1" t="str">
        <f t="shared" si="1"/>
        <v>Ignacio Ruiz</v>
      </c>
    </row>
    <row r="775">
      <c r="A775" s="1" t="str">
        <f>IFERROR(__xludf.DUMMYFUNCTION("""COMPUTED_VALUE"""),"Japesh Methuku")</f>
        <v>Japesh Methuku</v>
      </c>
      <c r="B775" s="1" t="str">
        <f>IFERROR(__xludf.DUMMYFUNCTION("""COMPUTED_VALUE"""),"Yes")</f>
        <v>Yes</v>
      </c>
      <c r="D775" s="1" t="str">
        <f t="shared" si="1"/>
        <v>Japesh Methuku</v>
      </c>
    </row>
    <row r="776">
      <c r="A776" s="1" t="str">
        <f>IFERROR(__xludf.DUMMYFUNCTION("""COMPUTED_VALUE"""),"mlearner")</f>
        <v>mlearner</v>
      </c>
      <c r="B776" s="1" t="str">
        <f>IFERROR(__xludf.DUMMYFUNCTION("""COMPUTED_VALUE"""),"Yes")</f>
        <v>Yes</v>
      </c>
      <c r="D776" s="1" t="str">
        <f t="shared" si="1"/>
        <v>mlearner</v>
      </c>
    </row>
    <row r="777">
      <c r="A777" s="1" t="str">
        <f>IFERROR(__xludf.DUMMYFUNCTION("""COMPUTED_VALUE"""),"Vatsal Shah")</f>
        <v>Vatsal Shah</v>
      </c>
      <c r="B777" s="1" t="str">
        <f>IFERROR(__xludf.DUMMYFUNCTION("""COMPUTED_VALUE"""),"Yes")</f>
        <v>Yes</v>
      </c>
      <c r="D777" s="1" t="str">
        <f t="shared" si="1"/>
        <v>Vatsal Shah</v>
      </c>
    </row>
    <row r="778">
      <c r="A778" s="1" t="str">
        <f>IFERROR(__xludf.DUMMYFUNCTION("""COMPUTED_VALUE"""),"dahespindola")</f>
        <v>dahespindola</v>
      </c>
      <c r="B778" s="1" t="str">
        <f>IFERROR(__xludf.DUMMYFUNCTION("""COMPUTED_VALUE"""),"Yes")</f>
        <v>Yes</v>
      </c>
      <c r="D778" s="1" t="str">
        <f t="shared" si="1"/>
        <v>dahespindola</v>
      </c>
    </row>
    <row r="779">
      <c r="A779" s="1" t="str">
        <f>IFERROR(__xludf.DUMMYFUNCTION("""COMPUTED_VALUE"""),"Rofiat Ibrahim ")</f>
        <v>Rofiat Ibrahim </v>
      </c>
      <c r="B779" s="1" t="str">
        <f>IFERROR(__xludf.DUMMYFUNCTION("""COMPUTED_VALUE"""),"Yes")</f>
        <v>Yes</v>
      </c>
      <c r="D779" s="1" t="str">
        <f t="shared" si="1"/>
        <v>Rofiat Ibrahim</v>
      </c>
    </row>
    <row r="780">
      <c r="A780" s="1" t="str">
        <f>IFERROR(__xludf.DUMMYFUNCTION("""COMPUTED_VALUE"""),"Venkat Maguluri")</f>
        <v>Venkat Maguluri</v>
      </c>
      <c r="B780" s="1" t="str">
        <f>IFERROR(__xludf.DUMMYFUNCTION("""COMPUTED_VALUE"""),"Yes")</f>
        <v>Yes</v>
      </c>
      <c r="D780" s="1" t="str">
        <f t="shared" si="1"/>
        <v>Venkat Maguluri</v>
      </c>
    </row>
    <row r="781">
      <c r="A781" s="1" t="str">
        <f>IFERROR(__xludf.DUMMYFUNCTION("""COMPUTED_VALUE"""),"pkams")</f>
        <v>pkams</v>
      </c>
      <c r="B781" s="1" t="str">
        <f>IFERROR(__xludf.DUMMYFUNCTION("""COMPUTED_VALUE"""),"Yes")</f>
        <v>Yes</v>
      </c>
      <c r="D781" s="1" t="str">
        <f t="shared" si="1"/>
        <v>pkams</v>
      </c>
    </row>
    <row r="782">
      <c r="A782" s="1" t="str">
        <f>IFERROR(__xludf.DUMMYFUNCTION("""COMPUTED_VALUE"""),"Vikram Mark Radhakrishnan")</f>
        <v>Vikram Mark Radhakrishnan</v>
      </c>
      <c r="B782" s="1" t="str">
        <f>IFERROR(__xludf.DUMMYFUNCTION("""COMPUTED_VALUE"""),"Yes")</f>
        <v>Yes</v>
      </c>
      <c r="D782" s="1" t="str">
        <f t="shared" si="1"/>
        <v>Vikram Mark Radhakrishnan</v>
      </c>
    </row>
    <row r="783">
      <c r="A783" s="1" t="str">
        <f>IFERROR(__xludf.DUMMYFUNCTION("""COMPUTED_VALUE"""),"Mirza Mehdi")</f>
        <v>Mirza Mehdi</v>
      </c>
      <c r="B783" s="1" t="str">
        <f>IFERROR(__xludf.DUMMYFUNCTION("""COMPUTED_VALUE"""),"Yes")</f>
        <v>Yes</v>
      </c>
      <c r="D783" s="1" t="str">
        <f t="shared" si="1"/>
        <v>Mirza Mehdi</v>
      </c>
    </row>
    <row r="784">
      <c r="A784" s="1" t="str">
        <f>IFERROR(__xludf.DUMMYFUNCTION("""COMPUTED_VALUE"""),"Sumeet kumar singh")</f>
        <v>Sumeet kumar singh</v>
      </c>
      <c r="B784" s="1" t="str">
        <f>IFERROR(__xludf.DUMMYFUNCTION("""COMPUTED_VALUE"""),"Yes")</f>
        <v>Yes</v>
      </c>
      <c r="D784" s="1" t="str">
        <f t="shared" si="1"/>
        <v>Sumeet kumar singh</v>
      </c>
    </row>
    <row r="785">
      <c r="A785" s="1" t="str">
        <f>IFERROR(__xludf.DUMMYFUNCTION("""COMPUTED_VALUE"""),"Yuvraj")</f>
        <v>Yuvraj</v>
      </c>
      <c r="B785" s="1" t="str">
        <f>IFERROR(__xludf.DUMMYFUNCTION("""COMPUTED_VALUE"""),"Yes")</f>
        <v>Yes</v>
      </c>
      <c r="D785" s="1" t="str">
        <f t="shared" si="1"/>
        <v>Yuvraj</v>
      </c>
    </row>
    <row r="786">
      <c r="A786" s="1" t="str">
        <f>IFERROR(__xludf.DUMMYFUNCTION("""COMPUTED_VALUE"""),"am.leheta")</f>
        <v>am.leheta</v>
      </c>
      <c r="B786" s="1" t="str">
        <f>IFERROR(__xludf.DUMMYFUNCTION("""COMPUTED_VALUE"""),"Yes")</f>
        <v>Yes</v>
      </c>
      <c r="D786" s="1" t="str">
        <f t="shared" si="1"/>
        <v>am.leheta</v>
      </c>
    </row>
    <row r="787">
      <c r="A787" s="1" t="str">
        <f>IFERROR(__xludf.DUMMYFUNCTION("""COMPUTED_VALUE"""),"Adekunle Gabriel ")</f>
        <v>Adekunle Gabriel </v>
      </c>
      <c r="B787" s="1" t="str">
        <f>IFERROR(__xludf.DUMMYFUNCTION("""COMPUTED_VALUE"""),"Yes")</f>
        <v>Yes</v>
      </c>
      <c r="D787" s="1" t="str">
        <f t="shared" si="1"/>
        <v>Adekunle Gabriel</v>
      </c>
    </row>
    <row r="788">
      <c r="A788" s="1" t="str">
        <f>IFERROR(__xludf.DUMMYFUNCTION("""COMPUTED_VALUE"""),"Venn Dingal")</f>
        <v>Venn Dingal</v>
      </c>
      <c r="B788" s="1" t="str">
        <f>IFERROR(__xludf.DUMMYFUNCTION("""COMPUTED_VALUE"""),"Yes")</f>
        <v>Yes</v>
      </c>
      <c r="D788" s="1" t="str">
        <f t="shared" si="1"/>
        <v>Venn Dingal</v>
      </c>
    </row>
    <row r="789">
      <c r="A789" s="1" t="str">
        <f>IFERROR(__xludf.DUMMYFUNCTION("""COMPUTED_VALUE"""),"Yogeshsinghal50")</f>
        <v>Yogeshsinghal50</v>
      </c>
      <c r="B789" s="1" t="str">
        <f>IFERROR(__xludf.DUMMYFUNCTION("""COMPUTED_VALUE"""),"Yes")</f>
        <v>Yes</v>
      </c>
      <c r="D789" s="1" t="str">
        <f t="shared" si="1"/>
        <v>Yogeshsinghal50</v>
      </c>
    </row>
    <row r="790">
      <c r="A790" s="1" t="str">
        <f>IFERROR(__xludf.DUMMYFUNCTION("""COMPUTED_VALUE"""),"Sophia Okito")</f>
        <v>Sophia Okito</v>
      </c>
      <c r="B790" s="1" t="str">
        <f>IFERROR(__xludf.DUMMYFUNCTION("""COMPUTED_VALUE"""),"Yes")</f>
        <v>Yes</v>
      </c>
      <c r="D790" s="1" t="str">
        <f t="shared" si="1"/>
        <v>Sophia Okito</v>
      </c>
    </row>
    <row r="791">
      <c r="A791" s="1" t="str">
        <f>IFERROR(__xludf.DUMMYFUNCTION("""COMPUTED_VALUE"""),"rishabh uniyal")</f>
        <v>rishabh uniyal</v>
      </c>
      <c r="B791" s="1" t="str">
        <f>IFERROR(__xludf.DUMMYFUNCTION("""COMPUTED_VALUE"""),"Yes")</f>
        <v>Yes</v>
      </c>
      <c r="D791" s="1" t="str">
        <f t="shared" si="1"/>
        <v>rishabh uniyal</v>
      </c>
    </row>
    <row r="792">
      <c r="A792" s="1" t="str">
        <f>IFERROR(__xludf.DUMMYFUNCTION("""COMPUTED_VALUE"""),"Harits Abdr")</f>
        <v>Harits Abdr</v>
      </c>
      <c r="B792" s="1" t="str">
        <f>IFERROR(__xludf.DUMMYFUNCTION("""COMPUTED_VALUE"""),"Yes")</f>
        <v>Yes</v>
      </c>
      <c r="D792" s="1" t="str">
        <f t="shared" si="1"/>
        <v>Harits Abdr</v>
      </c>
    </row>
    <row r="793">
      <c r="A793" s="1" t="str">
        <f>IFERROR(__xludf.DUMMYFUNCTION("""COMPUTED_VALUE"""),"Mark Ye")</f>
        <v>Mark Ye</v>
      </c>
      <c r="B793" s="1" t="str">
        <f>IFERROR(__xludf.DUMMYFUNCTION("""COMPUTED_VALUE"""),"Yes")</f>
        <v>Yes</v>
      </c>
      <c r="D793" s="1" t="str">
        <f t="shared" si="1"/>
        <v>Mark Ye</v>
      </c>
    </row>
    <row r="794">
      <c r="A794" s="1" t="str">
        <f>IFERROR(__xludf.DUMMYFUNCTION("""COMPUTED_VALUE"""),"Guei-Ya Jhang")</f>
        <v>Guei-Ya Jhang</v>
      </c>
      <c r="B794" s="1" t="str">
        <f>IFERROR(__xludf.DUMMYFUNCTION("""COMPUTED_VALUE"""),"Yes")</f>
        <v>Yes</v>
      </c>
      <c r="D794" s="1" t="str">
        <f t="shared" si="1"/>
        <v>Guei-Ya Jhang</v>
      </c>
    </row>
    <row r="795">
      <c r="A795" s="1" t="str">
        <f>IFERROR(__xludf.DUMMYFUNCTION("""COMPUTED_VALUE"""),"MissDesire")</f>
        <v>MissDesire</v>
      </c>
      <c r="B795" s="1" t="str">
        <f>IFERROR(__xludf.DUMMYFUNCTION("""COMPUTED_VALUE"""),"Yes")</f>
        <v>Yes</v>
      </c>
      <c r="D795" s="1" t="str">
        <f t="shared" si="1"/>
        <v>MissDesire</v>
      </c>
    </row>
    <row r="796">
      <c r="A796" s="1" t="str">
        <f>IFERROR(__xludf.DUMMYFUNCTION("""COMPUTED_VALUE"""),"Norman Lim")</f>
        <v>Norman Lim</v>
      </c>
      <c r="B796" s="1" t="str">
        <f>IFERROR(__xludf.DUMMYFUNCTION("""COMPUTED_VALUE"""),"Yes")</f>
        <v>Yes</v>
      </c>
      <c r="D796" s="1" t="str">
        <f t="shared" si="1"/>
        <v>Norman Lim</v>
      </c>
    </row>
    <row r="797">
      <c r="A797" s="1" t="str">
        <f>IFERROR(__xludf.DUMMYFUNCTION("""COMPUTED_VALUE"""),"Mary Becken")</f>
        <v>Mary Becken</v>
      </c>
      <c r="B797" s="1" t="str">
        <f>IFERROR(__xludf.DUMMYFUNCTION("""COMPUTED_VALUE"""),"Yes")</f>
        <v>Yes</v>
      </c>
      <c r="D797" s="1" t="str">
        <f t="shared" si="1"/>
        <v>Mary Becken</v>
      </c>
    </row>
    <row r="798">
      <c r="A798" s="1" t="str">
        <f>IFERROR(__xludf.DUMMYFUNCTION("""COMPUTED_VALUE"""),"Ranganath Venkataraman")</f>
        <v>Ranganath Venkataraman</v>
      </c>
      <c r="B798" s="1" t="str">
        <f>IFERROR(__xludf.DUMMYFUNCTION("""COMPUTED_VALUE"""),"Yes")</f>
        <v>Yes</v>
      </c>
      <c r="D798" s="1" t="str">
        <f t="shared" si="1"/>
        <v>Ranganath Venkataraman</v>
      </c>
    </row>
    <row r="799">
      <c r="A799" s="1" t="str">
        <f>IFERROR(__xludf.DUMMYFUNCTION("""COMPUTED_VALUE"""),"samiabutt")</f>
        <v>samiabutt</v>
      </c>
      <c r="B799" s="1" t="str">
        <f>IFERROR(__xludf.DUMMYFUNCTION("""COMPUTED_VALUE"""),"Yes")</f>
        <v>Yes</v>
      </c>
      <c r="D799" s="1" t="str">
        <f t="shared" si="1"/>
        <v>samiabutt</v>
      </c>
    </row>
    <row r="800">
      <c r="A800" s="1" t="str">
        <f>IFERROR(__xludf.DUMMYFUNCTION("""COMPUTED_VALUE"""),"Krash")</f>
        <v>Krash</v>
      </c>
      <c r="B800" s="1" t="str">
        <f>IFERROR(__xludf.DUMMYFUNCTION("""COMPUTED_VALUE"""),"Yes")</f>
        <v>Yes</v>
      </c>
      <c r="D800" s="1" t="str">
        <f t="shared" si="1"/>
        <v>Krash</v>
      </c>
    </row>
    <row r="801">
      <c r="A801" s="1" t="str">
        <f>IFERROR(__xludf.DUMMYFUNCTION("""COMPUTED_VALUE"""),"Aaron ")</f>
        <v>Aaron </v>
      </c>
      <c r="B801" s="1" t="str">
        <f>IFERROR(__xludf.DUMMYFUNCTION("""COMPUTED_VALUE"""),"Yes")</f>
        <v>Yes</v>
      </c>
      <c r="D801" s="1" t="str">
        <f t="shared" si="1"/>
        <v>Aaron</v>
      </c>
    </row>
    <row r="802">
      <c r="A802" s="1" t="str">
        <f>IFERROR(__xludf.DUMMYFUNCTION("""COMPUTED_VALUE"""),"Foluwa")</f>
        <v>Foluwa</v>
      </c>
      <c r="B802" s="1" t="str">
        <f>IFERROR(__xludf.DUMMYFUNCTION("""COMPUTED_VALUE"""),"Yes")</f>
        <v>Yes</v>
      </c>
      <c r="D802" s="1" t="str">
        <f t="shared" si="1"/>
        <v>Foluwa</v>
      </c>
    </row>
    <row r="803">
      <c r="A803" s="1" t="str">
        <f>IFERROR(__xludf.DUMMYFUNCTION("""COMPUTED_VALUE"""),"Jeremiah K.N.")</f>
        <v>Jeremiah K.N.</v>
      </c>
      <c r="B803" s="1" t="str">
        <f>IFERROR(__xludf.DUMMYFUNCTION("""COMPUTED_VALUE"""),"Yes")</f>
        <v>Yes</v>
      </c>
      <c r="D803" s="1" t="str">
        <f t="shared" si="1"/>
        <v>Jeremiah K.N.</v>
      </c>
    </row>
    <row r="804">
      <c r="A804" s="1" t="str">
        <f>IFERROR(__xludf.DUMMYFUNCTION("""COMPUTED_VALUE"""),"Xian Xun")</f>
        <v>Xian Xun</v>
      </c>
      <c r="B804" s="1" t="str">
        <f>IFERROR(__xludf.DUMMYFUNCTION("""COMPUTED_VALUE"""),"Yes")</f>
        <v>Yes</v>
      </c>
      <c r="D804" s="1" t="str">
        <f t="shared" si="1"/>
        <v>Xian Xun</v>
      </c>
    </row>
    <row r="805">
      <c r="A805" s="1" t="str">
        <f>IFERROR(__xludf.DUMMYFUNCTION("""COMPUTED_VALUE"""),"Joy Linda Wawira")</f>
        <v>Joy Linda Wawira</v>
      </c>
      <c r="B805" s="1" t="str">
        <f>IFERROR(__xludf.DUMMYFUNCTION("""COMPUTED_VALUE"""),"Yes")</f>
        <v>Yes</v>
      </c>
      <c r="D805" s="1" t="str">
        <f t="shared" si="1"/>
        <v>Joy Linda Wawira</v>
      </c>
    </row>
    <row r="806">
      <c r="A806" s="1" t="str">
        <f>IFERROR(__xludf.DUMMYFUNCTION("""COMPUTED_VALUE"""),"John Cabiles")</f>
        <v>John Cabiles</v>
      </c>
      <c r="B806" s="1" t="str">
        <f>IFERROR(__xludf.DUMMYFUNCTION("""COMPUTED_VALUE"""),"Yes")</f>
        <v>Yes</v>
      </c>
      <c r="D806" s="1" t="str">
        <f t="shared" si="1"/>
        <v>John Cabiles</v>
      </c>
    </row>
    <row r="807">
      <c r="A807" s="1" t="str">
        <f>IFERROR(__xludf.DUMMYFUNCTION("""COMPUTED_VALUE"""),"Harry Lu")</f>
        <v>Harry Lu</v>
      </c>
      <c r="B807" s="1" t="str">
        <f>IFERROR(__xludf.DUMMYFUNCTION("""COMPUTED_VALUE"""),"Yes")</f>
        <v>Yes</v>
      </c>
      <c r="D807" s="1" t="str">
        <f t="shared" si="1"/>
        <v>Harry Lu</v>
      </c>
    </row>
    <row r="808">
      <c r="A808" s="1" t="str">
        <f>IFERROR(__xludf.DUMMYFUNCTION("""COMPUTED_VALUE"""),"simchuck")</f>
        <v>simchuck</v>
      </c>
      <c r="B808" s="1" t="str">
        <f>IFERROR(__xludf.DUMMYFUNCTION("""COMPUTED_VALUE"""),"Yes")</f>
        <v>Yes</v>
      </c>
      <c r="D808" s="1" t="str">
        <f t="shared" si="1"/>
        <v>simchuck</v>
      </c>
    </row>
    <row r="809">
      <c r="A809" s="1" t="str">
        <f>IFERROR(__xludf.DUMMYFUNCTION("""COMPUTED_VALUE"""),"Jappreet Singh")</f>
        <v>Jappreet Singh</v>
      </c>
      <c r="B809" s="1" t="str">
        <f>IFERROR(__xludf.DUMMYFUNCTION("""COMPUTED_VALUE"""),"Yes")</f>
        <v>Yes</v>
      </c>
      <c r="D809" s="1" t="str">
        <f t="shared" si="1"/>
        <v>Jappreet Singh</v>
      </c>
    </row>
    <row r="810">
      <c r="A810" s="1" t="str">
        <f>IFERROR(__xludf.DUMMYFUNCTION("""COMPUTED_VALUE"""),"Mr. Presh")</f>
        <v>Mr. Presh</v>
      </c>
      <c r="B810" s="1" t="str">
        <f>IFERROR(__xludf.DUMMYFUNCTION("""COMPUTED_VALUE"""),"Yes")</f>
        <v>Yes</v>
      </c>
      <c r="D810" s="1" t="str">
        <f t="shared" si="1"/>
        <v>Mr. Presh</v>
      </c>
    </row>
    <row r="811">
      <c r="A811" s="1" t="str">
        <f>IFERROR(__xludf.DUMMYFUNCTION("""COMPUTED_VALUE"""),"Nicholas Miller")</f>
        <v>Nicholas Miller</v>
      </c>
      <c r="B811" s="1" t="str">
        <f>IFERROR(__xludf.DUMMYFUNCTION("""COMPUTED_VALUE"""),"Yes")</f>
        <v>Yes</v>
      </c>
      <c r="D811" s="1" t="str">
        <f t="shared" si="1"/>
        <v>Nicholas Miller</v>
      </c>
    </row>
    <row r="812">
      <c r="A812" s="1" t="str">
        <f>IFERROR(__xludf.DUMMYFUNCTION("""COMPUTED_VALUE"""),"Richu Thomas")</f>
        <v>Richu Thomas</v>
      </c>
      <c r="B812" s="1" t="str">
        <f>IFERROR(__xludf.DUMMYFUNCTION("""COMPUTED_VALUE"""),"Yes")</f>
        <v>Yes</v>
      </c>
      <c r="D812" s="1" t="str">
        <f t="shared" si="1"/>
        <v>Richu Thomas</v>
      </c>
    </row>
    <row r="813">
      <c r="A813" s="1" t="str">
        <f>IFERROR(__xludf.DUMMYFUNCTION("""COMPUTED_VALUE"""),"Ni Putu Noviyanti Kusuma")</f>
        <v>Ni Putu Noviyanti Kusuma</v>
      </c>
      <c r="B813" s="1" t="str">
        <f>IFERROR(__xludf.DUMMYFUNCTION("""COMPUTED_VALUE"""),"Yes")</f>
        <v>Yes</v>
      </c>
      <c r="D813" s="1" t="str">
        <f t="shared" si="1"/>
        <v>Ni Putu Noviyanti Kusuma</v>
      </c>
    </row>
    <row r="814">
      <c r="A814" s="1" t="str">
        <f>IFERROR(__xludf.DUMMYFUNCTION("""COMPUTED_VALUE"""),"Manva Pradhan")</f>
        <v>Manva Pradhan</v>
      </c>
      <c r="B814" s="1" t="str">
        <f>IFERROR(__xludf.DUMMYFUNCTION("""COMPUTED_VALUE"""),"Yes")</f>
        <v>Yes</v>
      </c>
      <c r="D814" s="1" t="str">
        <f t="shared" si="1"/>
        <v>Manva Pradhan</v>
      </c>
    </row>
    <row r="815">
      <c r="A815" s="1" t="str">
        <f>IFERROR(__xludf.DUMMYFUNCTION("""COMPUTED_VALUE"""),"Shamli Singh")</f>
        <v>Shamli Singh</v>
      </c>
      <c r="B815" s="1" t="str">
        <f>IFERROR(__xludf.DUMMYFUNCTION("""COMPUTED_VALUE"""),"Yes")</f>
        <v>Yes</v>
      </c>
      <c r="D815" s="1" t="str">
        <f t="shared" si="1"/>
        <v>Shamli Singh</v>
      </c>
    </row>
    <row r="816">
      <c r="A816" s="1" t="str">
        <f>IFERROR(__xludf.DUMMYFUNCTION("""COMPUTED_VALUE"""),"Anwesha")</f>
        <v>Anwesha</v>
      </c>
      <c r="B816" s="1" t="str">
        <f>IFERROR(__xludf.DUMMYFUNCTION("""COMPUTED_VALUE"""),"Yes")</f>
        <v>Yes</v>
      </c>
      <c r="D816" s="1" t="str">
        <f t="shared" si="1"/>
        <v>Anwesha</v>
      </c>
    </row>
    <row r="817">
      <c r="A817" s="1" t="str">
        <f>IFERROR(__xludf.DUMMYFUNCTION("""COMPUTED_VALUE"""),"Omar Bataineh ")</f>
        <v>Omar Bataineh </v>
      </c>
      <c r="B817" s="1" t="str">
        <f>IFERROR(__xludf.DUMMYFUNCTION("""COMPUTED_VALUE"""),"Yes")</f>
        <v>Yes</v>
      </c>
      <c r="D817" s="1" t="str">
        <f t="shared" si="1"/>
        <v>Omar Bataineh</v>
      </c>
    </row>
    <row r="818">
      <c r="A818" s="1" t="str">
        <f>IFERROR(__xludf.DUMMYFUNCTION("""COMPUTED_VALUE"""),"Robert Taylor")</f>
        <v>Robert Taylor</v>
      </c>
      <c r="B818" s="1" t="str">
        <f>IFERROR(__xludf.DUMMYFUNCTION("""COMPUTED_VALUE"""),"Yes")</f>
        <v>Yes</v>
      </c>
      <c r="D818" s="1" t="str">
        <f t="shared" si="1"/>
        <v>Robert Taylor</v>
      </c>
    </row>
    <row r="819">
      <c r="A819" s="1" t="str">
        <f>IFERROR(__xludf.DUMMYFUNCTION("""COMPUTED_VALUE"""),"Kyle Knudson ")</f>
        <v>Kyle Knudson </v>
      </c>
      <c r="B819" s="1" t="str">
        <f>IFERROR(__xludf.DUMMYFUNCTION("""COMPUTED_VALUE"""),"Yes")</f>
        <v>Yes</v>
      </c>
      <c r="D819" s="1" t="str">
        <f t="shared" si="1"/>
        <v>Kyle Knudson</v>
      </c>
    </row>
    <row r="820">
      <c r="A820" s="1" t="str">
        <f>IFERROR(__xludf.DUMMYFUNCTION("""COMPUTED_VALUE"""),"Luisa Morales")</f>
        <v>Luisa Morales</v>
      </c>
      <c r="B820" s="1" t="str">
        <f>IFERROR(__xludf.DUMMYFUNCTION("""COMPUTED_VALUE"""),"Yes")</f>
        <v>Yes</v>
      </c>
      <c r="D820" s="1" t="str">
        <f t="shared" si="1"/>
        <v>Luisa Morales</v>
      </c>
    </row>
    <row r="821">
      <c r="A821" s="1" t="str">
        <f>IFERROR(__xludf.DUMMYFUNCTION("""COMPUTED_VALUE"""),"Michael")</f>
        <v>Michael</v>
      </c>
      <c r="B821" s="1" t="str">
        <f>IFERROR(__xludf.DUMMYFUNCTION("""COMPUTED_VALUE"""),"Yes")</f>
        <v>Yes</v>
      </c>
      <c r="D821" s="1" t="str">
        <f t="shared" si="1"/>
        <v>Michael</v>
      </c>
    </row>
    <row r="822">
      <c r="A822" s="1" t="str">
        <f>IFERROR(__xludf.DUMMYFUNCTION("""COMPUTED_VALUE"""),"moussa")</f>
        <v>moussa</v>
      </c>
      <c r="B822" s="1" t="str">
        <f>IFERROR(__xludf.DUMMYFUNCTION("""COMPUTED_VALUE"""),"Yes")</f>
        <v>Yes</v>
      </c>
      <c r="D822" s="1" t="str">
        <f t="shared" si="1"/>
        <v>moussa</v>
      </c>
    </row>
    <row r="823">
      <c r="A823" s="1" t="str">
        <f>IFERROR(__xludf.DUMMYFUNCTION("""COMPUTED_VALUE"""),"sadeem.kh992")</f>
        <v>sadeem.kh992</v>
      </c>
      <c r="B823" s="1" t="str">
        <f>IFERROR(__xludf.DUMMYFUNCTION("""COMPUTED_VALUE"""),"Yes")</f>
        <v>Yes</v>
      </c>
      <c r="D823" s="1" t="str">
        <f t="shared" si="1"/>
        <v>sadeem.kh992</v>
      </c>
    </row>
    <row r="824">
      <c r="A824" s="1" t="str">
        <f>IFERROR(__xludf.DUMMYFUNCTION("""COMPUTED_VALUE"""),"jaycob")</f>
        <v>jaycob</v>
      </c>
      <c r="B824" s="1" t="str">
        <f>IFERROR(__xludf.DUMMYFUNCTION("""COMPUTED_VALUE"""),"Yes")</f>
        <v>Yes</v>
      </c>
      <c r="D824" s="1" t="str">
        <f t="shared" si="1"/>
        <v>jaycob</v>
      </c>
    </row>
    <row r="825">
      <c r="A825" s="1" t="str">
        <f>IFERROR(__xludf.DUMMYFUNCTION("""COMPUTED_VALUE"""),"Reza Dwi Utomo")</f>
        <v>Reza Dwi Utomo</v>
      </c>
      <c r="B825" s="1" t="str">
        <f>IFERROR(__xludf.DUMMYFUNCTION("""COMPUTED_VALUE"""),"Yes")</f>
        <v>Yes</v>
      </c>
      <c r="D825" s="1" t="str">
        <f t="shared" si="1"/>
        <v>Reza Dwi Utomo</v>
      </c>
    </row>
    <row r="826">
      <c r="A826" s="1" t="str">
        <f>IFERROR(__xludf.DUMMYFUNCTION("""COMPUTED_VALUE"""),"a")</f>
        <v>a</v>
      </c>
      <c r="B826" s="1" t="str">
        <f>IFERROR(__xludf.DUMMYFUNCTION("""COMPUTED_VALUE"""),"Yes")</f>
        <v>Yes</v>
      </c>
      <c r="D826" s="1" t="str">
        <f t="shared" si="1"/>
        <v>a</v>
      </c>
    </row>
    <row r="827">
      <c r="A827" s="1" t="str">
        <f>IFERROR(__xludf.DUMMYFUNCTION("""COMPUTED_VALUE"""),"Bima Putra Pratama")</f>
        <v>Bima Putra Pratama</v>
      </c>
      <c r="B827" s="1" t="str">
        <f>IFERROR(__xludf.DUMMYFUNCTION("""COMPUTED_VALUE"""),"Yes")</f>
        <v>Yes</v>
      </c>
      <c r="D827" s="1" t="str">
        <f t="shared" si="1"/>
        <v>Bima Putra Pratama</v>
      </c>
    </row>
    <row r="828">
      <c r="A828" s="1" t="str">
        <f>IFERROR(__xludf.DUMMYFUNCTION("""COMPUTED_VALUE"""),"Chelsea Nowlin")</f>
        <v>Chelsea Nowlin</v>
      </c>
      <c r="B828" s="1" t="str">
        <f>IFERROR(__xludf.DUMMYFUNCTION("""COMPUTED_VALUE"""),"Yes")</f>
        <v>Yes</v>
      </c>
      <c r="D828" s="1" t="str">
        <f t="shared" si="1"/>
        <v>Chelsea Nowlin</v>
      </c>
    </row>
    <row r="829">
      <c r="A829" s="1" t="str">
        <f>IFERROR(__xludf.DUMMYFUNCTION("""COMPUTED_VALUE"""),"Syahril RS")</f>
        <v>Syahril RS</v>
      </c>
      <c r="B829" s="1" t="str">
        <f>IFERROR(__xludf.DUMMYFUNCTION("""COMPUTED_VALUE"""),"Yes")</f>
        <v>Yes</v>
      </c>
      <c r="D829" s="1" t="str">
        <f t="shared" si="1"/>
        <v>Syahril RS</v>
      </c>
    </row>
    <row r="830">
      <c r="A830" s="1" t="str">
        <f>IFERROR(__xludf.DUMMYFUNCTION("""COMPUTED_VALUE"""),"Bhupinder")</f>
        <v>Bhupinder</v>
      </c>
      <c r="B830" s="1" t="str">
        <f>IFERROR(__xludf.DUMMYFUNCTION("""COMPUTED_VALUE"""),"Yes")</f>
        <v>Yes</v>
      </c>
      <c r="D830" s="1" t="str">
        <f t="shared" si="1"/>
        <v>Bhupinder</v>
      </c>
    </row>
    <row r="831">
      <c r="A831" s="1" t="str">
        <f>IFERROR(__xludf.DUMMYFUNCTION("""COMPUTED_VALUE"""),"Iwan Saputra")</f>
        <v>Iwan Saputra</v>
      </c>
      <c r="B831" s="1" t="str">
        <f>IFERROR(__xludf.DUMMYFUNCTION("""COMPUTED_VALUE"""),"Yes")</f>
        <v>Yes</v>
      </c>
      <c r="D831" s="1" t="str">
        <f t="shared" si="1"/>
        <v>Iwan Saputra</v>
      </c>
    </row>
    <row r="832">
      <c r="A832" s="1" t="str">
        <f>IFERROR(__xludf.DUMMYFUNCTION("""COMPUTED_VALUE"""),"Funmilayo M Adeyinka")</f>
        <v>Funmilayo M Adeyinka</v>
      </c>
      <c r="B832" s="1" t="str">
        <f>IFERROR(__xludf.DUMMYFUNCTION("""COMPUTED_VALUE"""),"Yes")</f>
        <v>Yes</v>
      </c>
      <c r="D832" s="1" t="str">
        <f t="shared" si="1"/>
        <v>Funmilayo M Adeyinka</v>
      </c>
    </row>
    <row r="833">
      <c r="A833" s="1" t="str">
        <f>IFERROR(__xludf.DUMMYFUNCTION("""COMPUTED_VALUE"""),"Monica Sai Kambala")</f>
        <v>Monica Sai Kambala</v>
      </c>
      <c r="B833" s="1" t="str">
        <f>IFERROR(__xludf.DUMMYFUNCTION("""COMPUTED_VALUE"""),"Yes")</f>
        <v>Yes</v>
      </c>
      <c r="D833" s="1" t="str">
        <f t="shared" si="1"/>
        <v>Monica Sai Kambala</v>
      </c>
    </row>
    <row r="834">
      <c r="A834" s="1" t="str">
        <f>IFERROR(__xludf.DUMMYFUNCTION("""COMPUTED_VALUE"""),"Dominique Sy")</f>
        <v>Dominique Sy</v>
      </c>
      <c r="B834" s="1" t="str">
        <f>IFERROR(__xludf.DUMMYFUNCTION("""COMPUTED_VALUE"""),"Yes")</f>
        <v>Yes</v>
      </c>
      <c r="D834" s="1" t="str">
        <f t="shared" si="1"/>
        <v>Dominique Sy</v>
      </c>
    </row>
    <row r="835">
      <c r="A835" s="1" t="str">
        <f>IFERROR(__xludf.DUMMYFUNCTION("""COMPUTED_VALUE"""),"Hsin-Wen Chang")</f>
        <v>Hsin-Wen Chang</v>
      </c>
      <c r="B835" s="1" t="str">
        <f>IFERROR(__xludf.DUMMYFUNCTION("""COMPUTED_VALUE"""),"Yes")</f>
        <v>Yes</v>
      </c>
      <c r="D835" s="1" t="str">
        <f t="shared" si="1"/>
        <v>Hsin-Wen Chang</v>
      </c>
    </row>
    <row r="836">
      <c r="A836" s="1" t="str">
        <f>IFERROR(__xludf.DUMMYFUNCTION("""COMPUTED_VALUE"""),"Ishika Goel")</f>
        <v>Ishika Goel</v>
      </c>
      <c r="B836" s="1" t="str">
        <f>IFERROR(__xludf.DUMMYFUNCTION("""COMPUTED_VALUE"""),"Yes")</f>
        <v>Yes</v>
      </c>
      <c r="D836" s="1" t="str">
        <f t="shared" si="1"/>
        <v>Ishika Goel</v>
      </c>
    </row>
    <row r="837">
      <c r="A837" s="1" t="str">
        <f>IFERROR(__xludf.DUMMYFUNCTION("""COMPUTED_VALUE"""),"Maria Paula")</f>
        <v>Maria Paula</v>
      </c>
      <c r="B837" s="1" t="str">
        <f>IFERROR(__xludf.DUMMYFUNCTION("""COMPUTED_VALUE"""),"Yes")</f>
        <v>Yes</v>
      </c>
      <c r="D837" s="1" t="str">
        <f t="shared" si="1"/>
        <v>Maria Paula</v>
      </c>
    </row>
    <row r="838">
      <c r="A838" s="1" t="str">
        <f>IFERROR(__xludf.DUMMYFUNCTION("""COMPUTED_VALUE"""),"Nagaraj Dhondale Amarnath")</f>
        <v>Nagaraj Dhondale Amarnath</v>
      </c>
      <c r="B838" s="1" t="str">
        <f>IFERROR(__xludf.DUMMYFUNCTION("""COMPUTED_VALUE"""),"Yes")</f>
        <v>Yes</v>
      </c>
      <c r="D838" s="1" t="str">
        <f t="shared" si="1"/>
        <v>Nagaraj Dhondale Amarnath</v>
      </c>
    </row>
    <row r="839">
      <c r="A839" s="1" t="str">
        <f>IFERROR(__xludf.DUMMYFUNCTION("""COMPUTED_VALUE"""),"Ashish Karn")</f>
        <v>Ashish Karn</v>
      </c>
      <c r="B839" s="1" t="str">
        <f>IFERROR(__xludf.DUMMYFUNCTION("""COMPUTED_VALUE"""),"Yes")</f>
        <v>Yes</v>
      </c>
      <c r="D839" s="1" t="str">
        <f t="shared" si="1"/>
        <v>Ashish Karn</v>
      </c>
    </row>
    <row r="840">
      <c r="A840" s="1" t="str">
        <f>IFERROR(__xludf.DUMMYFUNCTION("""COMPUTED_VALUE"""),"Raquel Andrea Cerda Montañez")</f>
        <v>Raquel Andrea Cerda Montañez</v>
      </c>
      <c r="B840" s="1" t="str">
        <f>IFERROR(__xludf.DUMMYFUNCTION("""COMPUTED_VALUE"""),"Yes")</f>
        <v>Yes</v>
      </c>
      <c r="D840" s="1" t="str">
        <f t="shared" si="1"/>
        <v>Raquel Andrea Cerda Montañez</v>
      </c>
    </row>
    <row r="841">
      <c r="A841" s="1" t="str">
        <f>IFERROR(__xludf.DUMMYFUNCTION("""COMPUTED_VALUE"""),"Jose Rubio")</f>
        <v>Jose Rubio</v>
      </c>
      <c r="B841" s="1" t="str">
        <f>IFERROR(__xludf.DUMMYFUNCTION("""COMPUTED_VALUE"""),"Yes")</f>
        <v>Yes</v>
      </c>
      <c r="D841" s="1" t="str">
        <f t="shared" si="1"/>
        <v>Jose Rubio</v>
      </c>
    </row>
    <row r="842">
      <c r="A842" s="1" t="str">
        <f>IFERROR(__xludf.DUMMYFUNCTION("""COMPUTED_VALUE"""),"Georges D Auguste")</f>
        <v>Georges D Auguste</v>
      </c>
      <c r="B842" s="1" t="str">
        <f>IFERROR(__xludf.DUMMYFUNCTION("""COMPUTED_VALUE"""),"Yes")</f>
        <v>Yes</v>
      </c>
      <c r="D842" s="1" t="str">
        <f t="shared" si="1"/>
        <v>Georges D Auguste</v>
      </c>
    </row>
    <row r="843">
      <c r="A843" s="1" t="str">
        <f>IFERROR(__xludf.DUMMYFUNCTION("""COMPUTED_VALUE"""),"Mokit Hossain")</f>
        <v>Mokit Hossain</v>
      </c>
      <c r="B843" s="1" t="str">
        <f>IFERROR(__xludf.DUMMYFUNCTION("""COMPUTED_VALUE"""),"Yes")</f>
        <v>Yes</v>
      </c>
      <c r="D843" s="1" t="str">
        <f t="shared" si="1"/>
        <v>Mokit Hossain</v>
      </c>
    </row>
    <row r="844">
      <c r="A844" s="1" t="str">
        <f>IFERROR(__xludf.DUMMYFUNCTION("""COMPUTED_VALUE"""),"Ronaldo Cachi Delgado")</f>
        <v>Ronaldo Cachi Delgado</v>
      </c>
      <c r="B844" s="1" t="str">
        <f>IFERROR(__xludf.DUMMYFUNCTION("""COMPUTED_VALUE"""),"Yes")</f>
        <v>Yes</v>
      </c>
      <c r="D844" s="1" t="str">
        <f t="shared" si="1"/>
        <v>Ronaldo Cachi Delgado</v>
      </c>
    </row>
    <row r="845">
      <c r="A845" s="1" t="str">
        <f>IFERROR(__xludf.DUMMYFUNCTION("""COMPUTED_VALUE"""),"Ramya Ramesh")</f>
        <v>Ramya Ramesh</v>
      </c>
      <c r="B845" s="1" t="str">
        <f>IFERROR(__xludf.DUMMYFUNCTION("""COMPUTED_VALUE"""),"Yes")</f>
        <v>Yes</v>
      </c>
      <c r="D845" s="1" t="str">
        <f t="shared" si="1"/>
        <v>Ramya Ramesh</v>
      </c>
    </row>
    <row r="846">
      <c r="A846" s="1" t="str">
        <f>IFERROR(__xludf.DUMMYFUNCTION("""COMPUTED_VALUE"""),"prabhanshu")</f>
        <v>prabhanshu</v>
      </c>
      <c r="B846" s="1" t="str">
        <f>IFERROR(__xludf.DUMMYFUNCTION("""COMPUTED_VALUE"""),"Yes")</f>
        <v>Yes</v>
      </c>
      <c r="D846" s="1" t="str">
        <f t="shared" si="1"/>
        <v>prabhanshu</v>
      </c>
    </row>
    <row r="847">
      <c r="A847" s="1" t="str">
        <f>IFERROR(__xludf.DUMMYFUNCTION("""COMPUTED_VALUE"""),"Imam.Maulana")</f>
        <v>Imam.Maulana</v>
      </c>
      <c r="B847" s="1" t="str">
        <f>IFERROR(__xludf.DUMMYFUNCTION("""COMPUTED_VALUE"""),"Yes")</f>
        <v>Yes</v>
      </c>
      <c r="D847" s="1" t="str">
        <f t="shared" si="1"/>
        <v>Imam.Maulana</v>
      </c>
    </row>
    <row r="848">
      <c r="A848" s="1" t="str">
        <f>IFERROR(__xludf.DUMMYFUNCTION("""COMPUTED_VALUE"""),"Divya Gugale")</f>
        <v>Divya Gugale</v>
      </c>
      <c r="B848" s="1" t="str">
        <f>IFERROR(__xludf.DUMMYFUNCTION("""COMPUTED_VALUE"""),"Yes")</f>
        <v>Yes</v>
      </c>
      <c r="D848" s="1" t="str">
        <f t="shared" si="1"/>
        <v>Divya Gugale</v>
      </c>
    </row>
    <row r="849">
      <c r="A849" s="1" t="str">
        <f>IFERROR(__xludf.DUMMYFUNCTION("""COMPUTED_VALUE"""),"Reijay")</f>
        <v>Reijay</v>
      </c>
      <c r="B849" s="1" t="str">
        <f>IFERROR(__xludf.DUMMYFUNCTION("""COMPUTED_VALUE"""),"Yes")</f>
        <v>Yes</v>
      </c>
      <c r="D849" s="1" t="str">
        <f t="shared" si="1"/>
        <v>Reijay</v>
      </c>
    </row>
    <row r="850">
      <c r="A850" s="1" t="str">
        <f>IFERROR(__xludf.DUMMYFUNCTION("""COMPUTED_VALUE"""),"Jorge")</f>
        <v>Jorge</v>
      </c>
      <c r="B850" s="1" t="str">
        <f>IFERROR(__xludf.DUMMYFUNCTION("""COMPUTED_VALUE"""),"Yes")</f>
        <v>Yes</v>
      </c>
      <c r="D850" s="1" t="str">
        <f t="shared" si="1"/>
        <v>Jorge</v>
      </c>
    </row>
    <row r="851">
      <c r="A851" s="1" t="str">
        <f>IFERROR(__xludf.DUMMYFUNCTION("""COMPUTED_VALUE"""),"Ugochi Jones")</f>
        <v>Ugochi Jones</v>
      </c>
      <c r="B851" s="1" t="str">
        <f>IFERROR(__xludf.DUMMYFUNCTION("""COMPUTED_VALUE"""),"Yes")</f>
        <v>Yes</v>
      </c>
      <c r="D851" s="1" t="str">
        <f t="shared" si="1"/>
        <v>Ugochi Jones</v>
      </c>
    </row>
    <row r="852">
      <c r="A852" s="1" t="str">
        <f>IFERROR(__xludf.DUMMYFUNCTION("""COMPUTED_VALUE"""),"Yohannes B Bekele")</f>
        <v>Yohannes B Bekele</v>
      </c>
      <c r="B852" s="1" t="str">
        <f>IFERROR(__xludf.DUMMYFUNCTION("""COMPUTED_VALUE"""),"Yes")</f>
        <v>Yes</v>
      </c>
      <c r="D852" s="1" t="str">
        <f t="shared" si="1"/>
        <v>Yohannes B Bekele</v>
      </c>
    </row>
    <row r="853">
      <c r="A853" s="1" t="str">
        <f>IFERROR(__xludf.DUMMYFUNCTION("""COMPUTED_VALUE"""),"Mahima")</f>
        <v>Mahima</v>
      </c>
      <c r="B853" s="1" t="str">
        <f>IFERROR(__xludf.DUMMYFUNCTION("""COMPUTED_VALUE"""),"Yes")</f>
        <v>Yes</v>
      </c>
      <c r="D853" s="1" t="str">
        <f t="shared" si="1"/>
        <v>Mahima</v>
      </c>
    </row>
    <row r="854">
      <c r="A854" s="1" t="str">
        <f>IFERROR(__xludf.DUMMYFUNCTION("""COMPUTED_VALUE"""),"arfat")</f>
        <v>arfat</v>
      </c>
      <c r="B854" s="1" t="str">
        <f>IFERROR(__xludf.DUMMYFUNCTION("""COMPUTED_VALUE"""),"Yes")</f>
        <v>Yes</v>
      </c>
      <c r="D854" s="1" t="str">
        <f t="shared" si="1"/>
        <v>arfat</v>
      </c>
    </row>
    <row r="855">
      <c r="A855" s="1" t="str">
        <f>IFERROR(__xludf.DUMMYFUNCTION("""COMPUTED_VALUE"""),"tmmsagheer")</f>
        <v>tmmsagheer</v>
      </c>
      <c r="B855" s="1" t="str">
        <f>IFERROR(__xludf.DUMMYFUNCTION("""COMPUTED_VALUE"""),"Yes")</f>
        <v>Yes</v>
      </c>
      <c r="D855" s="1" t="str">
        <f t="shared" si="1"/>
        <v>tmmsagheer</v>
      </c>
    </row>
    <row r="856">
      <c r="A856" s="1" t="str">
        <f>IFERROR(__xludf.DUMMYFUNCTION("""COMPUTED_VALUE"""),"aaron g")</f>
        <v>aaron g</v>
      </c>
      <c r="B856" s="1" t="str">
        <f>IFERROR(__xludf.DUMMYFUNCTION("""COMPUTED_VALUE"""),"Yes")</f>
        <v>Yes</v>
      </c>
      <c r="D856" s="1" t="str">
        <f t="shared" si="1"/>
        <v>aaron g</v>
      </c>
    </row>
    <row r="857">
      <c r="A857" s="1" t="str">
        <f>IFERROR(__xludf.DUMMYFUNCTION("""COMPUTED_VALUE"""),"Aparna Kumari")</f>
        <v>Aparna Kumari</v>
      </c>
      <c r="B857" s="1" t="str">
        <f>IFERROR(__xludf.DUMMYFUNCTION("""COMPUTED_VALUE"""),"Yes")</f>
        <v>Yes</v>
      </c>
      <c r="D857" s="1" t="str">
        <f t="shared" si="1"/>
        <v>Aparna Kumari</v>
      </c>
    </row>
    <row r="858">
      <c r="A858" s="1" t="str">
        <f>IFERROR(__xludf.DUMMYFUNCTION("""COMPUTED_VALUE"""),"Harkirat Singh")</f>
        <v>Harkirat Singh</v>
      </c>
      <c r="B858" s="1" t="str">
        <f>IFERROR(__xludf.DUMMYFUNCTION("""COMPUTED_VALUE"""),"Yes")</f>
        <v>Yes</v>
      </c>
      <c r="D858" s="1" t="str">
        <f t="shared" si="1"/>
        <v>Harkirat Singh</v>
      </c>
    </row>
    <row r="859">
      <c r="A859" s="1" t="str">
        <f>IFERROR(__xludf.DUMMYFUNCTION("""COMPUTED_VALUE"""),"Vinay More")</f>
        <v>Vinay More</v>
      </c>
      <c r="B859" s="1" t="str">
        <f>IFERROR(__xludf.DUMMYFUNCTION("""COMPUTED_VALUE"""),"Yes")</f>
        <v>Yes</v>
      </c>
      <c r="D859" s="1" t="str">
        <f t="shared" si="1"/>
        <v>Vinay More</v>
      </c>
    </row>
    <row r="860">
      <c r="A860" s="1" t="str">
        <f>IFERROR(__xludf.DUMMYFUNCTION("""COMPUTED_VALUE"""),"Jenny Treviño")</f>
        <v>Jenny Treviño</v>
      </c>
      <c r="B860" s="1" t="str">
        <f>IFERROR(__xludf.DUMMYFUNCTION("""COMPUTED_VALUE"""),"Yes")</f>
        <v>Yes</v>
      </c>
      <c r="D860" s="1" t="str">
        <f t="shared" si="1"/>
        <v>Jenny Treviño</v>
      </c>
    </row>
    <row r="861">
      <c r="A861" s="1" t="str">
        <f>IFERROR(__xludf.DUMMYFUNCTION("""COMPUTED_VALUE"""),"Mohan")</f>
        <v>Mohan</v>
      </c>
      <c r="B861" s="1" t="str">
        <f>IFERROR(__xludf.DUMMYFUNCTION("""COMPUTED_VALUE"""),"Yes")</f>
        <v>Yes</v>
      </c>
      <c r="D861" s="1" t="str">
        <f t="shared" si="1"/>
        <v>Mohan</v>
      </c>
    </row>
    <row r="862">
      <c r="A862" s="1" t="str">
        <f>IFERROR(__xludf.DUMMYFUNCTION("""COMPUTED_VALUE"""),"Luis Rodríguez")</f>
        <v>Luis Rodríguez</v>
      </c>
      <c r="B862" s="1" t="str">
        <f>IFERROR(__xludf.DUMMYFUNCTION("""COMPUTED_VALUE"""),"Yes")</f>
        <v>Yes</v>
      </c>
      <c r="D862" s="1" t="str">
        <f t="shared" si="1"/>
        <v>Luis Rodríguez</v>
      </c>
    </row>
    <row r="863">
      <c r="A863" s="1" t="str">
        <f>IFERROR(__xludf.DUMMYFUNCTION("""COMPUTED_VALUE"""),"kazeem Awoniyi")</f>
        <v>kazeem Awoniyi</v>
      </c>
      <c r="B863" s="1" t="str">
        <f>IFERROR(__xludf.DUMMYFUNCTION("""COMPUTED_VALUE"""),"Yes")</f>
        <v>Yes</v>
      </c>
      <c r="D863" s="1" t="str">
        <f t="shared" si="1"/>
        <v>kazeem Awoniyi</v>
      </c>
    </row>
    <row r="864">
      <c r="A864" s="1" t="str">
        <f>IFERROR(__xludf.DUMMYFUNCTION("""COMPUTED_VALUE"""),"Eduardo Navickas")</f>
        <v>Eduardo Navickas</v>
      </c>
      <c r="B864" s="1" t="str">
        <f>IFERROR(__xludf.DUMMYFUNCTION("""COMPUTED_VALUE"""),"Yes")</f>
        <v>Yes</v>
      </c>
      <c r="D864" s="1" t="str">
        <f t="shared" si="1"/>
        <v>Eduardo Navickas</v>
      </c>
    </row>
    <row r="865">
      <c r="A865" s="1" t="str">
        <f>IFERROR(__xludf.DUMMYFUNCTION("""COMPUTED_VALUE"""),"Rodrigo Piña Lépiz")</f>
        <v>Rodrigo Piña Lépiz</v>
      </c>
      <c r="B865" s="1" t="str">
        <f>IFERROR(__xludf.DUMMYFUNCTION("""COMPUTED_VALUE"""),"Yes")</f>
        <v>Yes</v>
      </c>
      <c r="D865" s="1" t="str">
        <f t="shared" si="1"/>
        <v>Rodrigo Piña Lépiz</v>
      </c>
    </row>
    <row r="866">
      <c r="A866" s="1" t="str">
        <f>IFERROR(__xludf.DUMMYFUNCTION("""COMPUTED_VALUE"""),"Kashfia")</f>
        <v>Kashfia</v>
      </c>
      <c r="B866" s="1" t="str">
        <f>IFERROR(__xludf.DUMMYFUNCTION("""COMPUTED_VALUE"""),"Yes")</f>
        <v>Yes</v>
      </c>
      <c r="D866" s="1" t="str">
        <f t="shared" si="1"/>
        <v>Kashfia</v>
      </c>
    </row>
    <row r="867">
      <c r="A867" s="1" t="str">
        <f>IFERROR(__xludf.DUMMYFUNCTION("""COMPUTED_VALUE"""),"Bhavya Chawla")</f>
        <v>Bhavya Chawla</v>
      </c>
      <c r="B867" s="1" t="str">
        <f>IFERROR(__xludf.DUMMYFUNCTION("""COMPUTED_VALUE"""),"Yes")</f>
        <v>Yes</v>
      </c>
      <c r="D867" s="1" t="str">
        <f t="shared" si="1"/>
        <v>Bhavya Chawla</v>
      </c>
    </row>
    <row r="868">
      <c r="A868" s="1" t="str">
        <f>IFERROR(__xludf.DUMMYFUNCTION("""COMPUTED_VALUE"""),"Cristina")</f>
        <v>Cristina</v>
      </c>
      <c r="B868" s="1" t="str">
        <f>IFERROR(__xludf.DUMMYFUNCTION("""COMPUTED_VALUE"""),"Yes")</f>
        <v>Yes</v>
      </c>
      <c r="D868" s="1" t="str">
        <f t="shared" si="1"/>
        <v>Cristina</v>
      </c>
    </row>
    <row r="869">
      <c r="A869" s="1" t="str">
        <f>IFERROR(__xludf.DUMMYFUNCTION("""COMPUTED_VALUE"""),"Detlev Kerkovius")</f>
        <v>Detlev Kerkovius</v>
      </c>
      <c r="B869" s="1" t="str">
        <f>IFERROR(__xludf.DUMMYFUNCTION("""COMPUTED_VALUE"""),"Yes")</f>
        <v>Yes</v>
      </c>
      <c r="D869" s="1" t="str">
        <f t="shared" si="1"/>
        <v>Detlev Kerkovius</v>
      </c>
    </row>
    <row r="870">
      <c r="A870" s="1" t="str">
        <f>IFERROR(__xludf.DUMMYFUNCTION("""COMPUTED_VALUE"""),"SnehaPawar")</f>
        <v>SnehaPawar</v>
      </c>
      <c r="B870" s="1" t="str">
        <f>IFERROR(__xludf.DUMMYFUNCTION("""COMPUTED_VALUE"""),"Yes")</f>
        <v>Yes</v>
      </c>
      <c r="D870" s="1" t="str">
        <f t="shared" si="1"/>
        <v>SnehaPawar</v>
      </c>
    </row>
    <row r="871">
      <c r="A871" s="1" t="str">
        <f>IFERROR(__xludf.DUMMYFUNCTION("""COMPUTED_VALUE"""),"Jagannathan Arumugam")</f>
        <v>Jagannathan Arumugam</v>
      </c>
      <c r="B871" s="1" t="str">
        <f>IFERROR(__xludf.DUMMYFUNCTION("""COMPUTED_VALUE"""),"Yes")</f>
        <v>Yes</v>
      </c>
      <c r="D871" s="1" t="str">
        <f t="shared" si="1"/>
        <v>Jagannathan Arumugam</v>
      </c>
    </row>
    <row r="872">
      <c r="A872" s="1" t="str">
        <f>IFERROR(__xludf.DUMMYFUNCTION("""COMPUTED_VALUE"""),"Salinee Kingbaisomboon")</f>
        <v>Salinee Kingbaisomboon</v>
      </c>
      <c r="B872" s="1" t="str">
        <f>IFERROR(__xludf.DUMMYFUNCTION("""COMPUTED_VALUE"""),"Yes")</f>
        <v>Yes</v>
      </c>
      <c r="D872" s="1" t="str">
        <f t="shared" si="1"/>
        <v>Salinee Kingbaisomboon</v>
      </c>
    </row>
    <row r="873">
      <c r="A873" s="1" t="str">
        <f>IFERROR(__xludf.DUMMYFUNCTION("""COMPUTED_VALUE"""),"Purushottam Dangol")</f>
        <v>Purushottam Dangol</v>
      </c>
      <c r="B873" s="1" t="str">
        <f>IFERROR(__xludf.DUMMYFUNCTION("""COMPUTED_VALUE"""),"Yes")</f>
        <v>Yes</v>
      </c>
      <c r="D873" s="1" t="str">
        <f t="shared" si="1"/>
        <v>Purushottam Dangol</v>
      </c>
    </row>
    <row r="874">
      <c r="A874" s="1" t="str">
        <f>IFERROR(__xludf.DUMMYFUNCTION("""COMPUTED_VALUE"""),"Rafael Dias")</f>
        <v>Rafael Dias</v>
      </c>
      <c r="B874" s="1" t="str">
        <f>IFERROR(__xludf.DUMMYFUNCTION("""COMPUTED_VALUE"""),"Yes")</f>
        <v>Yes</v>
      </c>
      <c r="D874" s="1" t="str">
        <f t="shared" si="1"/>
        <v>Rafael Dias</v>
      </c>
    </row>
    <row r="875">
      <c r="A875" s="1" t="str">
        <f>IFERROR(__xludf.DUMMYFUNCTION("""COMPUTED_VALUE"""),"Antonio Garcia")</f>
        <v>Antonio Garcia</v>
      </c>
      <c r="B875" s="1" t="str">
        <f>IFERROR(__xludf.DUMMYFUNCTION("""COMPUTED_VALUE"""),"Yes")</f>
        <v>Yes</v>
      </c>
      <c r="D875" s="1" t="str">
        <f t="shared" si="1"/>
        <v>Antonio Garcia</v>
      </c>
    </row>
    <row r="876">
      <c r="A876" s="1" t="str">
        <f>IFERROR(__xludf.DUMMYFUNCTION("""COMPUTED_VALUE"""),"Carlos Alcantara")</f>
        <v>Carlos Alcantara</v>
      </c>
      <c r="B876" s="1" t="str">
        <f>IFERROR(__xludf.DUMMYFUNCTION("""COMPUTED_VALUE"""),"Yes")</f>
        <v>Yes</v>
      </c>
      <c r="D876" s="1" t="str">
        <f t="shared" si="1"/>
        <v>Carlos Alcantara</v>
      </c>
    </row>
    <row r="877">
      <c r="A877" s="1" t="str">
        <f>IFERROR(__xludf.DUMMYFUNCTION("""COMPUTED_VALUE"""),"Soumyanil Banerjee")</f>
        <v>Soumyanil Banerjee</v>
      </c>
      <c r="B877" s="1" t="str">
        <f>IFERROR(__xludf.DUMMYFUNCTION("""COMPUTED_VALUE"""),"Yes")</f>
        <v>Yes</v>
      </c>
      <c r="D877" s="1" t="str">
        <f t="shared" si="1"/>
        <v>Soumyanil Banerjee</v>
      </c>
    </row>
    <row r="878">
      <c r="A878" s="1" t="str">
        <f>IFERROR(__xludf.DUMMYFUNCTION("""COMPUTED_VALUE"""),"Whitehat")</f>
        <v>Whitehat</v>
      </c>
      <c r="B878" s="1" t="str">
        <f>IFERROR(__xludf.DUMMYFUNCTION("""COMPUTED_VALUE"""),"Yes")</f>
        <v>Yes</v>
      </c>
      <c r="D878" s="1" t="str">
        <f t="shared" si="1"/>
        <v>Whitehat</v>
      </c>
    </row>
    <row r="879">
      <c r="A879" s="1" t="str">
        <f>IFERROR(__xludf.DUMMYFUNCTION("""COMPUTED_VALUE"""),"Silla Priyadarshni")</f>
        <v>Silla Priyadarshni</v>
      </c>
      <c r="B879" s="1" t="str">
        <f>IFERROR(__xludf.DUMMYFUNCTION("""COMPUTED_VALUE"""),"Yes")</f>
        <v>Yes</v>
      </c>
      <c r="D879" s="1" t="str">
        <f t="shared" si="1"/>
        <v>Silla Priyadarshni</v>
      </c>
    </row>
    <row r="880">
      <c r="A880" s="1" t="str">
        <f>IFERROR(__xludf.DUMMYFUNCTION("""COMPUTED_VALUE"""),"Shivranjan Kolvankar")</f>
        <v>Shivranjan Kolvankar</v>
      </c>
      <c r="B880" s="1" t="str">
        <f>IFERROR(__xludf.DUMMYFUNCTION("""COMPUTED_VALUE"""),"Yes")</f>
        <v>Yes</v>
      </c>
      <c r="D880" s="1" t="str">
        <f t="shared" si="1"/>
        <v>Shivranjan Kolvankar</v>
      </c>
    </row>
    <row r="881">
      <c r="A881" s="1" t="str">
        <f>IFERROR(__xludf.DUMMYFUNCTION("""COMPUTED_VALUE"""),"Karan Ambasht")</f>
        <v>Karan Ambasht</v>
      </c>
      <c r="B881" s="1" t="str">
        <f>IFERROR(__xludf.DUMMYFUNCTION("""COMPUTED_VALUE"""),"Yes")</f>
        <v>Yes</v>
      </c>
      <c r="D881" s="1" t="str">
        <f t="shared" si="1"/>
        <v>Karan Ambasht</v>
      </c>
    </row>
    <row r="882">
      <c r="A882" s="1" t="str">
        <f>IFERROR(__xludf.DUMMYFUNCTION("""COMPUTED_VALUE"""),"Claudia Sameshima")</f>
        <v>Claudia Sameshima</v>
      </c>
      <c r="B882" s="1" t="str">
        <f>IFERROR(__xludf.DUMMYFUNCTION("""COMPUTED_VALUE"""),"Yes")</f>
        <v>Yes</v>
      </c>
      <c r="D882" s="1" t="str">
        <f t="shared" si="1"/>
        <v>Claudia Sameshima</v>
      </c>
    </row>
    <row r="883">
      <c r="A883" s="1" t="str">
        <f>IFERROR(__xludf.DUMMYFUNCTION("""COMPUTED_VALUE"""),"Bhushit Nema")</f>
        <v>Bhushit Nema</v>
      </c>
      <c r="B883" s="1" t="str">
        <f>IFERROR(__xludf.DUMMYFUNCTION("""COMPUTED_VALUE"""),"Yes")</f>
        <v>Yes</v>
      </c>
      <c r="D883" s="1" t="str">
        <f t="shared" si="1"/>
        <v>Bhushit Nema</v>
      </c>
    </row>
    <row r="884">
      <c r="A884" s="1" t="str">
        <f>IFERROR(__xludf.DUMMYFUNCTION("""COMPUTED_VALUE"""),"melvinroy")</f>
        <v>melvinroy</v>
      </c>
      <c r="B884" s="1" t="str">
        <f>IFERROR(__xludf.DUMMYFUNCTION("""COMPUTED_VALUE"""),"Yes")</f>
        <v>Yes</v>
      </c>
      <c r="D884" s="1" t="str">
        <f t="shared" si="1"/>
        <v>melvinroy</v>
      </c>
    </row>
    <row r="885">
      <c r="A885" s="1" t="str">
        <f>IFERROR(__xludf.DUMMYFUNCTION("""COMPUTED_VALUE"""),"Mohamed Faris")</f>
        <v>Mohamed Faris</v>
      </c>
      <c r="B885" s="1" t="str">
        <f>IFERROR(__xludf.DUMMYFUNCTION("""COMPUTED_VALUE"""),"Yes")</f>
        <v>Yes</v>
      </c>
      <c r="D885" s="1" t="str">
        <f t="shared" si="1"/>
        <v>Mohamed Faris</v>
      </c>
    </row>
    <row r="886">
      <c r="A886" s="1" t="str">
        <f>IFERROR(__xludf.DUMMYFUNCTION("""COMPUTED_VALUE"""),"Haripriya")</f>
        <v>Haripriya</v>
      </c>
      <c r="B886" s="1" t="str">
        <f>IFERROR(__xludf.DUMMYFUNCTION("""COMPUTED_VALUE"""),"Yes")</f>
        <v>Yes</v>
      </c>
      <c r="D886" s="1" t="str">
        <f t="shared" si="1"/>
        <v>Haripriya</v>
      </c>
    </row>
    <row r="887">
      <c r="A887" s="1" t="str">
        <f>IFERROR(__xludf.DUMMYFUNCTION("""COMPUTED_VALUE"""),"Sahana M")</f>
        <v>Sahana M</v>
      </c>
      <c r="B887" s="1" t="str">
        <f>IFERROR(__xludf.DUMMYFUNCTION("""COMPUTED_VALUE"""),"Yes")</f>
        <v>Yes</v>
      </c>
      <c r="D887" s="1" t="str">
        <f t="shared" si="1"/>
        <v>Sahana M</v>
      </c>
    </row>
    <row r="888">
      <c r="A888" s="1" t="str">
        <f>IFERROR(__xludf.DUMMYFUNCTION("""COMPUTED_VALUE"""),"xu")</f>
        <v>xu</v>
      </c>
      <c r="B888" s="1" t="str">
        <f>IFERROR(__xludf.DUMMYFUNCTION("""COMPUTED_VALUE"""),"Yes")</f>
        <v>Yes</v>
      </c>
      <c r="D888" s="1" t="str">
        <f t="shared" si="1"/>
        <v>xu</v>
      </c>
    </row>
    <row r="889">
      <c r="A889" s="1" t="str">
        <f>IFERROR(__xludf.DUMMYFUNCTION("""COMPUTED_VALUE"""),"Vinayak nv")</f>
        <v>Vinayak nv</v>
      </c>
      <c r="B889" s="1" t="str">
        <f>IFERROR(__xludf.DUMMYFUNCTION("""COMPUTED_VALUE"""),"Yes")</f>
        <v>Yes</v>
      </c>
      <c r="D889" s="1" t="str">
        <f t="shared" si="1"/>
        <v>Vinayak nv</v>
      </c>
    </row>
    <row r="890">
      <c r="A890" s="1" t="str">
        <f>IFERROR(__xludf.DUMMYFUNCTION("""COMPUTED_VALUE"""),"Devipriya")</f>
        <v>Devipriya</v>
      </c>
      <c r="B890" s="1" t="str">
        <f>IFERROR(__xludf.DUMMYFUNCTION("""COMPUTED_VALUE"""),"Yes")</f>
        <v>Yes</v>
      </c>
      <c r="D890" s="1" t="str">
        <f t="shared" si="1"/>
        <v>Devipriya</v>
      </c>
    </row>
    <row r="891">
      <c r="A891" s="1" t="str">
        <f>IFERROR(__xludf.DUMMYFUNCTION("""COMPUTED_VALUE"""),"Manikanta Loya")</f>
        <v>Manikanta Loya</v>
      </c>
      <c r="B891" s="1" t="str">
        <f>IFERROR(__xludf.DUMMYFUNCTION("""COMPUTED_VALUE"""),"Yes")</f>
        <v>Yes</v>
      </c>
      <c r="D891" s="1" t="str">
        <f t="shared" si="1"/>
        <v>Manikanta Loya</v>
      </c>
    </row>
    <row r="892">
      <c r="A892" s="1" t="str">
        <f>IFERROR(__xludf.DUMMYFUNCTION("""COMPUTED_VALUE"""),"Komal Khetlani")</f>
        <v>Komal Khetlani</v>
      </c>
      <c r="B892" s="1" t="str">
        <f>IFERROR(__xludf.DUMMYFUNCTION("""COMPUTED_VALUE"""),"Yes")</f>
        <v>Yes</v>
      </c>
      <c r="D892" s="1" t="str">
        <f t="shared" si="1"/>
        <v>Komal Khetlani</v>
      </c>
    </row>
    <row r="893">
      <c r="A893" s="1" t="str">
        <f>IFERROR(__xludf.DUMMYFUNCTION("""COMPUTED_VALUE"""),"fnando1995")</f>
        <v>fnando1995</v>
      </c>
      <c r="B893" s="1" t="str">
        <f>IFERROR(__xludf.DUMMYFUNCTION("""COMPUTED_VALUE"""),"Yes")</f>
        <v>Yes</v>
      </c>
      <c r="D893" s="1" t="str">
        <f t="shared" si="1"/>
        <v>fnando1995</v>
      </c>
    </row>
    <row r="894">
      <c r="A894" s="1" t="str">
        <f>IFERROR(__xludf.DUMMYFUNCTION("""COMPUTED_VALUE"""),"Fernando T")</f>
        <v>Fernando T</v>
      </c>
      <c r="B894" s="1" t="str">
        <f>IFERROR(__xludf.DUMMYFUNCTION("""COMPUTED_VALUE"""),"Yes")</f>
        <v>Yes</v>
      </c>
      <c r="D894" s="1" t="str">
        <f t="shared" si="1"/>
        <v>Fernando T</v>
      </c>
    </row>
    <row r="895">
      <c r="A895" s="1" t="str">
        <f>IFERROR(__xludf.DUMMYFUNCTION("""COMPUTED_VALUE"""),"Jie")</f>
        <v>Jie</v>
      </c>
      <c r="B895" s="1" t="str">
        <f>IFERROR(__xludf.DUMMYFUNCTION("""COMPUTED_VALUE"""),"Yes")</f>
        <v>Yes</v>
      </c>
      <c r="D895" s="1" t="str">
        <f t="shared" si="1"/>
        <v>Jie</v>
      </c>
    </row>
    <row r="896">
      <c r="A896" s="1" t="str">
        <f>IFERROR(__xludf.DUMMYFUNCTION("""COMPUTED_VALUE"""),"Valeriya Drachuk")</f>
        <v>Valeriya Drachuk</v>
      </c>
      <c r="B896" s="1" t="str">
        <f>IFERROR(__xludf.DUMMYFUNCTION("""COMPUTED_VALUE"""),"Yes")</f>
        <v>Yes</v>
      </c>
      <c r="D896" s="1" t="str">
        <f t="shared" si="1"/>
        <v>Valeriya Drachuk</v>
      </c>
    </row>
    <row r="897">
      <c r="A897" s="1" t="str">
        <f>IFERROR(__xludf.DUMMYFUNCTION("""COMPUTED_VALUE"""),"Melwin Amith D'Almeida")</f>
        <v>Melwin Amith D'Almeida</v>
      </c>
      <c r="B897" s="1" t="str">
        <f>IFERROR(__xludf.DUMMYFUNCTION("""COMPUTED_VALUE"""),"Yes")</f>
        <v>Yes</v>
      </c>
      <c r="D897" s="1" t="str">
        <f t="shared" si="1"/>
        <v>Melwin Amith D'Almeida</v>
      </c>
    </row>
    <row r="898">
      <c r="A898" s="1" t="str">
        <f>IFERROR(__xludf.DUMMYFUNCTION("""COMPUTED_VALUE"""),"Mutegeki Ronald")</f>
        <v>Mutegeki Ronald</v>
      </c>
      <c r="B898" s="1" t="str">
        <f>IFERROR(__xludf.DUMMYFUNCTION("""COMPUTED_VALUE"""),"Yes")</f>
        <v>Yes</v>
      </c>
      <c r="D898" s="1" t="str">
        <f t="shared" si="1"/>
        <v>Mutegeki Ronald</v>
      </c>
    </row>
    <row r="899">
      <c r="A899" s="1" t="str">
        <f>IFERROR(__xludf.DUMMYFUNCTION("""COMPUTED_VALUE"""),"Monica Stephanie")</f>
        <v>Monica Stephanie</v>
      </c>
      <c r="B899" s="1" t="str">
        <f>IFERROR(__xludf.DUMMYFUNCTION("""COMPUTED_VALUE"""),"Yes")</f>
        <v>Yes</v>
      </c>
      <c r="D899" s="1" t="str">
        <f t="shared" si="1"/>
        <v>Monica Stephanie</v>
      </c>
    </row>
    <row r="900">
      <c r="A900" s="1" t="str">
        <f>IFERROR(__xludf.DUMMYFUNCTION("""COMPUTED_VALUE"""),"rizkysifaul")</f>
        <v>rizkysifaul</v>
      </c>
      <c r="B900" s="1" t="str">
        <f>IFERROR(__xludf.DUMMYFUNCTION("""COMPUTED_VALUE"""),"Yes")</f>
        <v>Yes</v>
      </c>
      <c r="D900" s="1" t="str">
        <f t="shared" si="1"/>
        <v>rizkysifaul</v>
      </c>
    </row>
    <row r="901">
      <c r="A901" s="1" t="str">
        <f>IFERROR(__xludf.DUMMYFUNCTION("""COMPUTED_VALUE"""),"ruchajogaikar")</f>
        <v>ruchajogaikar</v>
      </c>
      <c r="B901" s="1" t="str">
        <f>IFERROR(__xludf.DUMMYFUNCTION("""COMPUTED_VALUE"""),"Yes")</f>
        <v>Yes</v>
      </c>
      <c r="D901" s="1" t="str">
        <f t="shared" si="1"/>
        <v>ruchajogaikar</v>
      </c>
    </row>
    <row r="902">
      <c r="A902" s="1" t="str">
        <f>IFERROR(__xludf.DUMMYFUNCTION("""COMPUTED_VALUE"""),"Dave Halvorson")</f>
        <v>Dave Halvorson</v>
      </c>
      <c r="B902" s="1" t="str">
        <f>IFERROR(__xludf.DUMMYFUNCTION("""COMPUTED_VALUE"""),"Yes")</f>
        <v>Yes</v>
      </c>
      <c r="D902" s="1" t="str">
        <f t="shared" si="1"/>
        <v>Dave Halvorson</v>
      </c>
    </row>
    <row r="903">
      <c r="A903" s="1" t="str">
        <f>IFERROR(__xludf.DUMMYFUNCTION("""COMPUTED_VALUE"""),"Ammavajjula Sai Tejaswi")</f>
        <v>Ammavajjula Sai Tejaswi</v>
      </c>
      <c r="B903" s="1" t="str">
        <f>IFERROR(__xludf.DUMMYFUNCTION("""COMPUTED_VALUE"""),"Yes")</f>
        <v>Yes</v>
      </c>
      <c r="D903" s="1" t="str">
        <f t="shared" si="1"/>
        <v>Ammavajjula Sai Tejaswi</v>
      </c>
    </row>
    <row r="904">
      <c r="A904" s="1" t="str">
        <f>IFERROR(__xludf.DUMMYFUNCTION("""COMPUTED_VALUE"""),"IES")</f>
        <v>IES</v>
      </c>
      <c r="B904" s="1" t="str">
        <f>IFERROR(__xludf.DUMMYFUNCTION("""COMPUTED_VALUE"""),"Yes")</f>
        <v>Yes</v>
      </c>
      <c r="D904" s="1" t="str">
        <f t="shared" si="1"/>
        <v>IES</v>
      </c>
    </row>
    <row r="905">
      <c r="A905" s="1" t="str">
        <f>IFERROR(__xludf.DUMMYFUNCTION("""COMPUTED_VALUE"""),"Gabriel M")</f>
        <v>Gabriel M</v>
      </c>
      <c r="B905" s="1" t="str">
        <f>IFERROR(__xludf.DUMMYFUNCTION("""COMPUTED_VALUE"""),"Yes")</f>
        <v>Yes</v>
      </c>
      <c r="D905" s="1" t="str">
        <f t="shared" si="1"/>
        <v>Gabriel M</v>
      </c>
    </row>
    <row r="906">
      <c r="A906" s="1" t="str">
        <f>IFERROR(__xludf.DUMMYFUNCTION("""COMPUTED_VALUE"""),"Suresh Koppisetti")</f>
        <v>Suresh Koppisetti</v>
      </c>
      <c r="B906" s="1" t="str">
        <f>IFERROR(__xludf.DUMMYFUNCTION("""COMPUTED_VALUE"""),"Yes")</f>
        <v>Yes</v>
      </c>
      <c r="D906" s="1" t="str">
        <f t="shared" si="1"/>
        <v>Suresh Koppisetti</v>
      </c>
    </row>
    <row r="907">
      <c r="A907" s="1" t="str">
        <f>IFERROR(__xludf.DUMMYFUNCTION("""COMPUTED_VALUE"""),"Sharif Nasser")</f>
        <v>Sharif Nasser</v>
      </c>
      <c r="B907" s="1" t="str">
        <f>IFERROR(__xludf.DUMMYFUNCTION("""COMPUTED_VALUE"""),"Yes")</f>
        <v>Yes</v>
      </c>
      <c r="D907" s="1" t="str">
        <f t="shared" si="1"/>
        <v>Sharif Nasser</v>
      </c>
    </row>
    <row r="908">
      <c r="A908" s="1" t="str">
        <f>IFERROR(__xludf.DUMMYFUNCTION("""COMPUTED_VALUE"""),"pkmahan")</f>
        <v>pkmahan</v>
      </c>
      <c r="B908" s="1" t="str">
        <f>IFERROR(__xludf.DUMMYFUNCTION("""COMPUTED_VALUE"""),"Yes")</f>
        <v>Yes</v>
      </c>
      <c r="D908" s="1" t="str">
        <f t="shared" si="1"/>
        <v>pkmahan</v>
      </c>
    </row>
    <row r="909">
      <c r="A909" s="1" t="str">
        <f>IFERROR(__xludf.DUMMYFUNCTION("""COMPUTED_VALUE"""),"erin song")</f>
        <v>erin song</v>
      </c>
      <c r="B909" s="1" t="str">
        <f>IFERROR(__xludf.DUMMYFUNCTION("""COMPUTED_VALUE"""),"Yes")</f>
        <v>Yes</v>
      </c>
      <c r="D909" s="1" t="str">
        <f t="shared" si="1"/>
        <v>erin song</v>
      </c>
    </row>
    <row r="910">
      <c r="A910" s="1" t="str">
        <f>IFERROR(__xludf.DUMMYFUNCTION("""COMPUTED_VALUE"""),"Phat Tran")</f>
        <v>Phat Tran</v>
      </c>
      <c r="B910" s="1" t="str">
        <f>IFERROR(__xludf.DUMMYFUNCTION("""COMPUTED_VALUE"""),"Yes")</f>
        <v>Yes</v>
      </c>
      <c r="D910" s="1" t="str">
        <f t="shared" si="1"/>
        <v>Phat Tran</v>
      </c>
    </row>
    <row r="911">
      <c r="A911" s="1" t="str">
        <f>IFERROR(__xludf.DUMMYFUNCTION("""COMPUTED_VALUE"""),"jhonsen")</f>
        <v>jhonsen</v>
      </c>
      <c r="B911" s="1" t="str">
        <f>IFERROR(__xludf.DUMMYFUNCTION("""COMPUTED_VALUE"""),"Yes")</f>
        <v>Yes</v>
      </c>
      <c r="D911" s="1" t="str">
        <f t="shared" si="1"/>
        <v>jhonsen</v>
      </c>
    </row>
    <row r="912">
      <c r="A912" s="1" t="str">
        <f>IFERROR(__xludf.DUMMYFUNCTION("""COMPUTED_VALUE"""),"M. Saif Ahmad")</f>
        <v>M. Saif Ahmad</v>
      </c>
      <c r="B912" s="1" t="str">
        <f>IFERROR(__xludf.DUMMYFUNCTION("""COMPUTED_VALUE"""),"Yes")</f>
        <v>Yes</v>
      </c>
      <c r="D912" s="1" t="str">
        <f t="shared" si="1"/>
        <v>M. Saif Ahmad</v>
      </c>
    </row>
    <row r="913">
      <c r="A913" s="1" t="str">
        <f>IFERROR(__xludf.DUMMYFUNCTION("""COMPUTED_VALUE"""),"Sree")</f>
        <v>Sree</v>
      </c>
      <c r="B913" s="1" t="str">
        <f>IFERROR(__xludf.DUMMYFUNCTION("""COMPUTED_VALUE"""),"Yes")</f>
        <v>Yes</v>
      </c>
      <c r="D913" s="1" t="str">
        <f t="shared" si="1"/>
        <v>Sree</v>
      </c>
    </row>
    <row r="914">
      <c r="A914" s="1" t="str">
        <f>IFERROR(__xludf.DUMMYFUNCTION("""COMPUTED_VALUE"""),"Nithin Upadhya B K")</f>
        <v>Nithin Upadhya B K</v>
      </c>
      <c r="B914" s="1" t="str">
        <f>IFERROR(__xludf.DUMMYFUNCTION("""COMPUTED_VALUE"""),"Yes")</f>
        <v>Yes</v>
      </c>
      <c r="D914" s="1" t="str">
        <f t="shared" si="1"/>
        <v>Nithin Upadhya B K</v>
      </c>
    </row>
    <row r="915">
      <c r="A915" s="1" t="str">
        <f>IFERROR(__xludf.DUMMYFUNCTION("""COMPUTED_VALUE"""),"Priyanka Padiyar")</f>
        <v>Priyanka Padiyar</v>
      </c>
      <c r="B915" s="1" t="str">
        <f>IFERROR(__xludf.DUMMYFUNCTION("""COMPUTED_VALUE"""),"Yes")</f>
        <v>Yes</v>
      </c>
      <c r="D915" s="1" t="str">
        <f t="shared" si="1"/>
        <v>Priyanka Padiyar</v>
      </c>
    </row>
    <row r="916">
      <c r="A916" s="1" t="str">
        <f>IFERROR(__xludf.DUMMYFUNCTION("""COMPUTED_VALUE"""),"Karthik Ranggarajan")</f>
        <v>Karthik Ranggarajan</v>
      </c>
      <c r="B916" s="1" t="str">
        <f>IFERROR(__xludf.DUMMYFUNCTION("""COMPUTED_VALUE"""),"Yes")</f>
        <v>Yes</v>
      </c>
      <c r="D916" s="1" t="str">
        <f t="shared" si="1"/>
        <v>Karthik Ranggarajan</v>
      </c>
    </row>
    <row r="917">
      <c r="A917" s="1" t="str">
        <f>IFERROR(__xludf.DUMMYFUNCTION("""COMPUTED_VALUE"""),"Aarthi Padmanabhan")</f>
        <v>Aarthi Padmanabhan</v>
      </c>
      <c r="B917" s="1" t="str">
        <f>IFERROR(__xludf.DUMMYFUNCTION("""COMPUTED_VALUE"""),"Yes")</f>
        <v>Yes</v>
      </c>
      <c r="D917" s="1" t="str">
        <f t="shared" si="1"/>
        <v>Aarthi Padmanabhan</v>
      </c>
    </row>
    <row r="918">
      <c r="A918" s="1" t="str">
        <f>IFERROR(__xludf.DUMMYFUNCTION("""COMPUTED_VALUE"""),"Greg Carroll")</f>
        <v>Greg Carroll</v>
      </c>
      <c r="B918" s="1" t="str">
        <f>IFERROR(__xludf.DUMMYFUNCTION("""COMPUTED_VALUE"""),"Yes")</f>
        <v>Yes</v>
      </c>
      <c r="D918" s="1" t="str">
        <f t="shared" si="1"/>
        <v>Greg Carroll</v>
      </c>
    </row>
    <row r="919">
      <c r="A919" s="1" t="str">
        <f>IFERROR(__xludf.DUMMYFUNCTION("""COMPUTED_VALUE"""),"msolanos")</f>
        <v>msolanos</v>
      </c>
      <c r="B919" s="1" t="str">
        <f>IFERROR(__xludf.DUMMYFUNCTION("""COMPUTED_VALUE"""),"Yes")</f>
        <v>Yes</v>
      </c>
      <c r="D919" s="1" t="str">
        <f t="shared" si="1"/>
        <v>msolanos</v>
      </c>
    </row>
    <row r="920">
      <c r="A920" s="1" t="str">
        <f>IFERROR(__xludf.DUMMYFUNCTION("""COMPUTED_VALUE"""),"milind.pathak")</f>
        <v>milind.pathak</v>
      </c>
      <c r="B920" s="1" t="str">
        <f>IFERROR(__xludf.DUMMYFUNCTION("""COMPUTED_VALUE"""),"Yes")</f>
        <v>Yes</v>
      </c>
      <c r="D920" s="1" t="str">
        <f t="shared" si="1"/>
        <v>milind.pathak</v>
      </c>
    </row>
    <row r="921">
      <c r="A921" s="1" t="str">
        <f>IFERROR(__xludf.DUMMYFUNCTION("""COMPUTED_VALUE"""),"Madhuri M")</f>
        <v>Madhuri M</v>
      </c>
      <c r="B921" s="1" t="str">
        <f>IFERROR(__xludf.DUMMYFUNCTION("""COMPUTED_VALUE"""),"Yes")</f>
        <v>Yes</v>
      </c>
      <c r="D921" s="1" t="str">
        <f t="shared" si="1"/>
        <v>Madhuri M</v>
      </c>
    </row>
    <row r="922">
      <c r="A922" s="1" t="str">
        <f>IFERROR(__xludf.DUMMYFUNCTION("""COMPUTED_VALUE"""),"Sagar Jangid")</f>
        <v>Sagar Jangid</v>
      </c>
      <c r="B922" s="1" t="str">
        <f>IFERROR(__xludf.DUMMYFUNCTION("""COMPUTED_VALUE"""),"Yes")</f>
        <v>Yes</v>
      </c>
      <c r="D922" s="1" t="str">
        <f t="shared" si="1"/>
        <v>Sagar Jangid</v>
      </c>
    </row>
    <row r="923">
      <c r="A923" s="1" t="str">
        <f>IFERROR(__xludf.DUMMYFUNCTION("""COMPUTED_VALUE"""),"Ashish Kumar")</f>
        <v>Ashish Kumar</v>
      </c>
      <c r="B923" s="1" t="str">
        <f>IFERROR(__xludf.DUMMYFUNCTION("""COMPUTED_VALUE"""),"Yes")</f>
        <v>Yes</v>
      </c>
      <c r="D923" s="1" t="str">
        <f t="shared" si="1"/>
        <v>Ashish Kumar</v>
      </c>
    </row>
    <row r="924">
      <c r="A924" s="1" t="str">
        <f>IFERROR(__xludf.DUMMYFUNCTION("""COMPUTED_VALUE"""),"Pragna Das")</f>
        <v>Pragna Das</v>
      </c>
      <c r="B924" s="1" t="str">
        <f>IFERROR(__xludf.DUMMYFUNCTION("""COMPUTED_VALUE"""),"Yes")</f>
        <v>Yes</v>
      </c>
      <c r="D924" s="1" t="str">
        <f t="shared" si="1"/>
        <v>Pragna Das</v>
      </c>
    </row>
    <row r="925">
      <c r="A925" s="1" t="str">
        <f>IFERROR(__xludf.DUMMYFUNCTION("""COMPUTED_VALUE"""),"Thankaselvi Kumaresan")</f>
        <v>Thankaselvi Kumaresan</v>
      </c>
      <c r="B925" s="1" t="str">
        <f>IFERROR(__xludf.DUMMYFUNCTION("""COMPUTED_VALUE"""),"Yes")</f>
        <v>Yes</v>
      </c>
      <c r="D925" s="1" t="str">
        <f t="shared" si="1"/>
        <v>Thankaselvi Kumaresan</v>
      </c>
    </row>
    <row r="926">
      <c r="A926" s="1" t="str">
        <f>IFERROR(__xludf.DUMMYFUNCTION("""COMPUTED_VALUE"""),"Archana kumari")</f>
        <v>Archana kumari</v>
      </c>
      <c r="B926" s="1" t="str">
        <f>IFERROR(__xludf.DUMMYFUNCTION("""COMPUTED_VALUE"""),"Yes")</f>
        <v>Yes</v>
      </c>
      <c r="D926" s="1" t="str">
        <f t="shared" si="1"/>
        <v>Archana kumari</v>
      </c>
    </row>
    <row r="927">
      <c r="A927" s="1" t="str">
        <f>IFERROR(__xludf.DUMMYFUNCTION("""COMPUTED_VALUE"""),"Amod A")</f>
        <v>Amod A</v>
      </c>
      <c r="B927" s="1" t="str">
        <f>IFERROR(__xludf.DUMMYFUNCTION("""COMPUTED_VALUE"""),"Yes")</f>
        <v>Yes</v>
      </c>
      <c r="D927" s="1" t="str">
        <f t="shared" si="1"/>
        <v>Amod A</v>
      </c>
    </row>
    <row r="928">
      <c r="A928" s="1" t="str">
        <f>IFERROR(__xludf.DUMMYFUNCTION("""COMPUTED_VALUE"""),"Himani")</f>
        <v>Himani</v>
      </c>
      <c r="B928" s="1" t="str">
        <f>IFERROR(__xludf.DUMMYFUNCTION("""COMPUTED_VALUE"""),"Yes")</f>
        <v>Yes</v>
      </c>
      <c r="D928" s="1" t="str">
        <f t="shared" si="1"/>
        <v>Himani</v>
      </c>
    </row>
    <row r="929">
      <c r="A929" s="1" t="str">
        <f>IFERROR(__xludf.DUMMYFUNCTION("""COMPUTED_VALUE"""),"Balkrushn Hirani")</f>
        <v>Balkrushn Hirani</v>
      </c>
      <c r="B929" s="1" t="str">
        <f>IFERROR(__xludf.DUMMYFUNCTION("""COMPUTED_VALUE"""),"Yes")</f>
        <v>Yes</v>
      </c>
      <c r="D929" s="1" t="str">
        <f t="shared" si="1"/>
        <v>Balkrushn Hirani</v>
      </c>
    </row>
    <row r="930">
      <c r="A930" s="1" t="str">
        <f>IFERROR(__xludf.DUMMYFUNCTION("""COMPUTED_VALUE"""),"Andreas Rhode")</f>
        <v>Andreas Rhode</v>
      </c>
      <c r="B930" s="1" t="str">
        <f>IFERROR(__xludf.DUMMYFUNCTION("""COMPUTED_VALUE"""),"Yes")</f>
        <v>Yes</v>
      </c>
      <c r="D930" s="1" t="str">
        <f t="shared" si="1"/>
        <v>Andreas Rhode</v>
      </c>
    </row>
    <row r="931">
      <c r="A931" s="1" t="str">
        <f>IFERROR(__xludf.DUMMYFUNCTION("""COMPUTED_VALUE"""),"Mahima Tendulkar")</f>
        <v>Mahima Tendulkar</v>
      </c>
      <c r="B931" s="1" t="str">
        <f>IFERROR(__xludf.DUMMYFUNCTION("""COMPUTED_VALUE"""),"Yes")</f>
        <v>Yes</v>
      </c>
      <c r="D931" s="1" t="str">
        <f t="shared" si="1"/>
        <v>Mahima Tendulkar</v>
      </c>
    </row>
    <row r="932">
      <c r="A932" s="1" t="str">
        <f>IFERROR(__xludf.DUMMYFUNCTION("""COMPUTED_VALUE"""),"Aayushma Pant")</f>
        <v>Aayushma Pant</v>
      </c>
      <c r="B932" s="1" t="str">
        <f>IFERROR(__xludf.DUMMYFUNCTION("""COMPUTED_VALUE"""),"Yes")</f>
        <v>Yes</v>
      </c>
      <c r="D932" s="1" t="str">
        <f t="shared" si="1"/>
        <v>Aayushma Pant</v>
      </c>
    </row>
    <row r="933">
      <c r="A933" s="1" t="str">
        <f>IFERROR(__xludf.DUMMYFUNCTION("""COMPUTED_VALUE"""),"Akhilesh")</f>
        <v>Akhilesh</v>
      </c>
      <c r="B933" s="1" t="str">
        <f>IFERROR(__xludf.DUMMYFUNCTION("""COMPUTED_VALUE"""),"Yes")</f>
        <v>Yes</v>
      </c>
      <c r="D933" s="1" t="str">
        <f t="shared" si="1"/>
        <v>Akhilesh</v>
      </c>
    </row>
    <row r="934">
      <c r="A934" s="1" t="str">
        <f>IFERROR(__xludf.DUMMYFUNCTION("""COMPUTED_VALUE"""),"Akash Singh")</f>
        <v>Akash Singh</v>
      </c>
      <c r="B934" s="1" t="str">
        <f>IFERROR(__xludf.DUMMYFUNCTION("""COMPUTED_VALUE"""),"Yes")</f>
        <v>Yes</v>
      </c>
      <c r="D934" s="1" t="str">
        <f t="shared" si="1"/>
        <v>Akash Singh</v>
      </c>
    </row>
    <row r="935">
      <c r="A935" s="1" t="str">
        <f>IFERROR(__xludf.DUMMYFUNCTION("""COMPUTED_VALUE"""),"Mikey")</f>
        <v>Mikey</v>
      </c>
      <c r="B935" s="1" t="str">
        <f>IFERROR(__xludf.DUMMYFUNCTION("""COMPUTED_VALUE"""),"Yes")</f>
        <v>Yes</v>
      </c>
      <c r="D935" s="1" t="str">
        <f t="shared" si="1"/>
        <v>Mikey</v>
      </c>
    </row>
    <row r="936">
      <c r="A936" s="1" t="str">
        <f>IFERROR(__xludf.DUMMYFUNCTION("""COMPUTED_VALUE"""),"WilliamfromLDNHK")</f>
        <v>WilliamfromLDNHK</v>
      </c>
      <c r="B936" s="1" t="str">
        <f>IFERROR(__xludf.DUMMYFUNCTION("""COMPUTED_VALUE"""),"Yes")</f>
        <v>Yes</v>
      </c>
      <c r="D936" s="1" t="str">
        <f t="shared" si="1"/>
        <v>WilliamfromLDNHK</v>
      </c>
    </row>
    <row r="937">
      <c r="A937" s="1" t="str">
        <f>IFERROR(__xludf.DUMMYFUNCTION("""COMPUTED_VALUE"""),"pujithaasre")</f>
        <v>pujithaasre</v>
      </c>
      <c r="B937" s="1" t="str">
        <f>IFERROR(__xludf.DUMMYFUNCTION("""COMPUTED_VALUE"""),"Yes")</f>
        <v>Yes</v>
      </c>
      <c r="D937" s="1" t="str">
        <f t="shared" si="1"/>
        <v>pujithaasre</v>
      </c>
    </row>
    <row r="938">
      <c r="A938" s="1" t="str">
        <f>IFERROR(__xludf.DUMMYFUNCTION("""COMPUTED_VALUE"""),"aliajder")</f>
        <v>aliajder</v>
      </c>
      <c r="B938" s="1" t="str">
        <f>IFERROR(__xludf.DUMMYFUNCTION("""COMPUTED_VALUE"""),"Yes")</f>
        <v>Yes</v>
      </c>
      <c r="D938" s="1" t="str">
        <f t="shared" si="1"/>
        <v>aliajder</v>
      </c>
    </row>
    <row r="939">
      <c r="A939" s="1" t="str">
        <f>IFERROR(__xludf.DUMMYFUNCTION("""COMPUTED_VALUE"""),"Weverton Medeiros")</f>
        <v>Weverton Medeiros</v>
      </c>
      <c r="B939" s="1" t="str">
        <f>IFERROR(__xludf.DUMMYFUNCTION("""COMPUTED_VALUE"""),"Yes")</f>
        <v>Yes</v>
      </c>
      <c r="D939" s="1" t="str">
        <f t="shared" si="1"/>
        <v>Weverton Medeiros</v>
      </c>
    </row>
    <row r="940">
      <c r="A940" s="1" t="str">
        <f>IFERROR(__xludf.DUMMYFUNCTION("""COMPUTED_VALUE"""),"aditya.bansal1234")</f>
        <v>aditya.bansal1234</v>
      </c>
      <c r="B940" s="1" t="str">
        <f>IFERROR(__xludf.DUMMYFUNCTION("""COMPUTED_VALUE"""),"Yes")</f>
        <v>Yes</v>
      </c>
      <c r="D940" s="1" t="str">
        <f t="shared" si="1"/>
        <v>aditya.bansal1234</v>
      </c>
    </row>
    <row r="941">
      <c r="A941" s="1" t="str">
        <f>IFERROR(__xludf.DUMMYFUNCTION("""COMPUTED_VALUE"""),"Reshma Mandala ")</f>
        <v>Reshma Mandala </v>
      </c>
      <c r="B941" s="1" t="str">
        <f>IFERROR(__xludf.DUMMYFUNCTION("""COMPUTED_VALUE"""),"Yes")</f>
        <v>Yes</v>
      </c>
      <c r="D941" s="1" t="str">
        <f t="shared" si="1"/>
        <v>Reshma Mandala</v>
      </c>
    </row>
    <row r="942">
      <c r="A942" s="1" t="str">
        <f>IFERROR(__xludf.DUMMYFUNCTION("""COMPUTED_VALUE"""),"Surya Jayaraman ")</f>
        <v>Surya Jayaraman </v>
      </c>
      <c r="B942" s="1" t="str">
        <f>IFERROR(__xludf.DUMMYFUNCTION("""COMPUTED_VALUE"""),"Yes")</f>
        <v>Yes</v>
      </c>
      <c r="D942" s="1" t="str">
        <f t="shared" si="1"/>
        <v>Surya Jayaraman</v>
      </c>
    </row>
    <row r="943">
      <c r="A943" s="1" t="str">
        <f>IFERROR(__xludf.DUMMYFUNCTION("""COMPUTED_VALUE"""),"Aishwarya")</f>
        <v>Aishwarya</v>
      </c>
      <c r="B943" s="1" t="str">
        <f>IFERROR(__xludf.DUMMYFUNCTION("""COMPUTED_VALUE"""),"Yes")</f>
        <v>Yes</v>
      </c>
      <c r="D943" s="1" t="str">
        <f t="shared" si="1"/>
        <v>Aishwarya</v>
      </c>
    </row>
    <row r="944">
      <c r="A944" s="1" t="str">
        <f>IFERROR(__xludf.DUMMYFUNCTION("""COMPUTED_VALUE"""),"SaikatPandit")</f>
        <v>SaikatPandit</v>
      </c>
      <c r="B944" s="1" t="str">
        <f>IFERROR(__xludf.DUMMYFUNCTION("""COMPUTED_VALUE"""),"Yes")</f>
        <v>Yes</v>
      </c>
      <c r="D944" s="1" t="str">
        <f t="shared" si="1"/>
        <v>SaikatPandit</v>
      </c>
    </row>
    <row r="945">
      <c r="A945" s="1" t="str">
        <f>IFERROR(__xludf.DUMMYFUNCTION("""COMPUTED_VALUE"""),"Vaani Bansal")</f>
        <v>Vaani Bansal</v>
      </c>
      <c r="B945" s="1" t="str">
        <f>IFERROR(__xludf.DUMMYFUNCTION("""COMPUTED_VALUE"""),"Yes")</f>
        <v>Yes</v>
      </c>
      <c r="D945" s="1" t="str">
        <f t="shared" si="1"/>
        <v>Vaani Bansal</v>
      </c>
    </row>
    <row r="946">
      <c r="A946" s="1" t="str">
        <f>IFERROR(__xludf.DUMMYFUNCTION("""COMPUTED_VALUE"""),"Donthineni Sushma Sri")</f>
        <v>Donthineni Sushma Sri</v>
      </c>
      <c r="B946" s="1" t="str">
        <f>IFERROR(__xludf.DUMMYFUNCTION("""COMPUTED_VALUE"""),"Yes")</f>
        <v>Yes</v>
      </c>
      <c r="D946" s="1" t="str">
        <f t="shared" si="1"/>
        <v>Donthineni Sushma Sri</v>
      </c>
    </row>
    <row r="947">
      <c r="A947" s="1" t="str">
        <f>IFERROR(__xludf.DUMMYFUNCTION("""COMPUTED_VALUE"""),"Sohini Chaudhuri ")</f>
        <v>Sohini Chaudhuri </v>
      </c>
      <c r="B947" s="1" t="str">
        <f>IFERROR(__xludf.DUMMYFUNCTION("""COMPUTED_VALUE"""),"Yes")</f>
        <v>Yes</v>
      </c>
      <c r="D947" s="1" t="str">
        <f t="shared" si="1"/>
        <v>Sohini Chaudhuri</v>
      </c>
    </row>
    <row r="948">
      <c r="A948" s="1" t="str">
        <f>IFERROR(__xludf.DUMMYFUNCTION("""COMPUTED_VALUE"""),"santhosh kumar t")</f>
        <v>santhosh kumar t</v>
      </c>
      <c r="B948" s="1" t="str">
        <f>IFERROR(__xludf.DUMMYFUNCTION("""COMPUTED_VALUE"""),"Yes")</f>
        <v>Yes</v>
      </c>
      <c r="D948" s="1" t="str">
        <f t="shared" si="1"/>
        <v>santhosh kumar t</v>
      </c>
    </row>
    <row r="949">
      <c r="A949" s="1" t="str">
        <f>IFERROR(__xludf.DUMMYFUNCTION("""COMPUTED_VALUE"""),"Vanita Bhanushali")</f>
        <v>Vanita Bhanushali</v>
      </c>
      <c r="B949" s="1" t="str">
        <f>IFERROR(__xludf.DUMMYFUNCTION("""COMPUTED_VALUE"""),"Yes")</f>
        <v>Yes</v>
      </c>
      <c r="D949" s="1" t="str">
        <f t="shared" si="1"/>
        <v>Vanita Bhanushali</v>
      </c>
    </row>
    <row r="950">
      <c r="A950" s="1" t="str">
        <f>IFERROR(__xludf.DUMMYFUNCTION("""COMPUTED_VALUE"""),"Prathyusha")</f>
        <v>Prathyusha</v>
      </c>
      <c r="B950" s="1" t="str">
        <f>IFERROR(__xludf.DUMMYFUNCTION("""COMPUTED_VALUE"""),"Yes")</f>
        <v>Yes</v>
      </c>
      <c r="D950" s="1" t="str">
        <f t="shared" si="1"/>
        <v>Prathyusha</v>
      </c>
    </row>
    <row r="951">
      <c r="A951" s="1" t="str">
        <f>IFERROR(__xludf.DUMMYFUNCTION("""COMPUTED_VALUE"""),"Akanksha ")</f>
        <v>Akanksha </v>
      </c>
      <c r="B951" s="1" t="str">
        <f>IFERROR(__xludf.DUMMYFUNCTION("""COMPUTED_VALUE"""),"Yes")</f>
        <v>Yes</v>
      </c>
      <c r="D951" s="1" t="str">
        <f t="shared" si="1"/>
        <v>Akanksha</v>
      </c>
    </row>
    <row r="952">
      <c r="A952" s="1" t="str">
        <f>IFERROR(__xludf.DUMMYFUNCTION("""COMPUTED_VALUE"""),"Tharani Vadde")</f>
        <v>Tharani Vadde</v>
      </c>
      <c r="B952" s="1" t="str">
        <f>IFERROR(__xludf.DUMMYFUNCTION("""COMPUTED_VALUE"""),"Yes")</f>
        <v>Yes</v>
      </c>
      <c r="D952" s="1" t="str">
        <f t="shared" si="1"/>
        <v>Tharani Vadde</v>
      </c>
    </row>
    <row r="953">
      <c r="A953" s="1" t="str">
        <f>IFERROR(__xludf.DUMMYFUNCTION("""COMPUTED_VALUE"""),"Claudia Everett")</f>
        <v>Claudia Everett</v>
      </c>
      <c r="B953" s="1" t="str">
        <f>IFERROR(__xludf.DUMMYFUNCTION("""COMPUTED_VALUE"""),"Yes")</f>
        <v>Yes</v>
      </c>
      <c r="D953" s="1" t="str">
        <f t="shared" si="1"/>
        <v>Claudia Everett</v>
      </c>
    </row>
    <row r="954">
      <c r="A954" s="1" t="str">
        <f>IFERROR(__xludf.DUMMYFUNCTION("""COMPUTED_VALUE"""),"Apurva.")</f>
        <v>Apurva.</v>
      </c>
      <c r="B954" s="1" t="str">
        <f>IFERROR(__xludf.DUMMYFUNCTION("""COMPUTED_VALUE"""),"Yes")</f>
        <v>Yes</v>
      </c>
      <c r="D954" s="1" t="str">
        <f t="shared" si="1"/>
        <v>Apurva.</v>
      </c>
    </row>
    <row r="955">
      <c r="A955" s="1" t="str">
        <f>IFERROR(__xludf.DUMMYFUNCTION("""COMPUTED_VALUE"""),"Yashasvi")</f>
        <v>Yashasvi</v>
      </c>
      <c r="B955" s="1" t="str">
        <f>IFERROR(__xludf.DUMMYFUNCTION("""COMPUTED_VALUE"""),"Yes")</f>
        <v>Yes</v>
      </c>
      <c r="D955" s="1" t="str">
        <f t="shared" si="1"/>
        <v>Yashasvi</v>
      </c>
    </row>
    <row r="956">
      <c r="A956" s="1" t="str">
        <f>IFERROR(__xludf.DUMMYFUNCTION("""COMPUTED_VALUE"""),"Javed Ahmad")</f>
        <v>Javed Ahmad</v>
      </c>
      <c r="B956" s="1" t="str">
        <f>IFERROR(__xludf.DUMMYFUNCTION("""COMPUTED_VALUE"""),"Yes")</f>
        <v>Yes</v>
      </c>
      <c r="D956" s="1" t="str">
        <f t="shared" si="1"/>
        <v>Javed Ahmad</v>
      </c>
    </row>
    <row r="957">
      <c r="A957" s="1" t="str">
        <f>IFERROR(__xludf.DUMMYFUNCTION("""COMPUTED_VALUE"""),"Divyasshree")</f>
        <v>Divyasshree</v>
      </c>
      <c r="B957" s="1" t="str">
        <f>IFERROR(__xludf.DUMMYFUNCTION("""COMPUTED_VALUE"""),"Yes")</f>
        <v>Yes</v>
      </c>
      <c r="D957" s="1" t="str">
        <f t="shared" si="1"/>
        <v>Divyasshree</v>
      </c>
    </row>
    <row r="958">
      <c r="A958" s="1" t="str">
        <f>IFERROR(__xludf.DUMMYFUNCTION("""COMPUTED_VALUE"""),"Aakash.Khandelwal")</f>
        <v>Aakash.Khandelwal</v>
      </c>
      <c r="B958" s="1" t="str">
        <f>IFERROR(__xludf.DUMMYFUNCTION("""COMPUTED_VALUE"""),"Yes")</f>
        <v>Yes</v>
      </c>
      <c r="D958" s="1" t="str">
        <f t="shared" si="1"/>
        <v>Aakash.Khandelwal</v>
      </c>
    </row>
    <row r="959">
      <c r="A959" s="1" t="str">
        <f>IFERROR(__xludf.DUMMYFUNCTION("""COMPUTED_VALUE"""),"U0175KV4V17")</f>
        <v>U0175KV4V17</v>
      </c>
      <c r="B959" s="1" t="str">
        <f>IFERROR(__xludf.DUMMYFUNCTION("""COMPUTED_VALUE"""),"Yes")</f>
        <v>Yes</v>
      </c>
      <c r="D959" s="1" t="str">
        <f t="shared" si="1"/>
        <v>U0175KV4V17</v>
      </c>
    </row>
    <row r="960">
      <c r="A960" s="1" t="str">
        <f>IFERROR(__xludf.DUMMYFUNCTION("""COMPUTED_VALUE"""),"Karan R")</f>
        <v>Karan R</v>
      </c>
      <c r="B960" s="1" t="str">
        <f>IFERROR(__xludf.DUMMYFUNCTION("""COMPUTED_VALUE"""),"Yes")</f>
        <v>Yes</v>
      </c>
      <c r="D960" s="1" t="str">
        <f t="shared" si="1"/>
        <v>Karan R</v>
      </c>
    </row>
    <row r="961">
      <c r="A961" s="1" t="str">
        <f>IFERROR(__xludf.DUMMYFUNCTION("""COMPUTED_VALUE"""),"Poulami.Udacity")</f>
        <v>Poulami.Udacity</v>
      </c>
      <c r="B961" s="1" t="str">
        <f>IFERROR(__xludf.DUMMYFUNCTION("""COMPUTED_VALUE"""),"Yes")</f>
        <v>Yes</v>
      </c>
      <c r="D961" s="1" t="str">
        <f t="shared" si="1"/>
        <v>Poulami.Udacity</v>
      </c>
    </row>
    <row r="962">
      <c r="A962" s="1" t="str">
        <f>IFERROR(__xludf.DUMMYFUNCTION("""COMPUTED_VALUE"""),"Dinesh Sankaran")</f>
        <v>Dinesh Sankaran</v>
      </c>
      <c r="B962" s="1" t="str">
        <f>IFERROR(__xludf.DUMMYFUNCTION("""COMPUTED_VALUE"""),"Yes")</f>
        <v>Yes</v>
      </c>
      <c r="D962" s="1" t="str">
        <f t="shared" si="1"/>
        <v>Dinesh Sankaran</v>
      </c>
    </row>
    <row r="963">
      <c r="A963" s="1" t="str">
        <f>IFERROR(__xludf.DUMMYFUNCTION("""COMPUTED_VALUE"""),"Yolanda Zhang")</f>
        <v>Yolanda Zhang</v>
      </c>
      <c r="B963" s="1" t="str">
        <f>IFERROR(__xludf.DUMMYFUNCTION("""COMPUTED_VALUE"""),"Yes")</f>
        <v>Yes</v>
      </c>
      <c r="D963" s="1" t="str">
        <f t="shared" si="1"/>
        <v>Yolanda Zhang</v>
      </c>
    </row>
    <row r="964">
      <c r="A964" s="1" t="str">
        <f>IFERROR(__xludf.DUMMYFUNCTION("""COMPUTED_VALUE"""),"Sohini Chaudhuri ")</f>
        <v>Sohini Chaudhuri </v>
      </c>
      <c r="B964" s="1" t="str">
        <f>IFERROR(__xludf.DUMMYFUNCTION("""COMPUTED_VALUE"""),"Yes")</f>
        <v>Yes</v>
      </c>
      <c r="D964" s="1" t="str">
        <f t="shared" si="1"/>
        <v>Sohini Chaudhuri</v>
      </c>
    </row>
    <row r="965">
      <c r="A965" s="1" t="str">
        <f>IFERROR(__xludf.DUMMYFUNCTION("""COMPUTED_VALUE"""),"Bappi")</f>
        <v>Bappi</v>
      </c>
      <c r="B965" s="1" t="str">
        <f>IFERROR(__xludf.DUMMYFUNCTION("""COMPUTED_VALUE"""),"Yes")</f>
        <v>Yes</v>
      </c>
      <c r="D965" s="1" t="str">
        <f t="shared" si="1"/>
        <v>Bappi</v>
      </c>
    </row>
    <row r="966">
      <c r="A966" s="1" t="str">
        <f>IFERROR(__xludf.DUMMYFUNCTION("""COMPUTED_VALUE"""),"Sushant Jain")</f>
        <v>Sushant Jain</v>
      </c>
      <c r="B966" s="1" t="str">
        <f>IFERROR(__xludf.DUMMYFUNCTION("""COMPUTED_VALUE"""),"Yes")</f>
        <v>Yes</v>
      </c>
      <c r="D966" s="1" t="str">
        <f t="shared" si="1"/>
        <v>Sushant Jain</v>
      </c>
    </row>
    <row r="967">
      <c r="A967" s="1" t="str">
        <f>IFERROR(__xludf.DUMMYFUNCTION("""COMPUTED_VALUE"""),"DATAcated")</f>
        <v>DATAcated</v>
      </c>
      <c r="B967" s="1" t="str">
        <f>IFERROR(__xludf.DUMMYFUNCTION("""COMPUTED_VALUE"""),"Yes")</f>
        <v>Yes</v>
      </c>
      <c r="D967" s="1" t="str">
        <f t="shared" si="1"/>
        <v>DATAcated</v>
      </c>
    </row>
    <row r="968">
      <c r="A968" s="1" t="str">
        <f>IFERROR(__xludf.DUMMYFUNCTION("""COMPUTED_VALUE"""),"vasu.bansal")</f>
        <v>vasu.bansal</v>
      </c>
      <c r="B968" s="1" t="str">
        <f>IFERROR(__xludf.DUMMYFUNCTION("""COMPUTED_VALUE"""),"Yes")</f>
        <v>Yes</v>
      </c>
      <c r="D968" s="1" t="str">
        <f t="shared" si="1"/>
        <v>vasu.bansal</v>
      </c>
    </row>
    <row r="969">
      <c r="A969" s="1" t="str">
        <f>IFERROR(__xludf.DUMMYFUNCTION("""COMPUTED_VALUE"""),"Arifa khan")</f>
        <v>Arifa khan</v>
      </c>
      <c r="B969" s="1" t="str">
        <f>IFERROR(__xludf.DUMMYFUNCTION("""COMPUTED_VALUE"""),"Yes")</f>
        <v>Yes</v>
      </c>
      <c r="D969" s="1" t="str">
        <f t="shared" si="1"/>
        <v>Arifa khan</v>
      </c>
    </row>
    <row r="970">
      <c r="A970" s="1" t="str">
        <f>IFERROR(__xludf.DUMMYFUNCTION("""COMPUTED_VALUE"""),"Rahulraj Singh")</f>
        <v>Rahulraj Singh</v>
      </c>
      <c r="B970" s="1" t="str">
        <f>IFERROR(__xludf.DUMMYFUNCTION("""COMPUTED_VALUE"""),"Yes")</f>
        <v>Yes</v>
      </c>
      <c r="D970" s="1" t="str">
        <f t="shared" si="1"/>
        <v>Rahulraj Singh</v>
      </c>
    </row>
    <row r="971">
      <c r="A971" s="1" t="str">
        <f>IFERROR(__xludf.DUMMYFUNCTION("""COMPUTED_VALUE"""),"Arisht Jain")</f>
        <v>Arisht Jain</v>
      </c>
      <c r="B971" s="1" t="str">
        <f>IFERROR(__xludf.DUMMYFUNCTION("""COMPUTED_VALUE"""),"Yes")</f>
        <v>Yes</v>
      </c>
      <c r="D971" s="1" t="str">
        <f t="shared" si="1"/>
        <v>Arisht Jain</v>
      </c>
    </row>
    <row r="972">
      <c r="A972" s="1" t="str">
        <f>IFERROR(__xludf.DUMMYFUNCTION("""COMPUTED_VALUE"""),"Sagar Thacker")</f>
        <v>Sagar Thacker</v>
      </c>
      <c r="B972" s="1" t="str">
        <f>IFERROR(__xludf.DUMMYFUNCTION("""COMPUTED_VALUE"""),"Yes")</f>
        <v>Yes</v>
      </c>
      <c r="D972" s="1" t="str">
        <f t="shared" si="1"/>
        <v>Sagar Thacker</v>
      </c>
    </row>
    <row r="973">
      <c r="A973" s="1" t="str">
        <f>IFERROR(__xludf.DUMMYFUNCTION("""COMPUTED_VALUE"""),"Prince Verma")</f>
        <v>Prince Verma</v>
      </c>
      <c r="B973" s="1" t="str">
        <f>IFERROR(__xludf.DUMMYFUNCTION("""COMPUTED_VALUE"""),"Yes")</f>
        <v>Yes</v>
      </c>
      <c r="D973" s="1" t="str">
        <f t="shared" si="1"/>
        <v>Prince Verma</v>
      </c>
    </row>
    <row r="974">
      <c r="A974" s="1" t="str">
        <f>IFERROR(__xludf.DUMMYFUNCTION("""COMPUTED_VALUE"""),"Roshan Khandelwal")</f>
        <v>Roshan Khandelwal</v>
      </c>
      <c r="B974" s="1" t="str">
        <f>IFERROR(__xludf.DUMMYFUNCTION("""COMPUTED_VALUE"""),"Yes")</f>
        <v>Yes</v>
      </c>
      <c r="D974" s="1" t="str">
        <f t="shared" si="1"/>
        <v>Roshan Khandelwal</v>
      </c>
    </row>
    <row r="975">
      <c r="A975" s="1" t="str">
        <f>IFERROR(__xludf.DUMMYFUNCTION("""COMPUTED_VALUE"""),"Lara")</f>
        <v>Lara</v>
      </c>
      <c r="B975" s="1" t="str">
        <f>IFERROR(__xludf.DUMMYFUNCTION("""COMPUTED_VALUE"""),"Yes")</f>
        <v>Yes</v>
      </c>
      <c r="D975" s="1" t="str">
        <f t="shared" si="1"/>
        <v>Lara</v>
      </c>
    </row>
    <row r="976">
      <c r="A976" s="1" t="str">
        <f>IFERROR(__xludf.DUMMYFUNCTION("""COMPUTED_VALUE"""),"Pree")</f>
        <v>Pree</v>
      </c>
      <c r="B976" s="1" t="str">
        <f>IFERROR(__xludf.DUMMYFUNCTION("""COMPUTED_VALUE"""),"Yes")</f>
        <v>Yes</v>
      </c>
      <c r="D976" s="1" t="str">
        <f t="shared" si="1"/>
        <v>Pree</v>
      </c>
    </row>
    <row r="977">
      <c r="A977" s="1" t="str">
        <f>IFERROR(__xludf.DUMMYFUNCTION("""COMPUTED_VALUE"""),"Pooja")</f>
        <v>Pooja</v>
      </c>
      <c r="B977" s="1" t="str">
        <f>IFERROR(__xludf.DUMMYFUNCTION("""COMPUTED_VALUE"""),"Yes")</f>
        <v>Yes</v>
      </c>
      <c r="D977" s="1" t="str">
        <f t="shared" si="1"/>
        <v>Pooja</v>
      </c>
    </row>
    <row r="978">
      <c r="A978" s="1" t="str">
        <f>IFERROR(__xludf.DUMMYFUNCTION("""COMPUTED_VALUE"""),"Sanyam")</f>
        <v>Sanyam</v>
      </c>
      <c r="B978" s="1" t="str">
        <f>IFERROR(__xludf.DUMMYFUNCTION("""COMPUTED_VALUE"""),"Yes")</f>
        <v>Yes</v>
      </c>
      <c r="D978" s="1" t="str">
        <f t="shared" si="1"/>
        <v>Sanyam</v>
      </c>
    </row>
    <row r="979">
      <c r="A979" s="1" t="str">
        <f>IFERROR(__xludf.DUMMYFUNCTION("""COMPUTED_VALUE"""),"Aayushi")</f>
        <v>Aayushi</v>
      </c>
      <c r="B979" s="1" t="str">
        <f>IFERROR(__xludf.DUMMYFUNCTION("""COMPUTED_VALUE"""),"Yes")</f>
        <v>Yes</v>
      </c>
      <c r="D979" s="1" t="str">
        <f t="shared" si="1"/>
        <v>Aayushi</v>
      </c>
    </row>
    <row r="980">
      <c r="A980" s="1" t="str">
        <f>IFERROR(__xludf.DUMMYFUNCTION("""COMPUTED_VALUE"""),"Ariqoh Fauziyah")</f>
        <v>Ariqoh Fauziyah</v>
      </c>
      <c r="B980" s="1" t="str">
        <f>IFERROR(__xludf.DUMMYFUNCTION("""COMPUTED_VALUE"""),"Yes")</f>
        <v>Yes</v>
      </c>
      <c r="D980" s="1" t="str">
        <f t="shared" si="1"/>
        <v>Ariqoh Fauziyah</v>
      </c>
    </row>
    <row r="981">
      <c r="A981" s="1" t="str">
        <f>IFERROR(__xludf.DUMMYFUNCTION("""COMPUTED_VALUE"""),"sanyamx")</f>
        <v>sanyamx</v>
      </c>
      <c r="B981" s="1" t="str">
        <f>IFERROR(__xludf.DUMMYFUNCTION("""COMPUTED_VALUE"""),"Yes")</f>
        <v>Yes</v>
      </c>
      <c r="D981" s="1" t="str">
        <f t="shared" si="1"/>
        <v>sanyamx</v>
      </c>
    </row>
    <row r="982">
      <c r="A982" s="1" t="str">
        <f>IFERROR(__xludf.DUMMYFUNCTION("""COMPUTED_VALUE"""),"Oguchi Ebuka Philip")</f>
        <v>Oguchi Ebuka Philip</v>
      </c>
      <c r="B982" s="1" t="str">
        <f>IFERROR(__xludf.DUMMYFUNCTION("""COMPUTED_VALUE"""),"Yes")</f>
        <v>Yes</v>
      </c>
      <c r="D982" s="1" t="str">
        <f t="shared" si="1"/>
        <v>Oguchi Ebuka Philip</v>
      </c>
    </row>
    <row r="983">
      <c r="A983" s="1" t="str">
        <f>IFERROR(__xludf.DUMMYFUNCTION("""COMPUTED_VALUE"""),"Rina Manjeswar")</f>
        <v>Rina Manjeswar</v>
      </c>
      <c r="B983" s="1" t="str">
        <f>IFERROR(__xludf.DUMMYFUNCTION("""COMPUTED_VALUE"""),"Yes")</f>
        <v>Yes</v>
      </c>
      <c r="D983" s="1" t="str">
        <f t="shared" si="1"/>
        <v>Rina Manjeswar</v>
      </c>
    </row>
    <row r="984">
      <c r="A984" s="1" t="str">
        <f>IFERROR(__xludf.DUMMYFUNCTION("""COMPUTED_VALUE"""),"Ashika")</f>
        <v>Ashika</v>
      </c>
      <c r="B984" s="1" t="str">
        <f>IFERROR(__xludf.DUMMYFUNCTION("""COMPUTED_VALUE"""),"Yes")</f>
        <v>Yes</v>
      </c>
      <c r="D984" s="1" t="str">
        <f t="shared" si="1"/>
        <v>Ashika</v>
      </c>
    </row>
    <row r="985">
      <c r="A985" s="1" t="str">
        <f>IFERROR(__xludf.DUMMYFUNCTION("""COMPUTED_VALUE"""),"Sai Tarun Kaniganti")</f>
        <v>Sai Tarun Kaniganti</v>
      </c>
      <c r="B985" s="1" t="str">
        <f>IFERROR(__xludf.DUMMYFUNCTION("""COMPUTED_VALUE"""),"Yes")</f>
        <v>Yes</v>
      </c>
      <c r="D985" s="1" t="str">
        <f t="shared" si="1"/>
        <v>Sai Tarun Kaniganti</v>
      </c>
    </row>
    <row r="986">
      <c r="A986" s="1" t="str">
        <f>IFERROR(__xludf.DUMMYFUNCTION("""COMPUTED_VALUE"""),"Abhra Debroy")</f>
        <v>Abhra Debroy</v>
      </c>
      <c r="B986" s="1" t="str">
        <f>IFERROR(__xludf.DUMMYFUNCTION("""COMPUTED_VALUE"""),"Yes")</f>
        <v>Yes</v>
      </c>
      <c r="D986" s="1" t="str">
        <f t="shared" si="1"/>
        <v>Abhra Debroy</v>
      </c>
    </row>
    <row r="987">
      <c r="A987" s="1" t="str">
        <f>IFERROR(__xludf.DUMMYFUNCTION("""COMPUTED_VALUE"""),"Ade")</f>
        <v>Ade</v>
      </c>
      <c r="B987" s="1" t="str">
        <f>IFERROR(__xludf.DUMMYFUNCTION("""COMPUTED_VALUE"""),"Yes")</f>
        <v>Yes</v>
      </c>
      <c r="D987" s="1" t="str">
        <f t="shared" si="1"/>
        <v>Ade</v>
      </c>
    </row>
    <row r="988">
      <c r="A988" s="1" t="str">
        <f>IFERROR(__xludf.DUMMYFUNCTION("""COMPUTED_VALUE"""),"EcegulAktug")</f>
        <v>EcegulAktug</v>
      </c>
      <c r="B988" s="1" t="str">
        <f>IFERROR(__xludf.DUMMYFUNCTION("""COMPUTED_VALUE"""),"Yes")</f>
        <v>Yes</v>
      </c>
      <c r="D988" s="1" t="str">
        <f t="shared" si="1"/>
        <v>EcegulAktug</v>
      </c>
    </row>
    <row r="989">
      <c r="A989" s="1" t="str">
        <f>IFERROR(__xludf.DUMMYFUNCTION("""COMPUTED_VALUE"""),"surekha Ramireddy")</f>
        <v>surekha Ramireddy</v>
      </c>
      <c r="B989" s="1" t="str">
        <f>IFERROR(__xludf.DUMMYFUNCTION("""COMPUTED_VALUE"""),"Yes")</f>
        <v>Yes</v>
      </c>
      <c r="D989" s="1" t="str">
        <f t="shared" si="1"/>
        <v>surekha Ramireddy</v>
      </c>
    </row>
    <row r="990">
      <c r="A990" s="1" t="str">
        <f>IFERROR(__xludf.DUMMYFUNCTION("""COMPUTED_VALUE"""),"Vivek Rai")</f>
        <v>Vivek Rai</v>
      </c>
      <c r="B990" s="1" t="str">
        <f>IFERROR(__xludf.DUMMYFUNCTION("""COMPUTED_VALUE"""),"Yes")</f>
        <v>Yes</v>
      </c>
      <c r="D990" s="1" t="str">
        <f t="shared" si="1"/>
        <v>Vivek Rai</v>
      </c>
    </row>
    <row r="991">
      <c r="A991" s="1" t="str">
        <f>IFERROR(__xludf.DUMMYFUNCTION("""COMPUTED_VALUE"""),"emily")</f>
        <v>emily</v>
      </c>
      <c r="B991" s="1" t="str">
        <f>IFERROR(__xludf.DUMMYFUNCTION("""COMPUTED_VALUE"""),"Yes")</f>
        <v>Yes</v>
      </c>
      <c r="D991" s="1" t="str">
        <f t="shared" si="1"/>
        <v>emily</v>
      </c>
    </row>
    <row r="992">
      <c r="A992" s="1" t="str">
        <f>IFERROR(__xludf.DUMMYFUNCTION("""COMPUTED_VALUE"""),"jaisingh")</f>
        <v>jaisingh</v>
      </c>
      <c r="B992" s="1" t="str">
        <f>IFERROR(__xludf.DUMMYFUNCTION("""COMPUTED_VALUE"""),"Yes")</f>
        <v>Yes</v>
      </c>
      <c r="D992" s="1" t="str">
        <f t="shared" si="1"/>
        <v>jaisingh</v>
      </c>
    </row>
    <row r="993">
      <c r="A993" s="1" t="str">
        <f>IFERROR(__xludf.DUMMYFUNCTION("""COMPUTED_VALUE"""),"Nischitha N")</f>
        <v>Nischitha N</v>
      </c>
      <c r="B993" s="1" t="str">
        <f>IFERROR(__xludf.DUMMYFUNCTION("""COMPUTED_VALUE"""),"Yes")</f>
        <v>Yes</v>
      </c>
      <c r="D993" s="1" t="str">
        <f t="shared" si="1"/>
        <v>Nischitha N</v>
      </c>
    </row>
    <row r="994">
      <c r="A994" s="1" t="str">
        <f>IFERROR(__xludf.DUMMYFUNCTION("""COMPUTED_VALUE"""),"Thandiwe Khalaki")</f>
        <v>Thandiwe Khalaki</v>
      </c>
      <c r="B994" s="1" t="str">
        <f>IFERROR(__xludf.DUMMYFUNCTION("""COMPUTED_VALUE"""),"Yes")</f>
        <v>Yes</v>
      </c>
      <c r="D994" s="1" t="str">
        <f t="shared" si="1"/>
        <v>Thandiwe Khalaki</v>
      </c>
    </row>
    <row r="995">
      <c r="A995" s="1" t="str">
        <f>IFERROR(__xludf.DUMMYFUNCTION("""COMPUTED_VALUE"""),"Anand Kumar Pandey ")</f>
        <v>Anand Kumar Pandey </v>
      </c>
      <c r="B995" s="1" t="str">
        <f>IFERROR(__xludf.DUMMYFUNCTION("""COMPUTED_VALUE"""),"Yes")</f>
        <v>Yes</v>
      </c>
      <c r="D995" s="1" t="str">
        <f t="shared" si="1"/>
        <v>Anand Kumar Pandey</v>
      </c>
    </row>
    <row r="996">
      <c r="A996" s="1" t="str">
        <f>IFERROR(__xludf.DUMMYFUNCTION("""COMPUTED_VALUE"""),"Chitisha.Ud")</f>
        <v>Chitisha.Ud</v>
      </c>
      <c r="B996" s="1" t="str">
        <f>IFERROR(__xludf.DUMMYFUNCTION("""COMPUTED_VALUE"""),"Yes")</f>
        <v>Yes</v>
      </c>
      <c r="D996" s="1" t="str">
        <f t="shared" si="1"/>
        <v>Chitisha.Ud</v>
      </c>
    </row>
    <row r="997">
      <c r="A997" s="1" t="str">
        <f>IFERROR(__xludf.DUMMYFUNCTION("""COMPUTED_VALUE"""),"Nimisha Singh")</f>
        <v>Nimisha Singh</v>
      </c>
      <c r="B997" s="1" t="str">
        <f>IFERROR(__xludf.DUMMYFUNCTION("""COMPUTED_VALUE"""),"Yes")</f>
        <v>Yes</v>
      </c>
      <c r="D997" s="1" t="str">
        <f t="shared" si="1"/>
        <v>Nimisha Singh</v>
      </c>
    </row>
    <row r="998">
      <c r="A998" s="1" t="str">
        <f>IFERROR(__xludf.DUMMYFUNCTION("""COMPUTED_VALUE"""),"Sandhya Sankaranarayanan")</f>
        <v>Sandhya Sankaranarayanan</v>
      </c>
      <c r="B998" s="1" t="str">
        <f>IFERROR(__xludf.DUMMYFUNCTION("""COMPUTED_VALUE"""),"Yes")</f>
        <v>Yes</v>
      </c>
      <c r="D998" s="1" t="str">
        <f t="shared" si="1"/>
        <v>Sandhya Sankaranarayanan</v>
      </c>
    </row>
    <row r="999">
      <c r="A999" s="1" t="str">
        <f>IFERROR(__xludf.DUMMYFUNCTION("""COMPUTED_VALUE"""),"Alexey")</f>
        <v>Alexey</v>
      </c>
      <c r="B999" s="1" t="str">
        <f>IFERROR(__xludf.DUMMYFUNCTION("""COMPUTED_VALUE"""),"Yes")</f>
        <v>Yes</v>
      </c>
      <c r="D999" s="1" t="str">
        <f t="shared" si="1"/>
        <v>Alexey</v>
      </c>
    </row>
    <row r="1000">
      <c r="A1000" s="1" t="str">
        <f>IFERROR(__xludf.DUMMYFUNCTION("""COMPUTED_VALUE"""),"Ly Nguyen Van")</f>
        <v>Ly Nguyen Van</v>
      </c>
      <c r="B1000" s="1" t="str">
        <f>IFERROR(__xludf.DUMMYFUNCTION("""COMPUTED_VALUE"""),"Yes")</f>
        <v>Yes</v>
      </c>
      <c r="D1000" s="1" t="str">
        <f t="shared" si="1"/>
        <v>Ly Nguyen Van</v>
      </c>
    </row>
    <row r="1001">
      <c r="A1001" s="1" t="str">
        <f>IFERROR(__xludf.DUMMYFUNCTION("""COMPUTED_VALUE"""),"Vishvaraj Dhanawade")</f>
        <v>Vishvaraj Dhanawade</v>
      </c>
      <c r="B1001" s="1" t="str">
        <f>IFERROR(__xludf.DUMMYFUNCTION("""COMPUTED_VALUE"""),"Yes")</f>
        <v>Yes</v>
      </c>
      <c r="D1001" s="1" t="str">
        <f t="shared" si="1"/>
        <v>Vishvaraj Dhanawade</v>
      </c>
    </row>
    <row r="1002">
      <c r="A1002" s="1" t="str">
        <f>IFERROR(__xludf.DUMMYFUNCTION("""COMPUTED_VALUE"""),"Calgary")</f>
        <v>Calgary</v>
      </c>
      <c r="B1002" s="1" t="str">
        <f>IFERROR(__xludf.DUMMYFUNCTION("""COMPUTED_VALUE"""),"Yes")</f>
        <v>Yes</v>
      </c>
      <c r="D1002" s="1" t="str">
        <f t="shared" si="1"/>
        <v>Calgary</v>
      </c>
    </row>
    <row r="1003">
      <c r="A1003" s="1" t="str">
        <f>IFERROR(__xludf.DUMMYFUNCTION("""COMPUTED_VALUE"""),"Mayur Soneji")</f>
        <v>Mayur Soneji</v>
      </c>
      <c r="B1003" s="1" t="str">
        <f>IFERROR(__xludf.DUMMYFUNCTION("""COMPUTED_VALUE"""),"Yes")</f>
        <v>Yes</v>
      </c>
      <c r="D1003" s="1" t="str">
        <f t="shared" si="1"/>
        <v>Mayur Soneji</v>
      </c>
    </row>
    <row r="1004">
      <c r="A1004" s="1" t="str">
        <f>IFERROR(__xludf.DUMMYFUNCTION("""COMPUTED_VALUE"""),"mariamtemi")</f>
        <v>mariamtemi</v>
      </c>
      <c r="B1004" s="1" t="str">
        <f>IFERROR(__xludf.DUMMYFUNCTION("""COMPUTED_VALUE"""),"Yes")</f>
        <v>Yes</v>
      </c>
      <c r="D1004" s="1" t="str">
        <f t="shared" si="1"/>
        <v>mariamtemi</v>
      </c>
    </row>
    <row r="1005">
      <c r="A1005" s="1" t="str">
        <f>IFERROR(__xludf.DUMMYFUNCTION("""COMPUTED_VALUE"""),"sage")</f>
        <v>sage</v>
      </c>
      <c r="B1005" s="1" t="str">
        <f>IFERROR(__xludf.DUMMYFUNCTION("""COMPUTED_VALUE"""),"Yes")</f>
        <v>Yes</v>
      </c>
      <c r="D1005" s="1" t="str">
        <f t="shared" si="1"/>
        <v>sage</v>
      </c>
    </row>
    <row r="1006">
      <c r="A1006" s="1" t="str">
        <f>IFERROR(__xludf.DUMMYFUNCTION("""COMPUTED_VALUE"""),"Shubham")</f>
        <v>Shubham</v>
      </c>
      <c r="B1006" s="1" t="str">
        <f>IFERROR(__xludf.DUMMYFUNCTION("""COMPUTED_VALUE"""),"Yes")</f>
        <v>Yes</v>
      </c>
      <c r="D1006" s="1" t="str">
        <f t="shared" si="1"/>
        <v>Shubham</v>
      </c>
    </row>
    <row r="1007">
      <c r="A1007" s="1" t="str">
        <f>IFERROR(__xludf.DUMMYFUNCTION("""COMPUTED_VALUE"""),"Madhumita Chatne")</f>
        <v>Madhumita Chatne</v>
      </c>
      <c r="B1007" s="1" t="str">
        <f>IFERROR(__xludf.DUMMYFUNCTION("""COMPUTED_VALUE"""),"Yes")</f>
        <v>Yes</v>
      </c>
      <c r="D1007" s="1" t="str">
        <f t="shared" si="1"/>
        <v>Madhumita Chatne</v>
      </c>
    </row>
    <row r="1008">
      <c r="A1008" s="1" t="str">
        <f>IFERROR(__xludf.DUMMYFUNCTION("""COMPUTED_VALUE"""),"Mustafa Ozturk")</f>
        <v>Mustafa Ozturk</v>
      </c>
      <c r="B1008" s="1" t="str">
        <f>IFERROR(__xludf.DUMMYFUNCTION("""COMPUTED_VALUE"""),"Yes")</f>
        <v>Yes</v>
      </c>
      <c r="D1008" s="1" t="str">
        <f t="shared" si="1"/>
        <v>Mustafa Ozturk</v>
      </c>
    </row>
    <row r="1009">
      <c r="A1009" s="1" t="str">
        <f>IFERROR(__xludf.DUMMYFUNCTION("""COMPUTED_VALUE"""),"Kamal Nayak")</f>
        <v>Kamal Nayak</v>
      </c>
      <c r="B1009" s="1" t="str">
        <f>IFERROR(__xludf.DUMMYFUNCTION("""COMPUTED_VALUE"""),"Yes")</f>
        <v>Yes</v>
      </c>
      <c r="D1009" s="1" t="str">
        <f t="shared" si="1"/>
        <v>Kamal Nayak</v>
      </c>
    </row>
    <row r="1010">
      <c r="A1010" s="1" t="str">
        <f>IFERROR(__xludf.DUMMYFUNCTION("""COMPUTED_VALUE"""),"Megha Agarwal")</f>
        <v>Megha Agarwal</v>
      </c>
      <c r="B1010" s="1" t="str">
        <f>IFERROR(__xludf.DUMMYFUNCTION("""COMPUTED_VALUE"""),"Yes")</f>
        <v>Yes</v>
      </c>
      <c r="D1010" s="1" t="str">
        <f t="shared" si="1"/>
        <v>Megha Agarwal</v>
      </c>
    </row>
    <row r="1011">
      <c r="A1011" s="1" t="str">
        <f>IFERROR(__xludf.DUMMYFUNCTION("""COMPUTED_VALUE"""),"Annie Zhou")</f>
        <v>Annie Zhou</v>
      </c>
      <c r="B1011" s="1" t="str">
        <f>IFERROR(__xludf.DUMMYFUNCTION("""COMPUTED_VALUE"""),"Yes")</f>
        <v>Yes</v>
      </c>
      <c r="D1011" s="1" t="str">
        <f t="shared" si="1"/>
        <v>Annie Zhou</v>
      </c>
    </row>
    <row r="1012">
      <c r="A1012" s="1" t="str">
        <f>IFERROR(__xludf.DUMMYFUNCTION("""COMPUTED_VALUE"""),"Eefje Scheerder")</f>
        <v>Eefje Scheerder</v>
      </c>
      <c r="B1012" s="1" t="str">
        <f>IFERROR(__xludf.DUMMYFUNCTION("""COMPUTED_VALUE"""),"Yes")</f>
        <v>Yes</v>
      </c>
      <c r="D1012" s="1" t="str">
        <f t="shared" si="1"/>
        <v>Eefje Scheerder</v>
      </c>
    </row>
    <row r="1013">
      <c r="A1013" s="1" t="str">
        <f>IFERROR(__xludf.DUMMYFUNCTION("""COMPUTED_VALUE"""),"Okello Edward")</f>
        <v>Okello Edward</v>
      </c>
      <c r="B1013" s="1" t="str">
        <f>IFERROR(__xludf.DUMMYFUNCTION("""COMPUTED_VALUE"""),"Yes")</f>
        <v>Yes</v>
      </c>
      <c r="D1013" s="1" t="str">
        <f t="shared" si="1"/>
        <v>Okello Edward</v>
      </c>
    </row>
    <row r="1014">
      <c r="A1014" s="1" t="str">
        <f>IFERROR(__xludf.DUMMYFUNCTION("""COMPUTED_VALUE"""),"Roberto Noriega")</f>
        <v>Roberto Noriega</v>
      </c>
      <c r="B1014" s="1" t="str">
        <f>IFERROR(__xludf.DUMMYFUNCTION("""COMPUTED_VALUE"""),"Yes")</f>
        <v>Yes</v>
      </c>
      <c r="D1014" s="1" t="str">
        <f t="shared" si="1"/>
        <v>Roberto Noriega</v>
      </c>
    </row>
    <row r="1015">
      <c r="A1015" s="1" t="str">
        <f>IFERROR(__xludf.DUMMYFUNCTION("""COMPUTED_VALUE"""),"Kartikay Kumar")</f>
        <v>Kartikay Kumar</v>
      </c>
      <c r="B1015" s="1" t="str">
        <f>IFERROR(__xludf.DUMMYFUNCTION("""COMPUTED_VALUE"""),"Yes")</f>
        <v>Yes</v>
      </c>
      <c r="D1015" s="1" t="str">
        <f t="shared" si="1"/>
        <v>Kartikay Kumar</v>
      </c>
    </row>
    <row r="1016">
      <c r="A1016" s="1" t="str">
        <f>IFERROR(__xludf.DUMMYFUNCTION("""COMPUTED_VALUE"""),"Srividya L")</f>
        <v>Srividya L</v>
      </c>
      <c r="B1016" s="1" t="str">
        <f>IFERROR(__xludf.DUMMYFUNCTION("""COMPUTED_VALUE"""),"Yes")</f>
        <v>Yes</v>
      </c>
      <c r="D1016" s="1" t="str">
        <f t="shared" si="1"/>
        <v>Srividya L</v>
      </c>
    </row>
    <row r="1017">
      <c r="A1017" s="1" t="str">
        <f>IFERROR(__xludf.DUMMYFUNCTION("""COMPUTED_VALUE"""),"Omar Ayman")</f>
        <v>Omar Ayman</v>
      </c>
      <c r="B1017" s="1" t="str">
        <f>IFERROR(__xludf.DUMMYFUNCTION("""COMPUTED_VALUE"""),"Yes")</f>
        <v>Yes</v>
      </c>
      <c r="D1017" s="1" t="str">
        <f t="shared" si="1"/>
        <v>Omar Ayman</v>
      </c>
    </row>
    <row r="1018">
      <c r="A1018" s="1" t="str">
        <f>IFERROR(__xludf.DUMMYFUNCTION("""COMPUTED_VALUE"""),"Sunanda Somwase")</f>
        <v>Sunanda Somwase</v>
      </c>
      <c r="B1018" s="1" t="str">
        <f>IFERROR(__xludf.DUMMYFUNCTION("""COMPUTED_VALUE"""),"Yes")</f>
        <v>Yes</v>
      </c>
      <c r="D1018" s="1" t="str">
        <f t="shared" si="1"/>
        <v>Sunanda Somwase</v>
      </c>
    </row>
    <row r="1019">
      <c r="A1019" s="1" t="str">
        <f>IFERROR(__xludf.DUMMYFUNCTION("""COMPUTED_VALUE"""),"Eve")</f>
        <v>Eve</v>
      </c>
      <c r="B1019" s="1" t="str">
        <f>IFERROR(__xludf.DUMMYFUNCTION("""COMPUTED_VALUE"""),"Yes")</f>
        <v>Yes</v>
      </c>
      <c r="D1019" s="1" t="str">
        <f t="shared" si="1"/>
        <v>Eve</v>
      </c>
    </row>
    <row r="1020">
      <c r="A1020" s="1" t="str">
        <f>IFERROR(__xludf.DUMMYFUNCTION("""COMPUTED_VALUE"""),"Riya Agarwal")</f>
        <v>Riya Agarwal</v>
      </c>
      <c r="B1020" s="1" t="str">
        <f>IFERROR(__xludf.DUMMYFUNCTION("""COMPUTED_VALUE"""),"Yes")</f>
        <v>Yes</v>
      </c>
      <c r="D1020" s="1" t="str">
        <f t="shared" si="1"/>
        <v>Riya Agarwal</v>
      </c>
    </row>
    <row r="1021">
      <c r="A1021" s="1" t="str">
        <f>IFERROR(__xludf.DUMMYFUNCTION("""COMPUTED_VALUE"""),"Tanushree Pai")</f>
        <v>Tanushree Pai</v>
      </c>
      <c r="B1021" s="1" t="str">
        <f>IFERROR(__xludf.DUMMYFUNCTION("""COMPUTED_VALUE"""),"Yes")</f>
        <v>Yes</v>
      </c>
      <c r="D1021" s="1" t="str">
        <f t="shared" si="1"/>
        <v>Tanushree Pai</v>
      </c>
    </row>
    <row r="1022">
      <c r="A1022" s="1" t="str">
        <f>IFERROR(__xludf.DUMMYFUNCTION("""COMPUTED_VALUE"""),"Sourav Kumar Nag")</f>
        <v>Sourav Kumar Nag</v>
      </c>
      <c r="B1022" s="1" t="str">
        <f>IFERROR(__xludf.DUMMYFUNCTION("""COMPUTED_VALUE"""),"Yes")</f>
        <v>Yes</v>
      </c>
      <c r="D1022" s="1" t="str">
        <f t="shared" si="1"/>
        <v>Sourav Kumar Nag</v>
      </c>
    </row>
    <row r="1023">
      <c r="A1023" s="1" t="str">
        <f>IFERROR(__xludf.DUMMYFUNCTION("""COMPUTED_VALUE"""),"AJ")</f>
        <v>AJ</v>
      </c>
      <c r="B1023" s="1" t="str">
        <f>IFERROR(__xludf.DUMMYFUNCTION("""COMPUTED_VALUE"""),"Yes")</f>
        <v>Yes</v>
      </c>
      <c r="D1023" s="1" t="str">
        <f t="shared" si="1"/>
        <v>AJ</v>
      </c>
    </row>
    <row r="1024">
      <c r="A1024" s="1" t="str">
        <f>IFERROR(__xludf.DUMMYFUNCTION("""COMPUTED_VALUE"""),"kamini")</f>
        <v>kamini</v>
      </c>
      <c r="B1024" s="1" t="str">
        <f>IFERROR(__xludf.DUMMYFUNCTION("""COMPUTED_VALUE"""),"Yes")</f>
        <v>Yes</v>
      </c>
      <c r="D1024" s="1" t="str">
        <f t="shared" si="1"/>
        <v>kamini</v>
      </c>
    </row>
    <row r="1025">
      <c r="A1025" s="1" t="str">
        <f>IFERROR(__xludf.DUMMYFUNCTION("""COMPUTED_VALUE"""),"Santhosh Mohan ")</f>
        <v>Santhosh Mohan </v>
      </c>
      <c r="B1025" s="1" t="str">
        <f>IFERROR(__xludf.DUMMYFUNCTION("""COMPUTED_VALUE"""),"Yes")</f>
        <v>Yes</v>
      </c>
      <c r="D1025" s="1" t="str">
        <f t="shared" si="1"/>
        <v>Santhosh Mohan</v>
      </c>
    </row>
    <row r="1026">
      <c r="A1026" s="1" t="str">
        <f>IFERROR(__xludf.DUMMYFUNCTION("""COMPUTED_VALUE"""),"Mohammad Abdullah")</f>
        <v>Mohammad Abdullah</v>
      </c>
      <c r="B1026" s="1" t="str">
        <f>IFERROR(__xludf.DUMMYFUNCTION("""COMPUTED_VALUE"""),"Yes")</f>
        <v>Yes</v>
      </c>
      <c r="D1026" s="1" t="str">
        <f t="shared" si="1"/>
        <v>Mohammad Abdullah</v>
      </c>
    </row>
    <row r="1027">
      <c r="A1027" s="1" t="str">
        <f>IFERROR(__xludf.DUMMYFUNCTION("""COMPUTED_VALUE"""),"Madis Kaspar Nigol")</f>
        <v>Madis Kaspar Nigol</v>
      </c>
      <c r="B1027" s="1" t="str">
        <f>IFERROR(__xludf.DUMMYFUNCTION("""COMPUTED_VALUE"""),"Yes")</f>
        <v>Yes</v>
      </c>
      <c r="D1027" s="1" t="str">
        <f t="shared" si="1"/>
        <v>Madis Kaspar Nigol</v>
      </c>
    </row>
    <row r="1028">
      <c r="A1028" s="1" t="str">
        <f>IFERROR(__xludf.DUMMYFUNCTION("""COMPUTED_VALUE"""),"SnehaPawar")</f>
        <v>SnehaPawar</v>
      </c>
      <c r="B1028" s="1" t="str">
        <f>IFERROR(__xludf.DUMMYFUNCTION("""COMPUTED_VALUE"""),"Yes")</f>
        <v>Yes</v>
      </c>
      <c r="D1028" s="1" t="str">
        <f t="shared" si="1"/>
        <v>SnehaPawar</v>
      </c>
    </row>
    <row r="1029">
      <c r="A1029" s="1" t="str">
        <f>IFERROR(__xludf.DUMMYFUNCTION("""COMPUTED_VALUE"""),"Maya")</f>
        <v>Maya</v>
      </c>
      <c r="B1029" s="1" t="str">
        <f>IFERROR(__xludf.DUMMYFUNCTION("""COMPUTED_VALUE"""),"Yes")</f>
        <v>Yes</v>
      </c>
      <c r="D1029" s="1" t="str">
        <f t="shared" si="1"/>
        <v>Maya</v>
      </c>
    </row>
    <row r="1030">
      <c r="A1030" s="1" t="str">
        <f>IFERROR(__xludf.DUMMYFUNCTION("""COMPUTED_VALUE"""),"Pedro Matos")</f>
        <v>Pedro Matos</v>
      </c>
      <c r="B1030" s="1" t="str">
        <f>IFERROR(__xludf.DUMMYFUNCTION("""COMPUTED_VALUE"""),"Yes")</f>
        <v>Yes</v>
      </c>
      <c r="D1030" s="1" t="str">
        <f t="shared" si="1"/>
        <v>Pedro Matos</v>
      </c>
    </row>
    <row r="1031">
      <c r="A1031" s="1" t="str">
        <f>IFERROR(__xludf.DUMMYFUNCTION("""COMPUTED_VALUE"""),"Pankhuri Bhatnagar")</f>
        <v>Pankhuri Bhatnagar</v>
      </c>
      <c r="B1031" s="1" t="str">
        <f>IFERROR(__xludf.DUMMYFUNCTION("""COMPUTED_VALUE"""),"Yes")</f>
        <v>Yes</v>
      </c>
      <c r="D1031" s="1" t="str">
        <f t="shared" si="1"/>
        <v>Pankhuri Bhatnagar</v>
      </c>
    </row>
    <row r="1032">
      <c r="A1032" s="1" t="str">
        <f>IFERROR(__xludf.DUMMYFUNCTION("""COMPUTED_VALUE"""),"Bhrigu")</f>
        <v>Bhrigu</v>
      </c>
      <c r="B1032" s="1" t="str">
        <f>IFERROR(__xludf.DUMMYFUNCTION("""COMPUTED_VALUE"""),"Yes")</f>
        <v>Yes</v>
      </c>
      <c r="D1032" s="1" t="str">
        <f t="shared" si="1"/>
        <v>Bhrigu</v>
      </c>
    </row>
    <row r="1033">
      <c r="A1033" s="1" t="str">
        <f>IFERROR(__xludf.DUMMYFUNCTION("""COMPUTED_VALUE"""),"juvchan")</f>
        <v>juvchan</v>
      </c>
      <c r="B1033" s="1" t="str">
        <f>IFERROR(__xludf.DUMMYFUNCTION("""COMPUTED_VALUE"""),"Yes")</f>
        <v>Yes</v>
      </c>
      <c r="D1033" s="1" t="str">
        <f t="shared" si="1"/>
        <v>juvchan</v>
      </c>
    </row>
    <row r="1034">
      <c r="A1034" s="1" t="str">
        <f>IFERROR(__xludf.DUMMYFUNCTION("""COMPUTED_VALUE"""),"Siva Teja")</f>
        <v>Siva Teja</v>
      </c>
      <c r="B1034" s="1" t="str">
        <f>IFERROR(__xludf.DUMMYFUNCTION("""COMPUTED_VALUE"""),"Yes")</f>
        <v>Yes</v>
      </c>
      <c r="D1034" s="1" t="str">
        <f t="shared" si="1"/>
        <v>Siva Teja</v>
      </c>
    </row>
    <row r="1035">
      <c r="A1035" s="1" t="str">
        <f>IFERROR(__xludf.DUMMYFUNCTION("""COMPUTED_VALUE"""),"AB")</f>
        <v>AB</v>
      </c>
      <c r="B1035" s="1" t="str">
        <f>IFERROR(__xludf.DUMMYFUNCTION("""COMPUTED_VALUE"""),"Yes")</f>
        <v>Yes</v>
      </c>
      <c r="D1035" s="1" t="str">
        <f t="shared" si="1"/>
        <v>AB</v>
      </c>
    </row>
    <row r="1036">
      <c r="A1036" s="1" t="str">
        <f>IFERROR(__xludf.DUMMYFUNCTION("""COMPUTED_VALUE"""),"Nilesh_Bhosale")</f>
        <v>Nilesh_Bhosale</v>
      </c>
      <c r="B1036" s="1" t="str">
        <f>IFERROR(__xludf.DUMMYFUNCTION("""COMPUTED_VALUE"""),"Yes")</f>
        <v>Yes</v>
      </c>
      <c r="D1036" s="1" t="str">
        <f t="shared" si="1"/>
        <v>Nilesh_Bhosale</v>
      </c>
    </row>
    <row r="1037">
      <c r="A1037" s="1" t="str">
        <f>IFERROR(__xludf.DUMMYFUNCTION("""COMPUTED_VALUE"""),"Rikki.M")</f>
        <v>Rikki.M</v>
      </c>
      <c r="B1037" s="1" t="str">
        <f>IFERROR(__xludf.DUMMYFUNCTION("""COMPUTED_VALUE"""),"Yes")</f>
        <v>Yes</v>
      </c>
      <c r="D1037" s="1" t="str">
        <f t="shared" si="1"/>
        <v>Rikki.M</v>
      </c>
    </row>
    <row r="1038">
      <c r="A1038" s="1" t="str">
        <f>IFERROR(__xludf.DUMMYFUNCTION("""COMPUTED_VALUE"""),"Gabriel Perez")</f>
        <v>Gabriel Perez</v>
      </c>
      <c r="B1038" s="1" t="str">
        <f>IFERROR(__xludf.DUMMYFUNCTION("""COMPUTED_VALUE"""),"Yes")</f>
        <v>Yes</v>
      </c>
      <c r="D1038" s="1" t="str">
        <f t="shared" si="1"/>
        <v>Gabriel Perez</v>
      </c>
    </row>
    <row r="1039">
      <c r="A1039" s="1" t="str">
        <f>IFERROR(__xludf.DUMMYFUNCTION("""COMPUTED_VALUE"""),"Ankit")</f>
        <v>Ankit</v>
      </c>
      <c r="B1039" s="1" t="str">
        <f>IFERROR(__xludf.DUMMYFUNCTION("""COMPUTED_VALUE"""),"Yes")</f>
        <v>Yes</v>
      </c>
      <c r="D1039" s="1" t="str">
        <f t="shared" si="1"/>
        <v>Ankit</v>
      </c>
    </row>
    <row r="1040">
      <c r="A1040" s="1" t="str">
        <f>IFERROR(__xludf.DUMMYFUNCTION("""COMPUTED_VALUE"""),"Kavyashree B S")</f>
        <v>Kavyashree B S</v>
      </c>
      <c r="B1040" s="1" t="str">
        <f>IFERROR(__xludf.DUMMYFUNCTION("""COMPUTED_VALUE"""),"Yes")</f>
        <v>Yes</v>
      </c>
      <c r="D1040" s="1" t="str">
        <f t="shared" si="1"/>
        <v>Kavyashree B S</v>
      </c>
    </row>
    <row r="1041">
      <c r="A1041" s="1" t="str">
        <f>IFERROR(__xludf.DUMMYFUNCTION("""COMPUTED_VALUE"""),"Venkata Ravi K A")</f>
        <v>Venkata Ravi K A</v>
      </c>
      <c r="B1041" s="1" t="str">
        <f>IFERROR(__xludf.DUMMYFUNCTION("""COMPUTED_VALUE"""),"Yes")</f>
        <v>Yes</v>
      </c>
      <c r="D1041" s="1" t="str">
        <f t="shared" si="1"/>
        <v>Venkata Ravi K A</v>
      </c>
    </row>
    <row r="1042">
      <c r="A1042" s="1" t="str">
        <f>IFERROR(__xludf.DUMMYFUNCTION("""COMPUTED_VALUE"""),"Nkem")</f>
        <v>Nkem</v>
      </c>
      <c r="B1042" s="1" t="str">
        <f>IFERROR(__xludf.DUMMYFUNCTION("""COMPUTED_VALUE"""),"Yes")</f>
        <v>Yes</v>
      </c>
      <c r="D1042" s="1" t="str">
        <f t="shared" si="1"/>
        <v>Nkem</v>
      </c>
    </row>
    <row r="1043">
      <c r="A1043" s="1" t="str">
        <f>IFERROR(__xludf.DUMMYFUNCTION("""COMPUTED_VALUE"""),"godsenteliel")</f>
        <v>godsenteliel</v>
      </c>
      <c r="B1043" s="1" t="str">
        <f>IFERROR(__xludf.DUMMYFUNCTION("""COMPUTED_VALUE"""),"Yes")</f>
        <v>Yes</v>
      </c>
      <c r="D1043" s="1" t="str">
        <f t="shared" si="1"/>
        <v>godsenteliel</v>
      </c>
    </row>
    <row r="1044">
      <c r="A1044" s="1" t="str">
        <f>IFERROR(__xludf.DUMMYFUNCTION("""COMPUTED_VALUE"""),"rafayel")</f>
        <v>rafayel</v>
      </c>
      <c r="B1044" s="1" t="str">
        <f>IFERROR(__xludf.DUMMYFUNCTION("""COMPUTED_VALUE"""),"Yes")</f>
        <v>Yes</v>
      </c>
      <c r="D1044" s="1" t="str">
        <f t="shared" si="1"/>
        <v>rafayel</v>
      </c>
    </row>
    <row r="1045">
      <c r="A1045" s="1" t="str">
        <f>IFERROR(__xludf.DUMMYFUNCTION("""COMPUTED_VALUE"""),"Svetlana Krätschmer ")</f>
        <v>Svetlana Krätschmer </v>
      </c>
      <c r="B1045" s="1" t="str">
        <f>IFERROR(__xludf.DUMMYFUNCTION("""COMPUTED_VALUE"""),"Yes")</f>
        <v>Yes</v>
      </c>
      <c r="D1045" s="1" t="str">
        <f t="shared" si="1"/>
        <v>Svetlana Krätschmer</v>
      </c>
    </row>
    <row r="1046">
      <c r="A1046" s="1" t="str">
        <f>IFERROR(__xludf.DUMMYFUNCTION("""COMPUTED_VALUE"""),"Rakshaa Viswanathan")</f>
        <v>Rakshaa Viswanathan</v>
      </c>
      <c r="B1046" s="1" t="str">
        <f>IFERROR(__xludf.DUMMYFUNCTION("""COMPUTED_VALUE"""),"Yes")</f>
        <v>Yes</v>
      </c>
      <c r="D1046" s="1" t="str">
        <f t="shared" si="1"/>
        <v>Rakshaa Viswanathan</v>
      </c>
    </row>
    <row r="1047">
      <c r="A1047" s="1" t="str">
        <f>IFERROR(__xludf.DUMMYFUNCTION("""COMPUTED_VALUE"""),"Lyse Arlette Aneze")</f>
        <v>Lyse Arlette Aneze</v>
      </c>
      <c r="B1047" s="1" t="str">
        <f>IFERROR(__xludf.DUMMYFUNCTION("""COMPUTED_VALUE"""),"Yes")</f>
        <v>Yes</v>
      </c>
      <c r="D1047" s="1" t="str">
        <f t="shared" si="1"/>
        <v>Lyse Arlette Aneze</v>
      </c>
    </row>
    <row r="1048">
      <c r="A1048" s="1" t="str">
        <f>IFERROR(__xludf.DUMMYFUNCTION("""COMPUTED_VALUE"""),"Sandra Dumitrescu")</f>
        <v>Sandra Dumitrescu</v>
      </c>
      <c r="B1048" s="1" t="str">
        <f>IFERROR(__xludf.DUMMYFUNCTION("""COMPUTED_VALUE"""),"Yes")</f>
        <v>Yes</v>
      </c>
      <c r="D1048" s="1" t="str">
        <f t="shared" si="1"/>
        <v>Sandra Dumitrescu</v>
      </c>
    </row>
    <row r="1049">
      <c r="A1049" s="1" t="str">
        <f>IFERROR(__xludf.DUMMYFUNCTION("""COMPUTED_VALUE"""),"Abdul Haleem")</f>
        <v>Abdul Haleem</v>
      </c>
      <c r="B1049" s="1" t="str">
        <f>IFERROR(__xludf.DUMMYFUNCTION("""COMPUTED_VALUE"""),"Yes")</f>
        <v>Yes</v>
      </c>
      <c r="D1049" s="1" t="str">
        <f t="shared" si="1"/>
        <v>Abdul Haleem</v>
      </c>
    </row>
    <row r="1050">
      <c r="A1050" s="1" t="str">
        <f>IFERROR(__xludf.DUMMYFUNCTION("""COMPUTED_VALUE"""),"vishalnandanwar")</f>
        <v>vishalnandanwar</v>
      </c>
      <c r="B1050" s="1" t="str">
        <f>IFERROR(__xludf.DUMMYFUNCTION("""COMPUTED_VALUE"""),"Yes")</f>
        <v>Yes</v>
      </c>
      <c r="D1050" s="1" t="str">
        <f t="shared" si="1"/>
        <v>vishalnandanwar</v>
      </c>
    </row>
    <row r="1051">
      <c r="A1051" s="1" t="str">
        <f>IFERROR(__xludf.DUMMYFUNCTION("""COMPUTED_VALUE"""),"Mike McK")</f>
        <v>Mike McK</v>
      </c>
      <c r="B1051" s="1" t="str">
        <f>IFERROR(__xludf.DUMMYFUNCTION("""COMPUTED_VALUE"""),"Yes")</f>
        <v>Yes</v>
      </c>
      <c r="D1051" s="1" t="str">
        <f t="shared" si="1"/>
        <v>Mike McK</v>
      </c>
    </row>
    <row r="1052">
      <c r="A1052" s="1" t="str">
        <f>IFERROR(__xludf.DUMMYFUNCTION("""COMPUTED_VALUE"""),"Ratna Deepak Aluru")</f>
        <v>Ratna Deepak Aluru</v>
      </c>
      <c r="B1052" s="1" t="str">
        <f>IFERROR(__xludf.DUMMYFUNCTION("""COMPUTED_VALUE"""),"Yes")</f>
        <v>Yes</v>
      </c>
      <c r="D1052" s="1" t="str">
        <f t="shared" si="1"/>
        <v>Ratna Deepak Aluru</v>
      </c>
    </row>
    <row r="1053">
      <c r="A1053" s="1" t="str">
        <f>IFERROR(__xludf.DUMMYFUNCTION("""COMPUTED_VALUE"""),"Bakhytdariya")</f>
        <v>Bakhytdariya</v>
      </c>
      <c r="B1053" s="1" t="str">
        <f>IFERROR(__xludf.DUMMYFUNCTION("""COMPUTED_VALUE"""),"Yes")</f>
        <v>Yes</v>
      </c>
      <c r="D1053" s="1" t="str">
        <f t="shared" si="1"/>
        <v>Bakhytdariya</v>
      </c>
    </row>
    <row r="1054">
      <c r="A1054" s="1" t="str">
        <f>IFERROR(__xludf.DUMMYFUNCTION("""COMPUTED_VALUE"""),"Cakra Ocha")</f>
        <v>Cakra Ocha</v>
      </c>
      <c r="B1054" s="1" t="str">
        <f>IFERROR(__xludf.DUMMYFUNCTION("""COMPUTED_VALUE"""),"Yes")</f>
        <v>Yes</v>
      </c>
      <c r="D1054" s="1" t="str">
        <f t="shared" si="1"/>
        <v>Cakra Ocha</v>
      </c>
    </row>
    <row r="1055">
      <c r="A1055" s="1" t="str">
        <f>IFERROR(__xludf.DUMMYFUNCTION("""COMPUTED_VALUE"""),"Shailendra Kumar")</f>
        <v>Shailendra Kumar</v>
      </c>
      <c r="B1055" s="1" t="str">
        <f>IFERROR(__xludf.DUMMYFUNCTION("""COMPUTED_VALUE"""),"Yes")</f>
        <v>Yes</v>
      </c>
      <c r="D1055" s="1" t="str">
        <f t="shared" si="1"/>
        <v>Shailendra Kumar</v>
      </c>
    </row>
    <row r="1056">
      <c r="A1056" s="1" t="str">
        <f>IFERROR(__xludf.DUMMYFUNCTION("""COMPUTED_VALUE"""),"Nischitha N")</f>
        <v>Nischitha N</v>
      </c>
      <c r="B1056" s="1" t="str">
        <f>IFERROR(__xludf.DUMMYFUNCTION("""COMPUTED_VALUE"""),"Yes")</f>
        <v>Yes</v>
      </c>
      <c r="D1056" s="1" t="str">
        <f t="shared" si="1"/>
        <v>Nischitha N</v>
      </c>
    </row>
    <row r="1057">
      <c r="A1057" s="1" t="str">
        <f>IFERROR(__xludf.DUMMYFUNCTION("""COMPUTED_VALUE"""),"Stella Galamo")</f>
        <v>Stella Galamo</v>
      </c>
      <c r="B1057" s="1" t="str">
        <f>IFERROR(__xludf.DUMMYFUNCTION("""COMPUTED_VALUE"""),"Yes")</f>
        <v>Yes</v>
      </c>
      <c r="D1057" s="1" t="str">
        <f t="shared" si="1"/>
        <v>Stella Galamo</v>
      </c>
    </row>
    <row r="1058">
      <c r="A1058" s="1" t="str">
        <f>IFERROR(__xludf.DUMMYFUNCTION("""COMPUTED_VALUE"""),"Laasya Kasaraneni ")</f>
        <v>Laasya Kasaraneni </v>
      </c>
      <c r="B1058" s="1" t="str">
        <f>IFERROR(__xludf.DUMMYFUNCTION("""COMPUTED_VALUE"""),"Yes")</f>
        <v>Yes</v>
      </c>
      <c r="D1058" s="1" t="str">
        <f t="shared" si="1"/>
        <v>Laasya Kasaraneni</v>
      </c>
    </row>
    <row r="1059">
      <c r="A1059" s="1" t="str">
        <f>IFERROR(__xludf.DUMMYFUNCTION("""COMPUTED_VALUE"""),"Aamir Hussain")</f>
        <v>Aamir Hussain</v>
      </c>
      <c r="B1059" s="1" t="str">
        <f>IFERROR(__xludf.DUMMYFUNCTION("""COMPUTED_VALUE"""),"Yes")</f>
        <v>Yes</v>
      </c>
      <c r="D1059" s="1" t="str">
        <f t="shared" si="1"/>
        <v>Aamir Hussain</v>
      </c>
    </row>
    <row r="1060">
      <c r="A1060" s="1" t="str">
        <f>IFERROR(__xludf.DUMMYFUNCTION("""COMPUTED_VALUE"""),"Ayush")</f>
        <v>Ayush</v>
      </c>
      <c r="B1060" s="1" t="str">
        <f>IFERROR(__xludf.DUMMYFUNCTION("""COMPUTED_VALUE"""),"Yes")</f>
        <v>Yes</v>
      </c>
      <c r="D1060" s="1" t="str">
        <f t="shared" si="1"/>
        <v>Ayush</v>
      </c>
    </row>
    <row r="1061">
      <c r="A1061" s="1" t="str">
        <f>IFERROR(__xludf.DUMMYFUNCTION("""COMPUTED_VALUE"""),"Karol Karwat")</f>
        <v>Karol Karwat</v>
      </c>
      <c r="B1061" s="1" t="str">
        <f>IFERROR(__xludf.DUMMYFUNCTION("""COMPUTED_VALUE"""),"Yes")</f>
        <v>Yes</v>
      </c>
      <c r="D1061" s="1" t="str">
        <f t="shared" si="1"/>
        <v>Karol Karwat</v>
      </c>
    </row>
    <row r="1062">
      <c r="A1062" s="1" t="str">
        <f>IFERROR(__xludf.DUMMYFUNCTION("""COMPUTED_VALUE"""),"Purna Chander")</f>
        <v>Purna Chander</v>
      </c>
      <c r="B1062" s="1" t="str">
        <f>IFERROR(__xludf.DUMMYFUNCTION("""COMPUTED_VALUE"""),"Yes")</f>
        <v>Yes</v>
      </c>
      <c r="D1062" s="1" t="str">
        <f t="shared" si="1"/>
        <v>Purna Chander</v>
      </c>
    </row>
    <row r="1063">
      <c r="A1063" s="1" t="str">
        <f>IFERROR(__xludf.DUMMYFUNCTION("""COMPUTED_VALUE"""),"Francesca Frattaroli")</f>
        <v>Francesca Frattaroli</v>
      </c>
      <c r="B1063" s="1" t="str">
        <f>IFERROR(__xludf.DUMMYFUNCTION("""COMPUTED_VALUE"""),"Yes")</f>
        <v>Yes</v>
      </c>
      <c r="D1063" s="1" t="str">
        <f t="shared" si="1"/>
        <v>Francesca Frattaroli</v>
      </c>
    </row>
    <row r="1064">
      <c r="A1064" s="1" t="str">
        <f>IFERROR(__xludf.DUMMYFUNCTION("""COMPUTED_VALUE"""),"Chollette C. Olisah")</f>
        <v>Chollette C. Olisah</v>
      </c>
      <c r="B1064" s="1" t="str">
        <f>IFERROR(__xludf.DUMMYFUNCTION("""COMPUTED_VALUE"""),"Yes")</f>
        <v>Yes</v>
      </c>
      <c r="D1064" s="1" t="str">
        <f t="shared" si="1"/>
        <v>Chollette C. Olisah</v>
      </c>
    </row>
    <row r="1065">
      <c r="A1065" s="1" t="str">
        <f>IFERROR(__xludf.DUMMYFUNCTION("""COMPUTED_VALUE"""),"Sahithi")</f>
        <v>Sahithi</v>
      </c>
      <c r="B1065" s="1" t="str">
        <f>IFERROR(__xludf.DUMMYFUNCTION("""COMPUTED_VALUE"""),"Yes")</f>
        <v>Yes</v>
      </c>
      <c r="D1065" s="1" t="str">
        <f t="shared" si="1"/>
        <v>Sahithi</v>
      </c>
    </row>
    <row r="1066">
      <c r="A1066" s="1" t="str">
        <f>IFERROR(__xludf.DUMMYFUNCTION("""COMPUTED_VALUE"""),"Roshan")</f>
        <v>Roshan</v>
      </c>
      <c r="B1066" s="1" t="str">
        <f>IFERROR(__xludf.DUMMYFUNCTION("""COMPUTED_VALUE"""),"Yes")</f>
        <v>Yes</v>
      </c>
      <c r="D1066" s="1" t="str">
        <f t="shared" si="1"/>
        <v>Roshan</v>
      </c>
    </row>
    <row r="1067">
      <c r="A1067" s="1" t="str">
        <f>IFERROR(__xludf.DUMMYFUNCTION("""COMPUTED_VALUE"""),"shristi")</f>
        <v>shristi</v>
      </c>
      <c r="B1067" s="1" t="str">
        <f>IFERROR(__xludf.DUMMYFUNCTION("""COMPUTED_VALUE"""),"Yes")</f>
        <v>Yes</v>
      </c>
      <c r="D1067" s="1" t="str">
        <f t="shared" si="1"/>
        <v>shristi</v>
      </c>
    </row>
    <row r="1068">
      <c r="A1068" s="1" t="str">
        <f>IFERROR(__xludf.DUMMYFUNCTION("""COMPUTED_VALUE"""),"Ashish Dhadwal")</f>
        <v>Ashish Dhadwal</v>
      </c>
      <c r="B1068" s="1" t="str">
        <f>IFERROR(__xludf.DUMMYFUNCTION("""COMPUTED_VALUE"""),"Yes")</f>
        <v>Yes</v>
      </c>
      <c r="D1068" s="1" t="str">
        <f t="shared" si="1"/>
        <v>Ashish Dhadwal</v>
      </c>
    </row>
    <row r="1069">
      <c r="A1069" s="1" t="str">
        <f>IFERROR(__xludf.DUMMYFUNCTION("""COMPUTED_VALUE"""),"Shifana Tarranum")</f>
        <v>Shifana Tarranum</v>
      </c>
      <c r="B1069" s="1" t="str">
        <f>IFERROR(__xludf.DUMMYFUNCTION("""COMPUTED_VALUE"""),"Yes")</f>
        <v>Yes</v>
      </c>
      <c r="D1069" s="1" t="str">
        <f t="shared" si="1"/>
        <v>Shifana Tarranum</v>
      </c>
    </row>
    <row r="1070">
      <c r="A1070" s="1" t="str">
        <f>IFERROR(__xludf.DUMMYFUNCTION("""COMPUTED_VALUE"""),"Anika Khandelwal")</f>
        <v>Anika Khandelwal</v>
      </c>
      <c r="B1070" s="1" t="str">
        <f>IFERROR(__xludf.DUMMYFUNCTION("""COMPUTED_VALUE"""),"Yes")</f>
        <v>Yes</v>
      </c>
      <c r="D1070" s="1" t="str">
        <f t="shared" si="1"/>
        <v>Anika Khandelwal</v>
      </c>
    </row>
    <row r="1071">
      <c r="A1071" s="1" t="str">
        <f>IFERROR(__xludf.DUMMYFUNCTION("""COMPUTED_VALUE"""),"1729")</f>
        <v>1729</v>
      </c>
      <c r="B1071" s="1" t="str">
        <f>IFERROR(__xludf.DUMMYFUNCTION("""COMPUTED_VALUE"""),"Yes")</f>
        <v>Yes</v>
      </c>
      <c r="D1071" s="1" t="str">
        <f t="shared" si="1"/>
        <v>1729</v>
      </c>
    </row>
    <row r="1072">
      <c r="A1072" s="1" t="str">
        <f>IFERROR(__xludf.DUMMYFUNCTION("""COMPUTED_VALUE"""),"Ria Goel")</f>
        <v>Ria Goel</v>
      </c>
      <c r="B1072" s="1" t="str">
        <f>IFERROR(__xludf.DUMMYFUNCTION("""COMPUTED_VALUE"""),"Yes")</f>
        <v>Yes</v>
      </c>
      <c r="D1072" s="1" t="str">
        <f t="shared" si="1"/>
        <v>Ria Goel</v>
      </c>
    </row>
    <row r="1073">
      <c r="A1073" s="1" t="str">
        <f>IFERROR(__xludf.DUMMYFUNCTION("""COMPUTED_VALUE"""),"Jithesh Gopal")</f>
        <v>Jithesh Gopal</v>
      </c>
      <c r="B1073" s="1" t="str">
        <f>IFERROR(__xludf.DUMMYFUNCTION("""COMPUTED_VALUE"""),"Yes")</f>
        <v>Yes</v>
      </c>
      <c r="D1073" s="1" t="str">
        <f t="shared" si="1"/>
        <v>Jithesh Gopal</v>
      </c>
    </row>
    <row r="1074">
      <c r="A1074" s="1" t="str">
        <f>IFERROR(__xludf.DUMMYFUNCTION("""COMPUTED_VALUE"""),"Shubham Jante")</f>
        <v>Shubham Jante</v>
      </c>
      <c r="B1074" s="1" t="str">
        <f>IFERROR(__xludf.DUMMYFUNCTION("""COMPUTED_VALUE"""),"Yes")</f>
        <v>Yes</v>
      </c>
      <c r="D1074" s="1" t="str">
        <f t="shared" si="1"/>
        <v>Shubham Jante</v>
      </c>
    </row>
    <row r="1075">
      <c r="A1075" s="1" t="str">
        <f>IFERROR(__xludf.DUMMYFUNCTION("""COMPUTED_VALUE"""),"iam_Akolab")</f>
        <v>iam_Akolab</v>
      </c>
      <c r="B1075" s="1" t="str">
        <f>IFERROR(__xludf.DUMMYFUNCTION("""COMPUTED_VALUE"""),"Yes")</f>
        <v>Yes</v>
      </c>
      <c r="D1075" s="1" t="str">
        <f t="shared" si="1"/>
        <v>iam_Akolab</v>
      </c>
    </row>
    <row r="1076">
      <c r="A1076" s="1" t="str">
        <f>IFERROR(__xludf.DUMMYFUNCTION("""COMPUTED_VALUE"""),"2001guljain")</f>
        <v>2001guljain</v>
      </c>
      <c r="B1076" s="1" t="str">
        <f>IFERROR(__xludf.DUMMYFUNCTION("""COMPUTED_VALUE"""),"Yes")</f>
        <v>Yes</v>
      </c>
      <c r="D1076" s="1" t="str">
        <f t="shared" si="1"/>
        <v>2001guljain</v>
      </c>
    </row>
    <row r="1077">
      <c r="A1077" s="1" t="str">
        <f>IFERROR(__xludf.DUMMYFUNCTION("""COMPUTED_VALUE"""),"Magdalena Weyher")</f>
        <v>Magdalena Weyher</v>
      </c>
      <c r="B1077" s="1" t="str">
        <f>IFERROR(__xludf.DUMMYFUNCTION("""COMPUTED_VALUE"""),"Yes")</f>
        <v>Yes</v>
      </c>
      <c r="D1077" s="1" t="str">
        <f t="shared" si="1"/>
        <v>Magdalena Weyher</v>
      </c>
    </row>
    <row r="1078">
      <c r="A1078" s="1" t="str">
        <f>IFERROR(__xludf.DUMMYFUNCTION("""COMPUTED_VALUE"""),"Shrigouri Gumaste")</f>
        <v>Shrigouri Gumaste</v>
      </c>
      <c r="B1078" s="1" t="str">
        <f>IFERROR(__xludf.DUMMYFUNCTION("""COMPUTED_VALUE"""),"Yes")</f>
        <v>Yes</v>
      </c>
      <c r="D1078" s="1" t="str">
        <f t="shared" si="1"/>
        <v>Shrigouri Gumaste</v>
      </c>
    </row>
    <row r="1079">
      <c r="A1079" s="1" t="str">
        <f>IFERROR(__xludf.DUMMYFUNCTION("""COMPUTED_VALUE"""),"Chaimae ")</f>
        <v>Chaimae </v>
      </c>
      <c r="B1079" s="1" t="str">
        <f>IFERROR(__xludf.DUMMYFUNCTION("""COMPUTED_VALUE"""),"Yes")</f>
        <v>Yes</v>
      </c>
      <c r="D1079" s="1" t="str">
        <f t="shared" si="1"/>
        <v>Chaimae</v>
      </c>
    </row>
    <row r="1080">
      <c r="A1080" s="1" t="str">
        <f>IFERROR(__xludf.DUMMYFUNCTION("""COMPUTED_VALUE"""),"Ali Huzmeli")</f>
        <v>Ali Huzmeli</v>
      </c>
      <c r="B1080" s="1" t="str">
        <f>IFERROR(__xludf.DUMMYFUNCTION("""COMPUTED_VALUE"""),"Yes")</f>
        <v>Yes</v>
      </c>
      <c r="D1080" s="1" t="str">
        <f t="shared" si="1"/>
        <v>Ali Huzmeli</v>
      </c>
    </row>
    <row r="1081">
      <c r="A1081" s="1" t="str">
        <f>IFERROR(__xludf.DUMMYFUNCTION("""COMPUTED_VALUE"""),"Apoorva Dhawan")</f>
        <v>Apoorva Dhawan</v>
      </c>
      <c r="B1081" s="1" t="str">
        <f>IFERROR(__xludf.DUMMYFUNCTION("""COMPUTED_VALUE"""),"Yes")</f>
        <v>Yes</v>
      </c>
      <c r="D1081" s="1" t="str">
        <f t="shared" si="1"/>
        <v>Apoorva Dhawan</v>
      </c>
    </row>
    <row r="1082">
      <c r="A1082" s="1" t="str">
        <f>IFERROR(__xludf.DUMMYFUNCTION("""COMPUTED_VALUE"""),"shymaa")</f>
        <v>shymaa</v>
      </c>
      <c r="B1082" s="1" t="str">
        <f>IFERROR(__xludf.DUMMYFUNCTION("""COMPUTED_VALUE"""),"Yes")</f>
        <v>Yes</v>
      </c>
      <c r="D1082" s="1" t="str">
        <f t="shared" si="1"/>
        <v>shymaa</v>
      </c>
    </row>
    <row r="1083">
      <c r="A1083" s="1" t="str">
        <f>IFERROR(__xludf.DUMMYFUNCTION("""COMPUTED_VALUE"""),"Aishwarya SVS")</f>
        <v>Aishwarya SVS</v>
      </c>
      <c r="B1083" s="1" t="str">
        <f>IFERROR(__xludf.DUMMYFUNCTION("""COMPUTED_VALUE"""),"Yes")</f>
        <v>Yes</v>
      </c>
      <c r="D1083" s="1" t="str">
        <f t="shared" si="1"/>
        <v>Aishwarya SVS</v>
      </c>
    </row>
    <row r="1084">
      <c r="A1084" s="1" t="str">
        <f>IFERROR(__xludf.DUMMYFUNCTION("""COMPUTED_VALUE"""),"Rohit Joshi")</f>
        <v>Rohit Joshi</v>
      </c>
      <c r="B1084" s="1" t="str">
        <f>IFERROR(__xludf.DUMMYFUNCTION("""COMPUTED_VALUE"""),"Yes")</f>
        <v>Yes</v>
      </c>
      <c r="D1084" s="1" t="str">
        <f t="shared" si="1"/>
        <v>Rohit Joshi</v>
      </c>
    </row>
    <row r="1085">
      <c r="A1085" s="1" t="str">
        <f>IFERROR(__xludf.DUMMYFUNCTION("""COMPUTED_VALUE"""),"IsmaelFajardo")</f>
        <v>IsmaelFajardo</v>
      </c>
      <c r="B1085" s="1" t="str">
        <f>IFERROR(__xludf.DUMMYFUNCTION("""COMPUTED_VALUE"""),"Yes")</f>
        <v>Yes</v>
      </c>
      <c r="D1085" s="1" t="str">
        <f t="shared" si="1"/>
        <v>IsmaelFajardo</v>
      </c>
    </row>
    <row r="1086">
      <c r="A1086" s="1" t="str">
        <f>IFERROR(__xludf.DUMMYFUNCTION("""COMPUTED_VALUE"""),"Chaimae ")</f>
        <v>Chaimae </v>
      </c>
      <c r="B1086" s="1" t="str">
        <f>IFERROR(__xludf.DUMMYFUNCTION("""COMPUTED_VALUE"""),"Yes")</f>
        <v>Yes</v>
      </c>
      <c r="D1086" s="1" t="str">
        <f t="shared" si="1"/>
        <v>Chaimae</v>
      </c>
    </row>
    <row r="1087">
      <c r="A1087" s="1" t="str">
        <f>IFERROR(__xludf.DUMMYFUNCTION("""COMPUTED_VALUE"""),"BMC")</f>
        <v>BMC</v>
      </c>
      <c r="B1087" s="1" t="str">
        <f>IFERROR(__xludf.DUMMYFUNCTION("""COMPUTED_VALUE"""),"Yes")</f>
        <v>Yes</v>
      </c>
      <c r="D1087" s="1" t="str">
        <f t="shared" si="1"/>
        <v>BMC</v>
      </c>
    </row>
    <row r="1088">
      <c r="A1088" s="1" t="str">
        <f>IFERROR(__xludf.DUMMYFUNCTION("""COMPUTED_VALUE"""),"Ankita maurya ")</f>
        <v>Ankita maurya </v>
      </c>
      <c r="B1088" s="1" t="str">
        <f>IFERROR(__xludf.DUMMYFUNCTION("""COMPUTED_VALUE"""),"Yes")</f>
        <v>Yes</v>
      </c>
      <c r="D1088" s="1" t="str">
        <f t="shared" si="1"/>
        <v>Ankita maurya</v>
      </c>
    </row>
    <row r="1089">
      <c r="A1089" s="1" t="str">
        <f>IFERROR(__xludf.DUMMYFUNCTION("""COMPUTED_VALUE"""),"Shubham Gaikwad")</f>
        <v>Shubham Gaikwad</v>
      </c>
      <c r="B1089" s="1" t="str">
        <f>IFERROR(__xludf.DUMMYFUNCTION("""COMPUTED_VALUE"""),"Yes")</f>
        <v>Yes</v>
      </c>
      <c r="D1089" s="1" t="str">
        <f t="shared" si="1"/>
        <v>Shubham Gaikwad</v>
      </c>
    </row>
    <row r="1090">
      <c r="A1090" s="1" t="str">
        <f>IFERROR(__xludf.DUMMYFUNCTION("""COMPUTED_VALUE"""),"VIVEK TAMBI")</f>
        <v>VIVEK TAMBI</v>
      </c>
      <c r="B1090" s="1" t="str">
        <f>IFERROR(__xludf.DUMMYFUNCTION("""COMPUTED_VALUE"""),"Yes")</f>
        <v>Yes</v>
      </c>
      <c r="D1090" s="1" t="str">
        <f t="shared" si="1"/>
        <v>VIVEK TAMBI</v>
      </c>
    </row>
    <row r="1091">
      <c r="A1091" s="1" t="str">
        <f>IFERROR(__xludf.DUMMYFUNCTION("""COMPUTED_VALUE"""),"Avi")</f>
        <v>Avi</v>
      </c>
      <c r="B1091" s="1" t="str">
        <f>IFERROR(__xludf.DUMMYFUNCTION("""COMPUTED_VALUE"""),"Yes")</f>
        <v>Yes</v>
      </c>
      <c r="D1091" s="1" t="str">
        <f t="shared" si="1"/>
        <v>Avi</v>
      </c>
    </row>
    <row r="1092">
      <c r="A1092" s="1" t="str">
        <f>IFERROR(__xludf.DUMMYFUNCTION("""COMPUTED_VALUE"""),"Diana Meneses")</f>
        <v>Diana Meneses</v>
      </c>
      <c r="B1092" s="1" t="str">
        <f>IFERROR(__xludf.DUMMYFUNCTION("""COMPUTED_VALUE"""),"Yes")</f>
        <v>Yes</v>
      </c>
      <c r="D1092" s="1" t="str">
        <f t="shared" si="1"/>
        <v>Diana Meneses</v>
      </c>
    </row>
    <row r="1093">
      <c r="A1093" s="1" t="str">
        <f>IFERROR(__xludf.DUMMYFUNCTION("""COMPUTED_VALUE"""),"Hasan Ozyavru")</f>
        <v>Hasan Ozyavru</v>
      </c>
      <c r="B1093" s="1" t="str">
        <f>IFERROR(__xludf.DUMMYFUNCTION("""COMPUTED_VALUE"""),"Yes")</f>
        <v>Yes</v>
      </c>
      <c r="D1093" s="1" t="str">
        <f t="shared" si="1"/>
        <v>Hasan Ozyavru</v>
      </c>
    </row>
    <row r="1094">
      <c r="A1094" s="1" t="str">
        <f>IFERROR(__xludf.DUMMYFUNCTION("""COMPUTED_VALUE"""),"Oluwanifemi Abimbola")</f>
        <v>Oluwanifemi Abimbola</v>
      </c>
      <c r="B1094" s="1" t="str">
        <f>IFERROR(__xludf.DUMMYFUNCTION("""COMPUTED_VALUE"""),"Yes")</f>
        <v>Yes</v>
      </c>
      <c r="D1094" s="1" t="str">
        <f t="shared" si="1"/>
        <v>Oluwanifemi Abimbola</v>
      </c>
    </row>
    <row r="1095">
      <c r="A1095" s="1" t="str">
        <f>IFERROR(__xludf.DUMMYFUNCTION("""COMPUTED_VALUE"""),"Sherbin")</f>
        <v>Sherbin</v>
      </c>
      <c r="B1095" s="1" t="str">
        <f>IFERROR(__xludf.DUMMYFUNCTION("""COMPUTED_VALUE"""),"Yes")</f>
        <v>Yes</v>
      </c>
      <c r="D1095" s="1" t="str">
        <f t="shared" si="1"/>
        <v>Sherbin</v>
      </c>
    </row>
    <row r="1096">
      <c r="A1096" s="1" t="str">
        <f>IFERROR(__xludf.DUMMYFUNCTION("""COMPUTED_VALUE"""),"Prateek")</f>
        <v>Prateek</v>
      </c>
      <c r="B1096" s="1" t="str">
        <f>IFERROR(__xludf.DUMMYFUNCTION("""COMPUTED_VALUE"""),"Yes")</f>
        <v>Yes</v>
      </c>
      <c r="D1096" s="1" t="str">
        <f t="shared" si="1"/>
        <v>Prateek</v>
      </c>
    </row>
    <row r="1097">
      <c r="A1097" s="1" t="str">
        <f>IFERROR(__xludf.DUMMYFUNCTION("""COMPUTED_VALUE"""),"Cécile N.")</f>
        <v>Cécile N.</v>
      </c>
      <c r="B1097" s="1" t="str">
        <f>IFERROR(__xludf.DUMMYFUNCTION("""COMPUTED_VALUE"""),"Yes")</f>
        <v>Yes</v>
      </c>
      <c r="D1097" s="1" t="str">
        <f t="shared" si="1"/>
        <v>Cécile N.</v>
      </c>
    </row>
    <row r="1098">
      <c r="A1098" s="1" t="str">
        <f>IFERROR(__xludf.DUMMYFUNCTION("""COMPUTED_VALUE"""),"Walla Adlan ")</f>
        <v>Walla Adlan </v>
      </c>
      <c r="B1098" s="1" t="str">
        <f>IFERROR(__xludf.DUMMYFUNCTION("""COMPUTED_VALUE"""),"Yes")</f>
        <v>Yes</v>
      </c>
      <c r="D1098" s="1" t="str">
        <f t="shared" si="1"/>
        <v>Walla Adlan</v>
      </c>
    </row>
    <row r="1099">
      <c r="A1099" s="1" t="str">
        <f>IFERROR(__xludf.DUMMYFUNCTION("""COMPUTED_VALUE"""),"Shalini Jaiswal")</f>
        <v>Shalini Jaiswal</v>
      </c>
      <c r="B1099" s="1" t="str">
        <f>IFERROR(__xludf.DUMMYFUNCTION("""COMPUTED_VALUE"""),"Yes")</f>
        <v>Yes</v>
      </c>
      <c r="D1099" s="1" t="str">
        <f t="shared" si="1"/>
        <v>Shalini Jaiswal</v>
      </c>
    </row>
    <row r="1100">
      <c r="A1100" s="1" t="str">
        <f>IFERROR(__xludf.DUMMYFUNCTION("""COMPUTED_VALUE"""),"Spyridon Mouratis")</f>
        <v>Spyridon Mouratis</v>
      </c>
      <c r="B1100" s="1" t="str">
        <f>IFERROR(__xludf.DUMMYFUNCTION("""COMPUTED_VALUE"""),"Yes")</f>
        <v>Yes</v>
      </c>
      <c r="D1100" s="1" t="str">
        <f t="shared" si="1"/>
        <v>Spyridon Mouratis</v>
      </c>
    </row>
    <row r="1101">
      <c r="A1101" s="1" t="str">
        <f>IFERROR(__xludf.DUMMYFUNCTION("""COMPUTED_VALUE"""),"Verena Gorris")</f>
        <v>Verena Gorris</v>
      </c>
      <c r="B1101" s="1" t="str">
        <f>IFERROR(__xludf.DUMMYFUNCTION("""COMPUTED_VALUE"""),"Yes")</f>
        <v>Yes</v>
      </c>
      <c r="D1101" s="1" t="str">
        <f t="shared" si="1"/>
        <v>Verena Gorris</v>
      </c>
    </row>
    <row r="1102">
      <c r="A1102" s="1" t="str">
        <f>IFERROR(__xludf.DUMMYFUNCTION("""COMPUTED_VALUE"""),"nileshnegi")</f>
        <v>nileshnegi</v>
      </c>
      <c r="B1102" s="1" t="str">
        <f>IFERROR(__xludf.DUMMYFUNCTION("""COMPUTED_VALUE"""),"Yes")</f>
        <v>Yes</v>
      </c>
      <c r="D1102" s="1" t="str">
        <f t="shared" si="1"/>
        <v>nileshnegi</v>
      </c>
    </row>
    <row r="1103">
      <c r="A1103" s="1" t="str">
        <f>IFERROR(__xludf.DUMMYFUNCTION("""COMPUTED_VALUE"""),"Jankyoh")</f>
        <v>Jankyoh</v>
      </c>
      <c r="B1103" s="1" t="str">
        <f>IFERROR(__xludf.DUMMYFUNCTION("""COMPUTED_VALUE"""),"Yes")</f>
        <v>Yes</v>
      </c>
      <c r="D1103" s="1" t="str">
        <f t="shared" si="1"/>
        <v>Jankyoh</v>
      </c>
    </row>
    <row r="1104">
      <c r="A1104" s="1" t="str">
        <f>IFERROR(__xludf.DUMMYFUNCTION("""COMPUTED_VALUE"""),"Veena")</f>
        <v>Veena</v>
      </c>
      <c r="B1104" s="1" t="str">
        <f>IFERROR(__xludf.DUMMYFUNCTION("""COMPUTED_VALUE"""),"Yes")</f>
        <v>Yes</v>
      </c>
      <c r="D1104" s="1" t="str">
        <f t="shared" si="1"/>
        <v>Veena</v>
      </c>
    </row>
    <row r="1105">
      <c r="A1105" s="1" t="str">
        <f>IFERROR(__xludf.DUMMYFUNCTION("""COMPUTED_VALUE"""),"Quanitah Shaikh")</f>
        <v>Quanitah Shaikh</v>
      </c>
      <c r="B1105" s="1" t="str">
        <f>IFERROR(__xludf.DUMMYFUNCTION("""COMPUTED_VALUE"""),"Yes")</f>
        <v>Yes</v>
      </c>
      <c r="D1105" s="1" t="str">
        <f t="shared" si="1"/>
        <v>Quanitah Shaikh</v>
      </c>
    </row>
    <row r="1106">
      <c r="A1106" s="1" t="str">
        <f>IFERROR(__xludf.DUMMYFUNCTION("""COMPUTED_VALUE"""),"Elijah Thai")</f>
        <v>Elijah Thai</v>
      </c>
      <c r="B1106" s="1" t="str">
        <f>IFERROR(__xludf.DUMMYFUNCTION("""COMPUTED_VALUE"""),"Yes")</f>
        <v>Yes</v>
      </c>
      <c r="D1106" s="1" t="str">
        <f t="shared" si="1"/>
        <v>Elijah Thai</v>
      </c>
    </row>
    <row r="1107">
      <c r="A1107" s="1" t="str">
        <f>IFERROR(__xludf.DUMMYFUNCTION("""COMPUTED_VALUE"""),"Alberto Pardo")</f>
        <v>Alberto Pardo</v>
      </c>
      <c r="B1107" s="1" t="str">
        <f>IFERROR(__xludf.DUMMYFUNCTION("""COMPUTED_VALUE"""),"Yes")</f>
        <v>Yes</v>
      </c>
      <c r="D1107" s="1" t="str">
        <f t="shared" si="1"/>
        <v>Alberto Pardo</v>
      </c>
    </row>
    <row r="1108">
      <c r="A1108" s="1" t="str">
        <f>IFERROR(__xludf.DUMMYFUNCTION("""COMPUTED_VALUE"""),"Sushama")</f>
        <v>Sushama</v>
      </c>
      <c r="B1108" s="1" t="str">
        <f>IFERROR(__xludf.DUMMYFUNCTION("""COMPUTED_VALUE"""),"Yes")</f>
        <v>Yes</v>
      </c>
      <c r="D1108" s="1" t="str">
        <f t="shared" si="1"/>
        <v>Sushama</v>
      </c>
    </row>
    <row r="1109">
      <c r="A1109" s="1" t="str">
        <f>IFERROR(__xludf.DUMMYFUNCTION("""COMPUTED_VALUE"""),"Shreya Kumari")</f>
        <v>Shreya Kumari</v>
      </c>
      <c r="B1109" s="1" t="str">
        <f>IFERROR(__xludf.DUMMYFUNCTION("""COMPUTED_VALUE"""),"Yes")</f>
        <v>Yes</v>
      </c>
      <c r="D1109" s="1" t="str">
        <f t="shared" si="1"/>
        <v>Shreya Kumari</v>
      </c>
    </row>
    <row r="1110">
      <c r="A1110" s="1" t="str">
        <f>IFERROR(__xludf.DUMMYFUNCTION("""COMPUTED_VALUE"""),"Lalit Bangad")</f>
        <v>Lalit Bangad</v>
      </c>
      <c r="B1110" s="1" t="str">
        <f>IFERROR(__xludf.DUMMYFUNCTION("""COMPUTED_VALUE"""),"Yes")</f>
        <v>Yes</v>
      </c>
      <c r="D1110" s="1" t="str">
        <f t="shared" si="1"/>
        <v>Lalit Bangad</v>
      </c>
    </row>
    <row r="1111">
      <c r="A1111" s="1" t="str">
        <f>IFERROR(__xludf.DUMMYFUNCTION("""COMPUTED_VALUE"""),"Mukhammad Khalimudin")</f>
        <v>Mukhammad Khalimudin</v>
      </c>
      <c r="B1111" s="1" t="str">
        <f>IFERROR(__xludf.DUMMYFUNCTION("""COMPUTED_VALUE"""),"Yes")</f>
        <v>Yes</v>
      </c>
      <c r="D1111" s="1" t="str">
        <f t="shared" si="1"/>
        <v>Mukhammad Khalimudin</v>
      </c>
    </row>
    <row r="1112">
      <c r="A1112" s="1" t="str">
        <f>IFERROR(__xludf.DUMMYFUNCTION("""COMPUTED_VALUE"""),"Muhammad Rake Linggar Anggoro")</f>
        <v>Muhammad Rake Linggar Anggoro</v>
      </c>
      <c r="B1112" s="1" t="str">
        <f>IFERROR(__xludf.DUMMYFUNCTION("""COMPUTED_VALUE"""),"Yes")</f>
        <v>Yes</v>
      </c>
      <c r="D1112" s="1" t="str">
        <f t="shared" si="1"/>
        <v>Muhammad Rake Linggar Anggoro</v>
      </c>
    </row>
    <row r="1113">
      <c r="A1113" s="1" t="str">
        <f>IFERROR(__xludf.DUMMYFUNCTION("""COMPUTED_VALUE"""),"katoernesthenry")</f>
        <v>katoernesthenry</v>
      </c>
      <c r="B1113" s="1" t="str">
        <f>IFERROR(__xludf.DUMMYFUNCTION("""COMPUTED_VALUE"""),"Yes")</f>
        <v>Yes</v>
      </c>
      <c r="D1113" s="1" t="str">
        <f t="shared" si="1"/>
        <v>katoernesthenry</v>
      </c>
    </row>
    <row r="1114">
      <c r="A1114" s="1" t="str">
        <f>IFERROR(__xludf.DUMMYFUNCTION("""COMPUTED_VALUE"""),"Abhishek Kumar Jha")</f>
        <v>Abhishek Kumar Jha</v>
      </c>
      <c r="B1114" s="1" t="str">
        <f>IFERROR(__xludf.DUMMYFUNCTION("""COMPUTED_VALUE"""),"Yes")</f>
        <v>Yes</v>
      </c>
      <c r="D1114" s="1" t="str">
        <f t="shared" si="1"/>
        <v>Abhishek Kumar Jha</v>
      </c>
    </row>
    <row r="1115">
      <c r="A1115" s="1" t="str">
        <f>IFERROR(__xludf.DUMMYFUNCTION("""COMPUTED_VALUE"""),"Sabrina Rosini")</f>
        <v>Sabrina Rosini</v>
      </c>
      <c r="B1115" s="1" t="str">
        <f>IFERROR(__xludf.DUMMYFUNCTION("""COMPUTED_VALUE"""),"Yes")</f>
        <v>Yes</v>
      </c>
      <c r="D1115" s="1" t="str">
        <f t="shared" si="1"/>
        <v>Sabrina Rosini</v>
      </c>
    </row>
    <row r="1116">
      <c r="A1116" s="1" t="str">
        <f>IFERROR(__xludf.DUMMYFUNCTION("""COMPUTED_VALUE"""),"AKANKSHA SINGH")</f>
        <v>AKANKSHA SINGH</v>
      </c>
      <c r="B1116" s="1" t="str">
        <f>IFERROR(__xludf.DUMMYFUNCTION("""COMPUTED_VALUE"""),"Yes")</f>
        <v>Yes</v>
      </c>
      <c r="D1116" s="1" t="str">
        <f t="shared" si="1"/>
        <v>AKANKSHA SINGH</v>
      </c>
    </row>
    <row r="1117">
      <c r="A1117" s="1" t="str">
        <f>IFERROR(__xludf.DUMMYFUNCTION("""COMPUTED_VALUE"""),"Kimaya")</f>
        <v>Kimaya</v>
      </c>
      <c r="B1117" s="1" t="str">
        <f>IFERROR(__xludf.DUMMYFUNCTION("""COMPUTED_VALUE"""),"Yes")</f>
        <v>Yes</v>
      </c>
      <c r="D1117" s="1" t="str">
        <f t="shared" si="1"/>
        <v>Kimaya</v>
      </c>
    </row>
    <row r="1118">
      <c r="A1118" s="1" t="str">
        <f>IFERROR(__xludf.DUMMYFUNCTION("""COMPUTED_VALUE"""),"Jeanet")</f>
        <v>Jeanet</v>
      </c>
      <c r="B1118" s="1" t="str">
        <f>IFERROR(__xludf.DUMMYFUNCTION("""COMPUTED_VALUE"""),"Yes")</f>
        <v>Yes</v>
      </c>
      <c r="D1118" s="1" t="str">
        <f t="shared" si="1"/>
        <v>Jeanet</v>
      </c>
    </row>
    <row r="1119">
      <c r="A1119" s="1" t="str">
        <f>IFERROR(__xludf.DUMMYFUNCTION("""COMPUTED_VALUE"""),"Jeffry Christopher")</f>
        <v>Jeffry Christopher</v>
      </c>
      <c r="B1119" s="1" t="str">
        <f>IFERROR(__xludf.DUMMYFUNCTION("""COMPUTED_VALUE"""),"Yes")</f>
        <v>Yes</v>
      </c>
      <c r="D1119" s="1" t="str">
        <f t="shared" si="1"/>
        <v>Jeffry Christopher</v>
      </c>
    </row>
    <row r="1120">
      <c r="A1120" s="1" t="str">
        <f>IFERROR(__xludf.DUMMYFUNCTION("""COMPUTED_VALUE"""),"Divyanshi Parashar")</f>
        <v>Divyanshi Parashar</v>
      </c>
      <c r="B1120" s="1" t="str">
        <f>IFERROR(__xludf.DUMMYFUNCTION("""COMPUTED_VALUE"""),"Yes")</f>
        <v>Yes</v>
      </c>
      <c r="D1120" s="1" t="str">
        <f t="shared" si="1"/>
        <v>Divyanshi Parashar</v>
      </c>
    </row>
    <row r="1121">
      <c r="A1121" s="1" t="str">
        <f>IFERROR(__xludf.DUMMYFUNCTION("""COMPUTED_VALUE"""),"Oke Oluwayomi")</f>
        <v>Oke Oluwayomi</v>
      </c>
      <c r="B1121" s="1" t="str">
        <f>IFERROR(__xludf.DUMMYFUNCTION("""COMPUTED_VALUE"""),"Yes")</f>
        <v>Yes</v>
      </c>
      <c r="D1121" s="1" t="str">
        <f t="shared" si="1"/>
        <v>Oke Oluwayomi</v>
      </c>
    </row>
    <row r="1122">
      <c r="A1122" s="1" t="str">
        <f>IFERROR(__xludf.DUMMYFUNCTION("""COMPUTED_VALUE"""),"Nikita Sadhnani")</f>
        <v>Nikita Sadhnani</v>
      </c>
      <c r="B1122" s="1" t="str">
        <f>IFERROR(__xludf.DUMMYFUNCTION("""COMPUTED_VALUE"""),"Yes")</f>
        <v>Yes</v>
      </c>
      <c r="D1122" s="1" t="str">
        <f t="shared" si="1"/>
        <v>Nikita Sadhnani</v>
      </c>
    </row>
    <row r="1123">
      <c r="A1123" s="1" t="str">
        <f>IFERROR(__xludf.DUMMYFUNCTION("""COMPUTED_VALUE"""),"SEDA HAN DOUKAS")</f>
        <v>SEDA HAN DOUKAS</v>
      </c>
      <c r="B1123" s="1" t="str">
        <f>IFERROR(__xludf.DUMMYFUNCTION("""COMPUTED_VALUE"""),"Yes")</f>
        <v>Yes</v>
      </c>
      <c r="D1123" s="1" t="str">
        <f t="shared" si="1"/>
        <v>SEDA HAN DOUKAS</v>
      </c>
    </row>
    <row r="1124">
      <c r="A1124" s="1" t="str">
        <f>IFERROR(__xludf.DUMMYFUNCTION("""COMPUTED_VALUE"""),"Rattana")</f>
        <v>Rattana</v>
      </c>
      <c r="B1124" s="1" t="str">
        <f>IFERROR(__xludf.DUMMYFUNCTION("""COMPUTED_VALUE"""),"Yes")</f>
        <v>Yes</v>
      </c>
      <c r="D1124" s="1" t="str">
        <f t="shared" si="1"/>
        <v>Rattana</v>
      </c>
    </row>
    <row r="1125">
      <c r="A1125" s="1" t="str">
        <f>IFERROR(__xludf.DUMMYFUNCTION("""COMPUTED_VALUE"""),"Mahek ")</f>
        <v>Mahek </v>
      </c>
      <c r="B1125" s="1" t="str">
        <f>IFERROR(__xludf.DUMMYFUNCTION("""COMPUTED_VALUE"""),"Yes")</f>
        <v>Yes</v>
      </c>
      <c r="D1125" s="1" t="str">
        <f t="shared" si="1"/>
        <v>Mahek</v>
      </c>
    </row>
    <row r="1126">
      <c r="A1126" s="1" t="str">
        <f>IFERROR(__xludf.DUMMYFUNCTION("""COMPUTED_VALUE"""),"BWO")</f>
        <v>BWO</v>
      </c>
      <c r="B1126" s="1" t="str">
        <f>IFERROR(__xludf.DUMMYFUNCTION("""COMPUTED_VALUE"""),"Yes")</f>
        <v>Yes</v>
      </c>
      <c r="D1126" s="1" t="str">
        <f t="shared" si="1"/>
        <v>BWO</v>
      </c>
    </row>
    <row r="1127">
      <c r="A1127" s="1" t="str">
        <f>IFERROR(__xludf.DUMMYFUNCTION("""COMPUTED_VALUE"""),"janebraine")</f>
        <v>janebraine</v>
      </c>
      <c r="B1127" s="1" t="str">
        <f>IFERROR(__xludf.DUMMYFUNCTION("""COMPUTED_VALUE"""),"Yes")</f>
        <v>Yes</v>
      </c>
      <c r="D1127" s="1" t="str">
        <f t="shared" si="1"/>
        <v>janebraine</v>
      </c>
    </row>
    <row r="1128">
      <c r="A1128" s="1" t="str">
        <f>IFERROR(__xludf.DUMMYFUNCTION("""COMPUTED_VALUE"""),"iulian v")</f>
        <v>iulian v</v>
      </c>
      <c r="B1128" s="1" t="str">
        <f>IFERROR(__xludf.DUMMYFUNCTION("""COMPUTED_VALUE"""),"Yes")</f>
        <v>Yes</v>
      </c>
      <c r="D1128" s="1" t="str">
        <f t="shared" si="1"/>
        <v>iulian v</v>
      </c>
    </row>
    <row r="1129">
      <c r="A1129" s="1" t="str">
        <f>IFERROR(__xludf.DUMMYFUNCTION("""COMPUTED_VALUE"""),"Elijah Thai")</f>
        <v>Elijah Thai</v>
      </c>
      <c r="B1129" s="1" t="str">
        <f>IFERROR(__xludf.DUMMYFUNCTION("""COMPUTED_VALUE"""),"Yes")</f>
        <v>Yes</v>
      </c>
      <c r="D1129" s="1" t="str">
        <f t="shared" si="1"/>
        <v>Elijah Thai</v>
      </c>
    </row>
    <row r="1130">
      <c r="A1130" s="1" t="str">
        <f>IFERROR(__xludf.DUMMYFUNCTION("""COMPUTED_VALUE"""),"Akpevwoghene I Michael")</f>
        <v>Akpevwoghene I Michael</v>
      </c>
      <c r="B1130" s="1" t="str">
        <f>IFERROR(__xludf.DUMMYFUNCTION("""COMPUTED_VALUE"""),"Yes")</f>
        <v>Yes</v>
      </c>
      <c r="D1130" s="1" t="str">
        <f t="shared" si="1"/>
        <v>Akpevwoghene I Michael</v>
      </c>
    </row>
    <row r="1131">
      <c r="A1131" s="1" t="str">
        <f>IFERROR(__xludf.DUMMYFUNCTION("""COMPUTED_VALUE"""),"D.Richard")</f>
        <v>D.Richard</v>
      </c>
      <c r="B1131" s="1" t="str">
        <f>IFERROR(__xludf.DUMMYFUNCTION("""COMPUTED_VALUE"""),"Yes")</f>
        <v>Yes</v>
      </c>
      <c r="D1131" s="1" t="str">
        <f t="shared" si="1"/>
        <v>D.Richard</v>
      </c>
    </row>
    <row r="1132">
      <c r="A1132" s="1" t="str">
        <f>IFERROR(__xludf.DUMMYFUNCTION("""COMPUTED_VALUE"""),"Kajal Aggarwal")</f>
        <v>Kajal Aggarwal</v>
      </c>
      <c r="B1132" s="1" t="str">
        <f>IFERROR(__xludf.DUMMYFUNCTION("""COMPUTED_VALUE"""),"Yes")</f>
        <v>Yes</v>
      </c>
      <c r="D1132" s="1" t="str">
        <f t="shared" si="1"/>
        <v>Kajal Aggarwal</v>
      </c>
    </row>
    <row r="1133">
      <c r="A1133" s="1" t="str">
        <f>IFERROR(__xludf.DUMMYFUNCTION("""COMPUTED_VALUE"""),"Alireza Abedin")</f>
        <v>Alireza Abedin</v>
      </c>
      <c r="B1133" s="1" t="str">
        <f>IFERROR(__xludf.DUMMYFUNCTION("""COMPUTED_VALUE"""),"Yes")</f>
        <v>Yes</v>
      </c>
      <c r="D1133" s="1" t="str">
        <f t="shared" si="1"/>
        <v>Alireza Abedin</v>
      </c>
    </row>
    <row r="1134">
      <c r="A1134" s="1" t="str">
        <f>IFERROR(__xludf.DUMMYFUNCTION("""COMPUTED_VALUE"""),"Eddy Qay")</f>
        <v>Eddy Qay</v>
      </c>
      <c r="B1134" s="1" t="str">
        <f>IFERROR(__xludf.DUMMYFUNCTION("""COMPUTED_VALUE"""),"Yes")</f>
        <v>Yes</v>
      </c>
      <c r="D1134" s="1" t="str">
        <f t="shared" si="1"/>
        <v>Eddy Qay</v>
      </c>
    </row>
    <row r="1135">
      <c r="A1135" s="1" t="str">
        <f>IFERROR(__xludf.DUMMYFUNCTION("""COMPUTED_VALUE"""),"Paolo")</f>
        <v>Paolo</v>
      </c>
      <c r="B1135" s="1" t="str">
        <f>IFERROR(__xludf.DUMMYFUNCTION("""COMPUTED_VALUE"""),"Yes")</f>
        <v>Yes</v>
      </c>
      <c r="D1135" s="1" t="str">
        <f t="shared" si="1"/>
        <v>Paolo</v>
      </c>
    </row>
    <row r="1136">
      <c r="A1136" s="1" t="str">
        <f>IFERROR(__xludf.DUMMYFUNCTION("""COMPUTED_VALUE"""),"Marianna")</f>
        <v>Marianna</v>
      </c>
      <c r="B1136" s="1" t="str">
        <f>IFERROR(__xludf.DUMMYFUNCTION("""COMPUTED_VALUE"""),"Yes")</f>
        <v>Yes</v>
      </c>
      <c r="D1136" s="1" t="str">
        <f t="shared" si="1"/>
        <v>Marianna</v>
      </c>
    </row>
    <row r="1137">
      <c r="A1137" s="1" t="str">
        <f>IFERROR(__xludf.DUMMYFUNCTION("""COMPUTED_VALUE"""),"Ankit Paliwal")</f>
        <v>Ankit Paliwal</v>
      </c>
      <c r="B1137" s="1" t="str">
        <f>IFERROR(__xludf.DUMMYFUNCTION("""COMPUTED_VALUE"""),"Yes")</f>
        <v>Yes</v>
      </c>
      <c r="D1137" s="1" t="str">
        <f t="shared" si="1"/>
        <v>Ankit Paliwal</v>
      </c>
    </row>
    <row r="1138">
      <c r="A1138" s="1" t="str">
        <f>IFERROR(__xludf.DUMMYFUNCTION("""COMPUTED_VALUE"""),"ddeepak01")</f>
        <v>ddeepak01</v>
      </c>
      <c r="B1138" s="1" t="str">
        <f>IFERROR(__xludf.DUMMYFUNCTION("""COMPUTED_VALUE"""),"Yes")</f>
        <v>Yes</v>
      </c>
      <c r="D1138" s="1" t="str">
        <f t="shared" si="1"/>
        <v>ddeepak01</v>
      </c>
    </row>
    <row r="1139">
      <c r="A1139" s="1" t="str">
        <f>IFERROR(__xludf.DUMMYFUNCTION("""COMPUTED_VALUE"""),"Daria")</f>
        <v>Daria</v>
      </c>
      <c r="B1139" s="1" t="str">
        <f>IFERROR(__xludf.DUMMYFUNCTION("""COMPUTED_VALUE"""),"Yes")</f>
        <v>Yes</v>
      </c>
      <c r="D1139" s="1" t="str">
        <f t="shared" si="1"/>
        <v>Daria</v>
      </c>
    </row>
    <row r="1140">
      <c r="A1140" s="1" t="str">
        <f>IFERROR(__xludf.DUMMYFUNCTION("""COMPUTED_VALUE"""),"Saloni Jaitly")</f>
        <v>Saloni Jaitly</v>
      </c>
      <c r="B1140" s="1" t="str">
        <f>IFERROR(__xludf.DUMMYFUNCTION("""COMPUTED_VALUE"""),"Yes")</f>
        <v>Yes</v>
      </c>
      <c r="D1140" s="1" t="str">
        <f t="shared" si="1"/>
        <v>Saloni Jaitly</v>
      </c>
    </row>
    <row r="1141">
      <c r="A1141" s="1" t="str">
        <f>IFERROR(__xludf.DUMMYFUNCTION("""COMPUTED_VALUE"""),"Mrigendra Singh")</f>
        <v>Mrigendra Singh</v>
      </c>
      <c r="B1141" s="1" t="str">
        <f>IFERROR(__xludf.DUMMYFUNCTION("""COMPUTED_VALUE"""),"Yes")</f>
        <v>Yes</v>
      </c>
      <c r="D1141" s="1" t="str">
        <f t="shared" si="1"/>
        <v>Mrigendra Singh</v>
      </c>
    </row>
    <row r="1142">
      <c r="A1142" s="1" t="str">
        <f>IFERROR(__xludf.DUMMYFUNCTION("""COMPUTED_VALUE"""),"Nishtha ")</f>
        <v>Nishtha </v>
      </c>
      <c r="B1142" s="1" t="str">
        <f>IFERROR(__xludf.DUMMYFUNCTION("""COMPUTED_VALUE"""),"Yes")</f>
        <v>Yes</v>
      </c>
      <c r="D1142" s="1" t="str">
        <f t="shared" si="1"/>
        <v>Nishtha</v>
      </c>
    </row>
    <row r="1143">
      <c r="A1143" s="1" t="str">
        <f>IFERROR(__xludf.DUMMYFUNCTION("""COMPUTED_VALUE"""),"Nishanth C N")</f>
        <v>Nishanth C N</v>
      </c>
      <c r="B1143" s="1" t="str">
        <f>IFERROR(__xludf.DUMMYFUNCTION("""COMPUTED_VALUE"""),"Yes")</f>
        <v>Yes</v>
      </c>
      <c r="D1143" s="1" t="str">
        <f t="shared" si="1"/>
        <v>Nishanth C N</v>
      </c>
    </row>
    <row r="1144">
      <c r="A1144" s="1" t="str">
        <f>IFERROR(__xludf.DUMMYFUNCTION("""COMPUTED_VALUE"""),"Huzefa Lohawala")</f>
        <v>Huzefa Lohawala</v>
      </c>
      <c r="B1144" s="1" t="str">
        <f>IFERROR(__xludf.DUMMYFUNCTION("""COMPUTED_VALUE"""),"Yes")</f>
        <v>Yes</v>
      </c>
      <c r="D1144" s="1" t="str">
        <f t="shared" si="1"/>
        <v>Huzefa Lohawala</v>
      </c>
    </row>
    <row r="1145">
      <c r="A1145" s="1" t="str">
        <f>IFERROR(__xludf.DUMMYFUNCTION("""COMPUTED_VALUE"""),"Johannesburg")</f>
        <v>Johannesburg</v>
      </c>
      <c r="B1145" s="1" t="str">
        <f>IFERROR(__xludf.DUMMYFUNCTION("""COMPUTED_VALUE"""),"Yes")</f>
        <v>Yes</v>
      </c>
      <c r="D1145" s="1" t="str">
        <f t="shared" si="1"/>
        <v>Johannesburg</v>
      </c>
    </row>
    <row r="1146">
      <c r="A1146" s="1" t="str">
        <f>IFERROR(__xludf.DUMMYFUNCTION("""COMPUTED_VALUE"""),"Isah Katun Adam")</f>
        <v>Isah Katun Adam</v>
      </c>
      <c r="B1146" s="1" t="str">
        <f>IFERROR(__xludf.DUMMYFUNCTION("""COMPUTED_VALUE"""),"Yes")</f>
        <v>Yes</v>
      </c>
      <c r="D1146" s="1" t="str">
        <f t="shared" si="1"/>
        <v>Isah Katun Adam</v>
      </c>
    </row>
    <row r="1147">
      <c r="A1147" s="1" t="str">
        <f>IFERROR(__xludf.DUMMYFUNCTION("""COMPUTED_VALUE"""),"Thant Thazin Eain")</f>
        <v>Thant Thazin Eain</v>
      </c>
      <c r="B1147" s="1" t="str">
        <f>IFERROR(__xludf.DUMMYFUNCTION("""COMPUTED_VALUE"""),"Yes")</f>
        <v>Yes</v>
      </c>
      <c r="D1147" s="1" t="str">
        <f t="shared" si="1"/>
        <v>Thant Thazin Eain</v>
      </c>
    </row>
    <row r="1148">
      <c r="A1148" s="1" t="str">
        <f>IFERROR(__xludf.DUMMYFUNCTION("""COMPUTED_VALUE"""),"Thant Thazin Eain")</f>
        <v>Thant Thazin Eain</v>
      </c>
      <c r="B1148" s="1" t="str">
        <f>IFERROR(__xludf.DUMMYFUNCTION("""COMPUTED_VALUE"""),"Yes")</f>
        <v>Yes</v>
      </c>
      <c r="D1148" s="1" t="str">
        <f t="shared" si="1"/>
        <v>Thant Thazin Eain</v>
      </c>
    </row>
    <row r="1149">
      <c r="A1149" s="1" t="str">
        <f>IFERROR(__xludf.DUMMYFUNCTION("""COMPUTED_VALUE"""),"Akanksha")</f>
        <v>Akanksha</v>
      </c>
      <c r="B1149" s="1" t="str">
        <f>IFERROR(__xludf.DUMMYFUNCTION("""COMPUTED_VALUE"""),"Yes")</f>
        <v>Yes</v>
      </c>
      <c r="D1149" s="1" t="str">
        <f t="shared" si="1"/>
        <v>Akanksha</v>
      </c>
    </row>
    <row r="1150">
      <c r="A1150" s="1" t="str">
        <f>IFERROR(__xludf.DUMMYFUNCTION("""COMPUTED_VALUE"""),"Jude")</f>
        <v>Jude</v>
      </c>
      <c r="B1150" s="1" t="str">
        <f>IFERROR(__xludf.DUMMYFUNCTION("""COMPUTED_VALUE"""),"Yes")</f>
        <v>Yes</v>
      </c>
      <c r="D1150" s="1" t="str">
        <f t="shared" si="1"/>
        <v>Jude</v>
      </c>
    </row>
    <row r="1151">
      <c r="A1151" s="1" t="str">
        <f>IFERROR(__xludf.DUMMYFUNCTION("""COMPUTED_VALUE"""),"Sandeep Sricharan Mukku")</f>
        <v>Sandeep Sricharan Mukku</v>
      </c>
      <c r="B1151" s="1" t="str">
        <f>IFERROR(__xludf.DUMMYFUNCTION("""COMPUTED_VALUE"""),"Yes")</f>
        <v>Yes</v>
      </c>
      <c r="D1151" s="1" t="str">
        <f t="shared" si="1"/>
        <v>Sandeep Sricharan Mukku</v>
      </c>
    </row>
    <row r="1152">
      <c r="A1152" s="1" t="str">
        <f>IFERROR(__xludf.DUMMYFUNCTION("""COMPUTED_VALUE"""),"Archana Kumari")</f>
        <v>Archana Kumari</v>
      </c>
      <c r="B1152" s="1" t="str">
        <f>IFERROR(__xludf.DUMMYFUNCTION("""COMPUTED_VALUE"""),"Yes")</f>
        <v>Yes</v>
      </c>
      <c r="D1152" s="1" t="str">
        <f t="shared" si="1"/>
        <v>Archana Kumari</v>
      </c>
    </row>
    <row r="1153">
      <c r="A1153" s="1" t="str">
        <f>IFERROR(__xludf.DUMMYFUNCTION("""COMPUTED_VALUE"""),"Pavithra Devi M")</f>
        <v>Pavithra Devi M</v>
      </c>
      <c r="B1153" s="1" t="str">
        <f>IFERROR(__xludf.DUMMYFUNCTION("""COMPUTED_VALUE"""),"Yes")</f>
        <v>Yes</v>
      </c>
      <c r="D1153" s="1" t="str">
        <f t="shared" si="1"/>
        <v>Pavithra Devi M</v>
      </c>
    </row>
    <row r="1154">
      <c r="A1154" s="1" t="str">
        <f>IFERROR(__xludf.DUMMYFUNCTION("""COMPUTED_VALUE"""),"Saleeta.Udacity")</f>
        <v>Saleeta.Udacity</v>
      </c>
      <c r="B1154" s="1" t="str">
        <f>IFERROR(__xludf.DUMMYFUNCTION("""COMPUTED_VALUE"""),"Yes")</f>
        <v>Yes</v>
      </c>
      <c r="D1154" s="1" t="str">
        <f t="shared" si="1"/>
        <v>Saleeta.Udacity</v>
      </c>
    </row>
    <row r="1155">
      <c r="A1155" s="1" t="str">
        <f>IFERROR(__xludf.DUMMYFUNCTION("""COMPUTED_VALUE"""),"Gurgaon")</f>
        <v>Gurgaon</v>
      </c>
      <c r="B1155" s="1" t="str">
        <f>IFERROR(__xludf.DUMMYFUNCTION("""COMPUTED_VALUE"""),"Yes")</f>
        <v>Yes</v>
      </c>
      <c r="D1155" s="1" t="str">
        <f t="shared" si="1"/>
        <v>Gurgaon</v>
      </c>
    </row>
    <row r="1156">
      <c r="A1156" s="1" t="str">
        <f>IFERROR(__xludf.DUMMYFUNCTION("""COMPUTED_VALUE"""),"Navdeep Singh")</f>
        <v>Navdeep Singh</v>
      </c>
      <c r="B1156" s="1" t="str">
        <f>IFERROR(__xludf.DUMMYFUNCTION("""COMPUTED_VALUE"""),"Yes")</f>
        <v>Yes</v>
      </c>
      <c r="D1156" s="1" t="str">
        <f t="shared" si="1"/>
        <v>Navdeep Singh</v>
      </c>
    </row>
    <row r="1157">
      <c r="A1157" s="1" t="str">
        <f>IFERROR(__xludf.DUMMYFUNCTION("""COMPUTED_VALUE"""),"Tia Dwi Setiani")</f>
        <v>Tia Dwi Setiani</v>
      </c>
      <c r="B1157" s="1" t="str">
        <f>IFERROR(__xludf.DUMMYFUNCTION("""COMPUTED_VALUE"""),"Yes")</f>
        <v>Yes</v>
      </c>
      <c r="D1157" s="1" t="str">
        <f t="shared" si="1"/>
        <v>Tia Dwi Setiani</v>
      </c>
    </row>
    <row r="1158">
      <c r="A1158" s="1" t="str">
        <f>IFERROR(__xludf.DUMMYFUNCTION("""COMPUTED_VALUE"""),"Raquel Guiomar")</f>
        <v>Raquel Guiomar</v>
      </c>
      <c r="B1158" s="1" t="str">
        <f>IFERROR(__xludf.DUMMYFUNCTION("""COMPUTED_VALUE"""),"Yes")</f>
        <v>Yes</v>
      </c>
      <c r="D1158" s="1" t="str">
        <f t="shared" si="1"/>
        <v>Raquel Guiomar</v>
      </c>
    </row>
    <row r="1159">
      <c r="A1159" s="1" t="str">
        <f>IFERROR(__xludf.DUMMYFUNCTION("""COMPUTED_VALUE"""),"medmghari")</f>
        <v>medmghari</v>
      </c>
      <c r="B1159" s="1" t="str">
        <f>IFERROR(__xludf.DUMMYFUNCTION("""COMPUTED_VALUE"""),"Yes")</f>
        <v>Yes</v>
      </c>
      <c r="D1159" s="1" t="str">
        <f t="shared" si="1"/>
        <v>medmghari</v>
      </c>
    </row>
    <row r="1160">
      <c r="A1160" s="1" t="str">
        <f>IFERROR(__xludf.DUMMYFUNCTION("""COMPUTED_VALUE"""),"Lavina")</f>
        <v>Lavina</v>
      </c>
      <c r="B1160" s="1" t="str">
        <f>IFERROR(__xludf.DUMMYFUNCTION("""COMPUTED_VALUE"""),"Yes")</f>
        <v>Yes</v>
      </c>
      <c r="D1160" s="1" t="str">
        <f t="shared" si="1"/>
        <v>Lavina</v>
      </c>
    </row>
    <row r="1161">
      <c r="A1161" s="1" t="str">
        <f>IFERROR(__xludf.DUMMYFUNCTION("""COMPUTED_VALUE"""),"Collins Juma")</f>
        <v>Collins Juma</v>
      </c>
      <c r="B1161" s="1" t="str">
        <f>IFERROR(__xludf.DUMMYFUNCTION("""COMPUTED_VALUE"""),"Yes")</f>
        <v>Yes</v>
      </c>
      <c r="D1161" s="1" t="str">
        <f t="shared" si="1"/>
        <v>Collins Juma</v>
      </c>
    </row>
    <row r="1162">
      <c r="A1162" s="1" t="str">
        <f>IFERROR(__xludf.DUMMYFUNCTION("""COMPUTED_VALUE"""),"Stacey .O")</f>
        <v>Stacey .O</v>
      </c>
      <c r="B1162" s="1" t="str">
        <f>IFERROR(__xludf.DUMMYFUNCTION("""COMPUTED_VALUE"""),"Yes")</f>
        <v>Yes</v>
      </c>
      <c r="D1162" s="1" t="str">
        <f t="shared" si="1"/>
        <v>Stacey .O</v>
      </c>
    </row>
    <row r="1163">
      <c r="A1163" s="1" t="str">
        <f>IFERROR(__xludf.DUMMYFUNCTION("""COMPUTED_VALUE"""),"Palkin Jangra")</f>
        <v>Palkin Jangra</v>
      </c>
      <c r="B1163" s="1" t="str">
        <f>IFERROR(__xludf.DUMMYFUNCTION("""COMPUTED_VALUE"""),"Yes")</f>
        <v>Yes</v>
      </c>
      <c r="D1163" s="1" t="str">
        <f t="shared" si="1"/>
        <v>Palkin Jangra</v>
      </c>
    </row>
    <row r="1164">
      <c r="A1164" s="1" t="str">
        <f>IFERROR(__xludf.DUMMYFUNCTION("""COMPUTED_VALUE"""),"Sabelo")</f>
        <v>Sabelo</v>
      </c>
      <c r="B1164" s="1" t="str">
        <f>IFERROR(__xludf.DUMMYFUNCTION("""COMPUTED_VALUE"""),"Yes")</f>
        <v>Yes</v>
      </c>
      <c r="D1164" s="1" t="str">
        <f t="shared" si="1"/>
        <v>Sabelo</v>
      </c>
    </row>
    <row r="1165">
      <c r="A1165" s="1" t="str">
        <f>IFERROR(__xludf.DUMMYFUNCTION("""COMPUTED_VALUE"""),"mkbhd")</f>
        <v>mkbhd</v>
      </c>
      <c r="B1165" s="1" t="str">
        <f>IFERROR(__xludf.DUMMYFUNCTION("""COMPUTED_VALUE"""),"Yes")</f>
        <v>Yes</v>
      </c>
      <c r="D1165" s="1" t="str">
        <f t="shared" si="1"/>
        <v>mkbhd</v>
      </c>
    </row>
    <row r="1166">
      <c r="A1166" s="1" t="str">
        <f>IFERROR(__xludf.DUMMYFUNCTION("""COMPUTED_VALUE"""),"Nimisha Karnatak")</f>
        <v>Nimisha Karnatak</v>
      </c>
      <c r="B1166" s="1" t="str">
        <f>IFERROR(__xludf.DUMMYFUNCTION("""COMPUTED_VALUE"""),"Yes")</f>
        <v>Yes</v>
      </c>
      <c r="D1166" s="1" t="str">
        <f t="shared" si="1"/>
        <v>Nimisha Karnatak</v>
      </c>
    </row>
    <row r="1167">
      <c r="A1167" s="1" t="str">
        <f>IFERROR(__xludf.DUMMYFUNCTION("""COMPUTED_VALUE"""),"Ramyapriya Thirunavukkarasu")</f>
        <v>Ramyapriya Thirunavukkarasu</v>
      </c>
      <c r="B1167" s="1" t="str">
        <f>IFERROR(__xludf.DUMMYFUNCTION("""COMPUTED_VALUE"""),"Yes")</f>
        <v>Yes</v>
      </c>
      <c r="D1167" s="1" t="str">
        <f t="shared" si="1"/>
        <v>Ramyapriya Thirunavukkarasu</v>
      </c>
    </row>
    <row r="1168">
      <c r="A1168" s="1" t="str">
        <f>IFERROR(__xludf.DUMMYFUNCTION("""COMPUTED_VALUE"""),"Mary Shengelia")</f>
        <v>Mary Shengelia</v>
      </c>
      <c r="B1168" s="1" t="str">
        <f>IFERROR(__xludf.DUMMYFUNCTION("""COMPUTED_VALUE"""),"Yes")</f>
        <v>Yes</v>
      </c>
      <c r="D1168" s="1" t="str">
        <f t="shared" si="1"/>
        <v>Mary Shengelia</v>
      </c>
    </row>
    <row r="1169">
      <c r="A1169" s="1" t="str">
        <f>IFERROR(__xludf.DUMMYFUNCTION("""COMPUTED_VALUE"""),"Melyana")</f>
        <v>Melyana</v>
      </c>
      <c r="B1169" s="1" t="str">
        <f>IFERROR(__xludf.DUMMYFUNCTION("""COMPUTED_VALUE"""),"Yes")</f>
        <v>Yes</v>
      </c>
      <c r="D1169" s="1" t="str">
        <f t="shared" si="1"/>
        <v>Melyana</v>
      </c>
    </row>
    <row r="1170">
      <c r="A1170" s="1" t="str">
        <f>IFERROR(__xludf.DUMMYFUNCTION("""COMPUTED_VALUE"""),"Muhammad Haris")</f>
        <v>Muhammad Haris</v>
      </c>
      <c r="B1170" s="1" t="str">
        <f>IFERROR(__xludf.DUMMYFUNCTION("""COMPUTED_VALUE"""),"Yes")</f>
        <v>Yes</v>
      </c>
      <c r="D1170" s="1" t="str">
        <f t="shared" si="1"/>
        <v>Muhammad Haris</v>
      </c>
    </row>
    <row r="1171">
      <c r="A1171" s="1" t="str">
        <f>IFERROR(__xludf.DUMMYFUNCTION("""COMPUTED_VALUE"""),"Ankur Singh")</f>
        <v>Ankur Singh</v>
      </c>
      <c r="B1171" s="1" t="str">
        <f>IFERROR(__xludf.DUMMYFUNCTION("""COMPUTED_VALUE"""),"Yes")</f>
        <v>Yes</v>
      </c>
      <c r="D1171" s="1" t="str">
        <f t="shared" si="1"/>
        <v>Ankur Singh</v>
      </c>
    </row>
    <row r="1172">
      <c r="A1172" s="1" t="str">
        <f>IFERROR(__xludf.DUMMYFUNCTION("""COMPUTED_VALUE"""),"KT.Yap")</f>
        <v>KT.Yap</v>
      </c>
      <c r="B1172" s="1" t="str">
        <f>IFERROR(__xludf.DUMMYFUNCTION("""COMPUTED_VALUE"""),"Yes")</f>
        <v>Yes</v>
      </c>
      <c r="D1172" s="1" t="str">
        <f t="shared" si="1"/>
        <v>KT.Yap</v>
      </c>
    </row>
    <row r="1173">
      <c r="A1173" s="1" t="str">
        <f>IFERROR(__xludf.DUMMYFUNCTION("""COMPUTED_VALUE"""),"Thanasis")</f>
        <v>Thanasis</v>
      </c>
      <c r="B1173" s="1" t="str">
        <f>IFERROR(__xludf.DUMMYFUNCTION("""COMPUTED_VALUE"""),"Yes")</f>
        <v>Yes</v>
      </c>
      <c r="D1173" s="1" t="str">
        <f t="shared" si="1"/>
        <v>Thanasis</v>
      </c>
    </row>
    <row r="1174">
      <c r="A1174" s="1" t="str">
        <f>IFERROR(__xludf.DUMMYFUNCTION("""COMPUTED_VALUE"""),"Volker")</f>
        <v>Volker</v>
      </c>
      <c r="B1174" s="1" t="str">
        <f>IFERROR(__xludf.DUMMYFUNCTION("""COMPUTED_VALUE"""),"Yes")</f>
        <v>Yes</v>
      </c>
      <c r="D1174" s="1" t="str">
        <f t="shared" si="1"/>
        <v>Volker</v>
      </c>
    </row>
    <row r="1175">
      <c r="A1175" s="1" t="str">
        <f>IFERROR(__xludf.DUMMYFUNCTION("""COMPUTED_VALUE"""),"Joosep Kivastik")</f>
        <v>Joosep Kivastik</v>
      </c>
      <c r="B1175" s="1" t="str">
        <f>IFERROR(__xludf.DUMMYFUNCTION("""COMPUTED_VALUE"""),"Yes")</f>
        <v>Yes</v>
      </c>
      <c r="D1175" s="1" t="str">
        <f t="shared" si="1"/>
        <v>Joosep Kivastik</v>
      </c>
    </row>
    <row r="1176">
      <c r="A1176" s="1" t="str">
        <f>IFERROR(__xludf.DUMMYFUNCTION("""COMPUTED_VALUE"""),"Shalini.Udacity")</f>
        <v>Shalini.Udacity</v>
      </c>
      <c r="B1176" s="1" t="str">
        <f>IFERROR(__xludf.DUMMYFUNCTION("""COMPUTED_VALUE"""),"Yes")</f>
        <v>Yes</v>
      </c>
      <c r="D1176" s="1" t="str">
        <f t="shared" si="1"/>
        <v>Shalini.Udacity</v>
      </c>
    </row>
    <row r="1177">
      <c r="A1177" s="1" t="str">
        <f>IFERROR(__xludf.DUMMYFUNCTION("""COMPUTED_VALUE"""),"Shivani Hegde")</f>
        <v>Shivani Hegde</v>
      </c>
      <c r="B1177" s="1" t="str">
        <f>IFERROR(__xludf.DUMMYFUNCTION("""COMPUTED_VALUE"""),"Yes")</f>
        <v>Yes</v>
      </c>
      <c r="D1177" s="1" t="str">
        <f t="shared" si="1"/>
        <v>Shivani Hegde</v>
      </c>
    </row>
    <row r="1178">
      <c r="A1178" s="1" t="str">
        <f>IFERROR(__xludf.DUMMYFUNCTION("""COMPUTED_VALUE"""),"Onaido Aliu Mutairu")</f>
        <v>Onaido Aliu Mutairu</v>
      </c>
      <c r="B1178" s="1" t="str">
        <f>IFERROR(__xludf.DUMMYFUNCTION("""COMPUTED_VALUE"""),"Yes")</f>
        <v>Yes</v>
      </c>
      <c r="D1178" s="1" t="str">
        <f t="shared" si="1"/>
        <v>Onaido Aliu Mutairu</v>
      </c>
    </row>
    <row r="1179">
      <c r="A1179" s="1" t="str">
        <f>IFERROR(__xludf.DUMMYFUNCTION("""COMPUTED_VALUE"""),"Mustapha El Kibi")</f>
        <v>Mustapha El Kibi</v>
      </c>
      <c r="B1179" s="1" t="str">
        <f>IFERROR(__xludf.DUMMYFUNCTION("""COMPUTED_VALUE"""),"Yes")</f>
        <v>Yes</v>
      </c>
      <c r="D1179" s="1" t="str">
        <f t="shared" si="1"/>
        <v>Mustapha El Kibi</v>
      </c>
    </row>
    <row r="1180">
      <c r="A1180" s="1" t="str">
        <f>IFERROR(__xludf.DUMMYFUNCTION("""COMPUTED_VALUE"""),"Swetha Mikkilineni")</f>
        <v>Swetha Mikkilineni</v>
      </c>
      <c r="B1180" s="1" t="str">
        <f>IFERROR(__xludf.DUMMYFUNCTION("""COMPUTED_VALUE"""),"Yes")</f>
        <v>Yes</v>
      </c>
      <c r="D1180" s="1" t="str">
        <f t="shared" si="1"/>
        <v>Swetha Mikkilineni</v>
      </c>
    </row>
    <row r="1181">
      <c r="A1181" s="1" t="str">
        <f>IFERROR(__xludf.DUMMYFUNCTION("""COMPUTED_VALUE"""),"Aanal Shah")</f>
        <v>Aanal Shah</v>
      </c>
      <c r="B1181" s="1" t="str">
        <f>IFERROR(__xludf.DUMMYFUNCTION("""COMPUTED_VALUE"""),"Yes")</f>
        <v>Yes</v>
      </c>
      <c r="D1181" s="1" t="str">
        <f t="shared" si="1"/>
        <v>Aanal Shah</v>
      </c>
    </row>
    <row r="1182">
      <c r="A1182" s="1" t="str">
        <f>IFERROR(__xludf.DUMMYFUNCTION("""COMPUTED_VALUE"""),"Tanya Chabbra")</f>
        <v>Tanya Chabbra</v>
      </c>
      <c r="B1182" s="1" t="str">
        <f>IFERROR(__xludf.DUMMYFUNCTION("""COMPUTED_VALUE"""),"Yes")</f>
        <v>Yes</v>
      </c>
      <c r="D1182" s="1" t="str">
        <f t="shared" si="1"/>
        <v>Tanya Chabbra</v>
      </c>
    </row>
    <row r="1183">
      <c r="A1183" s="1" t="str">
        <f>IFERROR(__xludf.DUMMYFUNCTION("""COMPUTED_VALUE"""),"Faizahmed")</f>
        <v>Faizahmed</v>
      </c>
      <c r="B1183" s="1" t="str">
        <f>IFERROR(__xludf.DUMMYFUNCTION("""COMPUTED_VALUE"""),"Yes")</f>
        <v>Yes</v>
      </c>
      <c r="D1183" s="1" t="str">
        <f t="shared" si="1"/>
        <v>Faizahmed</v>
      </c>
    </row>
    <row r="1184">
      <c r="A1184" s="1" t="str">
        <f>IFERROR(__xludf.DUMMYFUNCTION("""COMPUTED_VALUE"""),"jayanti vishnoi")</f>
        <v>jayanti vishnoi</v>
      </c>
      <c r="B1184" s="1" t="str">
        <f>IFERROR(__xludf.DUMMYFUNCTION("""COMPUTED_VALUE"""),"Yes")</f>
        <v>Yes</v>
      </c>
      <c r="D1184" s="1" t="str">
        <f t="shared" si="1"/>
        <v>jayanti vishnoi</v>
      </c>
    </row>
    <row r="1185">
      <c r="A1185" s="1" t="str">
        <f>IFERROR(__xludf.DUMMYFUNCTION("""COMPUTED_VALUE"""),"snehallokesh1996")</f>
        <v>snehallokesh1996</v>
      </c>
      <c r="B1185" s="1" t="str">
        <f>IFERROR(__xludf.DUMMYFUNCTION("""COMPUTED_VALUE"""),"Yes")</f>
        <v>Yes</v>
      </c>
      <c r="D1185" s="1" t="str">
        <f t="shared" si="1"/>
        <v>snehallokesh1996</v>
      </c>
    </row>
    <row r="1186">
      <c r="A1186" s="1" t="str">
        <f>IFERROR(__xludf.DUMMYFUNCTION("""COMPUTED_VALUE"""),"dinesh kumar jain")</f>
        <v>dinesh kumar jain</v>
      </c>
      <c r="B1186" s="1" t="str">
        <f>IFERROR(__xludf.DUMMYFUNCTION("""COMPUTED_VALUE"""),"Yes")</f>
        <v>Yes</v>
      </c>
      <c r="D1186" s="1" t="str">
        <f t="shared" si="1"/>
        <v>dinesh kumar jain</v>
      </c>
    </row>
    <row r="1187">
      <c r="A1187" s="1" t="str">
        <f>IFERROR(__xludf.DUMMYFUNCTION("""COMPUTED_VALUE"""),"Ly Nguyen Van")</f>
        <v>Ly Nguyen Van</v>
      </c>
      <c r="B1187" s="1" t="str">
        <f>IFERROR(__xludf.DUMMYFUNCTION("""COMPUTED_VALUE"""),"Yes")</f>
        <v>Yes</v>
      </c>
      <c r="D1187" s="1" t="str">
        <f t="shared" si="1"/>
        <v>Ly Nguyen Van</v>
      </c>
    </row>
    <row r="1188">
      <c r="A1188" s="1" t="str">
        <f>IFERROR(__xludf.DUMMYFUNCTION("""COMPUTED_VALUE"""),"hitesh.hinduja")</f>
        <v>hitesh.hinduja</v>
      </c>
      <c r="B1188" s="1" t="str">
        <f>IFERROR(__xludf.DUMMYFUNCTION("""COMPUTED_VALUE"""),"Yes")</f>
        <v>Yes</v>
      </c>
      <c r="D1188" s="1" t="str">
        <f t="shared" si="1"/>
        <v>hitesh.hinduja</v>
      </c>
    </row>
    <row r="1189">
      <c r="A1189" s="1" t="str">
        <f>IFERROR(__xludf.DUMMYFUNCTION("""COMPUTED_VALUE"""),"SWETA GUPTA")</f>
        <v>SWETA GUPTA</v>
      </c>
      <c r="B1189" s="1" t="str">
        <f>IFERROR(__xludf.DUMMYFUNCTION("""COMPUTED_VALUE"""),"Yes")</f>
        <v>Yes</v>
      </c>
      <c r="D1189" s="1" t="str">
        <f t="shared" si="1"/>
        <v>SWETA GUPTA</v>
      </c>
    </row>
    <row r="1190">
      <c r="A1190" s="1" t="str">
        <f>IFERROR(__xludf.DUMMYFUNCTION("""COMPUTED_VALUE"""),"nurilee")</f>
        <v>nurilee</v>
      </c>
      <c r="B1190" s="1" t="str">
        <f>IFERROR(__xludf.DUMMYFUNCTION("""COMPUTED_VALUE"""),"Yes")</f>
        <v>Yes</v>
      </c>
      <c r="D1190" s="1" t="str">
        <f t="shared" si="1"/>
        <v>nurilee</v>
      </c>
    </row>
    <row r="1191">
      <c r="A1191" s="1" t="str">
        <f>IFERROR(__xludf.DUMMYFUNCTION("""COMPUTED_VALUE"""),"Preethi Chandirasekeran")</f>
        <v>Preethi Chandirasekeran</v>
      </c>
      <c r="B1191" s="1" t="str">
        <f>IFERROR(__xludf.DUMMYFUNCTION("""COMPUTED_VALUE"""),"Yes")</f>
        <v>Yes</v>
      </c>
      <c r="D1191" s="1" t="str">
        <f t="shared" si="1"/>
        <v>Preethi Chandirasekeran</v>
      </c>
    </row>
    <row r="1192">
      <c r="A1192" s="1" t="str">
        <f>IFERROR(__xludf.DUMMYFUNCTION("""COMPUTED_VALUE"""),"Ram Kiran Kesana")</f>
        <v>Ram Kiran Kesana</v>
      </c>
      <c r="B1192" s="1" t="str">
        <f>IFERROR(__xludf.DUMMYFUNCTION("""COMPUTED_VALUE"""),"Yes")</f>
        <v>Yes</v>
      </c>
      <c r="D1192" s="1" t="str">
        <f t="shared" si="1"/>
        <v>Ram Kiran Kesana</v>
      </c>
    </row>
    <row r="1193">
      <c r="A1193" s="1" t="str">
        <f>IFERROR(__xludf.DUMMYFUNCTION("""COMPUTED_VALUE"""),"Charles Omwansa")</f>
        <v>Charles Omwansa</v>
      </c>
      <c r="B1193" s="1" t="str">
        <f>IFERROR(__xludf.DUMMYFUNCTION("""COMPUTED_VALUE"""),"Yes")</f>
        <v>Yes</v>
      </c>
      <c r="D1193" s="1" t="str">
        <f t="shared" si="1"/>
        <v>Charles Omwansa</v>
      </c>
    </row>
    <row r="1194">
      <c r="A1194" s="1" t="str">
        <f>IFERROR(__xludf.DUMMYFUNCTION("""COMPUTED_VALUE"""),"Abdul Rehman")</f>
        <v>Abdul Rehman</v>
      </c>
      <c r="B1194" s="1" t="str">
        <f>IFERROR(__xludf.DUMMYFUNCTION("""COMPUTED_VALUE"""),"Yes")</f>
        <v>Yes</v>
      </c>
      <c r="D1194" s="1" t="str">
        <f t="shared" si="1"/>
        <v>Abdul Rehman</v>
      </c>
    </row>
    <row r="1195">
      <c r="A1195" s="1" t="str">
        <f>IFERROR(__xludf.DUMMYFUNCTION("""COMPUTED_VALUE"""),"Somesh Saini")</f>
        <v>Somesh Saini</v>
      </c>
      <c r="B1195" s="1" t="str">
        <f>IFERROR(__xludf.DUMMYFUNCTION("""COMPUTED_VALUE"""),"Yes")</f>
        <v>Yes</v>
      </c>
      <c r="D1195" s="1" t="str">
        <f t="shared" si="1"/>
        <v>Somesh Saini</v>
      </c>
    </row>
    <row r="1196">
      <c r="A1196" s="1" t="str">
        <f>IFERROR(__xludf.DUMMYFUNCTION("""COMPUTED_VALUE"""),"Luiz Roma")</f>
        <v>Luiz Roma</v>
      </c>
      <c r="B1196" s="1" t="str">
        <f>IFERROR(__xludf.DUMMYFUNCTION("""COMPUTED_VALUE"""),"Yes")</f>
        <v>Yes</v>
      </c>
      <c r="D1196" s="1" t="str">
        <f t="shared" si="1"/>
        <v>Luiz Roma</v>
      </c>
    </row>
    <row r="1197">
      <c r="A1197" s="1" t="str">
        <f>IFERROR(__xludf.DUMMYFUNCTION("""COMPUTED_VALUE"""),"Melody.Udacity")</f>
        <v>Melody.Udacity</v>
      </c>
      <c r="B1197" s="1" t="str">
        <f>IFERROR(__xludf.DUMMYFUNCTION("""COMPUTED_VALUE"""),"Yes")</f>
        <v>Yes</v>
      </c>
      <c r="D1197" s="1" t="str">
        <f t="shared" si="1"/>
        <v>Melody.Udacity</v>
      </c>
    </row>
    <row r="1198">
      <c r="A1198" s="1" t="str">
        <f>IFERROR(__xludf.DUMMYFUNCTION("""COMPUTED_VALUE"""),"Khalid Waleed")</f>
        <v>Khalid Waleed</v>
      </c>
      <c r="B1198" s="1" t="str">
        <f>IFERROR(__xludf.DUMMYFUNCTION("""COMPUTED_VALUE"""),"Yes")</f>
        <v>Yes</v>
      </c>
      <c r="D1198" s="1" t="str">
        <f t="shared" si="1"/>
        <v>Khalid Waleed</v>
      </c>
    </row>
    <row r="1199">
      <c r="A1199" s="1" t="str">
        <f>IFERROR(__xludf.DUMMYFUNCTION("""COMPUTED_VALUE"""),"Busayo")</f>
        <v>Busayo</v>
      </c>
      <c r="B1199" s="1" t="str">
        <f>IFERROR(__xludf.DUMMYFUNCTION("""COMPUTED_VALUE"""),"Yes")</f>
        <v>Yes</v>
      </c>
      <c r="D1199" s="1" t="str">
        <f t="shared" si="1"/>
        <v>Busayo</v>
      </c>
    </row>
    <row r="1200">
      <c r="A1200" s="1" t="str">
        <f>IFERROR(__xludf.DUMMYFUNCTION("""COMPUTED_VALUE"""),"Geetha")</f>
        <v>Geetha</v>
      </c>
      <c r="B1200" s="1" t="str">
        <f>IFERROR(__xludf.DUMMYFUNCTION("""COMPUTED_VALUE"""),"Yes")</f>
        <v>Yes</v>
      </c>
      <c r="D1200" s="1" t="str">
        <f t="shared" si="1"/>
        <v>Geetha</v>
      </c>
    </row>
    <row r="1201">
      <c r="A1201" s="1" t="str">
        <f>IFERROR(__xludf.DUMMYFUNCTION("""COMPUTED_VALUE"""),"darshan Daga")</f>
        <v>darshan Daga</v>
      </c>
      <c r="B1201" s="1" t="str">
        <f>IFERROR(__xludf.DUMMYFUNCTION("""COMPUTED_VALUE"""),"Yes")</f>
        <v>Yes</v>
      </c>
      <c r="D1201" s="1" t="str">
        <f t="shared" si="1"/>
        <v>darshan Daga</v>
      </c>
    </row>
    <row r="1202">
      <c r="A1202" s="1" t="str">
        <f>IFERROR(__xludf.DUMMYFUNCTION("""COMPUTED_VALUE"""),"Esther ")</f>
        <v>Esther </v>
      </c>
      <c r="B1202" s="1" t="str">
        <f>IFERROR(__xludf.DUMMYFUNCTION("""COMPUTED_VALUE"""),"Yes")</f>
        <v>Yes</v>
      </c>
      <c r="D1202" s="1" t="str">
        <f t="shared" si="1"/>
        <v>Esther</v>
      </c>
    </row>
    <row r="1203">
      <c r="A1203" s="1" t="str">
        <f>IFERROR(__xludf.DUMMYFUNCTION("""COMPUTED_VALUE"""),"Zahid Hussain")</f>
        <v>Zahid Hussain</v>
      </c>
      <c r="B1203" s="1" t="str">
        <f>IFERROR(__xludf.DUMMYFUNCTION("""COMPUTED_VALUE"""),"Yes")</f>
        <v>Yes</v>
      </c>
      <c r="D1203" s="1" t="str">
        <f t="shared" si="1"/>
        <v>Zahid Hussain</v>
      </c>
    </row>
    <row r="1204">
      <c r="A1204" s="1" t="str">
        <f>IFERROR(__xludf.DUMMYFUNCTION("""COMPUTED_VALUE"""),"Diego")</f>
        <v>Diego</v>
      </c>
      <c r="B1204" s="1" t="str">
        <f>IFERROR(__xludf.DUMMYFUNCTION("""COMPUTED_VALUE"""),"Yes")</f>
        <v>Yes</v>
      </c>
      <c r="D1204" s="1" t="str">
        <f t="shared" si="1"/>
        <v>Diego</v>
      </c>
    </row>
    <row r="1205">
      <c r="A1205" s="1" t="str">
        <f>IFERROR(__xludf.DUMMYFUNCTION("""COMPUTED_VALUE"""),"Kawsar Ahmed")</f>
        <v>Kawsar Ahmed</v>
      </c>
      <c r="B1205" s="1" t="str">
        <f>IFERROR(__xludf.DUMMYFUNCTION("""COMPUTED_VALUE"""),"Yes")</f>
        <v>Yes</v>
      </c>
      <c r="D1205" s="1" t="str">
        <f t="shared" si="1"/>
        <v>Kawsar Ahmed</v>
      </c>
    </row>
    <row r="1206">
      <c r="A1206" s="1" t="str">
        <f>IFERROR(__xludf.DUMMYFUNCTION("""COMPUTED_VALUE"""),"Ishika Jain")</f>
        <v>Ishika Jain</v>
      </c>
      <c r="B1206" s="1" t="str">
        <f>IFERROR(__xludf.DUMMYFUNCTION("""COMPUTED_VALUE"""),"Yes")</f>
        <v>Yes</v>
      </c>
      <c r="D1206" s="1" t="str">
        <f t="shared" si="1"/>
        <v>Ishika Jain</v>
      </c>
    </row>
    <row r="1207">
      <c r="A1207" s="1" t="str">
        <f>IFERROR(__xludf.DUMMYFUNCTION("""COMPUTED_VALUE"""),"Melody Pereira")</f>
        <v>Melody Pereira</v>
      </c>
      <c r="B1207" s="1" t="str">
        <f>IFERROR(__xludf.DUMMYFUNCTION("""COMPUTED_VALUE"""),"Yes")</f>
        <v>Yes</v>
      </c>
      <c r="D1207" s="1" t="str">
        <f t="shared" si="1"/>
        <v>Melody Pereira</v>
      </c>
    </row>
    <row r="1208">
      <c r="A1208" s="1" t="str">
        <f>IFERROR(__xludf.DUMMYFUNCTION("""COMPUTED_VALUE"""),"Yannick.Serge")</f>
        <v>Yannick.Serge</v>
      </c>
      <c r="B1208" s="1" t="str">
        <f>IFERROR(__xludf.DUMMYFUNCTION("""COMPUTED_VALUE"""),"Yes")</f>
        <v>Yes</v>
      </c>
      <c r="D1208" s="1" t="str">
        <f t="shared" si="1"/>
        <v>Yannick.Serge</v>
      </c>
    </row>
    <row r="1209">
      <c r="A1209" s="1" t="str">
        <f>IFERROR(__xludf.DUMMYFUNCTION("""COMPUTED_VALUE"""),"Vikas Yadav")</f>
        <v>Vikas Yadav</v>
      </c>
      <c r="B1209" s="1" t="str">
        <f>IFERROR(__xludf.DUMMYFUNCTION("""COMPUTED_VALUE"""),"Yes")</f>
        <v>Yes</v>
      </c>
      <c r="D1209" s="1" t="str">
        <f t="shared" si="1"/>
        <v>Vikas Yadav</v>
      </c>
    </row>
    <row r="1210">
      <c r="A1210" s="1" t="str">
        <f>IFERROR(__xludf.DUMMYFUNCTION("""COMPUTED_VALUE"""),"Vanessa Correia")</f>
        <v>Vanessa Correia</v>
      </c>
      <c r="B1210" s="1" t="str">
        <f>IFERROR(__xludf.DUMMYFUNCTION("""COMPUTED_VALUE"""),"Yes")</f>
        <v>Yes</v>
      </c>
      <c r="D1210" s="1" t="str">
        <f t="shared" si="1"/>
        <v>Vanessa Correia</v>
      </c>
    </row>
    <row r="1211">
      <c r="A1211" s="1" t="str">
        <f>IFERROR(__xludf.DUMMYFUNCTION("""COMPUTED_VALUE"""),"Chuen")</f>
        <v>Chuen</v>
      </c>
      <c r="B1211" s="1" t="str">
        <f>IFERROR(__xludf.DUMMYFUNCTION("""COMPUTED_VALUE"""),"Yes")</f>
        <v>Yes</v>
      </c>
      <c r="D1211" s="1" t="str">
        <f t="shared" si="1"/>
        <v>Chuen</v>
      </c>
    </row>
    <row r="1212">
      <c r="A1212" s="1" t="str">
        <f>IFERROR(__xludf.DUMMYFUNCTION("""COMPUTED_VALUE"""),"Vishalkumar")</f>
        <v>Vishalkumar</v>
      </c>
      <c r="B1212" s="1" t="str">
        <f>IFERROR(__xludf.DUMMYFUNCTION("""COMPUTED_VALUE"""),"Yes")</f>
        <v>Yes</v>
      </c>
      <c r="D1212" s="1" t="str">
        <f t="shared" si="1"/>
        <v>Vishalkumar</v>
      </c>
    </row>
    <row r="1213">
      <c r="A1213" s="1" t="str">
        <f>IFERROR(__xludf.DUMMYFUNCTION("""COMPUTED_VALUE"""),"Christian Rivera")</f>
        <v>Christian Rivera</v>
      </c>
      <c r="B1213" s="1" t="str">
        <f>IFERROR(__xludf.DUMMYFUNCTION("""COMPUTED_VALUE"""),"Yes")</f>
        <v>Yes</v>
      </c>
      <c r="D1213" s="1" t="str">
        <f t="shared" si="1"/>
        <v>Christian Rivera</v>
      </c>
    </row>
    <row r="1214">
      <c r="A1214" s="1" t="str">
        <f>IFERROR(__xludf.DUMMYFUNCTION("""COMPUTED_VALUE"""),"Vanessa Correia")</f>
        <v>Vanessa Correia</v>
      </c>
      <c r="B1214" s="1" t="str">
        <f>IFERROR(__xludf.DUMMYFUNCTION("""COMPUTED_VALUE"""),"Yes")</f>
        <v>Yes</v>
      </c>
      <c r="D1214" s="1" t="str">
        <f t="shared" si="1"/>
        <v>Vanessa Correia</v>
      </c>
    </row>
    <row r="1215">
      <c r="A1215" s="1" t="str">
        <f>IFERROR(__xludf.DUMMYFUNCTION("""COMPUTED_VALUE"""),"SAMIA BUTT")</f>
        <v>SAMIA BUTT</v>
      </c>
      <c r="B1215" s="1" t="str">
        <f>IFERROR(__xludf.DUMMYFUNCTION("""COMPUTED_VALUE"""),"Yes")</f>
        <v>Yes</v>
      </c>
      <c r="D1215" s="1" t="str">
        <f t="shared" si="1"/>
        <v>SAMIA BUTT</v>
      </c>
    </row>
    <row r="1216">
      <c r="A1216" s="1" t="str">
        <f>IFERROR(__xludf.DUMMYFUNCTION("""COMPUTED_VALUE"""),"Manoj")</f>
        <v>Manoj</v>
      </c>
      <c r="B1216" s="1" t="str">
        <f>IFERROR(__xludf.DUMMYFUNCTION("""COMPUTED_VALUE"""),"Yes")</f>
        <v>Yes</v>
      </c>
      <c r="D1216" s="1" t="str">
        <f t="shared" si="1"/>
        <v>Manoj</v>
      </c>
    </row>
    <row r="1217">
      <c r="A1217" s="1" t="str">
        <f>IFERROR(__xludf.DUMMYFUNCTION("""COMPUTED_VALUE"""),"Xinxiang (Rachel) Liu")</f>
        <v>Xinxiang (Rachel) Liu</v>
      </c>
      <c r="B1217" s="1" t="str">
        <f>IFERROR(__xludf.DUMMYFUNCTION("""COMPUTED_VALUE"""),"Yes")</f>
        <v>Yes</v>
      </c>
      <c r="D1217" s="1" t="str">
        <f t="shared" si="1"/>
        <v>Xinxiang (Rachel) Liu</v>
      </c>
    </row>
    <row r="1218">
      <c r="A1218" s="1" t="str">
        <f>IFERROR(__xludf.DUMMYFUNCTION("""COMPUTED_VALUE"""),"SowmiyaNarayanan G")</f>
        <v>SowmiyaNarayanan G</v>
      </c>
      <c r="B1218" s="1" t="str">
        <f>IFERROR(__xludf.DUMMYFUNCTION("""COMPUTED_VALUE"""),"Yes")</f>
        <v>Yes</v>
      </c>
      <c r="D1218" s="1" t="str">
        <f t="shared" si="1"/>
        <v>SowmiyaNarayanan G</v>
      </c>
    </row>
    <row r="1219">
      <c r="A1219" s="1" t="str">
        <f>IFERROR(__xludf.DUMMYFUNCTION("""COMPUTED_VALUE"""),"Clemente Giorio")</f>
        <v>Clemente Giorio</v>
      </c>
      <c r="B1219" s="1" t="str">
        <f>IFERROR(__xludf.DUMMYFUNCTION("""COMPUTED_VALUE"""),"Yes")</f>
        <v>Yes</v>
      </c>
      <c r="D1219" s="1" t="str">
        <f t="shared" si="1"/>
        <v>Clemente Giorio</v>
      </c>
    </row>
    <row r="1220">
      <c r="A1220" s="1" t="str">
        <f>IFERROR(__xludf.DUMMYFUNCTION("""COMPUTED_VALUE"""),"pmont223")</f>
        <v>pmont223</v>
      </c>
      <c r="B1220" s="1" t="str">
        <f>IFERROR(__xludf.DUMMYFUNCTION("""COMPUTED_VALUE"""),"Yes")</f>
        <v>Yes</v>
      </c>
      <c r="D1220" s="1" t="str">
        <f t="shared" si="1"/>
        <v>pmont223</v>
      </c>
    </row>
    <row r="1221">
      <c r="A1221" s="1" t="str">
        <f>IFERROR(__xludf.DUMMYFUNCTION("""COMPUTED_VALUE"""),"Sowmithra.M")</f>
        <v>Sowmithra.M</v>
      </c>
      <c r="B1221" s="1" t="str">
        <f>IFERROR(__xludf.DUMMYFUNCTION("""COMPUTED_VALUE"""),"Yes")</f>
        <v>Yes</v>
      </c>
      <c r="D1221" s="1" t="str">
        <f t="shared" si="1"/>
        <v>Sowmithra.M</v>
      </c>
    </row>
    <row r="1222">
      <c r="A1222" s="1" t="str">
        <f>IFERROR(__xludf.DUMMYFUNCTION("""COMPUTED_VALUE"""),"PaulM0920")</f>
        <v>PaulM0920</v>
      </c>
      <c r="B1222" s="1" t="str">
        <f>IFERROR(__xludf.DUMMYFUNCTION("""COMPUTED_VALUE"""),"Yes")</f>
        <v>Yes</v>
      </c>
      <c r="D1222" s="1" t="str">
        <f t="shared" si="1"/>
        <v>PaulM0920</v>
      </c>
    </row>
    <row r="1223">
      <c r="A1223" s="1" t="str">
        <f>IFERROR(__xludf.DUMMYFUNCTION("""COMPUTED_VALUE"""),"AkashH")</f>
        <v>AkashH</v>
      </c>
      <c r="B1223" s="1" t="str">
        <f>IFERROR(__xludf.DUMMYFUNCTION("""COMPUTED_VALUE"""),"Yes")</f>
        <v>Yes</v>
      </c>
      <c r="D1223" s="1" t="str">
        <f t="shared" si="1"/>
        <v>AkashH</v>
      </c>
    </row>
    <row r="1224">
      <c r="A1224" s="1" t="str">
        <f>IFERROR(__xludf.DUMMYFUNCTION("""COMPUTED_VALUE"""),"Hung")</f>
        <v>Hung</v>
      </c>
      <c r="B1224" s="1" t="str">
        <f>IFERROR(__xludf.DUMMYFUNCTION("""COMPUTED_VALUE"""),"Yes")</f>
        <v>Yes</v>
      </c>
      <c r="D1224" s="1" t="str">
        <f t="shared" si="1"/>
        <v>Hung</v>
      </c>
    </row>
    <row r="1225">
      <c r="A1225" s="1" t="str">
        <f>IFERROR(__xludf.DUMMYFUNCTION("""COMPUTED_VALUE"""),"Saltanat Alizada")</f>
        <v>Saltanat Alizada</v>
      </c>
      <c r="B1225" s="1" t="str">
        <f>IFERROR(__xludf.DUMMYFUNCTION("""COMPUTED_VALUE"""),"Yes")</f>
        <v>Yes</v>
      </c>
      <c r="D1225" s="1" t="str">
        <f t="shared" si="1"/>
        <v>Saltanat Alizada</v>
      </c>
    </row>
    <row r="1226">
      <c r="A1226" s="1" t="str">
        <f>IFERROR(__xludf.DUMMYFUNCTION("""COMPUTED_VALUE"""),"Jacky")</f>
        <v>Jacky</v>
      </c>
      <c r="B1226" s="1" t="str">
        <f>IFERROR(__xludf.DUMMYFUNCTION("""COMPUTED_VALUE"""),"Yes")</f>
        <v>Yes</v>
      </c>
      <c r="D1226" s="1" t="str">
        <f t="shared" si="1"/>
        <v>Jacky</v>
      </c>
    </row>
    <row r="1227">
      <c r="A1227" s="1" t="str">
        <f>IFERROR(__xludf.DUMMYFUNCTION("""COMPUTED_VALUE"""),"Samia Kiran")</f>
        <v>Samia Kiran</v>
      </c>
      <c r="B1227" s="1" t="str">
        <f>IFERROR(__xludf.DUMMYFUNCTION("""COMPUTED_VALUE"""),"Yes")</f>
        <v>Yes</v>
      </c>
      <c r="D1227" s="1" t="str">
        <f t="shared" si="1"/>
        <v>Samia Kiran</v>
      </c>
    </row>
    <row r="1228">
      <c r="A1228" s="1" t="str">
        <f>IFERROR(__xludf.DUMMYFUNCTION("""COMPUTED_VALUE"""),"AEJAZ VELANI")</f>
        <v>AEJAZ VELANI</v>
      </c>
      <c r="B1228" s="1" t="str">
        <f>IFERROR(__xludf.DUMMYFUNCTION("""COMPUTED_VALUE"""),"Yes")</f>
        <v>Yes</v>
      </c>
      <c r="D1228" s="1" t="str">
        <f t="shared" si="1"/>
        <v>AEJAZ VELANI</v>
      </c>
    </row>
    <row r="1229">
      <c r="A1229" s="1" t="str">
        <f>IFERROR(__xludf.DUMMYFUNCTION("""COMPUTED_VALUE"""),"Tejaswini G")</f>
        <v>Tejaswini G</v>
      </c>
      <c r="B1229" s="1" t="str">
        <f>IFERROR(__xludf.DUMMYFUNCTION("""COMPUTED_VALUE"""),"Yes")</f>
        <v>Yes</v>
      </c>
      <c r="D1229" s="1" t="str">
        <f t="shared" si="1"/>
        <v>Tejaswini G</v>
      </c>
    </row>
    <row r="1230">
      <c r="A1230" s="1" t="str">
        <f>IFERROR(__xludf.DUMMYFUNCTION("""COMPUTED_VALUE"""),"Srinath Velavan")</f>
        <v>Srinath Velavan</v>
      </c>
      <c r="B1230" s="1" t="str">
        <f>IFERROR(__xludf.DUMMYFUNCTION("""COMPUTED_VALUE"""),"Yes")</f>
        <v>Yes</v>
      </c>
      <c r="D1230" s="1" t="str">
        <f t="shared" si="1"/>
        <v>Srinath Velavan</v>
      </c>
    </row>
    <row r="1231">
      <c r="A1231" s="1" t="str">
        <f>IFERROR(__xludf.DUMMYFUNCTION("""COMPUTED_VALUE"""),"Gonzalo Peraza")</f>
        <v>Gonzalo Peraza</v>
      </c>
      <c r="B1231" s="1" t="str">
        <f>IFERROR(__xludf.DUMMYFUNCTION("""COMPUTED_VALUE"""),"Yes")</f>
        <v>Yes</v>
      </c>
      <c r="D1231" s="1" t="str">
        <f t="shared" si="1"/>
        <v>Gonzalo Peraza</v>
      </c>
    </row>
    <row r="1232">
      <c r="A1232" s="1" t="str">
        <f>IFERROR(__xludf.DUMMYFUNCTION("""COMPUTED_VALUE"""),"Chetna.")</f>
        <v>Chetna.</v>
      </c>
      <c r="B1232" s="1" t="str">
        <f>IFERROR(__xludf.DUMMYFUNCTION("""COMPUTED_VALUE"""),"Yes")</f>
        <v>Yes</v>
      </c>
      <c r="D1232" s="1" t="str">
        <f t="shared" si="1"/>
        <v>Chetna.</v>
      </c>
    </row>
    <row r="1233">
      <c r="A1233" s="1" t="str">
        <f>IFERROR(__xludf.DUMMYFUNCTION("""COMPUTED_VALUE"""),"MichaelOlojo.Udacity")</f>
        <v>MichaelOlojo.Udacity</v>
      </c>
      <c r="B1233" s="1" t="str">
        <f>IFERROR(__xludf.DUMMYFUNCTION("""COMPUTED_VALUE"""),"Yes")</f>
        <v>Yes</v>
      </c>
      <c r="D1233" s="1" t="str">
        <f t="shared" si="1"/>
        <v>MichaelOlojo.Udacity</v>
      </c>
    </row>
    <row r="1234">
      <c r="A1234" s="1" t="str">
        <f>IFERROR(__xludf.DUMMYFUNCTION("""COMPUTED_VALUE"""),"Sayed Ahmed")</f>
        <v>Sayed Ahmed</v>
      </c>
      <c r="B1234" s="1" t="str">
        <f>IFERROR(__xludf.DUMMYFUNCTION("""COMPUTED_VALUE"""),"Yes")</f>
        <v>Yes</v>
      </c>
      <c r="D1234" s="1" t="str">
        <f t="shared" si="1"/>
        <v>Sayed Ahmed</v>
      </c>
    </row>
    <row r="1235">
      <c r="A1235" s="1" t="str">
        <f>IFERROR(__xludf.DUMMYFUNCTION("""COMPUTED_VALUE"""),"edaaydinea")</f>
        <v>edaaydinea</v>
      </c>
      <c r="B1235" s="1" t="str">
        <f>IFERROR(__xludf.DUMMYFUNCTION("""COMPUTED_VALUE"""),"Yes")</f>
        <v>Yes</v>
      </c>
      <c r="D1235" s="1" t="str">
        <f t="shared" si="1"/>
        <v>edaaydinea</v>
      </c>
    </row>
    <row r="1236">
      <c r="A1236" s="1" t="str">
        <f>IFERROR(__xludf.DUMMYFUNCTION("""COMPUTED_VALUE"""),"Li Zhishan")</f>
        <v>Li Zhishan</v>
      </c>
      <c r="B1236" s="1" t="str">
        <f>IFERROR(__xludf.DUMMYFUNCTION("""COMPUTED_VALUE"""),"Yes")</f>
        <v>Yes</v>
      </c>
      <c r="D1236" s="1" t="str">
        <f t="shared" si="1"/>
        <v>Li Zhishan</v>
      </c>
    </row>
    <row r="1237">
      <c r="A1237" s="1" t="str">
        <f>IFERROR(__xludf.DUMMYFUNCTION("""COMPUTED_VALUE"""),"Olga Gnatenko")</f>
        <v>Olga Gnatenko</v>
      </c>
      <c r="B1237" s="1" t="str">
        <f>IFERROR(__xludf.DUMMYFUNCTION("""COMPUTED_VALUE"""),"Yes")</f>
        <v>Yes</v>
      </c>
      <c r="D1237" s="1" t="str">
        <f t="shared" si="1"/>
        <v>Olga Gnatenko</v>
      </c>
    </row>
    <row r="1238">
      <c r="A1238" s="1" t="str">
        <f>IFERROR(__xludf.DUMMYFUNCTION("""COMPUTED_VALUE"""),"Prateek Mishra")</f>
        <v>Prateek Mishra</v>
      </c>
      <c r="B1238" s="1" t="str">
        <f>IFERROR(__xludf.DUMMYFUNCTION("""COMPUTED_VALUE"""),"Yes")</f>
        <v>Yes</v>
      </c>
      <c r="D1238" s="1" t="str">
        <f t="shared" si="1"/>
        <v>Prateek Mishra</v>
      </c>
    </row>
    <row r="1239">
      <c r="A1239" s="1" t="str">
        <f>IFERROR(__xludf.DUMMYFUNCTION("""COMPUTED_VALUE"""),"amoskipkemei12")</f>
        <v>amoskipkemei12</v>
      </c>
      <c r="B1239" s="1" t="str">
        <f>IFERROR(__xludf.DUMMYFUNCTION("""COMPUTED_VALUE"""),"Yes")</f>
        <v>Yes</v>
      </c>
      <c r="D1239" s="1" t="str">
        <f t="shared" si="1"/>
        <v>amoskipkemei12</v>
      </c>
    </row>
    <row r="1240">
      <c r="A1240" s="1" t="str">
        <f>IFERROR(__xludf.DUMMYFUNCTION("""COMPUTED_VALUE"""),"M. Saqib")</f>
        <v>M. Saqib</v>
      </c>
      <c r="B1240" s="1" t="str">
        <f>IFERROR(__xludf.DUMMYFUNCTION("""COMPUTED_VALUE"""),"Yes")</f>
        <v>Yes</v>
      </c>
      <c r="D1240" s="1" t="str">
        <f t="shared" si="1"/>
        <v>M. Saqib</v>
      </c>
    </row>
    <row r="1241">
      <c r="A1241" s="1" t="str">
        <f>IFERROR(__xludf.DUMMYFUNCTION("""COMPUTED_VALUE"""),"Sara")</f>
        <v>Sara</v>
      </c>
      <c r="B1241" s="1" t="str">
        <f>IFERROR(__xludf.DUMMYFUNCTION("""COMPUTED_VALUE"""),"Yes")</f>
        <v>Yes</v>
      </c>
      <c r="D1241" s="1" t="str">
        <f t="shared" si="1"/>
        <v>Sara</v>
      </c>
    </row>
    <row r="1242">
      <c r="A1242" s="1" t="str">
        <f>IFERROR(__xludf.DUMMYFUNCTION("""COMPUTED_VALUE"""),"Tina")</f>
        <v>Tina</v>
      </c>
      <c r="B1242" s="1" t="str">
        <f>IFERROR(__xludf.DUMMYFUNCTION("""COMPUTED_VALUE"""),"Yes")</f>
        <v>Yes</v>
      </c>
      <c r="D1242" s="1" t="str">
        <f t="shared" si="1"/>
        <v>Tina</v>
      </c>
    </row>
    <row r="1243">
      <c r="A1243" s="1" t="str">
        <f>IFERROR(__xludf.DUMMYFUNCTION("""COMPUTED_VALUE"""),"mr.kleffy")</f>
        <v>mr.kleffy</v>
      </c>
      <c r="B1243" s="1" t="str">
        <f>IFERROR(__xludf.DUMMYFUNCTION("""COMPUTED_VALUE"""),"Yes")</f>
        <v>Yes</v>
      </c>
      <c r="D1243" s="1" t="str">
        <f t="shared" si="1"/>
        <v>mr.kleffy</v>
      </c>
    </row>
    <row r="1244">
      <c r="A1244" s="1" t="str">
        <f>IFERROR(__xludf.DUMMYFUNCTION("""COMPUTED_VALUE"""),"Anka")</f>
        <v>Anka</v>
      </c>
      <c r="B1244" s="1" t="str">
        <f>IFERROR(__xludf.DUMMYFUNCTION("""COMPUTED_VALUE"""),"Yes")</f>
        <v>Yes</v>
      </c>
      <c r="D1244" s="1" t="str">
        <f t="shared" si="1"/>
        <v>Anka</v>
      </c>
    </row>
    <row r="1245">
      <c r="A1245" s="1" t="str">
        <f>IFERROR(__xludf.DUMMYFUNCTION("""COMPUTED_VALUE"""),"Diogo Silva")</f>
        <v>Diogo Silva</v>
      </c>
      <c r="B1245" s="1" t="str">
        <f>IFERROR(__xludf.DUMMYFUNCTION("""COMPUTED_VALUE"""),"Yes")</f>
        <v>Yes</v>
      </c>
      <c r="D1245" s="1" t="str">
        <f t="shared" si="1"/>
        <v>Diogo Silva</v>
      </c>
    </row>
    <row r="1246">
      <c r="A1246" s="1" t="str">
        <f>IFERROR(__xludf.DUMMYFUNCTION("""COMPUTED_VALUE"""),"Ayushi")</f>
        <v>Ayushi</v>
      </c>
      <c r="B1246" s="1" t="str">
        <f>IFERROR(__xludf.DUMMYFUNCTION("""COMPUTED_VALUE"""),"Yes")</f>
        <v>Yes</v>
      </c>
      <c r="D1246" s="1" t="str">
        <f t="shared" si="1"/>
        <v>Ayushi</v>
      </c>
    </row>
    <row r="1247">
      <c r="A1247" s="1" t="str">
        <f>IFERROR(__xludf.DUMMYFUNCTION("""COMPUTED_VALUE"""),"Pooja Sajnani")</f>
        <v>Pooja Sajnani</v>
      </c>
      <c r="B1247" s="1" t="str">
        <f>IFERROR(__xludf.DUMMYFUNCTION("""COMPUTED_VALUE"""),"Yes")</f>
        <v>Yes</v>
      </c>
      <c r="D1247" s="1" t="str">
        <f t="shared" si="1"/>
        <v>Pooja Sajnani</v>
      </c>
    </row>
    <row r="1248">
      <c r="A1248" s="1" t="str">
        <f>IFERROR(__xludf.DUMMYFUNCTION("""COMPUTED_VALUE"""),"Raul Rada-Puiu")</f>
        <v>Raul Rada-Puiu</v>
      </c>
      <c r="B1248" s="1" t="str">
        <f>IFERROR(__xludf.DUMMYFUNCTION("""COMPUTED_VALUE"""),"Yes")</f>
        <v>Yes</v>
      </c>
      <c r="D1248" s="1" t="str">
        <f t="shared" si="1"/>
        <v>Raul Rada-Puiu</v>
      </c>
    </row>
    <row r="1249">
      <c r="A1249" s="1" t="str">
        <f>IFERROR(__xludf.DUMMYFUNCTION("""COMPUTED_VALUE"""),"Richard Reader")</f>
        <v>Richard Reader</v>
      </c>
      <c r="B1249" s="1" t="str">
        <f>IFERROR(__xludf.DUMMYFUNCTION("""COMPUTED_VALUE"""),"Yes")</f>
        <v>Yes</v>
      </c>
      <c r="D1249" s="1" t="str">
        <f t="shared" si="1"/>
        <v>Richard Reader</v>
      </c>
    </row>
    <row r="1250">
      <c r="A1250" s="1" t="str">
        <f>IFERROR(__xludf.DUMMYFUNCTION("""COMPUTED_VALUE"""),"Jee")</f>
        <v>Jee</v>
      </c>
      <c r="B1250" s="1" t="str">
        <f>IFERROR(__xludf.DUMMYFUNCTION("""COMPUTED_VALUE"""),"Yes")</f>
        <v>Yes</v>
      </c>
      <c r="D1250" s="1" t="str">
        <f t="shared" si="1"/>
        <v>Jee</v>
      </c>
    </row>
    <row r="1251">
      <c r="A1251" s="1" t="str">
        <f>IFERROR(__xludf.DUMMYFUNCTION("""COMPUTED_VALUE"""),"Chinedu Anayokafor")</f>
        <v>Chinedu Anayokafor</v>
      </c>
      <c r="B1251" s="1" t="str">
        <f>IFERROR(__xludf.DUMMYFUNCTION("""COMPUTED_VALUE"""),"Yes")</f>
        <v>Yes</v>
      </c>
      <c r="D1251" s="1" t="str">
        <f t="shared" si="1"/>
        <v>Chinedu Anayokafor</v>
      </c>
    </row>
    <row r="1252">
      <c r="A1252" s="1" t="str">
        <f>IFERROR(__xludf.DUMMYFUNCTION("""COMPUTED_VALUE"""),"Abhipriya")</f>
        <v>Abhipriya</v>
      </c>
      <c r="B1252" s="1" t="str">
        <f>IFERROR(__xludf.DUMMYFUNCTION("""COMPUTED_VALUE"""),"Yes")</f>
        <v>Yes</v>
      </c>
      <c r="D1252" s="1" t="str">
        <f t="shared" si="1"/>
        <v>Abhipriya</v>
      </c>
    </row>
    <row r="1253">
      <c r="A1253" s="1" t="str">
        <f>IFERROR(__xludf.DUMMYFUNCTION("""COMPUTED_VALUE"""),"Mr Chizzy")</f>
        <v>Mr Chizzy</v>
      </c>
      <c r="B1253" s="1" t="str">
        <f>IFERROR(__xludf.DUMMYFUNCTION("""COMPUTED_VALUE"""),"Yes")</f>
        <v>Yes</v>
      </c>
      <c r="D1253" s="1" t="str">
        <f t="shared" si="1"/>
        <v>Mr Chizzy</v>
      </c>
    </row>
    <row r="1254">
      <c r="A1254" s="1" t="str">
        <f>IFERROR(__xludf.DUMMYFUNCTION("""COMPUTED_VALUE"""),"Ignacio Aredez")</f>
        <v>Ignacio Aredez</v>
      </c>
      <c r="B1254" s="1" t="str">
        <f>IFERROR(__xludf.DUMMYFUNCTION("""COMPUTED_VALUE"""),"Yes")</f>
        <v>Yes</v>
      </c>
      <c r="D1254" s="1" t="str">
        <f t="shared" si="1"/>
        <v>Ignacio Aredez</v>
      </c>
    </row>
    <row r="1255">
      <c r="A1255" s="1" t="str">
        <f>IFERROR(__xludf.DUMMYFUNCTION("""COMPUTED_VALUE"""),"JAY PRAKASH THAKUR")</f>
        <v>JAY PRAKASH THAKUR</v>
      </c>
      <c r="B1255" s="1" t="str">
        <f>IFERROR(__xludf.DUMMYFUNCTION("""COMPUTED_VALUE"""),"Yes")</f>
        <v>Yes</v>
      </c>
      <c r="D1255" s="1" t="str">
        <f t="shared" si="1"/>
        <v>JAY PRAKASH THAKUR</v>
      </c>
    </row>
    <row r="1256">
      <c r="A1256" s="1" t="str">
        <f>IFERROR(__xludf.DUMMYFUNCTION("""COMPUTED_VALUE"""),"Rashmi Kaslikar")</f>
        <v>Rashmi Kaslikar</v>
      </c>
      <c r="B1256" s="1" t="str">
        <f>IFERROR(__xludf.DUMMYFUNCTION("""COMPUTED_VALUE"""),"Yes")</f>
        <v>Yes</v>
      </c>
      <c r="D1256" s="1" t="str">
        <f t="shared" si="1"/>
        <v>Rashmi Kaslikar</v>
      </c>
    </row>
    <row r="1257">
      <c r="A1257" s="1" t="str">
        <f>IFERROR(__xludf.DUMMYFUNCTION("""COMPUTED_VALUE"""),"Pratistha Shrestha")</f>
        <v>Pratistha Shrestha</v>
      </c>
      <c r="B1257" s="1" t="str">
        <f>IFERROR(__xludf.DUMMYFUNCTION("""COMPUTED_VALUE"""),"Yes")</f>
        <v>Yes</v>
      </c>
      <c r="D1257" s="1" t="str">
        <f t="shared" si="1"/>
        <v>Pratistha Shrestha</v>
      </c>
    </row>
    <row r="1258">
      <c r="A1258" s="1" t="str">
        <f>IFERROR(__xludf.DUMMYFUNCTION("""COMPUTED_VALUE"""),"Abirami Baskaran")</f>
        <v>Abirami Baskaran</v>
      </c>
      <c r="B1258" s="1" t="str">
        <f>IFERROR(__xludf.DUMMYFUNCTION("""COMPUTED_VALUE"""),"Yes")</f>
        <v>Yes</v>
      </c>
      <c r="D1258" s="1" t="str">
        <f t="shared" si="1"/>
        <v>Abirami Baskaran</v>
      </c>
    </row>
    <row r="1259">
      <c r="A1259" s="1" t="str">
        <f>IFERROR(__xludf.DUMMYFUNCTION("""COMPUTED_VALUE"""),"laxmena")</f>
        <v>laxmena</v>
      </c>
      <c r="B1259" s="1" t="str">
        <f>IFERROR(__xludf.DUMMYFUNCTION("""COMPUTED_VALUE"""),"Yes")</f>
        <v>Yes</v>
      </c>
      <c r="D1259" s="1" t="str">
        <f t="shared" si="1"/>
        <v>laxmena</v>
      </c>
    </row>
    <row r="1260">
      <c r="A1260" s="1" t="str">
        <f>IFERROR(__xludf.DUMMYFUNCTION("""COMPUTED_VALUE"""),"Shivansh Srivastava")</f>
        <v>Shivansh Srivastava</v>
      </c>
      <c r="B1260" s="1" t="str">
        <f>IFERROR(__xludf.DUMMYFUNCTION("""COMPUTED_VALUE"""),"Yes")</f>
        <v>Yes</v>
      </c>
      <c r="D1260" s="1" t="str">
        <f t="shared" si="1"/>
        <v>Shivansh Srivastava</v>
      </c>
    </row>
    <row r="1261">
      <c r="A1261" s="1" t="str">
        <f>IFERROR(__xludf.DUMMYFUNCTION("""COMPUTED_VALUE"""),"Tien-Li Kuo")</f>
        <v>Tien-Li Kuo</v>
      </c>
      <c r="B1261" s="1" t="str">
        <f>IFERROR(__xludf.DUMMYFUNCTION("""COMPUTED_VALUE"""),"Yes")</f>
        <v>Yes</v>
      </c>
      <c r="D1261" s="1" t="str">
        <f t="shared" si="1"/>
        <v>Tien-Li Kuo</v>
      </c>
    </row>
    <row r="1262">
      <c r="A1262" s="1" t="str">
        <f>IFERROR(__xludf.DUMMYFUNCTION("""COMPUTED_VALUE"""),"Neha Borse")</f>
        <v>Neha Borse</v>
      </c>
      <c r="B1262" s="1" t="str">
        <f>IFERROR(__xludf.DUMMYFUNCTION("""COMPUTED_VALUE"""),"Yes")</f>
        <v>Yes</v>
      </c>
      <c r="D1262" s="1" t="str">
        <f t="shared" si="1"/>
        <v>Neha Borse</v>
      </c>
    </row>
    <row r="1263">
      <c r="A1263" s="1" t="str">
        <f>IFERROR(__xludf.DUMMYFUNCTION("""COMPUTED_VALUE"""),"Heera Hemanth Bylla")</f>
        <v>Heera Hemanth Bylla</v>
      </c>
      <c r="B1263" s="1" t="str">
        <f>IFERROR(__xludf.DUMMYFUNCTION("""COMPUTED_VALUE"""),"Yes")</f>
        <v>Yes</v>
      </c>
      <c r="D1263" s="1" t="str">
        <f t="shared" si="1"/>
        <v>Heera Hemanth Bylla</v>
      </c>
    </row>
    <row r="1264">
      <c r="A1264" s="1" t="str">
        <f>IFERROR(__xludf.DUMMYFUNCTION("""COMPUTED_VALUE"""),"SHAIK ABDUL KHALANDAR")</f>
        <v>SHAIK ABDUL KHALANDAR</v>
      </c>
      <c r="B1264" s="1" t="str">
        <f>IFERROR(__xludf.DUMMYFUNCTION("""COMPUTED_VALUE"""),"Yes")</f>
        <v>Yes</v>
      </c>
      <c r="D1264" s="1" t="str">
        <f t="shared" si="1"/>
        <v>SHAIK ABDUL KHALANDAR</v>
      </c>
    </row>
    <row r="1265">
      <c r="A1265" s="1" t="str">
        <f>IFERROR(__xludf.DUMMYFUNCTION("""COMPUTED_VALUE"""),"Dina AbdelRahman")</f>
        <v>Dina AbdelRahman</v>
      </c>
      <c r="B1265" s="1" t="str">
        <f>IFERROR(__xludf.DUMMYFUNCTION("""COMPUTED_VALUE"""),"Yes")</f>
        <v>Yes</v>
      </c>
      <c r="D1265" s="1" t="str">
        <f t="shared" si="1"/>
        <v>Dina AbdelRahman</v>
      </c>
    </row>
    <row r="1266">
      <c r="A1266" s="1" t="str">
        <f>IFERROR(__xludf.DUMMYFUNCTION("""COMPUTED_VALUE"""),"Swetha")</f>
        <v>Swetha</v>
      </c>
      <c r="B1266" s="1" t="str">
        <f>IFERROR(__xludf.DUMMYFUNCTION("""COMPUTED_VALUE"""),"Yes")</f>
        <v>Yes</v>
      </c>
      <c r="D1266" s="1" t="str">
        <f t="shared" si="1"/>
        <v>Swetha</v>
      </c>
    </row>
    <row r="1267">
      <c r="A1267" s="1" t="str">
        <f>IFERROR(__xludf.DUMMYFUNCTION("""COMPUTED_VALUE"""),"Brooke Talcott")</f>
        <v>Brooke Talcott</v>
      </c>
      <c r="B1267" s="1" t="str">
        <f>IFERROR(__xludf.DUMMYFUNCTION("""COMPUTED_VALUE"""),"Yes")</f>
        <v>Yes</v>
      </c>
      <c r="D1267" s="1" t="str">
        <f t="shared" si="1"/>
        <v>Brooke Talcott</v>
      </c>
    </row>
    <row r="1268">
      <c r="A1268" s="1" t="str">
        <f>IFERROR(__xludf.DUMMYFUNCTION("""COMPUTED_VALUE"""),"Michael Kovich")</f>
        <v>Michael Kovich</v>
      </c>
      <c r="B1268" s="1" t="str">
        <f>IFERROR(__xludf.DUMMYFUNCTION("""COMPUTED_VALUE"""),"Yes")</f>
        <v>Yes</v>
      </c>
      <c r="D1268" s="1" t="str">
        <f t="shared" si="1"/>
        <v>Michael Kovich</v>
      </c>
    </row>
    <row r="1269">
      <c r="A1269" s="1" t="str">
        <f>IFERROR(__xludf.DUMMYFUNCTION("""COMPUTED_VALUE"""),"CtripleU")</f>
        <v>CtripleU</v>
      </c>
      <c r="B1269" s="1" t="str">
        <f>IFERROR(__xludf.DUMMYFUNCTION("""COMPUTED_VALUE"""),"Yes")</f>
        <v>Yes</v>
      </c>
      <c r="D1269" s="1" t="str">
        <f t="shared" si="1"/>
        <v>CtripleU</v>
      </c>
    </row>
    <row r="1270">
      <c r="A1270" s="1" t="str">
        <f>IFERROR(__xludf.DUMMYFUNCTION("""COMPUTED_VALUE"""),"Vaclav Havlin")</f>
        <v>Vaclav Havlin</v>
      </c>
      <c r="B1270" s="1" t="str">
        <f>IFERROR(__xludf.DUMMYFUNCTION("""COMPUTED_VALUE"""),"Yes")</f>
        <v>Yes</v>
      </c>
      <c r="D1270" s="1" t="str">
        <f t="shared" si="1"/>
        <v>Vaclav Havlin</v>
      </c>
    </row>
    <row r="1271">
      <c r="A1271" s="1" t="str">
        <f>IFERROR(__xludf.DUMMYFUNCTION("""COMPUTED_VALUE"""),"Thane")</f>
        <v>Thane</v>
      </c>
      <c r="B1271" s="1" t="str">
        <f>IFERROR(__xludf.DUMMYFUNCTION("""COMPUTED_VALUE"""),"Yes")</f>
        <v>Yes</v>
      </c>
      <c r="D1271" s="1" t="str">
        <f t="shared" si="1"/>
        <v>Thane</v>
      </c>
    </row>
    <row r="1272">
      <c r="A1272" s="1" t="str">
        <f>IFERROR(__xludf.DUMMYFUNCTION("""COMPUTED_VALUE"""),"Sayar Banerjee")</f>
        <v>Sayar Banerjee</v>
      </c>
      <c r="B1272" s="1" t="str">
        <f>IFERROR(__xludf.DUMMYFUNCTION("""COMPUTED_VALUE"""),"Yes")</f>
        <v>Yes</v>
      </c>
      <c r="D1272" s="1" t="str">
        <f t="shared" si="1"/>
        <v>Sayar Banerjee</v>
      </c>
    </row>
    <row r="1273">
      <c r="A1273" s="1" t="str">
        <f>IFERROR(__xludf.DUMMYFUNCTION("""COMPUTED_VALUE"""),"Rahym Salamov")</f>
        <v>Rahym Salamov</v>
      </c>
      <c r="B1273" s="1" t="str">
        <f>IFERROR(__xludf.DUMMYFUNCTION("""COMPUTED_VALUE"""),"Yes")</f>
        <v>Yes</v>
      </c>
      <c r="D1273" s="1" t="str">
        <f t="shared" si="1"/>
        <v>Rahym Salamov</v>
      </c>
    </row>
    <row r="1274">
      <c r="A1274" s="1" t="str">
        <f>IFERROR(__xludf.DUMMYFUNCTION("""COMPUTED_VALUE"""),"Anuja Sachan")</f>
        <v>Anuja Sachan</v>
      </c>
      <c r="B1274" s="1" t="str">
        <f>IFERROR(__xludf.DUMMYFUNCTION("""COMPUTED_VALUE"""),"Yes")</f>
        <v>Yes</v>
      </c>
      <c r="D1274" s="1" t="str">
        <f t="shared" si="1"/>
        <v>Anuja Sachan</v>
      </c>
    </row>
    <row r="1275">
      <c r="A1275" s="1" t="str">
        <f>IFERROR(__xludf.DUMMYFUNCTION("""COMPUTED_VALUE"""),"Gloria Nneoma Onwuneme")</f>
        <v>Gloria Nneoma Onwuneme</v>
      </c>
      <c r="B1275" s="1" t="str">
        <f>IFERROR(__xludf.DUMMYFUNCTION("""COMPUTED_VALUE"""),"Yes")</f>
        <v>Yes</v>
      </c>
      <c r="D1275" s="1" t="str">
        <f t="shared" si="1"/>
        <v>Gloria Nneoma Onwuneme</v>
      </c>
    </row>
    <row r="1276">
      <c r="A1276" s="1" t="str">
        <f>IFERROR(__xludf.DUMMYFUNCTION("""COMPUTED_VALUE"""),"Rasha Assaf")</f>
        <v>Rasha Assaf</v>
      </c>
      <c r="B1276" s="1" t="str">
        <f>IFERROR(__xludf.DUMMYFUNCTION("""COMPUTED_VALUE"""),"Yes")</f>
        <v>Yes</v>
      </c>
      <c r="D1276" s="1" t="str">
        <f t="shared" si="1"/>
        <v>Rasha Assaf</v>
      </c>
    </row>
    <row r="1277">
      <c r="A1277" s="1" t="str">
        <f>IFERROR(__xludf.DUMMYFUNCTION("""COMPUTED_VALUE"""),"Alexander M")</f>
        <v>Alexander M</v>
      </c>
      <c r="B1277" s="1" t="str">
        <f>IFERROR(__xludf.DUMMYFUNCTION("""COMPUTED_VALUE"""),"Yes")</f>
        <v>Yes</v>
      </c>
      <c r="D1277" s="1" t="str">
        <f t="shared" si="1"/>
        <v>Alexander M</v>
      </c>
    </row>
    <row r="1278">
      <c r="A1278" s="1" t="str">
        <f>IFERROR(__xludf.DUMMYFUNCTION("""COMPUTED_VALUE"""),"temi")</f>
        <v>temi</v>
      </c>
      <c r="B1278" s="1" t="str">
        <f>IFERROR(__xludf.DUMMYFUNCTION("""COMPUTED_VALUE"""),"Yes")</f>
        <v>Yes</v>
      </c>
      <c r="D1278" s="1" t="str">
        <f t="shared" si="1"/>
        <v>temi</v>
      </c>
    </row>
    <row r="1279">
      <c r="A1279" s="1" t="str">
        <f>IFERROR(__xludf.DUMMYFUNCTION("""COMPUTED_VALUE"""),"Olalekan Bello")</f>
        <v>Olalekan Bello</v>
      </c>
      <c r="B1279" s="1" t="str">
        <f>IFERROR(__xludf.DUMMYFUNCTION("""COMPUTED_VALUE"""),"Yes")</f>
        <v>Yes</v>
      </c>
      <c r="D1279" s="1" t="str">
        <f t="shared" si="1"/>
        <v>Olalekan Bello</v>
      </c>
    </row>
    <row r="1280">
      <c r="A1280" s="1" t="str">
        <f>IFERROR(__xludf.DUMMYFUNCTION("""COMPUTED_VALUE"""),"Yogesh J")</f>
        <v>Yogesh J</v>
      </c>
      <c r="B1280" s="1" t="str">
        <f>IFERROR(__xludf.DUMMYFUNCTION("""COMPUTED_VALUE"""),"Yes")</f>
        <v>Yes</v>
      </c>
      <c r="D1280" s="1" t="str">
        <f t="shared" si="1"/>
        <v>Yogesh J</v>
      </c>
    </row>
    <row r="1281">
      <c r="A1281" s="1" t="str">
        <f>IFERROR(__xludf.DUMMYFUNCTION("""COMPUTED_VALUE"""),"Srishti ")</f>
        <v>Srishti </v>
      </c>
      <c r="B1281" s="1" t="str">
        <f>IFERROR(__xludf.DUMMYFUNCTION("""COMPUTED_VALUE"""),"Yes")</f>
        <v>Yes</v>
      </c>
      <c r="D1281" s="1" t="str">
        <f t="shared" si="1"/>
        <v>Srishti</v>
      </c>
    </row>
    <row r="1282">
      <c r="A1282" s="1" t="str">
        <f>IFERROR(__xludf.DUMMYFUNCTION("""COMPUTED_VALUE"""),"Hari Prasanth SM")</f>
        <v>Hari Prasanth SM</v>
      </c>
      <c r="B1282" s="1" t="str">
        <f>IFERROR(__xludf.DUMMYFUNCTION("""COMPUTED_VALUE"""),"Yes")</f>
        <v>Yes</v>
      </c>
      <c r="D1282" s="1" t="str">
        <f t="shared" si="1"/>
        <v>Hari Prasanth SM</v>
      </c>
    </row>
    <row r="1283">
      <c r="A1283" s="1" t="str">
        <f>IFERROR(__xludf.DUMMYFUNCTION("""COMPUTED_VALUE"""),"Vidhi Agarwal")</f>
        <v>Vidhi Agarwal</v>
      </c>
      <c r="B1283" s="1" t="str">
        <f>IFERROR(__xludf.DUMMYFUNCTION("""COMPUTED_VALUE"""),"Yes")</f>
        <v>Yes</v>
      </c>
      <c r="D1283" s="1" t="str">
        <f t="shared" si="1"/>
        <v>Vidhi Agarwal</v>
      </c>
    </row>
    <row r="1284">
      <c r="A1284" s="1" t="str">
        <f>IFERROR(__xludf.DUMMYFUNCTION("""COMPUTED_VALUE"""),"Priya Gupta")</f>
        <v>Priya Gupta</v>
      </c>
      <c r="B1284" s="1" t="str">
        <f>IFERROR(__xludf.DUMMYFUNCTION("""COMPUTED_VALUE"""),"Yes")</f>
        <v>Yes</v>
      </c>
      <c r="D1284" s="1" t="str">
        <f t="shared" si="1"/>
        <v>Priya Gupta</v>
      </c>
    </row>
    <row r="1285">
      <c r="A1285" s="1" t="str">
        <f>IFERROR(__xludf.DUMMYFUNCTION("""COMPUTED_VALUE"""),"Johanna Salazar White")</f>
        <v>Johanna Salazar White</v>
      </c>
      <c r="B1285" s="1" t="str">
        <f>IFERROR(__xludf.DUMMYFUNCTION("""COMPUTED_VALUE"""),"Yes")</f>
        <v>Yes</v>
      </c>
      <c r="D1285" s="1" t="str">
        <f t="shared" si="1"/>
        <v>Johanna Salazar White</v>
      </c>
    </row>
    <row r="1286">
      <c r="A1286" s="1" t="str">
        <f>IFERROR(__xludf.DUMMYFUNCTION("""COMPUTED_VALUE"""),"Jagannathan Arumugam")</f>
        <v>Jagannathan Arumugam</v>
      </c>
      <c r="B1286" s="1" t="str">
        <f>IFERROR(__xludf.DUMMYFUNCTION("""COMPUTED_VALUE"""),"Yes")</f>
        <v>Yes</v>
      </c>
      <c r="D1286" s="1" t="str">
        <f t="shared" si="1"/>
        <v>Jagannathan Arumugam</v>
      </c>
    </row>
    <row r="1287">
      <c r="A1287" s="1" t="str">
        <f>IFERROR(__xludf.DUMMYFUNCTION("""COMPUTED_VALUE"""),"Aron Castro")</f>
        <v>Aron Castro</v>
      </c>
      <c r="B1287" s="1" t="str">
        <f>IFERROR(__xludf.DUMMYFUNCTION("""COMPUTED_VALUE"""),"Yes")</f>
        <v>Yes</v>
      </c>
      <c r="D1287" s="1" t="str">
        <f t="shared" si="1"/>
        <v>Aron Castro</v>
      </c>
    </row>
    <row r="1288">
      <c r="A1288" s="1" t="str">
        <f>IFERROR(__xludf.DUMMYFUNCTION("""COMPUTED_VALUE"""),"Nishkarsh Vardhan")</f>
        <v>Nishkarsh Vardhan</v>
      </c>
      <c r="B1288" s="1" t="str">
        <f>IFERROR(__xludf.DUMMYFUNCTION("""COMPUTED_VALUE"""),"Yes")</f>
        <v>Yes</v>
      </c>
      <c r="D1288" s="1" t="str">
        <f t="shared" si="1"/>
        <v>Nishkarsh Vardhan</v>
      </c>
    </row>
    <row r="1289">
      <c r="A1289" s="1" t="str">
        <f>IFERROR(__xludf.DUMMYFUNCTION("""COMPUTED_VALUE"""),"priyranjan.udacity")</f>
        <v>priyranjan.udacity</v>
      </c>
      <c r="B1289" s="1" t="str">
        <f>IFERROR(__xludf.DUMMYFUNCTION("""COMPUTED_VALUE"""),"Yes")</f>
        <v>Yes</v>
      </c>
      <c r="D1289" s="1" t="str">
        <f t="shared" si="1"/>
        <v>priyranjan.udacity</v>
      </c>
    </row>
    <row r="1290">
      <c r="A1290" s="1" t="str">
        <f>IFERROR(__xludf.DUMMYFUNCTION("""COMPUTED_VALUE"""),"Andre")</f>
        <v>Andre</v>
      </c>
      <c r="B1290" s="1" t="str">
        <f>IFERROR(__xludf.DUMMYFUNCTION("""COMPUTED_VALUE"""),"Yes")</f>
        <v>Yes</v>
      </c>
      <c r="D1290" s="1" t="str">
        <f t="shared" si="1"/>
        <v>Andre</v>
      </c>
    </row>
    <row r="1291">
      <c r="A1291" s="1" t="str">
        <f>IFERROR(__xludf.DUMMYFUNCTION("""COMPUTED_VALUE"""),"Yuan Tian")</f>
        <v>Yuan Tian</v>
      </c>
      <c r="B1291" s="1" t="str">
        <f>IFERROR(__xludf.DUMMYFUNCTION("""COMPUTED_VALUE"""),"Yes")</f>
        <v>Yes</v>
      </c>
      <c r="D1291" s="1" t="str">
        <f t="shared" si="1"/>
        <v>Yuan Tian</v>
      </c>
    </row>
    <row r="1292">
      <c r="A1292" s="1" t="str">
        <f>IFERROR(__xludf.DUMMYFUNCTION("""COMPUTED_VALUE"""),"Amber Clark")</f>
        <v>Amber Clark</v>
      </c>
      <c r="B1292" s="1" t="str">
        <f>IFERROR(__xludf.DUMMYFUNCTION("""COMPUTED_VALUE"""),"Yes")</f>
        <v>Yes</v>
      </c>
      <c r="D1292" s="1" t="str">
        <f t="shared" si="1"/>
        <v>Amber Clark</v>
      </c>
    </row>
    <row r="1293">
      <c r="A1293" s="1" t="str">
        <f>IFERROR(__xludf.DUMMYFUNCTION("""COMPUTED_VALUE"""),"Rahul Lokesh")</f>
        <v>Rahul Lokesh</v>
      </c>
      <c r="B1293" s="1" t="str">
        <f>IFERROR(__xludf.DUMMYFUNCTION("""COMPUTED_VALUE"""),"Yes")</f>
        <v>Yes</v>
      </c>
      <c r="D1293" s="1" t="str">
        <f t="shared" si="1"/>
        <v>Rahul Lokesh</v>
      </c>
    </row>
    <row r="1294">
      <c r="A1294" s="1" t="str">
        <f>IFERROR(__xludf.DUMMYFUNCTION("""COMPUTED_VALUE"""),"Tomii")</f>
        <v>Tomii</v>
      </c>
      <c r="B1294" s="1" t="str">
        <f>IFERROR(__xludf.DUMMYFUNCTION("""COMPUTED_VALUE"""),"Yes")</f>
        <v>Yes</v>
      </c>
      <c r="D1294" s="1" t="str">
        <f t="shared" si="1"/>
        <v>Tomii</v>
      </c>
    </row>
    <row r="1295">
      <c r="A1295" s="1" t="str">
        <f>IFERROR(__xludf.DUMMYFUNCTION("""COMPUTED_VALUE"""),"Vamshika Lekkala")</f>
        <v>Vamshika Lekkala</v>
      </c>
      <c r="B1295" s="1" t="str">
        <f>IFERROR(__xludf.DUMMYFUNCTION("""COMPUTED_VALUE"""),"Yes")</f>
        <v>Yes</v>
      </c>
      <c r="D1295" s="1" t="str">
        <f t="shared" si="1"/>
        <v>Vamshika Lekkala</v>
      </c>
    </row>
    <row r="1296">
      <c r="A1296" s="1" t="str">
        <f>IFERROR(__xludf.DUMMYFUNCTION("""COMPUTED_VALUE"""),"Sahil Jain")</f>
        <v>Sahil Jain</v>
      </c>
      <c r="B1296" s="1" t="str">
        <f>IFERROR(__xludf.DUMMYFUNCTION("""COMPUTED_VALUE"""),"Yes")</f>
        <v>Yes</v>
      </c>
      <c r="D1296" s="1" t="str">
        <f t="shared" si="1"/>
        <v>Sahil Jain</v>
      </c>
    </row>
    <row r="1297">
      <c r="A1297" s="1" t="str">
        <f>IFERROR(__xludf.DUMMYFUNCTION("""COMPUTED_VALUE"""),"Luna")</f>
        <v>Luna</v>
      </c>
      <c r="B1297" s="1" t="str">
        <f>IFERROR(__xludf.DUMMYFUNCTION("""COMPUTED_VALUE"""),"Yes")</f>
        <v>Yes</v>
      </c>
      <c r="D1297" s="1" t="str">
        <f t="shared" si="1"/>
        <v>Luna</v>
      </c>
    </row>
    <row r="1298">
      <c r="A1298" s="1" t="str">
        <f>IFERROR(__xludf.DUMMYFUNCTION("""COMPUTED_VALUE"""),"Dwitrisha Saha")</f>
        <v>Dwitrisha Saha</v>
      </c>
      <c r="B1298" s="1" t="str">
        <f>IFERROR(__xludf.DUMMYFUNCTION("""COMPUTED_VALUE"""),"Yes")</f>
        <v>Yes</v>
      </c>
      <c r="D1298" s="1" t="str">
        <f t="shared" si="1"/>
        <v>Dwitrisha Saha</v>
      </c>
    </row>
    <row r="1299">
      <c r="A1299" s="1" t="str">
        <f>IFERROR(__xludf.DUMMYFUNCTION("""COMPUTED_VALUE"""),"Kelvin Mwenda")</f>
        <v>Kelvin Mwenda</v>
      </c>
      <c r="B1299" s="1" t="str">
        <f>IFERROR(__xludf.DUMMYFUNCTION("""COMPUTED_VALUE"""),"Yes")</f>
        <v>Yes</v>
      </c>
      <c r="D1299" s="1" t="str">
        <f t="shared" si="1"/>
        <v>Kelvin Mwenda</v>
      </c>
    </row>
    <row r="1300">
      <c r="A1300" s="1" t="str">
        <f>IFERROR(__xludf.DUMMYFUNCTION("""COMPUTED_VALUE"""),"Peace Peters")</f>
        <v>Peace Peters</v>
      </c>
      <c r="B1300" s="1" t="str">
        <f>IFERROR(__xludf.DUMMYFUNCTION("""COMPUTED_VALUE"""),"Yes")</f>
        <v>Yes</v>
      </c>
      <c r="D1300" s="1" t="str">
        <f t="shared" si="1"/>
        <v>Peace Peters</v>
      </c>
    </row>
    <row r="1301">
      <c r="A1301" s="1" t="str">
        <f>IFERROR(__xludf.DUMMYFUNCTION("""COMPUTED_VALUE"""),"Krishna Gupta")</f>
        <v>Krishna Gupta</v>
      </c>
      <c r="B1301" s="1" t="str">
        <f>IFERROR(__xludf.DUMMYFUNCTION("""COMPUTED_VALUE"""),"Yes")</f>
        <v>Yes</v>
      </c>
      <c r="D1301" s="1" t="str">
        <f t="shared" si="1"/>
        <v>Krishna Gupta</v>
      </c>
    </row>
    <row r="1302">
      <c r="A1302" s="1" t="str">
        <f>IFERROR(__xludf.DUMMYFUNCTION("""COMPUTED_VALUE"""),"Amisha Rawat")</f>
        <v>Amisha Rawat</v>
      </c>
      <c r="B1302" s="1" t="str">
        <f>IFERROR(__xludf.DUMMYFUNCTION("""COMPUTED_VALUE"""),"Yes")</f>
        <v>Yes</v>
      </c>
      <c r="D1302" s="1" t="str">
        <f t="shared" si="1"/>
        <v>Amisha Rawat</v>
      </c>
    </row>
    <row r="1303">
      <c r="A1303" s="1" t="str">
        <f>IFERROR(__xludf.DUMMYFUNCTION("""COMPUTED_VALUE"""),"Daniel Garcia ")</f>
        <v>Daniel Garcia </v>
      </c>
      <c r="B1303" s="1" t="str">
        <f>IFERROR(__xludf.DUMMYFUNCTION("""COMPUTED_VALUE"""),"Yes")</f>
        <v>Yes</v>
      </c>
      <c r="D1303" s="1" t="str">
        <f t="shared" si="1"/>
        <v>Daniel Garcia</v>
      </c>
    </row>
    <row r="1304">
      <c r="A1304" s="1" t="str">
        <f>IFERROR(__xludf.DUMMYFUNCTION("""COMPUTED_VALUE"""),"Hector")</f>
        <v>Hector</v>
      </c>
      <c r="B1304" s="1" t="str">
        <f>IFERROR(__xludf.DUMMYFUNCTION("""COMPUTED_VALUE"""),"Yes")</f>
        <v>Yes</v>
      </c>
      <c r="D1304" s="1" t="str">
        <f t="shared" si="1"/>
        <v>Hector</v>
      </c>
    </row>
    <row r="1305">
      <c r="A1305" s="1" t="str">
        <f>IFERROR(__xludf.DUMMYFUNCTION("""COMPUTED_VALUE"""),"Luigi B")</f>
        <v>Luigi B</v>
      </c>
      <c r="B1305" s="1" t="str">
        <f>IFERROR(__xludf.DUMMYFUNCTION("""COMPUTED_VALUE"""),"Yes")</f>
        <v>Yes</v>
      </c>
      <c r="D1305" s="1" t="str">
        <f t="shared" si="1"/>
        <v>Luigi B</v>
      </c>
    </row>
    <row r="1306">
      <c r="A1306" s="1" t="str">
        <f>IFERROR(__xludf.DUMMYFUNCTION("""COMPUTED_VALUE"""),"July")</f>
        <v>July</v>
      </c>
      <c r="B1306" s="1" t="str">
        <f>IFERROR(__xludf.DUMMYFUNCTION("""COMPUTED_VALUE"""),"Yes")</f>
        <v>Yes</v>
      </c>
      <c r="D1306" s="1" t="str">
        <f t="shared" si="1"/>
        <v>July</v>
      </c>
    </row>
    <row r="1307">
      <c r="A1307" s="1" t="str">
        <f>IFERROR(__xludf.DUMMYFUNCTION("""COMPUTED_VALUE"""),"YusuphFatai-Ayoade.slack")</f>
        <v>YusuphFatai-Ayoade.slack</v>
      </c>
      <c r="B1307" s="1" t="str">
        <f>IFERROR(__xludf.DUMMYFUNCTION("""COMPUTED_VALUE"""),"Yes")</f>
        <v>Yes</v>
      </c>
      <c r="D1307" s="1" t="str">
        <f t="shared" si="1"/>
        <v>YusuphFatai-Ayoade.slack</v>
      </c>
    </row>
    <row r="1308">
      <c r="A1308" s="1" t="str">
        <f>IFERROR(__xludf.DUMMYFUNCTION("""COMPUTED_VALUE"""),"Harsahib Singh")</f>
        <v>Harsahib Singh</v>
      </c>
      <c r="B1308" s="1" t="str">
        <f>IFERROR(__xludf.DUMMYFUNCTION("""COMPUTED_VALUE"""),"Yes")</f>
        <v>Yes</v>
      </c>
      <c r="D1308" s="1" t="str">
        <f t="shared" si="1"/>
        <v>Harsahib Singh</v>
      </c>
    </row>
    <row r="1309">
      <c r="A1309" s="1" t="str">
        <f>IFERROR(__xludf.DUMMYFUNCTION("""COMPUTED_VALUE"""),"tamer")</f>
        <v>tamer</v>
      </c>
      <c r="B1309" s="1" t="str">
        <f>IFERROR(__xludf.DUMMYFUNCTION("""COMPUTED_VALUE"""),"Yes")</f>
        <v>Yes</v>
      </c>
      <c r="D1309" s="1" t="str">
        <f t="shared" si="1"/>
        <v>tamer</v>
      </c>
    </row>
    <row r="1310">
      <c r="A1310" s="1" t="str">
        <f>IFERROR(__xludf.DUMMYFUNCTION("""COMPUTED_VALUE"""),"Abdul Basit")</f>
        <v>Abdul Basit</v>
      </c>
      <c r="B1310" s="1" t="str">
        <f>IFERROR(__xludf.DUMMYFUNCTION("""COMPUTED_VALUE"""),"Yes")</f>
        <v>Yes</v>
      </c>
      <c r="D1310" s="1" t="str">
        <f t="shared" si="1"/>
        <v>Abdul Basit</v>
      </c>
    </row>
    <row r="1311">
      <c r="A1311" s="1" t="str">
        <f>IFERROR(__xludf.DUMMYFUNCTION("""COMPUTED_VALUE"""),"Samriddhi Mishra")</f>
        <v>Samriddhi Mishra</v>
      </c>
      <c r="B1311" s="1" t="str">
        <f>IFERROR(__xludf.DUMMYFUNCTION("""COMPUTED_VALUE"""),"Yes")</f>
        <v>Yes</v>
      </c>
      <c r="D1311" s="1" t="str">
        <f t="shared" si="1"/>
        <v>Samriddhi Mishra</v>
      </c>
    </row>
    <row r="1312">
      <c r="A1312" s="1" t="str">
        <f>IFERROR(__xludf.DUMMYFUNCTION("""COMPUTED_VALUE"""),"Alok Sharma")</f>
        <v>Alok Sharma</v>
      </c>
      <c r="B1312" s="1" t="str">
        <f>IFERROR(__xludf.DUMMYFUNCTION("""COMPUTED_VALUE"""),"Yes")</f>
        <v>Yes</v>
      </c>
      <c r="D1312" s="1" t="str">
        <f t="shared" si="1"/>
        <v>Alok Sharma</v>
      </c>
    </row>
    <row r="1313">
      <c r="A1313" s="1" t="str">
        <f>IFERROR(__xludf.DUMMYFUNCTION("""COMPUTED_VALUE"""),"Ebiere")</f>
        <v>Ebiere</v>
      </c>
      <c r="B1313" s="1" t="str">
        <f>IFERROR(__xludf.DUMMYFUNCTION("""COMPUTED_VALUE"""),"Yes")</f>
        <v>Yes</v>
      </c>
      <c r="D1313" s="1" t="str">
        <f t="shared" si="1"/>
        <v>Ebiere</v>
      </c>
    </row>
    <row r="1314">
      <c r="A1314" s="1" t="str">
        <f>IFERROR(__xludf.DUMMYFUNCTION("""COMPUTED_VALUE"""),"Shudipto Trafder ")</f>
        <v>Shudipto Trafder </v>
      </c>
      <c r="B1314" s="1" t="str">
        <f>IFERROR(__xludf.DUMMYFUNCTION("""COMPUTED_VALUE"""),"Yes")</f>
        <v>Yes</v>
      </c>
      <c r="D1314" s="1" t="str">
        <f t="shared" si="1"/>
        <v>Shudipto Trafder</v>
      </c>
    </row>
    <row r="1315">
      <c r="A1315" s="1" t="str">
        <f>IFERROR(__xludf.DUMMYFUNCTION("""COMPUTED_VALUE"""),"Sam Rostami")</f>
        <v>Sam Rostami</v>
      </c>
      <c r="B1315" s="1" t="str">
        <f>IFERROR(__xludf.DUMMYFUNCTION("""COMPUTED_VALUE"""),"Yes")</f>
        <v>Yes</v>
      </c>
      <c r="D1315" s="1" t="str">
        <f t="shared" si="1"/>
        <v>Sam Rostami</v>
      </c>
    </row>
    <row r="1316">
      <c r="A1316" s="1" t="str">
        <f>IFERROR(__xludf.DUMMYFUNCTION("""COMPUTED_VALUE"""),"eccede")</f>
        <v>eccede</v>
      </c>
      <c r="B1316" s="1" t="str">
        <f>IFERROR(__xludf.DUMMYFUNCTION("""COMPUTED_VALUE"""),"Yes")</f>
        <v>Yes</v>
      </c>
      <c r="D1316" s="1" t="str">
        <f t="shared" si="1"/>
        <v>eccede</v>
      </c>
    </row>
    <row r="1317">
      <c r="A1317" s="1" t="str">
        <f>IFERROR(__xludf.DUMMYFUNCTION("""COMPUTED_VALUE"""),"ayse.nur")</f>
        <v>ayse.nur</v>
      </c>
      <c r="B1317" s="1" t="str">
        <f>IFERROR(__xludf.DUMMYFUNCTION("""COMPUTED_VALUE"""),"Yes")</f>
        <v>Yes</v>
      </c>
      <c r="D1317" s="1" t="str">
        <f t="shared" si="1"/>
        <v>ayse.nur</v>
      </c>
    </row>
    <row r="1318">
      <c r="A1318" s="1" t="str">
        <f>IFERROR(__xludf.DUMMYFUNCTION("""COMPUTED_VALUE"""),"Peter O")</f>
        <v>Peter O</v>
      </c>
      <c r="B1318" s="1" t="str">
        <f>IFERROR(__xludf.DUMMYFUNCTION("""COMPUTED_VALUE"""),"Yes")</f>
        <v>Yes</v>
      </c>
      <c r="D1318" s="1" t="str">
        <f t="shared" si="1"/>
        <v>Peter O</v>
      </c>
    </row>
    <row r="1319">
      <c r="A1319" s="1" t="str">
        <f>IFERROR(__xludf.DUMMYFUNCTION("""COMPUTED_VALUE"""),"Hezbon Oduol")</f>
        <v>Hezbon Oduol</v>
      </c>
      <c r="B1319" s="1" t="str">
        <f>IFERROR(__xludf.DUMMYFUNCTION("""COMPUTED_VALUE"""),"Yes")</f>
        <v>Yes</v>
      </c>
      <c r="D1319" s="1" t="str">
        <f t="shared" si="1"/>
        <v>Hezbon Oduol</v>
      </c>
    </row>
    <row r="1320">
      <c r="A1320" s="1" t="str">
        <f>IFERROR(__xludf.DUMMYFUNCTION("""COMPUTED_VALUE"""),"sharjeel.butt")</f>
        <v>sharjeel.butt</v>
      </c>
      <c r="B1320" s="1" t="str">
        <f>IFERROR(__xludf.DUMMYFUNCTION("""COMPUTED_VALUE"""),"Yes")</f>
        <v>Yes</v>
      </c>
      <c r="D1320" s="1" t="str">
        <f t="shared" si="1"/>
        <v>sharjeel.butt</v>
      </c>
    </row>
    <row r="1321">
      <c r="A1321" s="1" t="str">
        <f>IFERROR(__xludf.DUMMYFUNCTION("""COMPUTED_VALUE"""),"Kennedy Njoroge")</f>
        <v>Kennedy Njoroge</v>
      </c>
      <c r="B1321" s="1" t="str">
        <f>IFERROR(__xludf.DUMMYFUNCTION("""COMPUTED_VALUE"""),"Yes")</f>
        <v>Yes</v>
      </c>
      <c r="D1321" s="1" t="str">
        <f t="shared" si="1"/>
        <v>Kennedy Njoroge</v>
      </c>
    </row>
    <row r="1322">
      <c r="A1322" s="1" t="str">
        <f>IFERROR(__xludf.DUMMYFUNCTION("""COMPUTED_VALUE"""),"Jeremie ")</f>
        <v>Jeremie </v>
      </c>
      <c r="B1322" s="1" t="str">
        <f>IFERROR(__xludf.DUMMYFUNCTION("""COMPUTED_VALUE"""),"Yes")</f>
        <v>Yes</v>
      </c>
      <c r="D1322" s="1" t="str">
        <f t="shared" si="1"/>
        <v>Jeremie</v>
      </c>
    </row>
    <row r="1323">
      <c r="A1323" s="1" t="str">
        <f>IFERROR(__xludf.DUMMYFUNCTION("""COMPUTED_VALUE"""),"Supriya Khanolkar")</f>
        <v>Supriya Khanolkar</v>
      </c>
      <c r="B1323" s="1" t="str">
        <f>IFERROR(__xludf.DUMMYFUNCTION("""COMPUTED_VALUE"""),"Yes")</f>
        <v>Yes</v>
      </c>
      <c r="D1323" s="1" t="str">
        <f t="shared" si="1"/>
        <v>Supriya Khanolkar</v>
      </c>
    </row>
    <row r="1324">
      <c r="A1324" s="1" t="str">
        <f>IFERROR(__xludf.DUMMYFUNCTION("""COMPUTED_VALUE"""),"Xinran Dong")</f>
        <v>Xinran Dong</v>
      </c>
      <c r="B1324" s="1" t="str">
        <f>IFERROR(__xludf.DUMMYFUNCTION("""COMPUTED_VALUE"""),"Yes")</f>
        <v>Yes</v>
      </c>
      <c r="D1324" s="1" t="str">
        <f t="shared" si="1"/>
        <v>Xinran Dong</v>
      </c>
    </row>
    <row r="1325">
      <c r="A1325" s="1" t="str">
        <f>IFERROR(__xludf.DUMMYFUNCTION("""COMPUTED_VALUE"""),"Pradeep Ash")</f>
        <v>Pradeep Ash</v>
      </c>
      <c r="B1325" s="1" t="str">
        <f>IFERROR(__xludf.DUMMYFUNCTION("""COMPUTED_VALUE"""),"Yes")</f>
        <v>Yes</v>
      </c>
      <c r="D1325" s="1" t="str">
        <f t="shared" si="1"/>
        <v>Pradeep Ash</v>
      </c>
    </row>
    <row r="1326">
      <c r="A1326" s="1" t="str">
        <f>IFERROR(__xludf.DUMMYFUNCTION("""COMPUTED_VALUE"""),"Prakash.Gore")</f>
        <v>Prakash.Gore</v>
      </c>
      <c r="B1326" s="1" t="str">
        <f>IFERROR(__xludf.DUMMYFUNCTION("""COMPUTED_VALUE"""),"Yes")</f>
        <v>Yes</v>
      </c>
      <c r="D1326" s="1" t="str">
        <f t="shared" si="1"/>
        <v>Prakash.Gore</v>
      </c>
    </row>
    <row r="1327">
      <c r="A1327" s="1" t="str">
        <f>IFERROR(__xludf.DUMMYFUNCTION("""COMPUTED_VALUE"""),"Vivek")</f>
        <v>Vivek</v>
      </c>
      <c r="B1327" s="1" t="str">
        <f>IFERROR(__xludf.DUMMYFUNCTION("""COMPUTED_VALUE"""),"Yes")</f>
        <v>Yes</v>
      </c>
      <c r="D1327" s="1" t="str">
        <f t="shared" si="1"/>
        <v>Vivek</v>
      </c>
    </row>
    <row r="1328">
      <c r="A1328" s="1" t="str">
        <f>IFERROR(__xludf.DUMMYFUNCTION("""COMPUTED_VALUE"""),"Maheshcheetirala")</f>
        <v>Maheshcheetirala</v>
      </c>
      <c r="B1328" s="1" t="str">
        <f>IFERROR(__xludf.DUMMYFUNCTION("""COMPUTED_VALUE"""),"Yes")</f>
        <v>Yes</v>
      </c>
      <c r="D1328" s="1" t="str">
        <f t="shared" si="1"/>
        <v>Maheshcheetirala</v>
      </c>
    </row>
    <row r="1329">
      <c r="A1329" s="1" t="str">
        <f>IFERROR(__xludf.DUMMYFUNCTION("""COMPUTED_VALUE"""),"rachit.udacity")</f>
        <v>rachit.udacity</v>
      </c>
      <c r="B1329" s="1" t="str">
        <f>IFERROR(__xludf.DUMMYFUNCTION("""COMPUTED_VALUE"""),"Yes")</f>
        <v>Yes</v>
      </c>
      <c r="D1329" s="1" t="str">
        <f t="shared" si="1"/>
        <v>rachit.udacity</v>
      </c>
    </row>
    <row r="1330">
      <c r="A1330" s="1" t="str">
        <f>IFERROR(__xludf.DUMMYFUNCTION("""COMPUTED_VALUE"""),"Mary S.")</f>
        <v>Mary S.</v>
      </c>
      <c r="B1330" s="1" t="str">
        <f>IFERROR(__xludf.DUMMYFUNCTION("""COMPUTED_VALUE"""),"Yes")</f>
        <v>Yes</v>
      </c>
      <c r="D1330" s="1" t="str">
        <f t="shared" si="1"/>
        <v>Mary S.</v>
      </c>
    </row>
    <row r="1331">
      <c r="A1331" s="1" t="str">
        <f>IFERROR(__xludf.DUMMYFUNCTION("""COMPUTED_VALUE"""),"Aarthi Alagammai")</f>
        <v>Aarthi Alagammai</v>
      </c>
      <c r="B1331" s="1" t="str">
        <f>IFERROR(__xludf.DUMMYFUNCTION("""COMPUTED_VALUE"""),"Yes")</f>
        <v>Yes</v>
      </c>
      <c r="D1331" s="1" t="str">
        <f t="shared" si="1"/>
        <v>Aarthi Alagammai</v>
      </c>
    </row>
    <row r="1332">
      <c r="A1332" s="1" t="str">
        <f>IFERROR(__xludf.DUMMYFUNCTION("""COMPUTED_VALUE"""),"Sneha Saragadam")</f>
        <v>Sneha Saragadam</v>
      </c>
      <c r="B1332" s="1" t="str">
        <f>IFERROR(__xludf.DUMMYFUNCTION("""COMPUTED_VALUE"""),"Yes")</f>
        <v>Yes</v>
      </c>
      <c r="D1332" s="1" t="str">
        <f t="shared" si="1"/>
        <v>Sneha Saragadam</v>
      </c>
    </row>
    <row r="1333">
      <c r="A1333" s="1" t="str">
        <f>IFERROR(__xludf.DUMMYFUNCTION("""COMPUTED_VALUE"""),"Palak Rathi")</f>
        <v>Palak Rathi</v>
      </c>
      <c r="B1333" s="1" t="str">
        <f>IFERROR(__xludf.DUMMYFUNCTION("""COMPUTED_VALUE"""),"Yes")</f>
        <v>Yes</v>
      </c>
      <c r="D1333" s="1" t="str">
        <f t="shared" si="1"/>
        <v>Palak Rathi</v>
      </c>
    </row>
    <row r="1334">
      <c r="A1334" s="1" t="str">
        <f>IFERROR(__xludf.DUMMYFUNCTION("""COMPUTED_VALUE"""),"Martin Tonikyan")</f>
        <v>Martin Tonikyan</v>
      </c>
      <c r="B1334" s="1" t="str">
        <f>IFERROR(__xludf.DUMMYFUNCTION("""COMPUTED_VALUE"""),"Yes")</f>
        <v>Yes</v>
      </c>
      <c r="D1334" s="1" t="str">
        <f t="shared" si="1"/>
        <v>Martin Tonikyan</v>
      </c>
    </row>
    <row r="1335">
      <c r="A1335" s="1" t="str">
        <f>IFERROR(__xludf.DUMMYFUNCTION("""COMPUTED_VALUE"""),"Milcah Maina")</f>
        <v>Milcah Maina</v>
      </c>
      <c r="B1335" s="1" t="str">
        <f>IFERROR(__xludf.DUMMYFUNCTION("""COMPUTED_VALUE"""),"Yes")</f>
        <v>Yes</v>
      </c>
      <c r="D1335" s="1" t="str">
        <f t="shared" si="1"/>
        <v>Milcah Maina</v>
      </c>
    </row>
    <row r="1336">
      <c r="A1336" s="1" t="str">
        <f>IFERROR(__xludf.DUMMYFUNCTION("""COMPUTED_VALUE"""),"Jesutomi Johnson Ayanda")</f>
        <v>Jesutomi Johnson Ayanda</v>
      </c>
      <c r="B1336" s="1" t="str">
        <f>IFERROR(__xludf.DUMMYFUNCTION("""COMPUTED_VALUE"""),"Yes")</f>
        <v>Yes</v>
      </c>
      <c r="D1336" s="1" t="str">
        <f t="shared" si="1"/>
        <v>Jesutomi Johnson Ayanda</v>
      </c>
    </row>
    <row r="1337">
      <c r="A1337" s="1" t="str">
        <f>IFERROR(__xludf.DUMMYFUNCTION("""COMPUTED_VALUE"""),"Hasan Tahir")</f>
        <v>Hasan Tahir</v>
      </c>
      <c r="B1337" s="1" t="str">
        <f>IFERROR(__xludf.DUMMYFUNCTION("""COMPUTED_VALUE"""),"Yes")</f>
        <v>Yes</v>
      </c>
      <c r="D1337" s="1" t="str">
        <f t="shared" si="1"/>
        <v>Hasan Tahir</v>
      </c>
    </row>
    <row r="1338">
      <c r="A1338" s="1" t="str">
        <f>IFERROR(__xludf.DUMMYFUNCTION("""COMPUTED_VALUE"""),"Rafael Guntzel Arenhart")</f>
        <v>Rafael Guntzel Arenhart</v>
      </c>
      <c r="B1338" s="1" t="str">
        <f>IFERROR(__xludf.DUMMYFUNCTION("""COMPUTED_VALUE"""),"Yes")</f>
        <v>Yes</v>
      </c>
      <c r="D1338" s="1" t="str">
        <f t="shared" si="1"/>
        <v>Rafael Guntzel Arenhart</v>
      </c>
    </row>
    <row r="1339">
      <c r="A1339" s="1" t="str">
        <f>IFERROR(__xludf.DUMMYFUNCTION("""COMPUTED_VALUE"""),"Advaith Rao")</f>
        <v>Advaith Rao</v>
      </c>
      <c r="B1339" s="1" t="str">
        <f>IFERROR(__xludf.DUMMYFUNCTION("""COMPUTED_VALUE"""),"Yes")</f>
        <v>Yes</v>
      </c>
      <c r="D1339" s="1" t="str">
        <f t="shared" si="1"/>
        <v>Advaith Rao</v>
      </c>
    </row>
    <row r="1340">
      <c r="A1340" s="1" t="str">
        <f>IFERROR(__xludf.DUMMYFUNCTION("""COMPUTED_VALUE"""),"vishal")</f>
        <v>vishal</v>
      </c>
      <c r="B1340" s="1" t="str">
        <f>IFERROR(__xludf.DUMMYFUNCTION("""COMPUTED_VALUE"""),"Yes")</f>
        <v>Yes</v>
      </c>
      <c r="D1340" s="1" t="str">
        <f t="shared" si="1"/>
        <v>vishal</v>
      </c>
    </row>
    <row r="1341">
      <c r="A1341" s="1" t="str">
        <f>IFERROR(__xludf.DUMMYFUNCTION("""COMPUTED_VALUE"""),"Debbie 16")</f>
        <v>Debbie 16</v>
      </c>
      <c r="B1341" s="1" t="str">
        <f>IFERROR(__xludf.DUMMYFUNCTION("""COMPUTED_VALUE"""),"Yes")</f>
        <v>Yes</v>
      </c>
      <c r="D1341" s="1" t="str">
        <f t="shared" si="1"/>
        <v>Debbie 16</v>
      </c>
    </row>
    <row r="1342">
      <c r="A1342" s="1" t="str">
        <f>IFERROR(__xludf.DUMMYFUNCTION("""COMPUTED_VALUE"""),"Teena Mary Thomas")</f>
        <v>Teena Mary Thomas</v>
      </c>
      <c r="B1342" s="1" t="str">
        <f>IFERROR(__xludf.DUMMYFUNCTION("""COMPUTED_VALUE"""),"Yes")</f>
        <v>Yes</v>
      </c>
      <c r="D1342" s="1" t="str">
        <f t="shared" si="1"/>
        <v>Teena Mary Thomas</v>
      </c>
    </row>
    <row r="1343">
      <c r="A1343" s="1" t="str">
        <f>IFERROR(__xludf.DUMMYFUNCTION("""COMPUTED_VALUE"""),"Riaan")</f>
        <v>Riaan</v>
      </c>
      <c r="B1343" s="1" t="str">
        <f>IFERROR(__xludf.DUMMYFUNCTION("""COMPUTED_VALUE"""),"Yes")</f>
        <v>Yes</v>
      </c>
      <c r="D1343" s="1" t="str">
        <f t="shared" si="1"/>
        <v>Riaan</v>
      </c>
    </row>
    <row r="1344">
      <c r="A1344" s="1" t="str">
        <f>IFERROR(__xludf.DUMMYFUNCTION("""COMPUTED_VALUE"""),"Radames Azaryan")</f>
        <v>Radames Azaryan</v>
      </c>
      <c r="B1344" s="1" t="str">
        <f>IFERROR(__xludf.DUMMYFUNCTION("""COMPUTED_VALUE"""),"Yes")</f>
        <v>Yes</v>
      </c>
      <c r="D1344" s="1" t="str">
        <f t="shared" si="1"/>
        <v>Radames Azaryan</v>
      </c>
    </row>
    <row r="1345">
      <c r="A1345" s="1" t="str">
        <f>IFERROR(__xludf.DUMMYFUNCTION("""COMPUTED_VALUE"""),"AndyL")</f>
        <v>AndyL</v>
      </c>
      <c r="B1345" s="1" t="str">
        <f>IFERROR(__xludf.DUMMYFUNCTION("""COMPUTED_VALUE"""),"Yes")</f>
        <v>Yes</v>
      </c>
      <c r="D1345" s="1" t="str">
        <f t="shared" si="1"/>
        <v>AndyL</v>
      </c>
    </row>
    <row r="1346">
      <c r="A1346" s="1" t="str">
        <f>IFERROR(__xludf.DUMMYFUNCTION("""COMPUTED_VALUE"""),"ramster")</f>
        <v>ramster</v>
      </c>
      <c r="B1346" s="1" t="str">
        <f>IFERROR(__xludf.DUMMYFUNCTION("""COMPUTED_VALUE"""),"Yes")</f>
        <v>Yes</v>
      </c>
      <c r="D1346" s="1" t="str">
        <f t="shared" si="1"/>
        <v>ramster</v>
      </c>
    </row>
    <row r="1347">
      <c r="A1347" s="1" t="str">
        <f>IFERROR(__xludf.DUMMYFUNCTION("""COMPUTED_VALUE"""),"vamsikrishna adepu")</f>
        <v>vamsikrishna adepu</v>
      </c>
      <c r="B1347" s="1" t="str">
        <f>IFERROR(__xludf.DUMMYFUNCTION("""COMPUTED_VALUE"""),"Yes")</f>
        <v>Yes</v>
      </c>
      <c r="D1347" s="1" t="str">
        <f t="shared" si="1"/>
        <v>vamsikrishna adepu</v>
      </c>
    </row>
    <row r="1348">
      <c r="A1348" s="1" t="str">
        <f>IFERROR(__xludf.DUMMYFUNCTION("""COMPUTED_VALUE"""),"Frances Boykin")</f>
        <v>Frances Boykin</v>
      </c>
      <c r="B1348" s="1" t="str">
        <f>IFERROR(__xludf.DUMMYFUNCTION("""COMPUTED_VALUE"""),"Yes")</f>
        <v>Yes</v>
      </c>
      <c r="D1348" s="1" t="str">
        <f t="shared" si="1"/>
        <v>Frances Boykin</v>
      </c>
    </row>
    <row r="1349">
      <c r="A1349" s="1" t="str">
        <f>IFERROR(__xludf.DUMMYFUNCTION("""COMPUTED_VALUE"""),"Pavani")</f>
        <v>Pavani</v>
      </c>
      <c r="B1349" s="1" t="str">
        <f>IFERROR(__xludf.DUMMYFUNCTION("""COMPUTED_VALUE"""),"Yes")</f>
        <v>Yes</v>
      </c>
      <c r="D1349" s="1" t="str">
        <f t="shared" si="1"/>
        <v>Pavani</v>
      </c>
    </row>
    <row r="1350">
      <c r="A1350" s="1" t="str">
        <f>IFERROR(__xludf.DUMMYFUNCTION("""COMPUTED_VALUE"""),"A7MED")</f>
        <v>A7MED</v>
      </c>
      <c r="B1350" s="1" t="str">
        <f>IFERROR(__xludf.DUMMYFUNCTION("""COMPUTED_VALUE"""),"Yes")</f>
        <v>Yes</v>
      </c>
      <c r="D1350" s="1" t="str">
        <f t="shared" si="1"/>
        <v>A7MED</v>
      </c>
    </row>
    <row r="1351">
      <c r="A1351" s="1" t="str">
        <f>IFERROR(__xludf.DUMMYFUNCTION("""COMPUTED_VALUE"""),"Kiboss")</f>
        <v>Kiboss</v>
      </c>
      <c r="B1351" s="1" t="str">
        <f>IFERROR(__xludf.DUMMYFUNCTION("""COMPUTED_VALUE"""),"Yes")</f>
        <v>Yes</v>
      </c>
      <c r="D1351" s="1" t="str">
        <f t="shared" si="1"/>
        <v>Kiboss</v>
      </c>
    </row>
    <row r="1352">
      <c r="A1352" s="1" t="str">
        <f>IFERROR(__xludf.DUMMYFUNCTION("""COMPUTED_VALUE"""),"shield")</f>
        <v>shield</v>
      </c>
      <c r="B1352" s="1" t="str">
        <f>IFERROR(__xludf.DUMMYFUNCTION("""COMPUTED_VALUE"""),"Yes")</f>
        <v>Yes</v>
      </c>
      <c r="D1352" s="1" t="str">
        <f t="shared" si="1"/>
        <v>shield</v>
      </c>
    </row>
    <row r="1353">
      <c r="A1353" s="1" t="str">
        <f>IFERROR(__xludf.DUMMYFUNCTION("""COMPUTED_VALUE"""),"Sai Kiran Kuppala")</f>
        <v>Sai Kiran Kuppala</v>
      </c>
      <c r="B1353" s="1" t="str">
        <f>IFERROR(__xludf.DUMMYFUNCTION("""COMPUTED_VALUE"""),"Yes")</f>
        <v>Yes</v>
      </c>
      <c r="D1353" s="1" t="str">
        <f t="shared" si="1"/>
        <v>Sai Kiran Kuppala</v>
      </c>
    </row>
    <row r="1354">
      <c r="A1354" s="1" t="str">
        <f>IFERROR(__xludf.DUMMYFUNCTION("""COMPUTED_VALUE"""),"Akansha Goel")</f>
        <v>Akansha Goel</v>
      </c>
      <c r="B1354" s="1" t="str">
        <f>IFERROR(__xludf.DUMMYFUNCTION("""COMPUTED_VALUE"""),"Yes")</f>
        <v>Yes</v>
      </c>
      <c r="D1354" s="1" t="str">
        <f t="shared" si="1"/>
        <v>Akansha Goel</v>
      </c>
    </row>
    <row r="1355">
      <c r="A1355" s="1" t="str">
        <f>IFERROR(__xludf.DUMMYFUNCTION("""COMPUTED_VALUE"""),"Bharat Divvela")</f>
        <v>Bharat Divvela</v>
      </c>
      <c r="B1355" s="1" t="str">
        <f>IFERROR(__xludf.DUMMYFUNCTION("""COMPUTED_VALUE"""),"Yes")</f>
        <v>Yes</v>
      </c>
      <c r="D1355" s="1" t="str">
        <f t="shared" si="1"/>
        <v>Bharat Divvela</v>
      </c>
    </row>
    <row r="1356">
      <c r="A1356" s="1" t="str">
        <f>IFERROR(__xludf.DUMMYFUNCTION("""COMPUTED_VALUE"""),"Andre Daniel")</f>
        <v>Andre Daniel</v>
      </c>
      <c r="B1356" s="1" t="str">
        <f>IFERROR(__xludf.DUMMYFUNCTION("""COMPUTED_VALUE"""),"Yes")</f>
        <v>Yes</v>
      </c>
      <c r="D1356" s="1" t="str">
        <f t="shared" si="1"/>
        <v>Andre Daniel</v>
      </c>
    </row>
    <row r="1357">
      <c r="A1357" s="1" t="str">
        <f>IFERROR(__xludf.DUMMYFUNCTION("""COMPUTED_VALUE"""),"GSahu")</f>
        <v>GSahu</v>
      </c>
      <c r="B1357" s="1" t="str">
        <f>IFERROR(__xludf.DUMMYFUNCTION("""COMPUTED_VALUE"""),"Yes")</f>
        <v>Yes</v>
      </c>
      <c r="D1357" s="1" t="str">
        <f t="shared" si="1"/>
        <v>GSahu</v>
      </c>
    </row>
    <row r="1358">
      <c r="A1358" s="1" t="str">
        <f>IFERROR(__xludf.DUMMYFUNCTION("""COMPUTED_VALUE"""),"pool.t")</f>
        <v>pool.t</v>
      </c>
      <c r="B1358" s="1" t="str">
        <f>IFERROR(__xludf.DUMMYFUNCTION("""COMPUTED_VALUE"""),"Yes")</f>
        <v>Yes</v>
      </c>
      <c r="D1358" s="1" t="str">
        <f t="shared" si="1"/>
        <v>pool.t</v>
      </c>
    </row>
    <row r="1359">
      <c r="A1359" s="1" t="str">
        <f>IFERROR(__xludf.DUMMYFUNCTION("""COMPUTED_VALUE"""),"Paola Pizutti")</f>
        <v>Paola Pizutti</v>
      </c>
      <c r="B1359" s="1" t="str">
        <f>IFERROR(__xludf.DUMMYFUNCTION("""COMPUTED_VALUE"""),"Yes")</f>
        <v>Yes</v>
      </c>
      <c r="D1359" s="1" t="str">
        <f t="shared" si="1"/>
        <v>Paola Pizutti</v>
      </c>
    </row>
    <row r="1360">
      <c r="A1360" s="1" t="str">
        <f>IFERROR(__xludf.DUMMYFUNCTION("""COMPUTED_VALUE"""),"Gilbert Gotora")</f>
        <v>Gilbert Gotora</v>
      </c>
      <c r="B1360" s="1" t="str">
        <f>IFERROR(__xludf.DUMMYFUNCTION("""COMPUTED_VALUE"""),"Yes")</f>
        <v>Yes</v>
      </c>
      <c r="D1360" s="1" t="str">
        <f t="shared" si="1"/>
        <v>Gilbert Gotora</v>
      </c>
    </row>
    <row r="1361">
      <c r="A1361" s="1" t="str">
        <f>IFERROR(__xludf.DUMMYFUNCTION("""COMPUTED_VALUE"""),"Nicole Yue Lin")</f>
        <v>Nicole Yue Lin</v>
      </c>
      <c r="B1361" s="1" t="str">
        <f>IFERROR(__xludf.DUMMYFUNCTION("""COMPUTED_VALUE"""),"Yes")</f>
        <v>Yes</v>
      </c>
      <c r="D1361" s="1" t="str">
        <f t="shared" si="1"/>
        <v>Nicole Yue Lin</v>
      </c>
    </row>
    <row r="1362">
      <c r="A1362" s="1" t="str">
        <f>IFERROR(__xludf.DUMMYFUNCTION("""COMPUTED_VALUE"""),"Sushmithap3")</f>
        <v>Sushmithap3</v>
      </c>
      <c r="B1362" s="1" t="str">
        <f>IFERROR(__xludf.DUMMYFUNCTION("""COMPUTED_VALUE"""),"Yes")</f>
        <v>Yes</v>
      </c>
      <c r="D1362" s="1" t="str">
        <f t="shared" si="1"/>
        <v>Sushmithap3</v>
      </c>
    </row>
    <row r="1363">
      <c r="A1363" s="1" t="str">
        <f>IFERROR(__xludf.DUMMYFUNCTION("""COMPUTED_VALUE"""),"SE")</f>
        <v>SE</v>
      </c>
      <c r="B1363" s="1" t="str">
        <f>IFERROR(__xludf.DUMMYFUNCTION("""COMPUTED_VALUE"""),"Yes")</f>
        <v>Yes</v>
      </c>
      <c r="D1363" s="1" t="str">
        <f t="shared" si="1"/>
        <v>SE</v>
      </c>
    </row>
    <row r="1364">
      <c r="A1364" s="1" t="str">
        <f>IFERROR(__xludf.DUMMYFUNCTION("""COMPUTED_VALUE"""),"Hephzaron")</f>
        <v>Hephzaron</v>
      </c>
      <c r="B1364" s="1" t="str">
        <f>IFERROR(__xludf.DUMMYFUNCTION("""COMPUTED_VALUE"""),"Yes")</f>
        <v>Yes</v>
      </c>
      <c r="D1364" s="1" t="str">
        <f t="shared" si="1"/>
        <v>Hephzaron</v>
      </c>
    </row>
    <row r="1365">
      <c r="A1365" s="1" t="str">
        <f>IFERROR(__xludf.DUMMYFUNCTION("""COMPUTED_VALUE"""),"Dakshina Dhanasekaran")</f>
        <v>Dakshina Dhanasekaran</v>
      </c>
      <c r="B1365" s="1" t="str">
        <f>IFERROR(__xludf.DUMMYFUNCTION("""COMPUTED_VALUE"""),"Yes")</f>
        <v>Yes</v>
      </c>
      <c r="D1365" s="1" t="str">
        <f t="shared" si="1"/>
        <v>Dakshina Dhanasekaran</v>
      </c>
    </row>
    <row r="1366">
      <c r="A1366" s="1" t="str">
        <f>IFERROR(__xludf.DUMMYFUNCTION("""COMPUTED_VALUE"""),"Elena Lestini")</f>
        <v>Elena Lestini</v>
      </c>
      <c r="B1366" s="1" t="str">
        <f>IFERROR(__xludf.DUMMYFUNCTION("""COMPUTED_VALUE"""),"Yes")</f>
        <v>Yes</v>
      </c>
      <c r="D1366" s="1" t="str">
        <f t="shared" si="1"/>
        <v>Elena Lestini</v>
      </c>
    </row>
    <row r="1367">
      <c r="A1367" s="1" t="str">
        <f>IFERROR(__xludf.DUMMYFUNCTION("""COMPUTED_VALUE"""),"Gauri")</f>
        <v>Gauri</v>
      </c>
      <c r="B1367" s="1" t="str">
        <f>IFERROR(__xludf.DUMMYFUNCTION("""COMPUTED_VALUE"""),"Yes")</f>
        <v>Yes</v>
      </c>
      <c r="D1367" s="1" t="str">
        <f t="shared" si="1"/>
        <v>Gauri</v>
      </c>
    </row>
    <row r="1368">
      <c r="A1368" s="1" t="str">
        <f>IFERROR(__xludf.DUMMYFUNCTION("""COMPUTED_VALUE"""),"Ye Zhang")</f>
        <v>Ye Zhang</v>
      </c>
      <c r="B1368" s="1" t="str">
        <f>IFERROR(__xludf.DUMMYFUNCTION("""COMPUTED_VALUE"""),"Yes")</f>
        <v>Yes</v>
      </c>
      <c r="D1368" s="1" t="str">
        <f t="shared" si="1"/>
        <v>Ye Zhang</v>
      </c>
    </row>
    <row r="1369">
      <c r="A1369" s="1" t="str">
        <f>IFERROR(__xludf.DUMMYFUNCTION("""COMPUTED_VALUE"""),"Joseph Majekodunmi")</f>
        <v>Joseph Majekodunmi</v>
      </c>
      <c r="B1369" s="1" t="str">
        <f>IFERROR(__xludf.DUMMYFUNCTION("""COMPUTED_VALUE"""),"Yes")</f>
        <v>Yes</v>
      </c>
      <c r="D1369" s="1" t="str">
        <f t="shared" si="1"/>
        <v>Joseph Majekodunmi</v>
      </c>
    </row>
    <row r="1370">
      <c r="A1370" s="1" t="str">
        <f>IFERROR(__xludf.DUMMYFUNCTION("""COMPUTED_VALUE"""),"Rashmi Badadale")</f>
        <v>Rashmi Badadale</v>
      </c>
      <c r="B1370" s="1" t="str">
        <f>IFERROR(__xludf.DUMMYFUNCTION("""COMPUTED_VALUE"""),"Yes")</f>
        <v>Yes</v>
      </c>
      <c r="D1370" s="1" t="str">
        <f t="shared" si="1"/>
        <v>Rashmi Badadale</v>
      </c>
    </row>
    <row r="1371">
      <c r="A1371" s="1" t="str">
        <f>IFERROR(__xludf.DUMMYFUNCTION("""COMPUTED_VALUE"""),"amritchhetrib")</f>
        <v>amritchhetrib</v>
      </c>
      <c r="B1371" s="1" t="str">
        <f>IFERROR(__xludf.DUMMYFUNCTION("""COMPUTED_VALUE"""),"Yes")</f>
        <v>Yes</v>
      </c>
      <c r="D1371" s="1" t="str">
        <f t="shared" si="1"/>
        <v>amritchhetrib</v>
      </c>
    </row>
    <row r="1372">
      <c r="A1372" s="1" t="str">
        <f>IFERROR(__xludf.DUMMYFUNCTION("""COMPUTED_VALUE"""),"Chinelo Okafor ")</f>
        <v>Chinelo Okafor </v>
      </c>
      <c r="B1372" s="1" t="str">
        <f>IFERROR(__xludf.DUMMYFUNCTION("""COMPUTED_VALUE"""),"Yes")</f>
        <v>Yes</v>
      </c>
      <c r="D1372" s="1" t="str">
        <f t="shared" si="1"/>
        <v>Chinelo Okafor</v>
      </c>
    </row>
    <row r="1373">
      <c r="A1373" s="1" t="str">
        <f>IFERROR(__xludf.DUMMYFUNCTION("""COMPUTED_VALUE"""),"Zica")</f>
        <v>Zica</v>
      </c>
      <c r="B1373" s="1" t="str">
        <f>IFERROR(__xludf.DUMMYFUNCTION("""COMPUTED_VALUE"""),"Yes")</f>
        <v>Yes</v>
      </c>
      <c r="D1373" s="1" t="str">
        <f t="shared" si="1"/>
        <v>Zica</v>
      </c>
    </row>
    <row r="1374">
      <c r="A1374" s="1" t="str">
        <f>IFERROR(__xludf.DUMMYFUNCTION("""COMPUTED_VALUE"""),"Nourhan Fooda")</f>
        <v>Nourhan Fooda</v>
      </c>
      <c r="B1374" s="1" t="str">
        <f>IFERROR(__xludf.DUMMYFUNCTION("""COMPUTED_VALUE"""),"Yes")</f>
        <v>Yes</v>
      </c>
      <c r="D1374" s="1" t="str">
        <f t="shared" si="1"/>
        <v>Nourhan Fooda</v>
      </c>
    </row>
    <row r="1375">
      <c r="A1375" s="1" t="str">
        <f>IFERROR(__xludf.DUMMYFUNCTION("""COMPUTED_VALUE"""),"David Jurado")</f>
        <v>David Jurado</v>
      </c>
      <c r="B1375" s="1" t="str">
        <f>IFERROR(__xludf.DUMMYFUNCTION("""COMPUTED_VALUE"""),"Yes")</f>
        <v>Yes</v>
      </c>
      <c r="D1375" s="1" t="str">
        <f t="shared" si="1"/>
        <v>David Jurado</v>
      </c>
    </row>
    <row r="1376">
      <c r="A1376" s="1" t="str">
        <f>IFERROR(__xludf.DUMMYFUNCTION("""COMPUTED_VALUE"""),"vaitkus")</f>
        <v>vaitkus</v>
      </c>
      <c r="B1376" s="1" t="str">
        <f>IFERROR(__xludf.DUMMYFUNCTION("""COMPUTED_VALUE"""),"Yes")</f>
        <v>Yes</v>
      </c>
      <c r="D1376" s="1" t="str">
        <f t="shared" si="1"/>
        <v>vaitkus</v>
      </c>
    </row>
    <row r="1377">
      <c r="A1377" s="1" t="str">
        <f>IFERROR(__xludf.DUMMYFUNCTION("""COMPUTED_VALUE"""),"Michael Zulu")</f>
        <v>Michael Zulu</v>
      </c>
      <c r="B1377" s="1" t="str">
        <f>IFERROR(__xludf.DUMMYFUNCTION("""COMPUTED_VALUE"""),"Yes")</f>
        <v>Yes</v>
      </c>
      <c r="D1377" s="1" t="str">
        <f t="shared" si="1"/>
        <v>Michael Zulu</v>
      </c>
    </row>
    <row r="1378">
      <c r="A1378" s="1" t="str">
        <f>IFERROR(__xludf.DUMMYFUNCTION("""COMPUTED_VALUE"""),"Gilead_Ezerie")</f>
        <v>Gilead_Ezerie</v>
      </c>
      <c r="B1378" s="1" t="str">
        <f>IFERROR(__xludf.DUMMYFUNCTION("""COMPUTED_VALUE"""),"Yes")</f>
        <v>Yes</v>
      </c>
      <c r="D1378" s="1" t="str">
        <f t="shared" si="1"/>
        <v>Gilead_Ezerie</v>
      </c>
    </row>
    <row r="1379">
      <c r="A1379" s="1" t="str">
        <f>IFERROR(__xludf.DUMMYFUNCTION("""COMPUTED_VALUE"""),"Oluwatosin")</f>
        <v>Oluwatosin</v>
      </c>
      <c r="B1379" s="1" t="str">
        <f>IFERROR(__xludf.DUMMYFUNCTION("""COMPUTED_VALUE"""),"Yes")</f>
        <v>Yes</v>
      </c>
      <c r="D1379" s="1" t="str">
        <f t="shared" si="1"/>
        <v>Oluwatosin</v>
      </c>
    </row>
    <row r="1380">
      <c r="A1380" s="1" t="str">
        <f>IFERROR(__xludf.DUMMYFUNCTION("""COMPUTED_VALUE"""),"vshrey")</f>
        <v>vshrey</v>
      </c>
      <c r="B1380" s="1" t="str">
        <f>IFERROR(__xludf.DUMMYFUNCTION("""COMPUTED_VALUE"""),"Yes")</f>
        <v>Yes</v>
      </c>
      <c r="D1380" s="1" t="str">
        <f t="shared" si="1"/>
        <v>vshrey</v>
      </c>
    </row>
    <row r="1381">
      <c r="A1381" s="1" t="str">
        <f>IFERROR(__xludf.DUMMYFUNCTION("""COMPUTED_VALUE"""),"Princewill Okechukwu ")</f>
        <v>Princewill Okechukwu </v>
      </c>
      <c r="B1381" s="1" t="str">
        <f>IFERROR(__xludf.DUMMYFUNCTION("""COMPUTED_VALUE"""),"Yes")</f>
        <v>Yes</v>
      </c>
      <c r="D1381" s="1" t="str">
        <f t="shared" si="1"/>
        <v>Princewill Okechukwu</v>
      </c>
    </row>
    <row r="1382">
      <c r="A1382" s="1" t="str">
        <f>IFERROR(__xludf.DUMMYFUNCTION("""COMPUTED_VALUE"""),"Gigi")</f>
        <v>Gigi</v>
      </c>
      <c r="B1382" s="1" t="str">
        <f>IFERROR(__xludf.DUMMYFUNCTION("""COMPUTED_VALUE"""),"Yes")</f>
        <v>Yes</v>
      </c>
      <c r="D1382" s="1" t="str">
        <f t="shared" si="1"/>
        <v>Gigi</v>
      </c>
    </row>
    <row r="1383">
      <c r="A1383" s="1" t="str">
        <f>IFERROR(__xludf.DUMMYFUNCTION("""COMPUTED_VALUE"""),"akshita sakshi")</f>
        <v>akshita sakshi</v>
      </c>
      <c r="B1383" s="1" t="str">
        <f>IFERROR(__xludf.DUMMYFUNCTION("""COMPUTED_VALUE"""),"Yes")</f>
        <v>Yes</v>
      </c>
      <c r="D1383" s="1" t="str">
        <f t="shared" si="1"/>
        <v>akshita sakshi</v>
      </c>
    </row>
    <row r="1384">
      <c r="A1384" s="1" t="str">
        <f>IFERROR(__xludf.DUMMYFUNCTION("""COMPUTED_VALUE"""),"Anita Gulyasne Goldpergel")</f>
        <v>Anita Gulyasne Goldpergel</v>
      </c>
      <c r="B1384" s="1" t="str">
        <f>IFERROR(__xludf.DUMMYFUNCTION("""COMPUTED_VALUE"""),"Yes")</f>
        <v>Yes</v>
      </c>
      <c r="D1384" s="1" t="str">
        <f t="shared" si="1"/>
        <v>Anita Gulyasne Goldpergel</v>
      </c>
    </row>
    <row r="1385">
      <c r="A1385" s="1" t="str">
        <f>IFERROR(__xludf.DUMMYFUNCTION("""COMPUTED_VALUE"""),"chancald")</f>
        <v>chancald</v>
      </c>
      <c r="B1385" s="1" t="str">
        <f>IFERROR(__xludf.DUMMYFUNCTION("""COMPUTED_VALUE"""),"Yes")</f>
        <v>Yes</v>
      </c>
      <c r="D1385" s="1" t="str">
        <f t="shared" si="1"/>
        <v>chancald</v>
      </c>
    </row>
    <row r="1386">
      <c r="A1386" s="1" t="str">
        <f>IFERROR(__xludf.DUMMYFUNCTION("""COMPUTED_VALUE"""),"FATIMA A")</f>
        <v>FATIMA A</v>
      </c>
      <c r="B1386" s="1" t="str">
        <f>IFERROR(__xludf.DUMMYFUNCTION("""COMPUTED_VALUE"""),"Yes")</f>
        <v>Yes</v>
      </c>
      <c r="D1386" s="1" t="str">
        <f t="shared" si="1"/>
        <v>FATIMA A</v>
      </c>
    </row>
    <row r="1387">
      <c r="A1387" s="1" t="str">
        <f>IFERROR(__xludf.DUMMYFUNCTION("""COMPUTED_VALUE"""),"NajiElKotob")</f>
        <v>NajiElKotob</v>
      </c>
      <c r="B1387" s="1" t="str">
        <f>IFERROR(__xludf.DUMMYFUNCTION("""COMPUTED_VALUE"""),"Yes")</f>
        <v>Yes</v>
      </c>
      <c r="D1387" s="1" t="str">
        <f t="shared" si="1"/>
        <v>NajiElKotob</v>
      </c>
    </row>
    <row r="1388">
      <c r="A1388" s="1" t="str">
        <f>IFERROR(__xludf.DUMMYFUNCTION("""COMPUTED_VALUE"""),"Evan Gillespie")</f>
        <v>Evan Gillespie</v>
      </c>
      <c r="B1388" s="1" t="str">
        <f>IFERROR(__xludf.DUMMYFUNCTION("""COMPUTED_VALUE"""),"Yes")</f>
        <v>Yes</v>
      </c>
      <c r="D1388" s="1" t="str">
        <f t="shared" si="1"/>
        <v>Evan Gillespie</v>
      </c>
    </row>
    <row r="1389">
      <c r="A1389" s="1" t="str">
        <f>IFERROR(__xludf.DUMMYFUNCTION("""COMPUTED_VALUE"""),"Leo Biaggi")</f>
        <v>Leo Biaggi</v>
      </c>
      <c r="B1389" s="1" t="str">
        <f>IFERROR(__xludf.DUMMYFUNCTION("""COMPUTED_VALUE"""),"Yes")</f>
        <v>Yes</v>
      </c>
      <c r="D1389" s="1" t="str">
        <f t="shared" si="1"/>
        <v>Leo Biaggi</v>
      </c>
    </row>
    <row r="1390">
      <c r="A1390" s="1" t="str">
        <f>IFERROR(__xludf.DUMMYFUNCTION("""COMPUTED_VALUE"""),"Uma Raju")</f>
        <v>Uma Raju</v>
      </c>
      <c r="B1390" s="1" t="str">
        <f>IFERROR(__xludf.DUMMYFUNCTION("""COMPUTED_VALUE"""),"Yes")</f>
        <v>Yes</v>
      </c>
      <c r="D1390" s="1" t="str">
        <f t="shared" si="1"/>
        <v>Uma Raju</v>
      </c>
    </row>
    <row r="1391">
      <c r="A1391" s="1" t="str">
        <f>IFERROR(__xludf.DUMMYFUNCTION("""COMPUTED_VALUE"""),"Gustavo Domingues")</f>
        <v>Gustavo Domingues</v>
      </c>
      <c r="B1391" s="1" t="str">
        <f>IFERROR(__xludf.DUMMYFUNCTION("""COMPUTED_VALUE"""),"Yes")</f>
        <v>Yes</v>
      </c>
      <c r="D1391" s="1" t="str">
        <f t="shared" si="1"/>
        <v>Gustavo Domingues</v>
      </c>
    </row>
    <row r="1392">
      <c r="A1392" s="1" t="str">
        <f>IFERROR(__xludf.DUMMYFUNCTION("""COMPUTED_VALUE"""),"Beatriz Garci")</f>
        <v>Beatriz Garci</v>
      </c>
      <c r="B1392" s="1" t="str">
        <f>IFERROR(__xludf.DUMMYFUNCTION("""COMPUTED_VALUE"""),"Yes")</f>
        <v>Yes</v>
      </c>
      <c r="D1392" s="1" t="str">
        <f t="shared" si="1"/>
        <v>Beatriz Garci</v>
      </c>
    </row>
    <row r="1393">
      <c r="A1393" s="1" t="str">
        <f>IFERROR(__xludf.DUMMYFUNCTION("""COMPUTED_VALUE"""),"Neema Mwaniki ")</f>
        <v>Neema Mwaniki </v>
      </c>
      <c r="B1393" s="1" t="str">
        <f>IFERROR(__xludf.DUMMYFUNCTION("""COMPUTED_VALUE"""),"Yes")</f>
        <v>Yes</v>
      </c>
      <c r="D1393" s="1" t="str">
        <f t="shared" si="1"/>
        <v>Neema Mwaniki</v>
      </c>
    </row>
    <row r="1394">
      <c r="A1394" s="1" t="str">
        <f>IFERROR(__xludf.DUMMYFUNCTION("""COMPUTED_VALUE"""),"fernandabruno")</f>
        <v>fernandabruno</v>
      </c>
      <c r="B1394" s="1" t="str">
        <f>IFERROR(__xludf.DUMMYFUNCTION("""COMPUTED_VALUE"""),"Yes")</f>
        <v>Yes</v>
      </c>
      <c r="D1394" s="1" t="str">
        <f t="shared" si="1"/>
        <v>fernandabruno</v>
      </c>
    </row>
    <row r="1395">
      <c r="A1395" s="1" t="str">
        <f>IFERROR(__xludf.DUMMYFUNCTION("""COMPUTED_VALUE"""),"Oluchi")</f>
        <v>Oluchi</v>
      </c>
      <c r="B1395" s="1" t="str">
        <f>IFERROR(__xludf.DUMMYFUNCTION("""COMPUTED_VALUE"""),"Yes")</f>
        <v>Yes</v>
      </c>
      <c r="D1395" s="1" t="str">
        <f t="shared" si="1"/>
        <v>Oluchi</v>
      </c>
    </row>
    <row r="1396">
      <c r="A1396" s="1" t="str">
        <f>IFERROR(__xludf.DUMMYFUNCTION("""COMPUTED_VALUE"""),"Marien")</f>
        <v>Marien</v>
      </c>
      <c r="B1396" s="1" t="str">
        <f>IFERROR(__xludf.DUMMYFUNCTION("""COMPUTED_VALUE"""),"Yes")</f>
        <v>Yes</v>
      </c>
      <c r="D1396" s="1" t="str">
        <f t="shared" si="1"/>
        <v>Marien</v>
      </c>
    </row>
    <row r="1397">
      <c r="A1397" s="1" t="str">
        <f>IFERROR(__xludf.DUMMYFUNCTION("""COMPUTED_VALUE"""),"Eduardo.Ramos")</f>
        <v>Eduardo.Ramos</v>
      </c>
      <c r="B1397" s="1" t="str">
        <f>IFERROR(__xludf.DUMMYFUNCTION("""COMPUTED_VALUE"""),"Yes")</f>
        <v>Yes</v>
      </c>
      <c r="D1397" s="1" t="str">
        <f t="shared" si="1"/>
        <v>Eduardo.Ramos</v>
      </c>
    </row>
    <row r="1398">
      <c r="A1398" s="1" t="str">
        <f>IFERROR(__xludf.DUMMYFUNCTION("""COMPUTED_VALUE"""),"ojo ")</f>
        <v>ojo </v>
      </c>
      <c r="B1398" s="1" t="str">
        <f>IFERROR(__xludf.DUMMYFUNCTION("""COMPUTED_VALUE"""),"Yes")</f>
        <v>Yes</v>
      </c>
      <c r="D1398" s="1" t="str">
        <f t="shared" si="1"/>
        <v>ojo</v>
      </c>
    </row>
    <row r="1399">
      <c r="A1399" s="1" t="str">
        <f>IFERROR(__xludf.DUMMYFUNCTION("""COMPUTED_VALUE"""),"Sara.Udicity")</f>
        <v>Sara.Udicity</v>
      </c>
      <c r="B1399" s="1" t="str">
        <f>IFERROR(__xludf.DUMMYFUNCTION("""COMPUTED_VALUE"""),"Yes")</f>
        <v>Yes</v>
      </c>
      <c r="D1399" s="1" t="str">
        <f t="shared" si="1"/>
        <v>Sara.Udicity</v>
      </c>
    </row>
    <row r="1400">
      <c r="A1400" s="1" t="str">
        <f>IFERROR(__xludf.DUMMYFUNCTION("""COMPUTED_VALUE"""),"Manju Bhardwaj.Udacity")</f>
        <v>Manju Bhardwaj.Udacity</v>
      </c>
      <c r="B1400" s="1" t="str">
        <f>IFERROR(__xludf.DUMMYFUNCTION("""COMPUTED_VALUE"""),"Yes")</f>
        <v>Yes</v>
      </c>
      <c r="D1400" s="1" t="str">
        <f t="shared" si="1"/>
        <v>Manju Bhardwaj.Udacity</v>
      </c>
    </row>
    <row r="1401">
      <c r="A1401" s="1" t="str">
        <f>IFERROR(__xludf.DUMMYFUNCTION("""COMPUTED_VALUE"""),"David Spriggs")</f>
        <v>David Spriggs</v>
      </c>
      <c r="B1401" s="1" t="str">
        <f>IFERROR(__xludf.DUMMYFUNCTION("""COMPUTED_VALUE"""),"Yes")</f>
        <v>Yes</v>
      </c>
      <c r="D1401" s="1" t="str">
        <f t="shared" si="1"/>
        <v>David Spriggs</v>
      </c>
    </row>
    <row r="1402">
      <c r="A1402" s="1" t="str">
        <f>IFERROR(__xludf.DUMMYFUNCTION("""COMPUTED_VALUE"""),"Veronica")</f>
        <v>Veronica</v>
      </c>
      <c r="B1402" s="1" t="str">
        <f>IFERROR(__xludf.DUMMYFUNCTION("""COMPUTED_VALUE"""),"Yes")</f>
        <v>Yes</v>
      </c>
      <c r="D1402" s="1" t="str">
        <f t="shared" si="1"/>
        <v>Veronica</v>
      </c>
    </row>
    <row r="1403">
      <c r="A1403" s="1" t="str">
        <f>IFERROR(__xludf.DUMMYFUNCTION("""COMPUTED_VALUE"""),"Rtjoe")</f>
        <v>Rtjoe</v>
      </c>
      <c r="B1403" s="1" t="str">
        <f>IFERROR(__xludf.DUMMYFUNCTION("""COMPUTED_VALUE"""),"Yes")</f>
        <v>Yes</v>
      </c>
      <c r="D1403" s="1" t="str">
        <f t="shared" si="1"/>
        <v>Rtjoe</v>
      </c>
    </row>
    <row r="1404">
      <c r="A1404" s="1" t="str">
        <f>IFERROR(__xludf.DUMMYFUNCTION("""COMPUTED_VALUE"""),"Francisco Assis Nascimento at Udacity")</f>
        <v>Francisco Assis Nascimento at Udacity</v>
      </c>
      <c r="B1404" s="1" t="str">
        <f>IFERROR(__xludf.DUMMYFUNCTION("""COMPUTED_VALUE"""),"Yes")</f>
        <v>Yes</v>
      </c>
      <c r="D1404" s="1" t="str">
        <f t="shared" si="1"/>
        <v>Francisco Assis Nascimento at Udacity</v>
      </c>
    </row>
    <row r="1405">
      <c r="A1405" s="1" t="str">
        <f>IFERROR(__xludf.DUMMYFUNCTION("""COMPUTED_VALUE"""),"Tanuj Sawant")</f>
        <v>Tanuj Sawant</v>
      </c>
      <c r="B1405" s="1" t="str">
        <f>IFERROR(__xludf.DUMMYFUNCTION("""COMPUTED_VALUE"""),"Yes")</f>
        <v>Yes</v>
      </c>
      <c r="D1405" s="1" t="str">
        <f t="shared" si="1"/>
        <v>Tanuj Sawant</v>
      </c>
    </row>
    <row r="1406">
      <c r="A1406" s="1" t="str">
        <f>IFERROR(__xludf.DUMMYFUNCTION("""COMPUTED_VALUE"""),"Anita Ajoku ")</f>
        <v>Anita Ajoku </v>
      </c>
      <c r="B1406" s="1" t="str">
        <f>IFERROR(__xludf.DUMMYFUNCTION("""COMPUTED_VALUE"""),"Yes")</f>
        <v>Yes</v>
      </c>
      <c r="D1406" s="1" t="str">
        <f t="shared" si="1"/>
        <v>Anita Ajoku</v>
      </c>
    </row>
    <row r="1407">
      <c r="A1407" s="1" t="str">
        <f>IFERROR(__xludf.DUMMYFUNCTION("""COMPUTED_VALUE"""),"Sourav Banerjee")</f>
        <v>Sourav Banerjee</v>
      </c>
      <c r="B1407" s="1" t="str">
        <f>IFERROR(__xludf.DUMMYFUNCTION("""COMPUTED_VALUE"""),"Yes")</f>
        <v>Yes</v>
      </c>
      <c r="D1407" s="1" t="str">
        <f t="shared" si="1"/>
        <v>Sourav Banerjee</v>
      </c>
    </row>
    <row r="1408">
      <c r="A1408" s="1" t="str">
        <f>IFERROR(__xludf.DUMMYFUNCTION("""COMPUTED_VALUE"""),"Akbar Surani")</f>
        <v>Akbar Surani</v>
      </c>
      <c r="B1408" s="1" t="str">
        <f>IFERROR(__xludf.DUMMYFUNCTION("""COMPUTED_VALUE"""),"Yes")</f>
        <v>Yes</v>
      </c>
      <c r="D1408" s="1" t="str">
        <f t="shared" si="1"/>
        <v>Akbar Surani</v>
      </c>
    </row>
    <row r="1409">
      <c r="A1409" s="1" t="str">
        <f>IFERROR(__xludf.DUMMYFUNCTION("""COMPUTED_VALUE"""),"Habeeb  Kazeem")</f>
        <v>Habeeb  Kazeem</v>
      </c>
      <c r="B1409" s="1" t="str">
        <f>IFERROR(__xludf.DUMMYFUNCTION("""COMPUTED_VALUE"""),"Yes")</f>
        <v>Yes</v>
      </c>
      <c r="D1409" s="1" t="str">
        <f t="shared" si="1"/>
        <v>Habeeb Kazeem</v>
      </c>
    </row>
    <row r="1410">
      <c r="A1410" s="1" t="str">
        <f>IFERROR(__xludf.DUMMYFUNCTION("""COMPUTED_VALUE"""),"rob")</f>
        <v>rob</v>
      </c>
      <c r="B1410" s="1" t="str">
        <f>IFERROR(__xludf.DUMMYFUNCTION("""COMPUTED_VALUE"""),"Yes")</f>
        <v>Yes</v>
      </c>
      <c r="D1410" s="1" t="str">
        <f t="shared" si="1"/>
        <v>rob</v>
      </c>
    </row>
    <row r="1411">
      <c r="A1411" s="1" t="str">
        <f>IFERROR(__xludf.DUMMYFUNCTION("""COMPUTED_VALUE"""),"Carlos Raul Ramirez")</f>
        <v>Carlos Raul Ramirez</v>
      </c>
      <c r="B1411" s="1" t="str">
        <f>IFERROR(__xludf.DUMMYFUNCTION("""COMPUTED_VALUE"""),"Yes")</f>
        <v>Yes</v>
      </c>
      <c r="D1411" s="1" t="str">
        <f t="shared" si="1"/>
        <v>Carlos Raul Ramirez</v>
      </c>
    </row>
    <row r="1412">
      <c r="A1412" s="1" t="str">
        <f>IFERROR(__xludf.DUMMYFUNCTION("""COMPUTED_VALUE"""),"Sandy")</f>
        <v>Sandy</v>
      </c>
      <c r="B1412" s="1" t="str">
        <f>IFERROR(__xludf.DUMMYFUNCTION("""COMPUTED_VALUE"""),"Yes")</f>
        <v>Yes</v>
      </c>
      <c r="D1412" s="1" t="str">
        <f t="shared" si="1"/>
        <v>Sandy</v>
      </c>
    </row>
    <row r="1413">
      <c r="A1413" s="1" t="str">
        <f>IFERROR(__xludf.DUMMYFUNCTION("""COMPUTED_VALUE"""),"Maryam Zahra Hasan")</f>
        <v>Maryam Zahra Hasan</v>
      </c>
      <c r="B1413" s="1" t="str">
        <f>IFERROR(__xludf.DUMMYFUNCTION("""COMPUTED_VALUE"""),"Yes")</f>
        <v>Yes</v>
      </c>
      <c r="D1413" s="1" t="str">
        <f t="shared" si="1"/>
        <v>Maryam Zahra Hasan</v>
      </c>
    </row>
    <row r="1414">
      <c r="A1414" s="1" t="str">
        <f>IFERROR(__xludf.DUMMYFUNCTION("""COMPUTED_VALUE"""),"Seyide Hunyinbo")</f>
        <v>Seyide Hunyinbo</v>
      </c>
      <c r="B1414" s="1" t="str">
        <f>IFERROR(__xludf.DUMMYFUNCTION("""COMPUTED_VALUE"""),"Yes")</f>
        <v>Yes</v>
      </c>
      <c r="D1414" s="1" t="str">
        <f t="shared" si="1"/>
        <v>Seyide Hunyinbo</v>
      </c>
    </row>
    <row r="1415">
      <c r="A1415" s="1" t="str">
        <f>IFERROR(__xludf.DUMMYFUNCTION("""COMPUTED_VALUE"""),"Carol")</f>
        <v>Carol</v>
      </c>
      <c r="B1415" s="1" t="str">
        <f>IFERROR(__xludf.DUMMYFUNCTION("""COMPUTED_VALUE"""),"Yes")</f>
        <v>Yes</v>
      </c>
      <c r="D1415" s="1" t="str">
        <f t="shared" si="1"/>
        <v>Carol</v>
      </c>
    </row>
    <row r="1416">
      <c r="A1416" s="1" t="str">
        <f>IFERROR(__xludf.DUMMYFUNCTION("""COMPUTED_VALUE"""),"Shivani Singh Rajput")</f>
        <v>Shivani Singh Rajput</v>
      </c>
      <c r="B1416" s="1" t="str">
        <f>IFERROR(__xludf.DUMMYFUNCTION("""COMPUTED_VALUE"""),"Yes")</f>
        <v>Yes</v>
      </c>
      <c r="D1416" s="1" t="str">
        <f t="shared" si="1"/>
        <v>Shivani Singh Rajput</v>
      </c>
    </row>
    <row r="1417">
      <c r="A1417" s="1" t="str">
        <f>IFERROR(__xludf.DUMMYFUNCTION("""COMPUTED_VALUE"""),"Iury Melo")</f>
        <v>Iury Melo</v>
      </c>
      <c r="B1417" s="1" t="str">
        <f>IFERROR(__xludf.DUMMYFUNCTION("""COMPUTED_VALUE"""),"Yes")</f>
        <v>Yes</v>
      </c>
      <c r="D1417" s="1" t="str">
        <f t="shared" si="1"/>
        <v>Iury Melo</v>
      </c>
    </row>
    <row r="1418">
      <c r="A1418" s="1" t="str">
        <f>IFERROR(__xludf.DUMMYFUNCTION("""COMPUTED_VALUE"""),"Saesol Kang")</f>
        <v>Saesol Kang</v>
      </c>
      <c r="B1418" s="1" t="str">
        <f>IFERROR(__xludf.DUMMYFUNCTION("""COMPUTED_VALUE"""),"Yes")</f>
        <v>Yes</v>
      </c>
      <c r="D1418" s="1" t="str">
        <f t="shared" si="1"/>
        <v>Saesol Kang</v>
      </c>
    </row>
    <row r="1419">
      <c r="A1419" s="1" t="str">
        <f>IFERROR(__xludf.DUMMYFUNCTION("""COMPUTED_VALUE"""),"Oli L")</f>
        <v>Oli L</v>
      </c>
      <c r="B1419" s="1" t="str">
        <f>IFERROR(__xludf.DUMMYFUNCTION("""COMPUTED_VALUE"""),"Yes")</f>
        <v>Yes</v>
      </c>
      <c r="D1419" s="1" t="str">
        <f t="shared" si="1"/>
        <v>Oli L</v>
      </c>
    </row>
    <row r="1420">
      <c r="A1420" s="1" t="str">
        <f>IFERROR(__xludf.DUMMYFUNCTION("""COMPUTED_VALUE"""),"Grover")</f>
        <v>Grover</v>
      </c>
      <c r="B1420" s="1" t="str">
        <f>IFERROR(__xludf.DUMMYFUNCTION("""COMPUTED_VALUE"""),"Yes")</f>
        <v>Yes</v>
      </c>
      <c r="D1420" s="1" t="str">
        <f t="shared" si="1"/>
        <v>Grover</v>
      </c>
    </row>
    <row r="1421">
      <c r="A1421" s="1" t="str">
        <f>IFERROR(__xludf.DUMMYFUNCTION("""COMPUTED_VALUE"""),"Wuraola")</f>
        <v>Wuraola</v>
      </c>
      <c r="B1421" s="1" t="str">
        <f>IFERROR(__xludf.DUMMYFUNCTION("""COMPUTED_VALUE"""),"Yes")</f>
        <v>Yes</v>
      </c>
      <c r="D1421" s="1" t="str">
        <f t="shared" si="1"/>
        <v>Wuraola</v>
      </c>
    </row>
    <row r="1422">
      <c r="A1422" s="1" t="str">
        <f>IFERROR(__xludf.DUMMYFUNCTION("""COMPUTED_VALUE"""),"Oluwafunmilola Egbekunle")</f>
        <v>Oluwafunmilola Egbekunle</v>
      </c>
      <c r="B1422" s="1" t="str">
        <f>IFERROR(__xludf.DUMMYFUNCTION("""COMPUTED_VALUE"""),"Yes")</f>
        <v>Yes</v>
      </c>
      <c r="D1422" s="1" t="str">
        <f t="shared" si="1"/>
        <v>Oluwafunmilola Egbekunle</v>
      </c>
    </row>
    <row r="1423">
      <c r="A1423" s="1" t="str">
        <f>IFERROR(__xludf.DUMMYFUNCTION("""COMPUTED_VALUE"""),"Clarisse Simoes Ribeiro")</f>
        <v>Clarisse Simoes Ribeiro</v>
      </c>
      <c r="B1423" s="1" t="str">
        <f>IFERROR(__xludf.DUMMYFUNCTION("""COMPUTED_VALUE"""),"Yes")</f>
        <v>Yes</v>
      </c>
      <c r="D1423" s="1" t="str">
        <f t="shared" si="1"/>
        <v>Clarisse Simoes Ribeiro</v>
      </c>
    </row>
    <row r="1424">
      <c r="A1424" s="1" t="str">
        <f>IFERROR(__xludf.DUMMYFUNCTION("""COMPUTED_VALUE"""),"Atul")</f>
        <v>Atul</v>
      </c>
      <c r="B1424" s="1" t="str">
        <f>IFERROR(__xludf.DUMMYFUNCTION("""COMPUTED_VALUE"""),"Yes")</f>
        <v>Yes</v>
      </c>
      <c r="D1424" s="1" t="str">
        <f t="shared" si="1"/>
        <v>Atul</v>
      </c>
    </row>
    <row r="1425">
      <c r="A1425" s="1" t="str">
        <f>IFERROR(__xludf.DUMMYFUNCTION("""COMPUTED_VALUE"""),"Stanley Osuji")</f>
        <v>Stanley Osuji</v>
      </c>
      <c r="B1425" s="1" t="str">
        <f>IFERROR(__xludf.DUMMYFUNCTION("""COMPUTED_VALUE"""),"Yes")</f>
        <v>Yes</v>
      </c>
      <c r="D1425" s="1" t="str">
        <f t="shared" si="1"/>
        <v>Stanley Osuji</v>
      </c>
    </row>
    <row r="1426">
      <c r="A1426" s="1" t="str">
        <f>IFERROR(__xludf.DUMMYFUNCTION("""COMPUTED_VALUE"""),"Karthik R")</f>
        <v>Karthik R</v>
      </c>
      <c r="B1426" s="1" t="str">
        <f>IFERROR(__xludf.DUMMYFUNCTION("""COMPUTED_VALUE"""),"Yes")</f>
        <v>Yes</v>
      </c>
      <c r="D1426" s="1" t="str">
        <f t="shared" si="1"/>
        <v>Karthik R</v>
      </c>
    </row>
    <row r="1427">
      <c r="A1427" s="1" t="str">
        <f>IFERROR(__xludf.DUMMYFUNCTION("""COMPUTED_VALUE"""),"Linh Le")</f>
        <v>Linh Le</v>
      </c>
      <c r="B1427" s="1" t="str">
        <f>IFERROR(__xludf.DUMMYFUNCTION("""COMPUTED_VALUE"""),"Yes")</f>
        <v>Yes</v>
      </c>
      <c r="D1427" s="1" t="str">
        <f t="shared" si="1"/>
        <v>Linh Le</v>
      </c>
    </row>
    <row r="1428">
      <c r="A1428" s="1" t="str">
        <f>IFERROR(__xludf.DUMMYFUNCTION("""COMPUTED_VALUE"""),"Alexandre Oliveira")</f>
        <v>Alexandre Oliveira</v>
      </c>
      <c r="B1428" s="1" t="str">
        <f>IFERROR(__xludf.DUMMYFUNCTION("""COMPUTED_VALUE"""),"Yes")</f>
        <v>Yes</v>
      </c>
      <c r="D1428" s="1" t="str">
        <f t="shared" si="1"/>
        <v>Alexandre Oliveira</v>
      </c>
    </row>
    <row r="1429">
      <c r="A1429" s="1" t="str">
        <f>IFERROR(__xludf.DUMMYFUNCTION("""COMPUTED_VALUE"""),"Sam")</f>
        <v>Sam</v>
      </c>
      <c r="B1429" s="1" t="str">
        <f>IFERROR(__xludf.DUMMYFUNCTION("""COMPUTED_VALUE"""),"Yes")</f>
        <v>Yes</v>
      </c>
      <c r="D1429" s="1" t="str">
        <f t="shared" si="1"/>
        <v>Sam</v>
      </c>
    </row>
    <row r="1430">
      <c r="A1430" s="1" t="str">
        <f>IFERROR(__xludf.DUMMYFUNCTION("""COMPUTED_VALUE"""),"Aneeta James")</f>
        <v>Aneeta James</v>
      </c>
      <c r="B1430" s="1" t="str">
        <f>IFERROR(__xludf.DUMMYFUNCTION("""COMPUTED_VALUE"""),"Yes")</f>
        <v>Yes</v>
      </c>
      <c r="D1430" s="1" t="str">
        <f t="shared" si="1"/>
        <v>Aneeta James</v>
      </c>
    </row>
    <row r="1431">
      <c r="A1431" s="1" t="str">
        <f>IFERROR(__xludf.DUMMYFUNCTION("""COMPUTED_VALUE"""),"Usama Tariq")</f>
        <v>Usama Tariq</v>
      </c>
      <c r="B1431" s="1" t="str">
        <f>IFERROR(__xludf.DUMMYFUNCTION("""COMPUTED_VALUE"""),"Yes")</f>
        <v>Yes</v>
      </c>
      <c r="D1431" s="1" t="str">
        <f t="shared" si="1"/>
        <v>Usama Tariq</v>
      </c>
    </row>
    <row r="1432">
      <c r="A1432" s="1" t="str">
        <f>IFERROR(__xludf.DUMMYFUNCTION("""COMPUTED_VALUE"""),"Ankit Chadha")</f>
        <v>Ankit Chadha</v>
      </c>
      <c r="B1432" s="1" t="str">
        <f>IFERROR(__xludf.DUMMYFUNCTION("""COMPUTED_VALUE"""),"Yes")</f>
        <v>Yes</v>
      </c>
      <c r="D1432" s="1" t="str">
        <f t="shared" si="1"/>
        <v>Ankit Chadha</v>
      </c>
    </row>
    <row r="1433">
      <c r="A1433" s="1" t="str">
        <f>IFERROR(__xludf.DUMMYFUNCTION("""COMPUTED_VALUE"""),"Diego Parra")</f>
        <v>Diego Parra</v>
      </c>
      <c r="B1433" s="1" t="str">
        <f>IFERROR(__xludf.DUMMYFUNCTION("""COMPUTED_VALUE"""),"Yes")</f>
        <v>Yes</v>
      </c>
      <c r="D1433" s="1" t="str">
        <f t="shared" si="1"/>
        <v>Diego Parra</v>
      </c>
    </row>
    <row r="1434">
      <c r="A1434" s="1" t="str">
        <f>IFERROR(__xludf.DUMMYFUNCTION("""COMPUTED_VALUE"""),"GK.Cosmos")</f>
        <v>GK.Cosmos</v>
      </c>
      <c r="B1434" s="1" t="str">
        <f>IFERROR(__xludf.DUMMYFUNCTION("""COMPUTED_VALUE"""),"Yes")</f>
        <v>Yes</v>
      </c>
      <c r="D1434" s="1" t="str">
        <f t="shared" si="1"/>
        <v>GK.Cosmos</v>
      </c>
    </row>
    <row r="1435">
      <c r="A1435" s="1" t="str">
        <f>IFERROR(__xludf.DUMMYFUNCTION("""COMPUTED_VALUE"""),"priyanka Prasad")</f>
        <v>priyanka Prasad</v>
      </c>
      <c r="B1435" s="1" t="str">
        <f>IFERROR(__xludf.DUMMYFUNCTION("""COMPUTED_VALUE"""),"Yes")</f>
        <v>Yes</v>
      </c>
      <c r="D1435" s="1" t="str">
        <f t="shared" si="1"/>
        <v>priyanka Prasad</v>
      </c>
    </row>
    <row r="1436">
      <c r="A1436" s="1" t="str">
        <f>IFERROR(__xludf.DUMMYFUNCTION("""COMPUTED_VALUE"""),"Temitayo Ilori")</f>
        <v>Temitayo Ilori</v>
      </c>
      <c r="B1436" s="1" t="str">
        <f>IFERROR(__xludf.DUMMYFUNCTION("""COMPUTED_VALUE"""),"Yes")</f>
        <v>Yes</v>
      </c>
      <c r="D1436" s="1" t="str">
        <f t="shared" si="1"/>
        <v>Temitayo Ilori</v>
      </c>
    </row>
    <row r="1437">
      <c r="A1437" s="1" t="str">
        <f>IFERROR(__xludf.DUMMYFUNCTION("""COMPUTED_VALUE"""),"Marwa Afifi")</f>
        <v>Marwa Afifi</v>
      </c>
      <c r="B1437" s="1" t="str">
        <f>IFERROR(__xludf.DUMMYFUNCTION("""COMPUTED_VALUE"""),"Yes")</f>
        <v>Yes</v>
      </c>
      <c r="D1437" s="1" t="str">
        <f t="shared" si="1"/>
        <v>Marwa Afifi</v>
      </c>
    </row>
    <row r="1438">
      <c r="A1438" s="1" t="str">
        <f>IFERROR(__xludf.DUMMYFUNCTION("""COMPUTED_VALUE"""),"Danilo de Oliveira")</f>
        <v>Danilo de Oliveira</v>
      </c>
      <c r="B1438" s="1" t="str">
        <f>IFERROR(__xludf.DUMMYFUNCTION("""COMPUTED_VALUE"""),"Yes")</f>
        <v>Yes</v>
      </c>
      <c r="D1438" s="1" t="str">
        <f t="shared" si="1"/>
        <v>Danilo de Oliveira</v>
      </c>
    </row>
    <row r="1439">
      <c r="A1439" s="1" t="str">
        <f>IFERROR(__xludf.DUMMYFUNCTION("""COMPUTED_VALUE"""),"Enoch Sarku")</f>
        <v>Enoch Sarku</v>
      </c>
      <c r="B1439" s="1" t="str">
        <f>IFERROR(__xludf.DUMMYFUNCTION("""COMPUTED_VALUE"""),"Yes")</f>
        <v>Yes</v>
      </c>
      <c r="D1439" s="1" t="str">
        <f t="shared" si="1"/>
        <v>Enoch Sarku</v>
      </c>
    </row>
    <row r="1440">
      <c r="A1440" s="1" t="str">
        <f>IFERROR(__xludf.DUMMYFUNCTION("""COMPUTED_VALUE"""),"tammy_628")</f>
        <v>tammy_628</v>
      </c>
      <c r="B1440" s="1" t="str">
        <f>IFERROR(__xludf.DUMMYFUNCTION("""COMPUTED_VALUE"""),"Yes")</f>
        <v>Yes</v>
      </c>
      <c r="D1440" s="1" t="str">
        <f t="shared" si="1"/>
        <v>tammy_628</v>
      </c>
    </row>
    <row r="1441">
      <c r="A1441" s="1" t="str">
        <f>IFERROR(__xludf.DUMMYFUNCTION("""COMPUTED_VALUE"""),"Prem")</f>
        <v>Prem</v>
      </c>
      <c r="B1441" s="1" t="str">
        <f>IFERROR(__xludf.DUMMYFUNCTION("""COMPUTED_VALUE"""),"Yes")</f>
        <v>Yes</v>
      </c>
      <c r="D1441" s="1" t="str">
        <f t="shared" si="1"/>
        <v>Prem</v>
      </c>
    </row>
    <row r="1442">
      <c r="A1442" s="1" t="str">
        <f>IFERROR(__xludf.DUMMYFUNCTION("""COMPUTED_VALUE"""),"Nathan_")</f>
        <v>Nathan_</v>
      </c>
      <c r="B1442" s="1" t="str">
        <f>IFERROR(__xludf.DUMMYFUNCTION("""COMPUTED_VALUE"""),"Yes")</f>
        <v>Yes</v>
      </c>
      <c r="D1442" s="1" t="str">
        <f t="shared" si="1"/>
        <v>Nathan_</v>
      </c>
    </row>
    <row r="1443">
      <c r="A1443" s="1" t="str">
        <f>IFERROR(__xludf.DUMMYFUNCTION("""COMPUTED_VALUE"""),"jrborelli")</f>
        <v>jrborelli</v>
      </c>
      <c r="B1443" s="1" t="str">
        <f>IFERROR(__xludf.DUMMYFUNCTION("""COMPUTED_VALUE"""),"Yes")</f>
        <v>Yes</v>
      </c>
      <c r="D1443" s="1" t="str">
        <f t="shared" si="1"/>
        <v>jrborelli</v>
      </c>
    </row>
    <row r="1444">
      <c r="A1444" s="1" t="str">
        <f>IFERROR(__xludf.DUMMYFUNCTION("""COMPUTED_VALUE"""),"nicolas.vivas")</f>
        <v>nicolas.vivas</v>
      </c>
      <c r="B1444" s="1" t="str">
        <f>IFERROR(__xludf.DUMMYFUNCTION("""COMPUTED_VALUE"""),"Yes")</f>
        <v>Yes</v>
      </c>
      <c r="D1444" s="1" t="str">
        <f t="shared" si="1"/>
        <v>nicolas.vivas</v>
      </c>
    </row>
    <row r="1445">
      <c r="A1445" s="1" t="str">
        <f>IFERROR(__xludf.DUMMYFUNCTION("""COMPUTED_VALUE"""),"Rahaf Abdullah")</f>
        <v>Rahaf Abdullah</v>
      </c>
      <c r="B1445" s="1" t="str">
        <f>IFERROR(__xludf.DUMMYFUNCTION("""COMPUTED_VALUE"""),"Yes")</f>
        <v>Yes</v>
      </c>
      <c r="D1445" s="1" t="str">
        <f t="shared" si="1"/>
        <v>Rahaf Abdullah</v>
      </c>
    </row>
    <row r="1446">
      <c r="A1446" s="1" t="str">
        <f>IFERROR(__xludf.DUMMYFUNCTION("""COMPUTED_VALUE"""),"Jerwin")</f>
        <v>Jerwin</v>
      </c>
      <c r="B1446" s="1" t="str">
        <f>IFERROR(__xludf.DUMMYFUNCTION("""COMPUTED_VALUE"""),"Yes")</f>
        <v>Yes</v>
      </c>
      <c r="D1446" s="1" t="str">
        <f t="shared" si="1"/>
        <v>Jerwin</v>
      </c>
    </row>
    <row r="1447">
      <c r="A1447" s="1" t="str">
        <f>IFERROR(__xludf.DUMMYFUNCTION("""COMPUTED_VALUE"""),"ranjitklive")</f>
        <v>ranjitklive</v>
      </c>
      <c r="B1447" s="1" t="str">
        <f>IFERROR(__xludf.DUMMYFUNCTION("""COMPUTED_VALUE"""),"Yes")</f>
        <v>Yes</v>
      </c>
      <c r="D1447" s="1" t="str">
        <f t="shared" si="1"/>
        <v>ranjitklive</v>
      </c>
    </row>
    <row r="1448">
      <c r="A1448" s="1" t="str">
        <f>IFERROR(__xludf.DUMMYFUNCTION("""COMPUTED_VALUE"""),"Ali Eren")</f>
        <v>Ali Eren</v>
      </c>
      <c r="B1448" s="1" t="str">
        <f>IFERROR(__xludf.DUMMYFUNCTION("""COMPUTED_VALUE"""),"Yes")</f>
        <v>Yes</v>
      </c>
      <c r="D1448" s="1" t="str">
        <f t="shared" si="1"/>
        <v>Ali Eren</v>
      </c>
    </row>
    <row r="1449">
      <c r="A1449" s="1" t="str">
        <f>IFERROR(__xludf.DUMMYFUNCTION("""COMPUTED_VALUE"""),"Pradeep Kumar")</f>
        <v>Pradeep Kumar</v>
      </c>
      <c r="B1449" s="1" t="str">
        <f>IFERROR(__xludf.DUMMYFUNCTION("""COMPUTED_VALUE"""),"Yes")</f>
        <v>Yes</v>
      </c>
      <c r="D1449" s="1" t="str">
        <f t="shared" si="1"/>
        <v>Pradeep Kumar</v>
      </c>
    </row>
    <row r="1450">
      <c r="A1450" s="1" t="str">
        <f>IFERROR(__xludf.DUMMYFUNCTION("""COMPUTED_VALUE"""),"Ashwani Tripathi")</f>
        <v>Ashwani Tripathi</v>
      </c>
      <c r="B1450" s="1" t="str">
        <f>IFERROR(__xludf.DUMMYFUNCTION("""COMPUTED_VALUE"""),"Yes")</f>
        <v>Yes</v>
      </c>
      <c r="D1450" s="1" t="str">
        <f t="shared" si="1"/>
        <v>Ashwani Tripathi</v>
      </c>
    </row>
    <row r="1451">
      <c r="A1451" s="1" t="str">
        <f>IFERROR(__xludf.DUMMYFUNCTION("""COMPUTED_VALUE"""),"muhameda.radwan")</f>
        <v>muhameda.radwan</v>
      </c>
      <c r="B1451" s="1" t="str">
        <f>IFERROR(__xludf.DUMMYFUNCTION("""COMPUTED_VALUE"""),"Yes")</f>
        <v>Yes</v>
      </c>
      <c r="D1451" s="1" t="str">
        <f t="shared" si="1"/>
        <v>muhameda.radwan</v>
      </c>
    </row>
    <row r="1452">
      <c r="A1452" s="1" t="str">
        <f>IFERROR(__xludf.DUMMYFUNCTION("""COMPUTED_VALUE"""),"thillai makesh")</f>
        <v>thillai makesh</v>
      </c>
      <c r="B1452" s="1" t="str">
        <f>IFERROR(__xludf.DUMMYFUNCTION("""COMPUTED_VALUE"""),"Yes")</f>
        <v>Yes</v>
      </c>
      <c r="D1452" s="1" t="str">
        <f t="shared" si="1"/>
        <v>thillai makesh</v>
      </c>
    </row>
    <row r="1453">
      <c r="A1453" s="1" t="str">
        <f>IFERROR(__xludf.DUMMYFUNCTION("""COMPUTED_VALUE"""),"kuokhong117")</f>
        <v>kuokhong117</v>
      </c>
      <c r="B1453" s="1" t="str">
        <f>IFERROR(__xludf.DUMMYFUNCTION("""COMPUTED_VALUE"""),"Yes")</f>
        <v>Yes</v>
      </c>
      <c r="D1453" s="1" t="str">
        <f t="shared" si="1"/>
        <v>kuokhong117</v>
      </c>
    </row>
    <row r="1454">
      <c r="A1454" s="1" t="str">
        <f>IFERROR(__xludf.DUMMYFUNCTION("""COMPUTED_VALUE"""),"Siti Nadhirah ")</f>
        <v>Siti Nadhirah </v>
      </c>
      <c r="B1454" s="1" t="str">
        <f>IFERROR(__xludf.DUMMYFUNCTION("""COMPUTED_VALUE"""),"Yes")</f>
        <v>Yes</v>
      </c>
      <c r="D1454" s="1" t="str">
        <f t="shared" si="1"/>
        <v>Siti Nadhirah</v>
      </c>
    </row>
    <row r="1455">
      <c r="A1455" s="1" t="str">
        <f>IFERROR(__xludf.DUMMYFUNCTION("""COMPUTED_VALUE"""),"Ankit Dhanda")</f>
        <v>Ankit Dhanda</v>
      </c>
      <c r="B1455" s="1" t="str">
        <f>IFERROR(__xludf.DUMMYFUNCTION("""COMPUTED_VALUE"""),"Yes")</f>
        <v>Yes</v>
      </c>
      <c r="D1455" s="1" t="str">
        <f t="shared" si="1"/>
        <v>Ankit Dhanda</v>
      </c>
    </row>
    <row r="1456">
      <c r="A1456" s="1" t="str">
        <f>IFERROR(__xludf.DUMMYFUNCTION("""COMPUTED_VALUE"""),"Aditi Deodhar")</f>
        <v>Aditi Deodhar</v>
      </c>
      <c r="B1456" s="1" t="str">
        <f>IFERROR(__xludf.DUMMYFUNCTION("""COMPUTED_VALUE"""),"Yes")</f>
        <v>Yes</v>
      </c>
      <c r="D1456" s="1" t="str">
        <f t="shared" si="1"/>
        <v>Aditi Deodhar</v>
      </c>
    </row>
    <row r="1457">
      <c r="A1457" s="1" t="str">
        <f>IFERROR(__xludf.DUMMYFUNCTION("""COMPUTED_VALUE"""),"Steven")</f>
        <v>Steven</v>
      </c>
      <c r="B1457" s="1" t="str">
        <f>IFERROR(__xludf.DUMMYFUNCTION("""COMPUTED_VALUE"""),"Yes")</f>
        <v>Yes</v>
      </c>
      <c r="D1457" s="1" t="str">
        <f t="shared" si="1"/>
        <v>Steven</v>
      </c>
    </row>
    <row r="1458">
      <c r="A1458" s="1" t="str">
        <f>IFERROR(__xludf.DUMMYFUNCTION("""COMPUTED_VALUE"""),"Riya")</f>
        <v>Riya</v>
      </c>
      <c r="B1458" s="1" t="str">
        <f>IFERROR(__xludf.DUMMYFUNCTION("""COMPUTED_VALUE"""),"Yes")</f>
        <v>Yes</v>
      </c>
      <c r="D1458" s="1" t="str">
        <f t="shared" si="1"/>
        <v>Riya</v>
      </c>
    </row>
    <row r="1459">
      <c r="A1459" s="1" t="str">
        <f>IFERROR(__xludf.DUMMYFUNCTION("""COMPUTED_VALUE"""),"Muhammad Dony")</f>
        <v>Muhammad Dony</v>
      </c>
      <c r="B1459" s="1" t="str">
        <f>IFERROR(__xludf.DUMMYFUNCTION("""COMPUTED_VALUE"""),"Yes")</f>
        <v>Yes</v>
      </c>
      <c r="D1459" s="1" t="str">
        <f t="shared" si="1"/>
        <v>Muhammad Dony</v>
      </c>
    </row>
    <row r="1460">
      <c r="A1460" s="1" t="str">
        <f>IFERROR(__xludf.DUMMYFUNCTION("""COMPUTED_VALUE"""),"Ali Kaiser")</f>
        <v>Ali Kaiser</v>
      </c>
      <c r="B1460" s="1" t="str">
        <f>IFERROR(__xludf.DUMMYFUNCTION("""COMPUTED_VALUE"""),"Yes")</f>
        <v>Yes</v>
      </c>
      <c r="D1460" s="1" t="str">
        <f t="shared" si="1"/>
        <v>Ali Kaiser</v>
      </c>
    </row>
    <row r="1461">
      <c r="A1461" s="1" t="str">
        <f>IFERROR(__xludf.DUMMYFUNCTION("""COMPUTED_VALUE"""),"Mochamad Vicky Ghani Aziz")</f>
        <v>Mochamad Vicky Ghani Aziz</v>
      </c>
      <c r="B1461" s="1" t="str">
        <f>IFERROR(__xludf.DUMMYFUNCTION("""COMPUTED_VALUE"""),"Yes")</f>
        <v>Yes</v>
      </c>
      <c r="D1461" s="1" t="str">
        <f t="shared" si="1"/>
        <v>Mochamad Vicky Ghani Aziz</v>
      </c>
    </row>
    <row r="1462">
      <c r="A1462" s="1" t="str">
        <f>IFERROR(__xludf.DUMMYFUNCTION("""COMPUTED_VALUE"""),"ALI EASTMAN OKU")</f>
        <v>ALI EASTMAN OKU</v>
      </c>
      <c r="B1462" s="1" t="str">
        <f>IFERROR(__xludf.DUMMYFUNCTION("""COMPUTED_VALUE"""),"Yes")</f>
        <v>Yes</v>
      </c>
      <c r="D1462" s="1" t="str">
        <f t="shared" si="1"/>
        <v>ALI EASTMAN OKU</v>
      </c>
    </row>
    <row r="1463">
      <c r="A1463" s="1" t="str">
        <f>IFERROR(__xludf.DUMMYFUNCTION("""COMPUTED_VALUE"""),"Srividhya")</f>
        <v>Srividhya</v>
      </c>
      <c r="B1463" s="1" t="str">
        <f>IFERROR(__xludf.DUMMYFUNCTION("""COMPUTED_VALUE"""),"Yes")</f>
        <v>Yes</v>
      </c>
      <c r="D1463" s="1" t="str">
        <f t="shared" si="1"/>
        <v>Srividhya</v>
      </c>
    </row>
    <row r="1464">
      <c r="A1464" s="1" t="str">
        <f>IFERROR(__xludf.DUMMYFUNCTION("""COMPUTED_VALUE"""),"Swati Narkhede")</f>
        <v>Swati Narkhede</v>
      </c>
      <c r="B1464" s="1" t="str">
        <f>IFERROR(__xludf.DUMMYFUNCTION("""COMPUTED_VALUE"""),"Yes")</f>
        <v>Yes</v>
      </c>
      <c r="D1464" s="1" t="str">
        <f t="shared" si="1"/>
        <v>Swati Narkhede</v>
      </c>
    </row>
    <row r="1465">
      <c r="A1465" s="1" t="str">
        <f>IFERROR(__xludf.DUMMYFUNCTION("""COMPUTED_VALUE"""),"Alan Samet")</f>
        <v>Alan Samet</v>
      </c>
      <c r="B1465" s="1" t="str">
        <f>IFERROR(__xludf.DUMMYFUNCTION("""COMPUTED_VALUE"""),"Yes")</f>
        <v>Yes</v>
      </c>
      <c r="D1465" s="1" t="str">
        <f t="shared" si="1"/>
        <v>Alan Samet</v>
      </c>
    </row>
    <row r="1466">
      <c r="A1466" s="1" t="str">
        <f>IFERROR(__xludf.DUMMYFUNCTION("""COMPUTED_VALUE"""),"anum abdullah")</f>
        <v>anum abdullah</v>
      </c>
      <c r="B1466" s="1" t="str">
        <f>IFERROR(__xludf.DUMMYFUNCTION("""COMPUTED_VALUE"""),"Yes")</f>
        <v>Yes</v>
      </c>
      <c r="D1466" s="1" t="str">
        <f t="shared" si="1"/>
        <v>anum abdullah</v>
      </c>
    </row>
    <row r="1467">
      <c r="A1467" s="1" t="str">
        <f>IFERROR(__xludf.DUMMYFUNCTION("""COMPUTED_VALUE"""),"Anel Nurkayeva")</f>
        <v>Anel Nurkayeva</v>
      </c>
      <c r="B1467" s="1" t="str">
        <f>IFERROR(__xludf.DUMMYFUNCTION("""COMPUTED_VALUE"""),"Yes")</f>
        <v>Yes</v>
      </c>
      <c r="D1467" s="1" t="str">
        <f t="shared" si="1"/>
        <v>Anel Nurkayeva</v>
      </c>
    </row>
    <row r="1468">
      <c r="A1468" s="1" t="str">
        <f>IFERROR(__xludf.DUMMYFUNCTION("""COMPUTED_VALUE"""),"Jagruthi Dandamudi")</f>
        <v>Jagruthi Dandamudi</v>
      </c>
      <c r="B1468" s="1" t="str">
        <f>IFERROR(__xludf.DUMMYFUNCTION("""COMPUTED_VALUE"""),"Yes")</f>
        <v>Yes</v>
      </c>
      <c r="D1468" s="1" t="str">
        <f t="shared" si="1"/>
        <v>Jagruthi Dandamudi</v>
      </c>
    </row>
    <row r="1469">
      <c r="A1469" s="1" t="str">
        <f>IFERROR(__xludf.DUMMYFUNCTION("""COMPUTED_VALUE"""),"SaralaR")</f>
        <v>SaralaR</v>
      </c>
      <c r="B1469" s="1" t="str">
        <f>IFERROR(__xludf.DUMMYFUNCTION("""COMPUTED_VALUE"""),"Yes")</f>
        <v>Yes</v>
      </c>
      <c r="D1469" s="1" t="str">
        <f t="shared" si="1"/>
        <v>SaralaR</v>
      </c>
    </row>
    <row r="1470">
      <c r="A1470" s="1" t="str">
        <f>IFERROR(__xludf.DUMMYFUNCTION("""COMPUTED_VALUE"""),"Matrika Shukla")</f>
        <v>Matrika Shukla</v>
      </c>
      <c r="B1470" s="1" t="str">
        <f>IFERROR(__xludf.DUMMYFUNCTION("""COMPUTED_VALUE"""),"Yes")</f>
        <v>Yes</v>
      </c>
      <c r="D1470" s="1" t="str">
        <f t="shared" si="1"/>
        <v>Matrika Shukla</v>
      </c>
    </row>
    <row r="1471">
      <c r="A1471" s="1" t="str">
        <f>IFERROR(__xludf.DUMMYFUNCTION("""COMPUTED_VALUE"""),"Abdullah Khan")</f>
        <v>Abdullah Khan</v>
      </c>
      <c r="B1471" s="1" t="str">
        <f>IFERROR(__xludf.DUMMYFUNCTION("""COMPUTED_VALUE"""),"Yes")</f>
        <v>Yes</v>
      </c>
      <c r="D1471" s="1" t="str">
        <f t="shared" si="1"/>
        <v>Abdullah Khan</v>
      </c>
    </row>
    <row r="1472">
      <c r="A1472" s="1" t="str">
        <f>IFERROR(__xludf.DUMMYFUNCTION("""COMPUTED_VALUE"""),"Rutuja Kawade")</f>
        <v>Rutuja Kawade</v>
      </c>
      <c r="B1472" s="1" t="str">
        <f>IFERROR(__xludf.DUMMYFUNCTION("""COMPUTED_VALUE"""),"Yes")</f>
        <v>Yes</v>
      </c>
      <c r="D1472" s="1" t="str">
        <f t="shared" si="1"/>
        <v>Rutuja Kawade</v>
      </c>
    </row>
    <row r="1473">
      <c r="A1473" s="1" t="str">
        <f>IFERROR(__xludf.DUMMYFUNCTION("""COMPUTED_VALUE"""),"RATNESHWAR")</f>
        <v>RATNESHWAR</v>
      </c>
      <c r="B1473" s="1" t="str">
        <f>IFERROR(__xludf.DUMMYFUNCTION("""COMPUTED_VALUE"""),"Yes")</f>
        <v>Yes</v>
      </c>
      <c r="D1473" s="1" t="str">
        <f t="shared" si="1"/>
        <v>RATNESHWAR</v>
      </c>
    </row>
    <row r="1474">
      <c r="A1474" s="1" t="str">
        <f>IFERROR(__xludf.DUMMYFUNCTION("""COMPUTED_VALUE"""),"saimaheshkrishna")</f>
        <v>saimaheshkrishna</v>
      </c>
      <c r="B1474" s="1" t="str">
        <f>IFERROR(__xludf.DUMMYFUNCTION("""COMPUTED_VALUE"""),"Yes")</f>
        <v>Yes</v>
      </c>
      <c r="D1474" s="1" t="str">
        <f t="shared" si="1"/>
        <v>saimaheshkrishna</v>
      </c>
    </row>
    <row r="1475">
      <c r="A1475" s="1" t="str">
        <f>IFERROR(__xludf.DUMMYFUNCTION("""COMPUTED_VALUE"""),"loginricha")</f>
        <v>loginricha</v>
      </c>
      <c r="B1475" s="1" t="str">
        <f>IFERROR(__xludf.DUMMYFUNCTION("""COMPUTED_VALUE"""),"Yes")</f>
        <v>Yes</v>
      </c>
      <c r="D1475" s="1" t="str">
        <f t="shared" si="1"/>
        <v>loginricha</v>
      </c>
    </row>
    <row r="1476">
      <c r="A1476" s="1" t="str">
        <f>IFERROR(__xludf.DUMMYFUNCTION("""COMPUTED_VALUE"""),"Ravi")</f>
        <v>Ravi</v>
      </c>
      <c r="B1476" s="1" t="str">
        <f>IFERROR(__xludf.DUMMYFUNCTION("""COMPUTED_VALUE"""),"Yes")</f>
        <v>Yes</v>
      </c>
      <c r="D1476" s="1" t="str">
        <f t="shared" si="1"/>
        <v>Ravi</v>
      </c>
    </row>
    <row r="1477">
      <c r="A1477" s="1" t="str">
        <f>IFERROR(__xludf.DUMMYFUNCTION("""COMPUTED_VALUE"""),"Geetha Saarunya Clarke")</f>
        <v>Geetha Saarunya Clarke</v>
      </c>
      <c r="B1477" s="1" t="str">
        <f>IFERROR(__xludf.DUMMYFUNCTION("""COMPUTED_VALUE"""),"Yes")</f>
        <v>Yes</v>
      </c>
      <c r="D1477" s="1" t="str">
        <f t="shared" si="1"/>
        <v>Geetha Saarunya Clarke</v>
      </c>
    </row>
    <row r="1478">
      <c r="A1478" s="1" t="str">
        <f>IFERROR(__xludf.DUMMYFUNCTION("""COMPUTED_VALUE"""),"Tanya Aggarwal")</f>
        <v>Tanya Aggarwal</v>
      </c>
      <c r="B1478" s="1" t="str">
        <f>IFERROR(__xludf.DUMMYFUNCTION("""COMPUTED_VALUE"""),"Yes")</f>
        <v>Yes</v>
      </c>
      <c r="D1478" s="1" t="str">
        <f t="shared" si="1"/>
        <v>Tanya Aggarwal</v>
      </c>
    </row>
    <row r="1479">
      <c r="A1479" s="1" t="str">
        <f>IFERROR(__xludf.DUMMYFUNCTION("""COMPUTED_VALUE"""),"Richa")</f>
        <v>Richa</v>
      </c>
      <c r="B1479" s="1" t="str">
        <f>IFERROR(__xludf.DUMMYFUNCTION("""COMPUTED_VALUE"""),"Yes")</f>
        <v>Yes</v>
      </c>
      <c r="D1479" s="1" t="str">
        <f t="shared" si="1"/>
        <v>Richa</v>
      </c>
    </row>
    <row r="1480">
      <c r="A1480" s="1" t="str">
        <f>IFERROR(__xludf.DUMMYFUNCTION("""COMPUTED_VALUE"""),"Ram")</f>
        <v>Ram</v>
      </c>
      <c r="B1480" s="1" t="str">
        <f>IFERROR(__xludf.DUMMYFUNCTION("""COMPUTED_VALUE"""),"Yes")</f>
        <v>Yes</v>
      </c>
      <c r="D1480" s="1" t="str">
        <f t="shared" si="1"/>
        <v>Ram</v>
      </c>
    </row>
    <row r="1481">
      <c r="A1481" s="1" t="str">
        <f>IFERROR(__xludf.DUMMYFUNCTION("""COMPUTED_VALUE"""),"Devanshi")</f>
        <v>Devanshi</v>
      </c>
      <c r="B1481" s="1" t="str">
        <f>IFERROR(__xludf.DUMMYFUNCTION("""COMPUTED_VALUE"""),"Yes")</f>
        <v>Yes</v>
      </c>
      <c r="D1481" s="1" t="str">
        <f t="shared" si="1"/>
        <v>Devanshi</v>
      </c>
    </row>
    <row r="1482">
      <c r="A1482" s="1" t="str">
        <f>IFERROR(__xludf.DUMMYFUNCTION("""COMPUTED_VALUE"""),"malinda")</f>
        <v>malinda</v>
      </c>
      <c r="B1482" s="1" t="str">
        <f>IFERROR(__xludf.DUMMYFUNCTION("""COMPUTED_VALUE"""),"Yes")</f>
        <v>Yes</v>
      </c>
      <c r="D1482" s="1" t="str">
        <f t="shared" si="1"/>
        <v>malinda</v>
      </c>
    </row>
    <row r="1483">
      <c r="A1483" s="1" t="str">
        <f>IFERROR(__xludf.DUMMYFUNCTION("""COMPUTED_VALUE"""),"jayakumarvs")</f>
        <v>jayakumarvs</v>
      </c>
      <c r="B1483" s="1" t="str">
        <f>IFERROR(__xludf.DUMMYFUNCTION("""COMPUTED_VALUE"""),"Yes")</f>
        <v>Yes</v>
      </c>
      <c r="D1483" s="1" t="str">
        <f t="shared" si="1"/>
        <v>jayakumarvs</v>
      </c>
    </row>
    <row r="1484">
      <c r="A1484" s="1" t="str">
        <f>IFERROR(__xludf.DUMMYFUNCTION("""COMPUTED_VALUE"""),"pannann")</f>
        <v>pannann</v>
      </c>
      <c r="B1484" s="1" t="str">
        <f>IFERROR(__xludf.DUMMYFUNCTION("""COMPUTED_VALUE"""),"Yes")</f>
        <v>Yes</v>
      </c>
      <c r="D1484" s="1" t="str">
        <f t="shared" si="1"/>
        <v>pannann</v>
      </c>
    </row>
    <row r="1485">
      <c r="A1485" s="1" t="str">
        <f>IFERROR(__xludf.DUMMYFUNCTION("""COMPUTED_VALUE"""),"Paitoon Prownets")</f>
        <v>Paitoon Prownets</v>
      </c>
      <c r="B1485" s="1" t="str">
        <f>IFERROR(__xludf.DUMMYFUNCTION("""COMPUTED_VALUE"""),"Yes")</f>
        <v>Yes</v>
      </c>
      <c r="D1485" s="1" t="str">
        <f t="shared" si="1"/>
        <v>Paitoon Prownets</v>
      </c>
    </row>
    <row r="1486">
      <c r="A1486" s="1" t="str">
        <f>IFERROR(__xludf.DUMMYFUNCTION("""COMPUTED_VALUE"""),"Abhisheek Mondal")</f>
        <v>Abhisheek Mondal</v>
      </c>
      <c r="B1486" s="1" t="str">
        <f>IFERROR(__xludf.DUMMYFUNCTION("""COMPUTED_VALUE"""),"Yes")</f>
        <v>Yes</v>
      </c>
      <c r="D1486" s="1" t="str">
        <f t="shared" si="1"/>
        <v>Abhisheek Mondal</v>
      </c>
    </row>
    <row r="1487">
      <c r="A1487" s="1" t="str">
        <f>IFERROR(__xludf.DUMMYFUNCTION("""COMPUTED_VALUE"""),"Darius Moruri")</f>
        <v>Darius Moruri</v>
      </c>
      <c r="B1487" s="1" t="str">
        <f>IFERROR(__xludf.DUMMYFUNCTION("""COMPUTED_VALUE"""),"Yes")</f>
        <v>Yes</v>
      </c>
      <c r="D1487" s="1" t="str">
        <f t="shared" si="1"/>
        <v>Darius Moruri</v>
      </c>
    </row>
    <row r="1488">
      <c r="A1488" s="1" t="str">
        <f>IFERROR(__xludf.DUMMYFUNCTION("""COMPUTED_VALUE"""),"chinta Bindhu Sri")</f>
        <v>chinta Bindhu Sri</v>
      </c>
      <c r="B1488" s="1" t="str">
        <f>IFERROR(__xludf.DUMMYFUNCTION("""COMPUTED_VALUE"""),"Yes")</f>
        <v>Yes</v>
      </c>
      <c r="D1488" s="1" t="str">
        <f t="shared" si="1"/>
        <v>chinta Bindhu Sri</v>
      </c>
    </row>
    <row r="1489">
      <c r="A1489" s="1" t="str">
        <f>IFERROR(__xludf.DUMMYFUNCTION("""COMPUTED_VALUE"""),"Revanth")</f>
        <v>Revanth</v>
      </c>
      <c r="B1489" s="1" t="str">
        <f>IFERROR(__xludf.DUMMYFUNCTION("""COMPUTED_VALUE"""),"Yes")</f>
        <v>Yes</v>
      </c>
      <c r="D1489" s="1" t="str">
        <f t="shared" si="1"/>
        <v>Revanth</v>
      </c>
    </row>
    <row r="1490">
      <c r="A1490" s="1" t="str">
        <f>IFERROR(__xludf.DUMMYFUNCTION("""COMPUTED_VALUE"""),"Namrata13")</f>
        <v>Namrata13</v>
      </c>
      <c r="B1490" s="1" t="str">
        <f>IFERROR(__xludf.DUMMYFUNCTION("""COMPUTED_VALUE"""),"Yes")</f>
        <v>Yes</v>
      </c>
      <c r="D1490" s="1" t="str">
        <f t="shared" si="1"/>
        <v>Namrata13</v>
      </c>
    </row>
    <row r="1491">
      <c r="A1491" s="1" t="str">
        <f>IFERROR(__xludf.DUMMYFUNCTION("""COMPUTED_VALUE"""),"Abdul Azeem")</f>
        <v>Abdul Azeem</v>
      </c>
      <c r="B1491" s="1" t="str">
        <f>IFERROR(__xludf.DUMMYFUNCTION("""COMPUTED_VALUE"""),"Yes")</f>
        <v>Yes</v>
      </c>
      <c r="D1491" s="1" t="str">
        <f t="shared" si="1"/>
        <v>Abdul Azeem</v>
      </c>
    </row>
    <row r="1492">
      <c r="A1492" s="1" t="str">
        <f>IFERROR(__xludf.DUMMYFUNCTION("""COMPUTED_VALUE"""),"Zoro")</f>
        <v>Zoro</v>
      </c>
      <c r="B1492" s="1" t="str">
        <f>IFERROR(__xludf.DUMMYFUNCTION("""COMPUTED_VALUE"""),"Yes")</f>
        <v>Yes</v>
      </c>
      <c r="D1492" s="1" t="str">
        <f t="shared" si="1"/>
        <v>Zoro</v>
      </c>
    </row>
    <row r="1493">
      <c r="A1493" s="1" t="str">
        <f>IFERROR(__xludf.DUMMYFUNCTION("""COMPUTED_VALUE"""),"bego")</f>
        <v>bego</v>
      </c>
      <c r="B1493" s="1" t="str">
        <f>IFERROR(__xludf.DUMMYFUNCTION("""COMPUTED_VALUE"""),"Yes")</f>
        <v>Yes</v>
      </c>
      <c r="D1493" s="1" t="str">
        <f t="shared" si="1"/>
        <v>bego</v>
      </c>
    </row>
    <row r="1494">
      <c r="A1494" s="1" t="str">
        <f>IFERROR(__xludf.DUMMYFUNCTION("""COMPUTED_VALUE"""),"Krash")</f>
        <v>Krash</v>
      </c>
      <c r="B1494" s="1" t="str">
        <f>IFERROR(__xludf.DUMMYFUNCTION("""COMPUTED_VALUE"""),"Yes")</f>
        <v>Yes</v>
      </c>
      <c r="D1494" s="1" t="str">
        <f t="shared" si="1"/>
        <v>Krash</v>
      </c>
    </row>
    <row r="1495">
      <c r="A1495" s="1" t="str">
        <f>IFERROR(__xludf.DUMMYFUNCTION("""COMPUTED_VALUE"""),"Tanaya")</f>
        <v>Tanaya</v>
      </c>
      <c r="B1495" s="1" t="str">
        <f>IFERROR(__xludf.DUMMYFUNCTION("""COMPUTED_VALUE"""),"Yes")</f>
        <v>Yes</v>
      </c>
      <c r="D1495" s="1" t="str">
        <f t="shared" si="1"/>
        <v>Tanaya</v>
      </c>
    </row>
    <row r="1496">
      <c r="A1496" s="1" t="str">
        <f>IFERROR(__xludf.DUMMYFUNCTION("""COMPUTED_VALUE"""),"Anum Abdullah")</f>
        <v>Anum Abdullah</v>
      </c>
      <c r="B1496" s="1" t="str">
        <f>IFERROR(__xludf.DUMMYFUNCTION("""COMPUTED_VALUE"""),"Yes")</f>
        <v>Yes</v>
      </c>
      <c r="D1496" s="1" t="str">
        <f t="shared" si="1"/>
        <v>Anum Abdullah</v>
      </c>
    </row>
    <row r="1497">
      <c r="A1497" s="1" t="str">
        <f>IFERROR(__xludf.DUMMYFUNCTION("""COMPUTED_VALUE"""),"abdul")</f>
        <v>abdul</v>
      </c>
      <c r="B1497" s="1" t="str">
        <f>IFERROR(__xludf.DUMMYFUNCTION("""COMPUTED_VALUE"""),"Yes")</f>
        <v>Yes</v>
      </c>
      <c r="D1497" s="1" t="str">
        <f t="shared" si="1"/>
        <v>abdul</v>
      </c>
    </row>
    <row r="1498">
      <c r="A1498" s="1" t="str">
        <f>IFERROR(__xludf.DUMMYFUNCTION("""COMPUTED_VALUE"""),"rvg296")</f>
        <v>rvg296</v>
      </c>
      <c r="B1498" s="1" t="str">
        <f>IFERROR(__xludf.DUMMYFUNCTION("""COMPUTED_VALUE"""),"Yes")</f>
        <v>Yes</v>
      </c>
      <c r="D1498" s="1" t="str">
        <f t="shared" si="1"/>
        <v>rvg296</v>
      </c>
    </row>
    <row r="1499">
      <c r="A1499" s="1" t="str">
        <f>IFERROR(__xludf.DUMMYFUNCTION("""COMPUTED_VALUE"""),"Anshu Trivedi")</f>
        <v>Anshu Trivedi</v>
      </c>
      <c r="B1499" s="1" t="str">
        <f>IFERROR(__xludf.DUMMYFUNCTION("""COMPUTED_VALUE"""),"Yes")</f>
        <v>Yes</v>
      </c>
      <c r="D1499" s="1" t="str">
        <f t="shared" si="1"/>
        <v>Anshu Trivedi</v>
      </c>
    </row>
    <row r="1500">
      <c r="A1500" s="1" t="str">
        <f>IFERROR(__xludf.DUMMYFUNCTION("""COMPUTED_VALUE"""),"Lekha Mhatre")</f>
        <v>Lekha Mhatre</v>
      </c>
      <c r="B1500" s="1" t="str">
        <f>IFERROR(__xludf.DUMMYFUNCTION("""COMPUTED_VALUE"""),"Yes")</f>
        <v>Yes</v>
      </c>
      <c r="D1500" s="1" t="str">
        <f t="shared" si="1"/>
        <v>Lekha Mhatre</v>
      </c>
    </row>
    <row r="1501">
      <c r="A1501" s="1" t="str">
        <f>IFERROR(__xludf.DUMMYFUNCTION("""COMPUTED_VALUE"""),"Jiya Gupta")</f>
        <v>Jiya Gupta</v>
      </c>
      <c r="B1501" s="1" t="str">
        <f>IFERROR(__xludf.DUMMYFUNCTION("""COMPUTED_VALUE"""),"Yes")</f>
        <v>Yes</v>
      </c>
      <c r="D1501" s="1" t="str">
        <f t="shared" si="1"/>
        <v>Jiya Gupta</v>
      </c>
    </row>
    <row r="1502">
      <c r="A1502" s="1" t="str">
        <f>IFERROR(__xludf.DUMMYFUNCTION("""COMPUTED_VALUE"""),"Mohammad Rafiqul Islam")</f>
        <v>Mohammad Rafiqul Islam</v>
      </c>
      <c r="B1502" s="1" t="str">
        <f>IFERROR(__xludf.DUMMYFUNCTION("""COMPUTED_VALUE"""),"Yes")</f>
        <v>Yes</v>
      </c>
      <c r="D1502" s="1" t="str">
        <f t="shared" si="1"/>
        <v>Mohammad Rafiqul Islam</v>
      </c>
    </row>
    <row r="1503">
      <c r="A1503" s="1" t="str">
        <f>IFERROR(__xludf.DUMMYFUNCTION("""COMPUTED_VALUE"""),"SaralaR")</f>
        <v>SaralaR</v>
      </c>
      <c r="B1503" s="1" t="str">
        <f>IFERROR(__xludf.DUMMYFUNCTION("""COMPUTED_VALUE"""),"Yes")</f>
        <v>Yes</v>
      </c>
      <c r="D1503" s="1" t="str">
        <f t="shared" si="1"/>
        <v>SaralaR</v>
      </c>
    </row>
    <row r="1504">
      <c r="A1504" s="1" t="str">
        <f>IFERROR(__xludf.DUMMYFUNCTION("""COMPUTED_VALUE"""),"LuckyJD")</f>
        <v>LuckyJD</v>
      </c>
      <c r="B1504" s="1" t="str">
        <f>IFERROR(__xludf.DUMMYFUNCTION("""COMPUTED_VALUE"""),"Yes")</f>
        <v>Yes</v>
      </c>
      <c r="D1504" s="1" t="str">
        <f t="shared" si="1"/>
        <v>LuckyJD</v>
      </c>
    </row>
    <row r="1505">
      <c r="A1505" s="1" t="str">
        <f>IFERROR(__xludf.DUMMYFUNCTION("""COMPUTED_VALUE"""),"Fiona Owuor")</f>
        <v>Fiona Owuor</v>
      </c>
      <c r="B1505" s="1" t="str">
        <f>IFERROR(__xludf.DUMMYFUNCTION("""COMPUTED_VALUE"""),"Yes")</f>
        <v>Yes</v>
      </c>
      <c r="D1505" s="1" t="str">
        <f t="shared" si="1"/>
        <v>Fiona Owuor</v>
      </c>
    </row>
    <row r="1506">
      <c r="A1506" s="1" t="str">
        <f>IFERROR(__xludf.DUMMYFUNCTION("""COMPUTED_VALUE"""),"Dmytro Korolov")</f>
        <v>Dmytro Korolov</v>
      </c>
      <c r="B1506" s="1" t="str">
        <f>IFERROR(__xludf.DUMMYFUNCTION("""COMPUTED_VALUE"""),"Yes")</f>
        <v>Yes</v>
      </c>
      <c r="D1506" s="1" t="str">
        <f t="shared" si="1"/>
        <v>Dmytro Korolov</v>
      </c>
    </row>
    <row r="1507">
      <c r="A1507" s="1" t="str">
        <f>IFERROR(__xludf.DUMMYFUNCTION("""COMPUTED_VALUE"""),"Muhammad Sajad")</f>
        <v>Muhammad Sajad</v>
      </c>
      <c r="B1507" s="1" t="str">
        <f>IFERROR(__xludf.DUMMYFUNCTION("""COMPUTED_VALUE"""),"Yes")</f>
        <v>Yes</v>
      </c>
      <c r="D1507" s="1" t="str">
        <f t="shared" si="1"/>
        <v>Muhammad Sajad</v>
      </c>
    </row>
    <row r="1508">
      <c r="A1508" s="1" t="str">
        <f>IFERROR(__xludf.DUMMYFUNCTION("""COMPUTED_VALUE"""),"Moniga")</f>
        <v>Moniga</v>
      </c>
      <c r="B1508" s="1" t="str">
        <f>IFERROR(__xludf.DUMMYFUNCTION("""COMPUTED_VALUE"""),"Yes")</f>
        <v>Yes</v>
      </c>
      <c r="D1508" s="1" t="str">
        <f t="shared" si="1"/>
        <v>Moniga</v>
      </c>
    </row>
    <row r="1509">
      <c r="A1509" s="1" t="str">
        <f>IFERROR(__xludf.DUMMYFUNCTION("""COMPUTED_VALUE"""),"Pravallika")</f>
        <v>Pravallika</v>
      </c>
      <c r="B1509" s="1" t="str">
        <f>IFERROR(__xludf.DUMMYFUNCTION("""COMPUTED_VALUE"""),"Yes")</f>
        <v>Yes</v>
      </c>
      <c r="D1509" s="1" t="str">
        <f t="shared" si="1"/>
        <v>Pravallika</v>
      </c>
    </row>
    <row r="1510">
      <c r="A1510" s="1" t="str">
        <f>IFERROR(__xludf.DUMMYFUNCTION("""COMPUTED_VALUE"""),"Alex-Navy")</f>
        <v>Alex-Navy</v>
      </c>
      <c r="B1510" s="1" t="str">
        <f>IFERROR(__xludf.DUMMYFUNCTION("""COMPUTED_VALUE"""),"Yes")</f>
        <v>Yes</v>
      </c>
      <c r="D1510" s="1" t="str">
        <f t="shared" si="1"/>
        <v>Alex-Navy</v>
      </c>
    </row>
    <row r="1511">
      <c r="A1511" s="1" t="str">
        <f>IFERROR(__xludf.DUMMYFUNCTION("""COMPUTED_VALUE"""),"Manish Kumar Gupta")</f>
        <v>Manish Kumar Gupta</v>
      </c>
      <c r="B1511" s="1" t="str">
        <f>IFERROR(__xludf.DUMMYFUNCTION("""COMPUTED_VALUE"""),"Yes")</f>
        <v>Yes</v>
      </c>
      <c r="D1511" s="1" t="str">
        <f t="shared" si="1"/>
        <v>Manish Kumar Gupta</v>
      </c>
    </row>
    <row r="1512">
      <c r="A1512" s="1" t="str">
        <f>IFERROR(__xludf.DUMMYFUNCTION("""COMPUTED_VALUE"""),"Andrew W")</f>
        <v>Andrew W</v>
      </c>
      <c r="B1512" s="1" t="str">
        <f>IFERROR(__xludf.DUMMYFUNCTION("""COMPUTED_VALUE"""),"Yes")</f>
        <v>Yes</v>
      </c>
      <c r="D1512" s="1" t="str">
        <f t="shared" si="1"/>
        <v>Andrew W</v>
      </c>
    </row>
    <row r="1513">
      <c r="A1513" s="1" t="str">
        <f>IFERROR(__xludf.DUMMYFUNCTION("""COMPUTED_VALUE"""),"Antaripa Saha")</f>
        <v>Antaripa Saha</v>
      </c>
      <c r="B1513" s="1" t="str">
        <f>IFERROR(__xludf.DUMMYFUNCTION("""COMPUTED_VALUE"""),"Yes")</f>
        <v>Yes</v>
      </c>
      <c r="D1513" s="1" t="str">
        <f t="shared" si="1"/>
        <v>Antaripa Saha</v>
      </c>
    </row>
    <row r="1514">
      <c r="A1514" s="1" t="str">
        <f>IFERROR(__xludf.DUMMYFUNCTION("""COMPUTED_VALUE"""),"Vikas Maurya")</f>
        <v>Vikas Maurya</v>
      </c>
      <c r="B1514" s="1" t="str">
        <f>IFERROR(__xludf.DUMMYFUNCTION("""COMPUTED_VALUE"""),"Yes")</f>
        <v>Yes</v>
      </c>
      <c r="D1514" s="1" t="str">
        <f t="shared" si="1"/>
        <v>Vikas Maurya</v>
      </c>
    </row>
    <row r="1515">
      <c r="A1515" s="1" t="str">
        <f>IFERROR(__xludf.DUMMYFUNCTION("""COMPUTED_VALUE"""),"Pavitthiraa Periyasamy")</f>
        <v>Pavitthiraa Periyasamy</v>
      </c>
      <c r="B1515" s="1" t="str">
        <f>IFERROR(__xludf.DUMMYFUNCTION("""COMPUTED_VALUE"""),"Yes")</f>
        <v>Yes</v>
      </c>
      <c r="D1515" s="1" t="str">
        <f t="shared" si="1"/>
        <v>Pavitthiraa Periyasamy</v>
      </c>
    </row>
    <row r="1516">
      <c r="A1516" s="1" t="str">
        <f>IFERROR(__xludf.DUMMYFUNCTION("""COMPUTED_VALUE"""),"Ridhima Bansal")</f>
        <v>Ridhima Bansal</v>
      </c>
      <c r="B1516" s="1" t="str">
        <f>IFERROR(__xludf.DUMMYFUNCTION("""COMPUTED_VALUE"""),"Yes")</f>
        <v>Yes</v>
      </c>
      <c r="D1516" s="1" t="str">
        <f t="shared" si="1"/>
        <v>Ridhima Bansal</v>
      </c>
    </row>
    <row r="1517">
      <c r="A1517" s="1" t="str">
        <f>IFERROR(__xludf.DUMMYFUNCTION("""COMPUTED_VALUE"""),"Rohit R")</f>
        <v>Rohit R</v>
      </c>
      <c r="B1517" s="1" t="str">
        <f>IFERROR(__xludf.DUMMYFUNCTION("""COMPUTED_VALUE"""),"Yes")</f>
        <v>Yes</v>
      </c>
      <c r="D1517" s="1" t="str">
        <f t="shared" si="1"/>
        <v>Rohit R</v>
      </c>
    </row>
    <row r="1518">
      <c r="A1518" s="1" t="str">
        <f>IFERROR(__xludf.DUMMYFUNCTION("""COMPUTED_VALUE"""),"Padhma M")</f>
        <v>Padhma M</v>
      </c>
      <c r="B1518" s="1" t="str">
        <f>IFERROR(__xludf.DUMMYFUNCTION("""COMPUTED_VALUE"""),"Yes")</f>
        <v>Yes</v>
      </c>
      <c r="D1518" s="1" t="str">
        <f t="shared" si="1"/>
        <v>Padhma M</v>
      </c>
    </row>
    <row r="1519">
      <c r="A1519" s="1" t="str">
        <f>IFERROR(__xludf.DUMMYFUNCTION("""COMPUTED_VALUE"""),"Adetola Olabanji")</f>
        <v>Adetola Olabanji</v>
      </c>
      <c r="B1519" s="1" t="str">
        <f>IFERROR(__xludf.DUMMYFUNCTION("""COMPUTED_VALUE"""),"Yes")</f>
        <v>Yes</v>
      </c>
      <c r="D1519" s="1" t="str">
        <f t="shared" si="1"/>
        <v>Adetola Olabanji</v>
      </c>
    </row>
    <row r="1520">
      <c r="A1520" s="1" t="str">
        <f>IFERROR(__xludf.DUMMYFUNCTION("""COMPUTED_VALUE"""),"Hellen")</f>
        <v>Hellen</v>
      </c>
      <c r="B1520" s="1" t="str">
        <f>IFERROR(__xludf.DUMMYFUNCTION("""COMPUTED_VALUE"""),"Yes")</f>
        <v>Yes</v>
      </c>
      <c r="D1520" s="1" t="str">
        <f t="shared" si="1"/>
        <v>Hellen</v>
      </c>
    </row>
    <row r="1521">
      <c r="A1521" s="1" t="str">
        <f>IFERROR(__xludf.DUMMYFUNCTION("""COMPUTED_VALUE"""),"Saikiran Kopparthi")</f>
        <v>Saikiran Kopparthi</v>
      </c>
      <c r="B1521" s="1" t="str">
        <f>IFERROR(__xludf.DUMMYFUNCTION("""COMPUTED_VALUE"""),"Yes")</f>
        <v>Yes</v>
      </c>
      <c r="D1521" s="1" t="str">
        <f t="shared" si="1"/>
        <v>Saikiran Kopparthi</v>
      </c>
    </row>
    <row r="1522">
      <c r="A1522" s="1" t="str">
        <f>IFERROR(__xludf.DUMMYFUNCTION("""COMPUTED_VALUE"""),"Debarati Sadhukhan")</f>
        <v>Debarati Sadhukhan</v>
      </c>
      <c r="B1522" s="1" t="str">
        <f>IFERROR(__xludf.DUMMYFUNCTION("""COMPUTED_VALUE"""),"Yes")</f>
        <v>Yes</v>
      </c>
      <c r="D1522" s="1" t="str">
        <f t="shared" si="1"/>
        <v>Debarati Sadhukhan</v>
      </c>
    </row>
    <row r="1523">
      <c r="A1523" s="1" t="str">
        <f>IFERROR(__xludf.DUMMYFUNCTION("""COMPUTED_VALUE"""),"BenAji")</f>
        <v>BenAji</v>
      </c>
      <c r="B1523" s="1" t="str">
        <f>IFERROR(__xludf.DUMMYFUNCTION("""COMPUTED_VALUE"""),"Yes")</f>
        <v>Yes</v>
      </c>
      <c r="D1523" s="1" t="str">
        <f t="shared" si="1"/>
        <v>BenAji</v>
      </c>
    </row>
    <row r="1524">
      <c r="A1524" s="1" t="str">
        <f>IFERROR(__xludf.DUMMYFUNCTION("""COMPUTED_VALUE"""),"Willy Fitra Hendria")</f>
        <v>Willy Fitra Hendria</v>
      </c>
      <c r="B1524" s="1" t="str">
        <f>IFERROR(__xludf.DUMMYFUNCTION("""COMPUTED_VALUE"""),"Yes")</f>
        <v>Yes</v>
      </c>
      <c r="D1524" s="1" t="str">
        <f t="shared" si="1"/>
        <v>Willy Fitra Hendria</v>
      </c>
    </row>
    <row r="1525">
      <c r="A1525" s="1" t="str">
        <f>IFERROR(__xludf.DUMMYFUNCTION("""COMPUTED_VALUE"""),"Maria Rios Delgado")</f>
        <v>Maria Rios Delgado</v>
      </c>
      <c r="B1525" s="1" t="str">
        <f>IFERROR(__xludf.DUMMYFUNCTION("""COMPUTED_VALUE"""),"Yes")</f>
        <v>Yes</v>
      </c>
      <c r="D1525" s="1" t="str">
        <f t="shared" si="1"/>
        <v>Maria Rios Delgado</v>
      </c>
    </row>
    <row r="1526">
      <c r="A1526" s="1" t="str">
        <f>IFERROR(__xludf.DUMMYFUNCTION("""COMPUTED_VALUE"""),"aditya.bansal1235")</f>
        <v>aditya.bansal1235</v>
      </c>
      <c r="B1526" s="1" t="str">
        <f>IFERROR(__xludf.DUMMYFUNCTION("""COMPUTED_VALUE"""),"Yes")</f>
        <v>Yes</v>
      </c>
      <c r="D1526" s="1" t="str">
        <f t="shared" si="1"/>
        <v>aditya.bansal1235</v>
      </c>
    </row>
    <row r="1527">
      <c r="A1527" s="1" t="str">
        <f>IFERROR(__xludf.DUMMYFUNCTION("""COMPUTED_VALUE"""),"Alexander Kariuki")</f>
        <v>Alexander Kariuki</v>
      </c>
      <c r="B1527" s="1" t="str">
        <f>IFERROR(__xludf.DUMMYFUNCTION("""COMPUTED_VALUE"""),"Yes")</f>
        <v>Yes</v>
      </c>
      <c r="D1527" s="1" t="str">
        <f t="shared" si="1"/>
        <v>Alexander Kariuki</v>
      </c>
    </row>
    <row r="1528">
      <c r="A1528" s="1" t="str">
        <f>IFERROR(__xludf.DUMMYFUNCTION("""COMPUTED_VALUE"""),"Ajna")</f>
        <v>Ajna</v>
      </c>
      <c r="B1528" s="1" t="str">
        <f>IFERROR(__xludf.DUMMYFUNCTION("""COMPUTED_VALUE"""),"Yes")</f>
        <v>Yes</v>
      </c>
      <c r="D1528" s="1" t="str">
        <f t="shared" si="1"/>
        <v>Ajna</v>
      </c>
    </row>
    <row r="1529">
      <c r="A1529" s="1" t="str">
        <f>IFERROR(__xludf.DUMMYFUNCTION("""COMPUTED_VALUE"""),"Sivasankari")</f>
        <v>Sivasankari</v>
      </c>
      <c r="B1529" s="1" t="str">
        <f>IFERROR(__xludf.DUMMYFUNCTION("""COMPUTED_VALUE"""),"Yes")</f>
        <v>Yes</v>
      </c>
      <c r="D1529" s="1" t="str">
        <f t="shared" si="1"/>
        <v>Sivasankari</v>
      </c>
    </row>
    <row r="1530">
      <c r="A1530" s="1" t="str">
        <f>IFERROR(__xludf.DUMMYFUNCTION("""COMPUTED_VALUE"""),"Sahar Badr")</f>
        <v>Sahar Badr</v>
      </c>
      <c r="B1530" s="1" t="str">
        <f>IFERROR(__xludf.DUMMYFUNCTION("""COMPUTED_VALUE"""),"Yes")</f>
        <v>Yes</v>
      </c>
      <c r="D1530" s="1" t="str">
        <f t="shared" si="1"/>
        <v>Sahar Badr</v>
      </c>
    </row>
    <row r="1531">
      <c r="A1531" s="1" t="str">
        <f>IFERROR(__xludf.DUMMYFUNCTION("""COMPUTED_VALUE"""),"Lavina")</f>
        <v>Lavina</v>
      </c>
      <c r="B1531" s="1" t="str">
        <f>IFERROR(__xludf.DUMMYFUNCTION("""COMPUTED_VALUE"""),"Yes")</f>
        <v>Yes</v>
      </c>
      <c r="D1531" s="1" t="str">
        <f t="shared" si="1"/>
        <v>Lavina</v>
      </c>
    </row>
    <row r="1532">
      <c r="A1532" s="1" t="str">
        <f>IFERROR(__xludf.DUMMYFUNCTION("""COMPUTED_VALUE"""),"Pavan B J")</f>
        <v>Pavan B J</v>
      </c>
      <c r="B1532" s="1" t="str">
        <f>IFERROR(__xludf.DUMMYFUNCTION("""COMPUTED_VALUE"""),"Yes")</f>
        <v>Yes</v>
      </c>
      <c r="D1532" s="1" t="str">
        <f t="shared" si="1"/>
        <v>Pavan B J</v>
      </c>
    </row>
    <row r="1533">
      <c r="A1533" s="1" t="str">
        <f>IFERROR(__xludf.DUMMYFUNCTION("""COMPUTED_VALUE"""),"Preeti Sharma")</f>
        <v>Preeti Sharma</v>
      </c>
      <c r="B1533" s="1" t="str">
        <f>IFERROR(__xludf.DUMMYFUNCTION("""COMPUTED_VALUE"""),"Yes")</f>
        <v>Yes</v>
      </c>
      <c r="D1533" s="1" t="str">
        <f t="shared" si="1"/>
        <v>Preeti Sharma</v>
      </c>
    </row>
    <row r="1534">
      <c r="A1534" s="1" t="str">
        <f>IFERROR(__xludf.DUMMYFUNCTION("""COMPUTED_VALUE"""),"Deep_B")</f>
        <v>Deep_B</v>
      </c>
      <c r="B1534" s="1" t="str">
        <f>IFERROR(__xludf.DUMMYFUNCTION("""COMPUTED_VALUE"""),"Yes")</f>
        <v>Yes</v>
      </c>
      <c r="D1534" s="1" t="str">
        <f t="shared" si="1"/>
        <v>Deep_B</v>
      </c>
    </row>
    <row r="1535">
      <c r="A1535" s="1" t="str">
        <f>IFERROR(__xludf.DUMMYFUNCTION("""COMPUTED_VALUE"""),"hannes delbeke")</f>
        <v>hannes delbeke</v>
      </c>
      <c r="B1535" s="1" t="str">
        <f>IFERROR(__xludf.DUMMYFUNCTION("""COMPUTED_VALUE"""),"Yes")</f>
        <v>Yes</v>
      </c>
      <c r="D1535" s="1" t="str">
        <f t="shared" si="1"/>
        <v>hannes delbeke</v>
      </c>
    </row>
    <row r="1536">
      <c r="A1536" s="1" t="str">
        <f>IFERROR(__xludf.DUMMYFUNCTION("""COMPUTED_VALUE"""),"Dare.Udacity")</f>
        <v>Dare.Udacity</v>
      </c>
      <c r="B1536" s="1" t="str">
        <f>IFERROR(__xludf.DUMMYFUNCTION("""COMPUTED_VALUE"""),"Yes")</f>
        <v>Yes</v>
      </c>
      <c r="D1536" s="1" t="str">
        <f t="shared" si="1"/>
        <v>Dare.Udacity</v>
      </c>
    </row>
    <row r="1537">
      <c r="A1537" s="1" t="str">
        <f>IFERROR(__xludf.DUMMYFUNCTION("""COMPUTED_VALUE"""),"Constance Maurer")</f>
        <v>Constance Maurer</v>
      </c>
      <c r="B1537" s="1" t="str">
        <f>IFERROR(__xludf.DUMMYFUNCTION("""COMPUTED_VALUE"""),"Yes")</f>
        <v>Yes</v>
      </c>
      <c r="D1537" s="1" t="str">
        <f t="shared" si="1"/>
        <v>Constance Maurer</v>
      </c>
    </row>
    <row r="1538">
      <c r="A1538" s="1" t="str">
        <f>IFERROR(__xludf.DUMMYFUNCTION("""COMPUTED_VALUE"""),"Abhishek")</f>
        <v>Abhishek</v>
      </c>
      <c r="B1538" s="1" t="str">
        <f>IFERROR(__xludf.DUMMYFUNCTION("""COMPUTED_VALUE"""),"Yes")</f>
        <v>Yes</v>
      </c>
      <c r="D1538" s="1" t="str">
        <f t="shared" si="1"/>
        <v>Abhishek</v>
      </c>
    </row>
    <row r="1539">
      <c r="A1539" s="1" t="str">
        <f>IFERROR(__xludf.DUMMYFUNCTION("""COMPUTED_VALUE"""),"gul jain")</f>
        <v>gul jain</v>
      </c>
      <c r="B1539" s="1" t="str">
        <f>IFERROR(__xludf.DUMMYFUNCTION("""COMPUTED_VALUE"""),"Yes")</f>
        <v>Yes</v>
      </c>
      <c r="D1539" s="1" t="str">
        <f t="shared" si="1"/>
        <v>gul jain</v>
      </c>
    </row>
    <row r="1540">
      <c r="A1540" s="1" t="str">
        <f>IFERROR(__xludf.DUMMYFUNCTION("""COMPUTED_VALUE"""),"Kimaya")</f>
        <v>Kimaya</v>
      </c>
      <c r="B1540" s="1" t="str">
        <f>IFERROR(__xludf.DUMMYFUNCTION("""COMPUTED_VALUE"""),"Yes")</f>
        <v>Yes</v>
      </c>
      <c r="D1540" s="1" t="str">
        <f t="shared" si="1"/>
        <v>Kimaya</v>
      </c>
    </row>
    <row r="1541">
      <c r="A1541" s="1" t="str">
        <f>IFERROR(__xludf.DUMMYFUNCTION("""COMPUTED_VALUE"""),"Reijay")</f>
        <v>Reijay</v>
      </c>
      <c r="B1541" s="1" t="str">
        <f>IFERROR(__xludf.DUMMYFUNCTION("""COMPUTED_VALUE"""),"Yes")</f>
        <v>Yes</v>
      </c>
      <c r="D1541" s="1" t="str">
        <f t="shared" si="1"/>
        <v>Reijay</v>
      </c>
    </row>
    <row r="1542">
      <c r="A1542" s="1" t="str">
        <f>IFERROR(__xludf.DUMMYFUNCTION("""COMPUTED_VALUE"""),"Suraj")</f>
        <v>Suraj</v>
      </c>
      <c r="B1542" s="1" t="str">
        <f>IFERROR(__xludf.DUMMYFUNCTION("""COMPUTED_VALUE"""),"Yes")</f>
        <v>Yes</v>
      </c>
      <c r="D1542" s="1" t="str">
        <f t="shared" si="1"/>
        <v>Suraj</v>
      </c>
    </row>
    <row r="1543">
      <c r="A1543" s="1" t="str">
        <f>IFERROR(__xludf.DUMMYFUNCTION("""COMPUTED_VALUE"""),"Quy Vu")</f>
        <v>Quy Vu</v>
      </c>
      <c r="B1543" s="1" t="str">
        <f>IFERROR(__xludf.DUMMYFUNCTION("""COMPUTED_VALUE"""),"Yes")</f>
        <v>Yes</v>
      </c>
      <c r="D1543" s="1" t="str">
        <f t="shared" si="1"/>
        <v>Quy Vu</v>
      </c>
    </row>
    <row r="1544">
      <c r="A1544" s="1" t="str">
        <f>IFERROR(__xludf.DUMMYFUNCTION("""COMPUTED_VALUE"""),"Sani Kamal")</f>
        <v>Sani Kamal</v>
      </c>
      <c r="B1544" s="1" t="str">
        <f>IFERROR(__xludf.DUMMYFUNCTION("""COMPUTED_VALUE"""),"Yes")</f>
        <v>Yes</v>
      </c>
      <c r="D1544" s="1" t="str">
        <f t="shared" si="1"/>
        <v>Sani Kamal</v>
      </c>
    </row>
    <row r="1545">
      <c r="A1545" s="1" t="str">
        <f>IFERROR(__xludf.DUMMYFUNCTION("""COMPUTED_VALUE"""),"Erode")</f>
        <v>Erode</v>
      </c>
      <c r="B1545" s="1" t="str">
        <f>IFERROR(__xludf.DUMMYFUNCTION("""COMPUTED_VALUE"""),"Yes")</f>
        <v>Yes</v>
      </c>
      <c r="D1545" s="1" t="str">
        <f t="shared" si="1"/>
        <v>Erode</v>
      </c>
    </row>
    <row r="1546">
      <c r="A1546" s="1" t="str">
        <f>IFERROR(__xludf.DUMMYFUNCTION("""COMPUTED_VALUE"""),"Anjali")</f>
        <v>Anjali</v>
      </c>
      <c r="B1546" s="1" t="str">
        <f>IFERROR(__xludf.DUMMYFUNCTION("""COMPUTED_VALUE"""),"Yes")</f>
        <v>Yes</v>
      </c>
      <c r="D1546" s="1" t="str">
        <f t="shared" si="1"/>
        <v>Anjali</v>
      </c>
    </row>
    <row r="1547">
      <c r="A1547" s="1" t="str">
        <f>IFERROR(__xludf.DUMMYFUNCTION("""COMPUTED_VALUE"""),"Omitusa Oluwafemi")</f>
        <v>Omitusa Oluwafemi</v>
      </c>
      <c r="B1547" s="1" t="str">
        <f>IFERROR(__xludf.DUMMYFUNCTION("""COMPUTED_VALUE"""),"Yes")</f>
        <v>Yes</v>
      </c>
      <c r="D1547" s="1" t="str">
        <f t="shared" si="1"/>
        <v>Omitusa Oluwafemi</v>
      </c>
    </row>
    <row r="1548">
      <c r="A1548" s="1" t="str">
        <f>IFERROR(__xludf.DUMMYFUNCTION("""COMPUTED_VALUE"""),"kirtika Jain")</f>
        <v>kirtika Jain</v>
      </c>
      <c r="B1548" s="1" t="str">
        <f>IFERROR(__xludf.DUMMYFUNCTION("""COMPUTED_VALUE"""),"Yes")</f>
        <v>Yes</v>
      </c>
      <c r="D1548" s="1" t="str">
        <f t="shared" si="1"/>
        <v>kirtika Jain</v>
      </c>
    </row>
    <row r="1549">
      <c r="A1549" s="1" t="str">
        <f>IFERROR(__xludf.DUMMYFUNCTION("""COMPUTED_VALUE"""),"GabrielaF")</f>
        <v>GabrielaF</v>
      </c>
      <c r="B1549" s="1" t="str">
        <f>IFERROR(__xludf.DUMMYFUNCTION("""COMPUTED_VALUE"""),"Yes")</f>
        <v>Yes</v>
      </c>
      <c r="D1549" s="1" t="str">
        <f t="shared" si="1"/>
        <v>GabrielaF</v>
      </c>
    </row>
    <row r="1550">
      <c r="A1550" s="1" t="str">
        <f>IFERROR(__xludf.DUMMYFUNCTION("""COMPUTED_VALUE"""),"Apata oyinlade")</f>
        <v>Apata oyinlade</v>
      </c>
      <c r="B1550" s="1" t="str">
        <f>IFERROR(__xludf.DUMMYFUNCTION("""COMPUTED_VALUE"""),"Yes")</f>
        <v>Yes</v>
      </c>
      <c r="D1550" s="1" t="str">
        <f t="shared" si="1"/>
        <v>Apata oyinlade</v>
      </c>
    </row>
    <row r="1551">
      <c r="A1551" s="1" t="str">
        <f>IFERROR(__xludf.DUMMYFUNCTION("""COMPUTED_VALUE"""),"LUIS.CORCHADO")</f>
        <v>LUIS.CORCHADO</v>
      </c>
      <c r="B1551" s="1" t="str">
        <f>IFERROR(__xludf.DUMMYFUNCTION("""COMPUTED_VALUE"""),"Yes")</f>
        <v>Yes</v>
      </c>
      <c r="D1551" s="1" t="str">
        <f t="shared" si="1"/>
        <v>LUIS.CORCHADO</v>
      </c>
    </row>
    <row r="1552">
      <c r="A1552" s="1" t="str">
        <f>IFERROR(__xludf.DUMMYFUNCTION("""COMPUTED_VALUE"""),"saleeta")</f>
        <v>saleeta</v>
      </c>
      <c r="B1552" s="1" t="str">
        <f>IFERROR(__xludf.DUMMYFUNCTION("""COMPUTED_VALUE"""),"Yes")</f>
        <v>Yes</v>
      </c>
      <c r="D1552" s="1" t="str">
        <f t="shared" si="1"/>
        <v>saleeta</v>
      </c>
    </row>
    <row r="1553">
      <c r="A1553" s="1" t="str">
        <f>IFERROR(__xludf.DUMMYFUNCTION("""COMPUTED_VALUE"""),"Shrishti Sharma")</f>
        <v>Shrishti Sharma</v>
      </c>
      <c r="B1553" s="1" t="str">
        <f>IFERROR(__xludf.DUMMYFUNCTION("""COMPUTED_VALUE"""),"Yes")</f>
        <v>Yes</v>
      </c>
      <c r="D1553" s="1" t="str">
        <f t="shared" si="1"/>
        <v>Shrishti Sharma</v>
      </c>
    </row>
    <row r="1554">
      <c r="A1554" s="1" t="str">
        <f>IFERROR(__xludf.DUMMYFUNCTION("""COMPUTED_VALUE"""),"Abir Ghenaiet ")</f>
        <v>Abir Ghenaiet </v>
      </c>
      <c r="B1554" s="1" t="str">
        <f>IFERROR(__xludf.DUMMYFUNCTION("""COMPUTED_VALUE"""),"Yes")</f>
        <v>Yes</v>
      </c>
      <c r="D1554" s="1" t="str">
        <f t="shared" si="1"/>
        <v>Abir Ghenaiet</v>
      </c>
    </row>
    <row r="1555">
      <c r="A1555" s="1" t="str">
        <f>IFERROR(__xludf.DUMMYFUNCTION("""COMPUTED_VALUE"""),"Subhasis Rout")</f>
        <v>Subhasis Rout</v>
      </c>
      <c r="B1555" s="1" t="str">
        <f>IFERROR(__xludf.DUMMYFUNCTION("""COMPUTED_VALUE"""),"Yes")</f>
        <v>Yes</v>
      </c>
      <c r="D1555" s="1" t="str">
        <f t="shared" si="1"/>
        <v>Subhasis Rout</v>
      </c>
    </row>
    <row r="1556">
      <c r="A1556" s="1" t="str">
        <f>IFERROR(__xludf.DUMMYFUNCTION("""COMPUTED_VALUE"""),"Loise")</f>
        <v>Loise</v>
      </c>
      <c r="B1556" s="1" t="str">
        <f>IFERROR(__xludf.DUMMYFUNCTION("""COMPUTED_VALUE"""),"Yes")</f>
        <v>Yes</v>
      </c>
      <c r="D1556" s="1" t="str">
        <f t="shared" si="1"/>
        <v>Loise</v>
      </c>
    </row>
    <row r="1557">
      <c r="A1557" s="1" t="str">
        <f>IFERROR(__xludf.DUMMYFUNCTION("""COMPUTED_VALUE"""),"rogertovalle")</f>
        <v>rogertovalle</v>
      </c>
      <c r="B1557" s="1" t="str">
        <f>IFERROR(__xludf.DUMMYFUNCTION("""COMPUTED_VALUE"""),"Yes")</f>
        <v>Yes</v>
      </c>
      <c r="D1557" s="1" t="str">
        <f t="shared" si="1"/>
        <v>rogertovalle</v>
      </c>
    </row>
    <row r="1558">
      <c r="A1558" s="1" t="str">
        <f>IFERROR(__xludf.DUMMYFUNCTION("""COMPUTED_VALUE"""),"Islamabad")</f>
        <v>Islamabad</v>
      </c>
      <c r="B1558" s="1" t="str">
        <f>IFERROR(__xludf.DUMMYFUNCTION("""COMPUTED_VALUE"""),"Yes")</f>
        <v>Yes</v>
      </c>
      <c r="D1558" s="1" t="str">
        <f t="shared" si="1"/>
        <v>Islamabad</v>
      </c>
    </row>
    <row r="1559">
      <c r="A1559" s="1" t="str">
        <f>IFERROR(__xludf.DUMMYFUNCTION("""COMPUTED_VALUE"""),"Vignesh Rajkumar")</f>
        <v>Vignesh Rajkumar</v>
      </c>
      <c r="B1559" s="1" t="str">
        <f>IFERROR(__xludf.DUMMYFUNCTION("""COMPUTED_VALUE"""),"Yes")</f>
        <v>Yes</v>
      </c>
      <c r="D1559" s="1" t="str">
        <f t="shared" si="1"/>
        <v>Vignesh Rajkumar</v>
      </c>
    </row>
    <row r="1560">
      <c r="A1560" s="1" t="str">
        <f>IFERROR(__xludf.DUMMYFUNCTION("""COMPUTED_VALUE"""),"Carlos Rojas V")</f>
        <v>Carlos Rojas V</v>
      </c>
      <c r="B1560" s="1" t="str">
        <f>IFERROR(__xludf.DUMMYFUNCTION("""COMPUTED_VALUE"""),"Yes")</f>
        <v>Yes</v>
      </c>
      <c r="D1560" s="1" t="str">
        <f t="shared" si="1"/>
        <v>Carlos Rojas V</v>
      </c>
    </row>
    <row r="1561">
      <c r="A1561" s="1" t="str">
        <f>IFERROR(__xludf.DUMMYFUNCTION("""COMPUTED_VALUE"""),"Shruti Aher")</f>
        <v>Shruti Aher</v>
      </c>
      <c r="B1561" s="1" t="str">
        <f>IFERROR(__xludf.DUMMYFUNCTION("""COMPUTED_VALUE"""),"Yes")</f>
        <v>Yes</v>
      </c>
      <c r="D1561" s="1" t="str">
        <f t="shared" si="1"/>
        <v>Shruti Aher</v>
      </c>
    </row>
    <row r="1562">
      <c r="A1562" s="1" t="str">
        <f>IFERROR(__xludf.DUMMYFUNCTION("""COMPUTED_VALUE"""),"Yu-Ping Tseng")</f>
        <v>Yu-Ping Tseng</v>
      </c>
      <c r="B1562" s="1" t="str">
        <f>IFERROR(__xludf.DUMMYFUNCTION("""COMPUTED_VALUE"""),"Yes")</f>
        <v>Yes</v>
      </c>
      <c r="D1562" s="1" t="str">
        <f t="shared" si="1"/>
        <v>Yu-Ping Tseng</v>
      </c>
    </row>
    <row r="1563">
      <c r="A1563" s="1" t="str">
        <f>IFERROR(__xludf.DUMMYFUNCTION("""COMPUTED_VALUE"""),"Anuja Dasnurkar")</f>
        <v>Anuja Dasnurkar</v>
      </c>
      <c r="B1563" s="1" t="str">
        <f>IFERROR(__xludf.DUMMYFUNCTION("""COMPUTED_VALUE"""),"Yes")</f>
        <v>Yes</v>
      </c>
      <c r="D1563" s="1" t="str">
        <f t="shared" si="1"/>
        <v>Anuja Dasnurkar</v>
      </c>
    </row>
    <row r="1564">
      <c r="A1564" s="1" t="str">
        <f>IFERROR(__xludf.DUMMYFUNCTION("""COMPUTED_VALUE"""),"Mahek ")</f>
        <v>Mahek </v>
      </c>
      <c r="B1564" s="1" t="str">
        <f>IFERROR(__xludf.DUMMYFUNCTION("""COMPUTED_VALUE"""),"Yes")</f>
        <v>Yes</v>
      </c>
      <c r="D1564" s="1" t="str">
        <f t="shared" si="1"/>
        <v>Mahek</v>
      </c>
    </row>
    <row r="1565">
      <c r="A1565" s="1" t="str">
        <f>IFERROR(__xludf.DUMMYFUNCTION("""COMPUTED_VALUE"""),"Mahira")</f>
        <v>Mahira</v>
      </c>
      <c r="B1565" s="1" t="str">
        <f>IFERROR(__xludf.DUMMYFUNCTION("""COMPUTED_VALUE"""),"Yes")</f>
        <v>Yes</v>
      </c>
      <c r="D1565" s="1" t="str">
        <f t="shared" si="1"/>
        <v>Mahira</v>
      </c>
    </row>
    <row r="1566">
      <c r="A1566" s="1" t="str">
        <f>IFERROR(__xludf.DUMMYFUNCTION("""COMPUTED_VALUE"""),"Mahek")</f>
        <v>Mahek</v>
      </c>
      <c r="B1566" s="1" t="str">
        <f>IFERROR(__xludf.DUMMYFUNCTION("""COMPUTED_VALUE"""),"Yes")</f>
        <v>Yes</v>
      </c>
      <c r="D1566" s="1" t="str">
        <f t="shared" si="1"/>
        <v>Mahek</v>
      </c>
    </row>
    <row r="1567">
      <c r="A1567" s="1" t="str">
        <f>IFERROR(__xludf.DUMMYFUNCTION("""COMPUTED_VALUE"""),"Danotsonof")</f>
        <v>Danotsonof</v>
      </c>
      <c r="B1567" s="1" t="str">
        <f>IFERROR(__xludf.DUMMYFUNCTION("""COMPUTED_VALUE"""),"Yes")</f>
        <v>Yes</v>
      </c>
      <c r="D1567" s="1" t="str">
        <f t="shared" si="1"/>
        <v>Danotsonof</v>
      </c>
    </row>
    <row r="1568">
      <c r="A1568" s="1" t="str">
        <f>IFERROR(__xludf.DUMMYFUNCTION("""COMPUTED_VALUE"""),"Balkrushn Hirani")</f>
        <v>Balkrushn Hirani</v>
      </c>
      <c r="B1568" s="1" t="str">
        <f>IFERROR(__xludf.DUMMYFUNCTION("""COMPUTED_VALUE"""),"Yes")</f>
        <v>Yes</v>
      </c>
      <c r="D1568" s="1" t="str">
        <f t="shared" si="1"/>
        <v>Balkrushn Hirani</v>
      </c>
    </row>
    <row r="1569">
      <c r="A1569" s="1" t="str">
        <f>IFERROR(__xludf.DUMMYFUNCTION("""COMPUTED_VALUE"""),"Jason Paredes")</f>
        <v>Jason Paredes</v>
      </c>
      <c r="B1569" s="1" t="str">
        <f>IFERROR(__xludf.DUMMYFUNCTION("""COMPUTED_VALUE"""),"Yes")</f>
        <v>Yes</v>
      </c>
      <c r="D1569" s="1" t="str">
        <f t="shared" si="1"/>
        <v>Jason Paredes</v>
      </c>
    </row>
    <row r="1570">
      <c r="A1570" s="1" t="str">
        <f>IFERROR(__xludf.DUMMYFUNCTION("""COMPUTED_VALUE"""),"Faith chepkorir")</f>
        <v>Faith chepkorir</v>
      </c>
      <c r="B1570" s="1" t="str">
        <f>IFERROR(__xludf.DUMMYFUNCTION("""COMPUTED_VALUE"""),"Yes")</f>
        <v>Yes</v>
      </c>
      <c r="D1570" s="1" t="str">
        <f t="shared" si="1"/>
        <v>Faith chepkorir</v>
      </c>
    </row>
    <row r="1571">
      <c r="A1571" s="1" t="str">
        <f>IFERROR(__xludf.DUMMYFUNCTION("""COMPUTED_VALUE"""),"Chris Fowler ")</f>
        <v>Chris Fowler </v>
      </c>
      <c r="B1571" s="1" t="str">
        <f>IFERROR(__xludf.DUMMYFUNCTION("""COMPUTED_VALUE"""),"Yes")</f>
        <v>Yes</v>
      </c>
      <c r="D1571" s="1" t="str">
        <f t="shared" si="1"/>
        <v>Chris Fowler</v>
      </c>
    </row>
    <row r="1572">
      <c r="A1572" s="1" t="str">
        <f>IFERROR(__xludf.DUMMYFUNCTION("""COMPUTED_VALUE"""),"Debanjana Karmakar")</f>
        <v>Debanjana Karmakar</v>
      </c>
      <c r="B1572" s="1" t="str">
        <f>IFERROR(__xludf.DUMMYFUNCTION("""COMPUTED_VALUE"""),"Yes")</f>
        <v>Yes</v>
      </c>
      <c r="D1572" s="1" t="str">
        <f t="shared" si="1"/>
        <v>Debanjana Karmakar</v>
      </c>
    </row>
    <row r="1573">
      <c r="A1573" s="1" t="str">
        <f>IFERROR(__xludf.DUMMYFUNCTION("""COMPUTED_VALUE"""),"SATHPra")</f>
        <v>SATHPra</v>
      </c>
      <c r="B1573" s="1" t="str">
        <f>IFERROR(__xludf.DUMMYFUNCTION("""COMPUTED_VALUE"""),"Yes")</f>
        <v>Yes</v>
      </c>
      <c r="D1573" s="1" t="str">
        <f t="shared" si="1"/>
        <v>SATHPra</v>
      </c>
    </row>
    <row r="1574">
      <c r="A1574" s="1" t="str">
        <f>IFERROR(__xludf.DUMMYFUNCTION("""COMPUTED_VALUE"""),"Sonal Prabhu")</f>
        <v>Sonal Prabhu</v>
      </c>
      <c r="B1574" s="1" t="str">
        <f>IFERROR(__xludf.DUMMYFUNCTION("""COMPUTED_VALUE"""),"Yes")</f>
        <v>Yes</v>
      </c>
      <c r="D1574" s="1" t="str">
        <f t="shared" si="1"/>
        <v>Sonal Prabhu</v>
      </c>
    </row>
    <row r="1575">
      <c r="A1575" s="1" t="str">
        <f>IFERROR(__xludf.DUMMYFUNCTION("""COMPUTED_VALUE"""),"Fiyinfoluwa")</f>
        <v>Fiyinfoluwa</v>
      </c>
      <c r="B1575" s="1" t="str">
        <f>IFERROR(__xludf.DUMMYFUNCTION("""COMPUTED_VALUE"""),"Yes")</f>
        <v>Yes</v>
      </c>
      <c r="D1575" s="1" t="str">
        <f t="shared" si="1"/>
        <v>Fiyinfoluwa</v>
      </c>
    </row>
    <row r="1576">
      <c r="A1576" s="1" t="str">
        <f>IFERROR(__xludf.DUMMYFUNCTION("""COMPUTED_VALUE"""),"Sheetal Singj")</f>
        <v>Sheetal Singj</v>
      </c>
      <c r="B1576" s="1" t="str">
        <f>IFERROR(__xludf.DUMMYFUNCTION("""COMPUTED_VALUE"""),"Yes")</f>
        <v>Yes</v>
      </c>
      <c r="D1576" s="1" t="str">
        <f t="shared" si="1"/>
        <v>Sheetal Singj</v>
      </c>
    </row>
    <row r="1577">
      <c r="A1577" s="1" t="str">
        <f>IFERROR(__xludf.DUMMYFUNCTION("""COMPUTED_VALUE"""),"Ishani Bhardwaj")</f>
        <v>Ishani Bhardwaj</v>
      </c>
      <c r="B1577" s="1" t="str">
        <f>IFERROR(__xludf.DUMMYFUNCTION("""COMPUTED_VALUE"""),"Yes")</f>
        <v>Yes</v>
      </c>
      <c r="D1577" s="1" t="str">
        <f t="shared" si="1"/>
        <v>Ishani Bhardwaj</v>
      </c>
    </row>
    <row r="1578">
      <c r="A1578" s="1" t="str">
        <f>IFERROR(__xludf.DUMMYFUNCTION("""COMPUTED_VALUE"""),"Casiana Ulici")</f>
        <v>Casiana Ulici</v>
      </c>
      <c r="B1578" s="1" t="str">
        <f>IFERROR(__xludf.DUMMYFUNCTION("""COMPUTED_VALUE"""),"Yes")</f>
        <v>Yes</v>
      </c>
      <c r="D1578" s="1" t="str">
        <f t="shared" si="1"/>
        <v>Casiana Ulici</v>
      </c>
    </row>
    <row r="1579">
      <c r="A1579" s="1" t="str">
        <f>IFERROR(__xludf.DUMMYFUNCTION("""COMPUTED_VALUE"""),"Akshay mahale")</f>
        <v>Akshay mahale</v>
      </c>
      <c r="B1579" s="1" t="str">
        <f>IFERROR(__xludf.DUMMYFUNCTION("""COMPUTED_VALUE"""),"Yes")</f>
        <v>Yes</v>
      </c>
      <c r="D1579" s="1" t="str">
        <f t="shared" si="1"/>
        <v>Akshay mahale</v>
      </c>
    </row>
    <row r="1580">
      <c r="A1580" s="1" t="str">
        <f>IFERROR(__xludf.DUMMYFUNCTION("""COMPUTED_VALUE"""),"Microprocessor ")</f>
        <v>Microprocessor </v>
      </c>
      <c r="B1580" s="1" t="str">
        <f>IFERROR(__xludf.DUMMYFUNCTION("""COMPUTED_VALUE"""),"Yes")</f>
        <v>Yes</v>
      </c>
      <c r="D1580" s="1" t="str">
        <f t="shared" si="1"/>
        <v>Microprocessor</v>
      </c>
    </row>
    <row r="1581">
      <c r="A1581" s="1" t="str">
        <f>IFERROR(__xludf.DUMMYFUNCTION("""COMPUTED_VALUE"""),"Ngacha")</f>
        <v>Ngacha</v>
      </c>
      <c r="B1581" s="1" t="str">
        <f>IFERROR(__xludf.DUMMYFUNCTION("""COMPUTED_VALUE"""),"Yes")</f>
        <v>Yes</v>
      </c>
      <c r="D1581" s="1" t="str">
        <f t="shared" si="1"/>
        <v>Ngacha</v>
      </c>
    </row>
    <row r="1582">
      <c r="A1582" s="1" t="str">
        <f>IFERROR(__xludf.DUMMYFUNCTION("""COMPUTED_VALUE"""),"Vikraman")</f>
        <v>Vikraman</v>
      </c>
      <c r="B1582" s="1" t="str">
        <f>IFERROR(__xludf.DUMMYFUNCTION("""COMPUTED_VALUE"""),"Yes")</f>
        <v>Yes</v>
      </c>
      <c r="D1582" s="1" t="str">
        <f t="shared" si="1"/>
        <v>Vikraman</v>
      </c>
    </row>
    <row r="1583">
      <c r="A1583" s="1" t="str">
        <f>IFERROR(__xludf.DUMMYFUNCTION("""COMPUTED_VALUE"""),"Nikiya Simpson")</f>
        <v>Nikiya Simpson</v>
      </c>
      <c r="B1583" s="1" t="str">
        <f>IFERROR(__xludf.DUMMYFUNCTION("""COMPUTED_VALUE"""),"Yes")</f>
        <v>Yes</v>
      </c>
      <c r="D1583" s="1" t="str">
        <f t="shared" si="1"/>
        <v>Nikiya Simpson</v>
      </c>
    </row>
    <row r="1584">
      <c r="A1584" s="1" t="str">
        <f>IFERROR(__xludf.DUMMYFUNCTION("""COMPUTED_VALUE"""),"Rodrigo de Lima Oliveira")</f>
        <v>Rodrigo de Lima Oliveira</v>
      </c>
      <c r="B1584" s="1" t="str">
        <f>IFERROR(__xludf.DUMMYFUNCTION("""COMPUTED_VALUE"""),"Yes")</f>
        <v>Yes</v>
      </c>
      <c r="D1584" s="1" t="str">
        <f t="shared" si="1"/>
        <v>Rodrigo de Lima Oliveira</v>
      </c>
    </row>
    <row r="1585">
      <c r="A1585" s="1" t="str">
        <f>IFERROR(__xludf.DUMMYFUNCTION("""COMPUTED_VALUE"""),"Vivian J.")</f>
        <v>Vivian J.</v>
      </c>
      <c r="B1585" s="1" t="str">
        <f>IFERROR(__xludf.DUMMYFUNCTION("""COMPUTED_VALUE"""),"Yes")</f>
        <v>Yes</v>
      </c>
      <c r="D1585" s="1" t="str">
        <f t="shared" si="1"/>
        <v>Vivian J.</v>
      </c>
    </row>
    <row r="1586">
      <c r="A1586" s="1" t="str">
        <f>IFERROR(__xludf.DUMMYFUNCTION("""COMPUTED_VALUE"""),"afir salwa")</f>
        <v>afir salwa</v>
      </c>
      <c r="B1586" s="1" t="str">
        <f>IFERROR(__xludf.DUMMYFUNCTION("""COMPUTED_VALUE"""),"Yes")</f>
        <v>Yes</v>
      </c>
      <c r="D1586" s="1" t="str">
        <f t="shared" si="1"/>
        <v>afir salwa</v>
      </c>
    </row>
    <row r="1587">
      <c r="A1587" s="1" t="str">
        <f>IFERROR(__xludf.DUMMYFUNCTION("""COMPUTED_VALUE"""),"Christos Gklinavos")</f>
        <v>Christos Gklinavos</v>
      </c>
      <c r="B1587" s="1" t="str">
        <f>IFERROR(__xludf.DUMMYFUNCTION("""COMPUTED_VALUE"""),"Yes")</f>
        <v>Yes</v>
      </c>
      <c r="D1587" s="1" t="str">
        <f t="shared" si="1"/>
        <v>Christos Gklinavos</v>
      </c>
    </row>
    <row r="1588">
      <c r="A1588" s="1" t="str">
        <f>IFERROR(__xludf.DUMMYFUNCTION("""COMPUTED_VALUE"""),"Cemre")</f>
        <v>Cemre</v>
      </c>
      <c r="B1588" s="1" t="str">
        <f>IFERROR(__xludf.DUMMYFUNCTION("""COMPUTED_VALUE"""),"Yes")</f>
        <v>Yes</v>
      </c>
      <c r="D1588" s="1" t="str">
        <f t="shared" si="1"/>
        <v>Cemre</v>
      </c>
    </row>
    <row r="1589">
      <c r="A1589" s="1" t="str">
        <f>IFERROR(__xludf.DUMMYFUNCTION("""COMPUTED_VALUE"""),"Muimi justus")</f>
        <v>Muimi justus</v>
      </c>
      <c r="B1589" s="1" t="str">
        <f>IFERROR(__xludf.DUMMYFUNCTION("""COMPUTED_VALUE"""),"Yes")</f>
        <v>Yes</v>
      </c>
      <c r="D1589" s="1" t="str">
        <f t="shared" si="1"/>
        <v>Muimi justus</v>
      </c>
    </row>
    <row r="1590">
      <c r="A1590" s="1" t="str">
        <f>IFERROR(__xludf.DUMMYFUNCTION("""COMPUTED_VALUE"""),"Nandi Chinmay")</f>
        <v>Nandi Chinmay</v>
      </c>
      <c r="B1590" s="1" t="str">
        <f>IFERROR(__xludf.DUMMYFUNCTION("""COMPUTED_VALUE"""),"Yes")</f>
        <v>Yes</v>
      </c>
      <c r="D1590" s="1" t="str">
        <f t="shared" si="1"/>
        <v>Nandi Chinmay</v>
      </c>
    </row>
    <row r="1591">
      <c r="A1591" s="1" t="str">
        <f>IFERROR(__xludf.DUMMYFUNCTION("""COMPUTED_VALUE"""),"Karolina Kulesz")</f>
        <v>Karolina Kulesz</v>
      </c>
      <c r="B1591" s="1" t="str">
        <f>IFERROR(__xludf.DUMMYFUNCTION("""COMPUTED_VALUE"""),"Yes")</f>
        <v>Yes</v>
      </c>
      <c r="D1591" s="1" t="str">
        <f t="shared" si="1"/>
        <v>Karolina Kulesz</v>
      </c>
    </row>
    <row r="1592">
      <c r="A1592" s="1" t="str">
        <f>IFERROR(__xludf.DUMMYFUNCTION("""COMPUTED_VALUE"""),"Bhavya Dubey")</f>
        <v>Bhavya Dubey</v>
      </c>
      <c r="B1592" s="1" t="str">
        <f>IFERROR(__xludf.DUMMYFUNCTION("""COMPUTED_VALUE"""),"Yes")</f>
        <v>Yes</v>
      </c>
      <c r="D1592" s="1" t="str">
        <f t="shared" si="1"/>
        <v>Bhavya Dubey</v>
      </c>
    </row>
    <row r="1593">
      <c r="A1593" s="1" t="str">
        <f>IFERROR(__xludf.DUMMYFUNCTION("""COMPUTED_VALUE"""),"Jeovani Sanchez")</f>
        <v>Jeovani Sanchez</v>
      </c>
      <c r="B1593" s="1" t="str">
        <f>IFERROR(__xludf.DUMMYFUNCTION("""COMPUTED_VALUE"""),"Yes")</f>
        <v>Yes</v>
      </c>
      <c r="D1593" s="1" t="str">
        <f t="shared" si="1"/>
        <v>Jeovani Sanchez</v>
      </c>
    </row>
    <row r="1594">
      <c r="A1594" s="1" t="str">
        <f>IFERROR(__xludf.DUMMYFUNCTION("""COMPUTED_VALUE"""),"Tanuja")</f>
        <v>Tanuja</v>
      </c>
      <c r="B1594" s="1" t="str">
        <f>IFERROR(__xludf.DUMMYFUNCTION("""COMPUTED_VALUE"""),"Yes")</f>
        <v>Yes</v>
      </c>
      <c r="D1594" s="1" t="str">
        <f t="shared" si="1"/>
        <v>Tanuja</v>
      </c>
    </row>
    <row r="1595">
      <c r="A1595" s="1" t="str">
        <f>IFERROR(__xludf.DUMMYFUNCTION("""COMPUTED_VALUE"""),"Durban")</f>
        <v>Durban</v>
      </c>
      <c r="B1595" s="1" t="str">
        <f>IFERROR(__xludf.DUMMYFUNCTION("""COMPUTED_VALUE"""),"Yes")</f>
        <v>Yes</v>
      </c>
      <c r="D1595" s="1" t="str">
        <f t="shared" si="1"/>
        <v>Durban</v>
      </c>
    </row>
    <row r="1596">
      <c r="A1596" s="1" t="str">
        <f>IFERROR(__xludf.DUMMYFUNCTION("""COMPUTED_VALUE"""),"Vikas Malik")</f>
        <v>Vikas Malik</v>
      </c>
      <c r="B1596" s="1" t="str">
        <f>IFERROR(__xludf.DUMMYFUNCTION("""COMPUTED_VALUE"""),"Yes")</f>
        <v>Yes</v>
      </c>
      <c r="D1596" s="1" t="str">
        <f t="shared" si="1"/>
        <v>Vikas Malik</v>
      </c>
    </row>
    <row r="1597">
      <c r="A1597" s="1" t="str">
        <f>IFERROR(__xludf.DUMMYFUNCTION("""COMPUTED_VALUE"""),"Nandi Chinmay")</f>
        <v>Nandi Chinmay</v>
      </c>
      <c r="B1597" s="1" t="str">
        <f>IFERROR(__xludf.DUMMYFUNCTION("""COMPUTED_VALUE"""),"Yes")</f>
        <v>Yes</v>
      </c>
      <c r="D1597" s="1" t="str">
        <f t="shared" si="1"/>
        <v>Nandi Chinmay</v>
      </c>
    </row>
    <row r="1598">
      <c r="A1598" s="1" t="str">
        <f>IFERROR(__xludf.DUMMYFUNCTION("""COMPUTED_VALUE"""),"Nandi Chinmay")</f>
        <v>Nandi Chinmay</v>
      </c>
      <c r="B1598" s="1" t="str">
        <f>IFERROR(__xludf.DUMMYFUNCTION("""COMPUTED_VALUE"""),"Yes")</f>
        <v>Yes</v>
      </c>
      <c r="D1598" s="1" t="str">
        <f t="shared" si="1"/>
        <v>Nandi Chinmay</v>
      </c>
    </row>
    <row r="1599">
      <c r="A1599" s="1" t="str">
        <f>IFERROR(__xludf.DUMMYFUNCTION("""COMPUTED_VALUE"""),"Rahul Appana")</f>
        <v>Rahul Appana</v>
      </c>
      <c r="B1599" s="1" t="str">
        <f>IFERROR(__xludf.DUMMYFUNCTION("""COMPUTED_VALUE"""),"Yes")</f>
        <v>Yes</v>
      </c>
      <c r="D1599" s="1" t="str">
        <f t="shared" si="1"/>
        <v>Rahul Appana</v>
      </c>
    </row>
    <row r="1600">
      <c r="A1600" s="1" t="str">
        <f>IFERROR(__xludf.DUMMYFUNCTION("""COMPUTED_VALUE"""),"Muhammad Usman Qadeer")</f>
        <v>Muhammad Usman Qadeer</v>
      </c>
      <c r="B1600" s="1" t="str">
        <f>IFERROR(__xludf.DUMMYFUNCTION("""COMPUTED_VALUE"""),"Yes")</f>
        <v>Yes</v>
      </c>
      <c r="D1600" s="1" t="str">
        <f t="shared" si="1"/>
        <v>Muhammad Usman Qadeer</v>
      </c>
    </row>
    <row r="1601">
      <c r="A1601" s="1" t="str">
        <f>IFERROR(__xludf.DUMMYFUNCTION("""COMPUTED_VALUE"""),"Weiyang Sun")</f>
        <v>Weiyang Sun</v>
      </c>
      <c r="B1601" s="1" t="str">
        <f>IFERROR(__xludf.DUMMYFUNCTION("""COMPUTED_VALUE"""),"Yes")</f>
        <v>Yes</v>
      </c>
      <c r="D1601" s="1" t="str">
        <f t="shared" si="1"/>
        <v>Weiyang Sun</v>
      </c>
    </row>
    <row r="1602">
      <c r="A1602" s="1" t="str">
        <f>IFERROR(__xludf.DUMMYFUNCTION("""COMPUTED_VALUE"""),"Mitali")</f>
        <v>Mitali</v>
      </c>
      <c r="B1602" s="1" t="str">
        <f>IFERROR(__xludf.DUMMYFUNCTION("""COMPUTED_VALUE"""),"Yes")</f>
        <v>Yes</v>
      </c>
      <c r="D1602" s="1" t="str">
        <f t="shared" si="1"/>
        <v>Mitali</v>
      </c>
    </row>
    <row r="1603">
      <c r="A1603" s="1" t="str">
        <f>IFERROR(__xludf.DUMMYFUNCTION("""COMPUTED_VALUE"""),"Femi Oladosu")</f>
        <v>Femi Oladosu</v>
      </c>
      <c r="B1603" s="1" t="str">
        <f>IFERROR(__xludf.DUMMYFUNCTION("""COMPUTED_VALUE"""),"Yes")</f>
        <v>Yes</v>
      </c>
      <c r="D1603" s="1" t="str">
        <f t="shared" si="1"/>
        <v>Femi Oladosu</v>
      </c>
    </row>
    <row r="1604">
      <c r="A1604" s="1" t="str">
        <f>IFERROR(__xludf.DUMMYFUNCTION("""COMPUTED_VALUE"""),"Udegbunam MORAH")</f>
        <v>Udegbunam MORAH</v>
      </c>
      <c r="B1604" s="1" t="str">
        <f>IFERROR(__xludf.DUMMYFUNCTION("""COMPUTED_VALUE"""),"Yes")</f>
        <v>Yes</v>
      </c>
      <c r="D1604" s="1" t="str">
        <f t="shared" si="1"/>
        <v>Udegbunam MORAH</v>
      </c>
    </row>
    <row r="1605">
      <c r="A1605" s="1" t="str">
        <f>IFERROR(__xludf.DUMMYFUNCTION("""COMPUTED_VALUE"""),"Siva")</f>
        <v>Siva</v>
      </c>
      <c r="B1605" s="1" t="str">
        <f>IFERROR(__xludf.DUMMYFUNCTION("""COMPUTED_VALUE"""),"Yes")</f>
        <v>Yes</v>
      </c>
      <c r="D1605" s="1" t="str">
        <f t="shared" si="1"/>
        <v>Siva</v>
      </c>
    </row>
    <row r="1606">
      <c r="A1606" s="1" t="str">
        <f>IFERROR(__xludf.DUMMYFUNCTION("""COMPUTED_VALUE"""),"Solomon Kamau")</f>
        <v>Solomon Kamau</v>
      </c>
      <c r="B1606" s="1" t="str">
        <f>IFERROR(__xludf.DUMMYFUNCTION("""COMPUTED_VALUE"""),"Yes")</f>
        <v>Yes</v>
      </c>
      <c r="D1606" s="1" t="str">
        <f t="shared" si="1"/>
        <v>Solomon Kamau</v>
      </c>
    </row>
    <row r="1607">
      <c r="A1607" s="1" t="str">
        <f>IFERROR(__xludf.DUMMYFUNCTION("""COMPUTED_VALUE"""),"Avijit Das")</f>
        <v>Avijit Das</v>
      </c>
      <c r="B1607" s="1" t="str">
        <f>IFERROR(__xludf.DUMMYFUNCTION("""COMPUTED_VALUE"""),"Yes")</f>
        <v>Yes</v>
      </c>
      <c r="D1607" s="1" t="str">
        <f t="shared" si="1"/>
        <v>Avijit Das</v>
      </c>
    </row>
    <row r="1608">
      <c r="A1608" s="1" t="str">
        <f>IFERROR(__xludf.DUMMYFUNCTION("""COMPUTED_VALUE"""),"Kofi Ocran")</f>
        <v>Kofi Ocran</v>
      </c>
      <c r="B1608" s="1" t="str">
        <f>IFERROR(__xludf.DUMMYFUNCTION("""COMPUTED_VALUE"""),"Yes")</f>
        <v>Yes</v>
      </c>
      <c r="D1608" s="1" t="str">
        <f t="shared" si="1"/>
        <v>Kofi Ocran</v>
      </c>
    </row>
    <row r="1609">
      <c r="A1609" s="1" t="str">
        <f>IFERROR(__xludf.DUMMYFUNCTION("""COMPUTED_VALUE"""),"_vishal")</f>
        <v>_vishal</v>
      </c>
      <c r="B1609" s="1" t="str">
        <f>IFERROR(__xludf.DUMMYFUNCTION("""COMPUTED_VALUE"""),"Yes")</f>
        <v>Yes</v>
      </c>
      <c r="D1609" s="1" t="str">
        <f t="shared" si="1"/>
        <v>_vishal</v>
      </c>
    </row>
    <row r="1610">
      <c r="A1610" s="1" t="str">
        <f>IFERROR(__xludf.DUMMYFUNCTION("""COMPUTED_VALUE"""),"Shashank")</f>
        <v>Shashank</v>
      </c>
      <c r="B1610" s="1" t="str">
        <f>IFERROR(__xludf.DUMMYFUNCTION("""COMPUTED_VALUE"""),"Yes")</f>
        <v>Yes</v>
      </c>
      <c r="D1610" s="1" t="str">
        <f t="shared" si="1"/>
        <v>Shashank</v>
      </c>
    </row>
    <row r="1611">
      <c r="A1611" s="1" t="str">
        <f>IFERROR(__xludf.DUMMYFUNCTION("""COMPUTED_VALUE"""),"Julia")</f>
        <v>Julia</v>
      </c>
      <c r="B1611" s="1" t="str">
        <f>IFERROR(__xludf.DUMMYFUNCTION("""COMPUTED_VALUE"""),"Yes")</f>
        <v>Yes</v>
      </c>
      <c r="D1611" s="1" t="str">
        <f t="shared" si="1"/>
        <v>Julia</v>
      </c>
    </row>
    <row r="1612">
      <c r="A1612" s="1" t="str">
        <f>IFERROR(__xludf.DUMMYFUNCTION("""COMPUTED_VALUE"""),"Brian Behnke")</f>
        <v>Brian Behnke</v>
      </c>
      <c r="B1612" s="1" t="str">
        <f>IFERROR(__xludf.DUMMYFUNCTION("""COMPUTED_VALUE"""),"Yes")</f>
        <v>Yes</v>
      </c>
      <c r="D1612" s="1" t="str">
        <f t="shared" si="1"/>
        <v>Brian Behnke</v>
      </c>
    </row>
    <row r="1613">
      <c r="A1613" s="1" t="str">
        <f>IFERROR(__xludf.DUMMYFUNCTION("""COMPUTED_VALUE"""),"maali altulayhi")</f>
        <v>maali altulayhi</v>
      </c>
      <c r="B1613" s="1" t="str">
        <f>IFERROR(__xludf.DUMMYFUNCTION("""COMPUTED_VALUE"""),"Yes")</f>
        <v>Yes</v>
      </c>
      <c r="D1613" s="1" t="str">
        <f t="shared" si="1"/>
        <v>maali altulayhi</v>
      </c>
    </row>
    <row r="1614">
      <c r="A1614" s="1" t="str">
        <f>IFERROR(__xludf.DUMMYFUNCTION("""COMPUTED_VALUE"""),"Zoltán Fábián")</f>
        <v>Zoltán Fábián</v>
      </c>
      <c r="B1614" s="1" t="str">
        <f>IFERROR(__xludf.DUMMYFUNCTION("""COMPUTED_VALUE"""),"Yes")</f>
        <v>Yes</v>
      </c>
      <c r="D1614" s="1" t="str">
        <f t="shared" si="1"/>
        <v>Zoltán Fábián</v>
      </c>
    </row>
    <row r="1615">
      <c r="A1615" s="1" t="str">
        <f>IFERROR(__xludf.DUMMYFUNCTION("""COMPUTED_VALUE"""),"Rachana.Udacity")</f>
        <v>Rachana.Udacity</v>
      </c>
      <c r="B1615" s="1" t="str">
        <f>IFERROR(__xludf.DUMMYFUNCTION("""COMPUTED_VALUE"""),"Yes")</f>
        <v>Yes</v>
      </c>
      <c r="D1615" s="1" t="str">
        <f t="shared" si="1"/>
        <v>Rachana.Udacity</v>
      </c>
    </row>
    <row r="1616">
      <c r="A1616" s="1" t="str">
        <f>IFERROR(__xludf.DUMMYFUNCTION("""COMPUTED_VALUE"""),"Sridhar Ethiraj")</f>
        <v>Sridhar Ethiraj</v>
      </c>
      <c r="B1616" s="1" t="str">
        <f>IFERROR(__xludf.DUMMYFUNCTION("""COMPUTED_VALUE"""),"Yes")</f>
        <v>Yes</v>
      </c>
      <c r="D1616" s="1" t="str">
        <f t="shared" si="1"/>
        <v>Sridhar Ethiraj</v>
      </c>
    </row>
    <row r="1617">
      <c r="A1617" s="1" t="str">
        <f>IFERROR(__xludf.DUMMYFUNCTION("""COMPUTED_VALUE"""),"Jermaine Dasargo")</f>
        <v>Jermaine Dasargo</v>
      </c>
      <c r="B1617" s="1" t="str">
        <f>IFERROR(__xludf.DUMMYFUNCTION("""COMPUTED_VALUE"""),"Yes")</f>
        <v>Yes</v>
      </c>
      <c r="D1617" s="1" t="str">
        <f t="shared" si="1"/>
        <v>Jermaine Dasargo</v>
      </c>
    </row>
    <row r="1618">
      <c r="A1618" s="1" t="str">
        <f>IFERROR(__xludf.DUMMYFUNCTION("""COMPUTED_VALUE"""),"Nirmal")</f>
        <v>Nirmal</v>
      </c>
      <c r="B1618" s="1" t="str">
        <f>IFERROR(__xludf.DUMMYFUNCTION("""COMPUTED_VALUE"""),"Yes")</f>
        <v>Yes</v>
      </c>
      <c r="D1618" s="1" t="str">
        <f t="shared" si="1"/>
        <v>Nirmal</v>
      </c>
    </row>
    <row r="1619">
      <c r="A1619" s="1" t="str">
        <f>IFERROR(__xludf.DUMMYFUNCTION("""COMPUTED_VALUE"""),"Ajay Patil")</f>
        <v>Ajay Patil</v>
      </c>
      <c r="B1619" s="1" t="str">
        <f>IFERROR(__xludf.DUMMYFUNCTION("""COMPUTED_VALUE"""),"Yes")</f>
        <v>Yes</v>
      </c>
      <c r="D1619" s="1" t="str">
        <f t="shared" si="1"/>
        <v>Ajay Patil</v>
      </c>
    </row>
    <row r="1620">
      <c r="A1620" s="1" t="str">
        <f>IFERROR(__xludf.DUMMYFUNCTION("""COMPUTED_VALUE"""),"Suma")</f>
        <v>Suma</v>
      </c>
      <c r="B1620" s="1" t="str">
        <f>IFERROR(__xludf.DUMMYFUNCTION("""COMPUTED_VALUE"""),"Yes")</f>
        <v>Yes</v>
      </c>
      <c r="D1620" s="1" t="str">
        <f t="shared" si="1"/>
        <v>Suma</v>
      </c>
    </row>
    <row r="1621">
      <c r="A1621" s="1" t="str">
        <f>IFERROR(__xludf.DUMMYFUNCTION("""COMPUTED_VALUE"""),"Edir Garcia")</f>
        <v>Edir Garcia</v>
      </c>
      <c r="B1621" s="1" t="str">
        <f>IFERROR(__xludf.DUMMYFUNCTION("""COMPUTED_VALUE"""),"Yes")</f>
        <v>Yes</v>
      </c>
      <c r="D1621" s="1" t="str">
        <f t="shared" si="1"/>
        <v>Edir Garcia</v>
      </c>
    </row>
    <row r="1622">
      <c r="A1622" s="1" t="str">
        <f>IFERROR(__xludf.DUMMYFUNCTION("""COMPUTED_VALUE"""),"Astika Nehra")</f>
        <v>Astika Nehra</v>
      </c>
      <c r="B1622" s="1" t="str">
        <f>IFERROR(__xludf.DUMMYFUNCTION("""COMPUTED_VALUE"""),"Yes")</f>
        <v>Yes</v>
      </c>
      <c r="D1622" s="1" t="str">
        <f t="shared" si="1"/>
        <v>Astika Nehra</v>
      </c>
    </row>
    <row r="1623">
      <c r="A1623" s="1" t="str">
        <f>IFERROR(__xludf.DUMMYFUNCTION("""COMPUTED_VALUE"""),"Ashish Pradhan")</f>
        <v>Ashish Pradhan</v>
      </c>
      <c r="B1623" s="1" t="str">
        <f>IFERROR(__xludf.DUMMYFUNCTION("""COMPUTED_VALUE"""),"Yes")</f>
        <v>Yes</v>
      </c>
      <c r="D1623" s="1" t="str">
        <f t="shared" si="1"/>
        <v>Ashish Pradhan</v>
      </c>
    </row>
    <row r="1624">
      <c r="A1624" s="1" t="str">
        <f>IFERROR(__xludf.DUMMYFUNCTION("""COMPUTED_VALUE"""),"Mazi Essoloani Aleza")</f>
        <v>Mazi Essoloani Aleza</v>
      </c>
      <c r="B1624" s="1" t="str">
        <f>IFERROR(__xludf.DUMMYFUNCTION("""COMPUTED_VALUE"""),"Yes")</f>
        <v>Yes</v>
      </c>
      <c r="D1624" s="1" t="str">
        <f t="shared" si="1"/>
        <v>Mazi Essoloani Aleza</v>
      </c>
    </row>
    <row r="1625">
      <c r="A1625" s="1" t="str">
        <f>IFERROR(__xludf.DUMMYFUNCTION("""COMPUTED_VALUE"""),"Donatienne.Udacity")</f>
        <v>Donatienne.Udacity</v>
      </c>
      <c r="B1625" s="1" t="str">
        <f>IFERROR(__xludf.DUMMYFUNCTION("""COMPUTED_VALUE"""),"Yes")</f>
        <v>Yes</v>
      </c>
      <c r="D1625" s="1" t="str">
        <f t="shared" si="1"/>
        <v>Donatienne.Udacity</v>
      </c>
    </row>
    <row r="1626">
      <c r="A1626" s="1" t="str">
        <f>IFERROR(__xludf.DUMMYFUNCTION("""COMPUTED_VALUE"""),"Vijaya")</f>
        <v>Vijaya</v>
      </c>
      <c r="B1626" s="1" t="str">
        <f>IFERROR(__xludf.DUMMYFUNCTION("""COMPUTED_VALUE"""),"Yes")</f>
        <v>Yes</v>
      </c>
      <c r="D1626" s="1" t="str">
        <f t="shared" si="1"/>
        <v>Vijaya</v>
      </c>
    </row>
    <row r="1627">
      <c r="A1627" s="1" t="str">
        <f>IFERROR(__xludf.DUMMYFUNCTION("""COMPUTED_VALUE"""),"Patrícia")</f>
        <v>Patrícia</v>
      </c>
      <c r="B1627" s="1" t="str">
        <f>IFERROR(__xludf.DUMMYFUNCTION("""COMPUTED_VALUE"""),"Yes")</f>
        <v>Yes</v>
      </c>
      <c r="D1627" s="1" t="str">
        <f t="shared" si="1"/>
        <v>Patrícia</v>
      </c>
    </row>
    <row r="1628">
      <c r="A1628" s="1" t="str">
        <f>IFERROR(__xludf.DUMMYFUNCTION("""COMPUTED_VALUE"""),"Rehab Emam")</f>
        <v>Rehab Emam</v>
      </c>
      <c r="B1628" s="1" t="str">
        <f>IFERROR(__xludf.DUMMYFUNCTION("""COMPUTED_VALUE"""),"Yes")</f>
        <v>Yes</v>
      </c>
      <c r="D1628" s="1" t="str">
        <f t="shared" si="1"/>
        <v>Rehab Emam</v>
      </c>
    </row>
    <row r="1629">
      <c r="A1629" s="1" t="str">
        <f>IFERROR(__xludf.DUMMYFUNCTION("""COMPUTED_VALUE"""),"Patrícia")</f>
        <v>Patrícia</v>
      </c>
      <c r="B1629" s="1" t="str">
        <f>IFERROR(__xludf.DUMMYFUNCTION("""COMPUTED_VALUE"""),"Yes")</f>
        <v>Yes</v>
      </c>
      <c r="D1629" s="1" t="str">
        <f t="shared" si="1"/>
        <v>Patrícia</v>
      </c>
    </row>
    <row r="1630">
      <c r="A1630" s="1" t="str">
        <f>IFERROR(__xludf.DUMMYFUNCTION("""COMPUTED_VALUE"""),"Gen Parra")</f>
        <v>Gen Parra</v>
      </c>
      <c r="B1630" s="1" t="str">
        <f>IFERROR(__xludf.DUMMYFUNCTION("""COMPUTED_VALUE"""),"Yes")</f>
        <v>Yes</v>
      </c>
      <c r="D1630" s="1" t="str">
        <f t="shared" si="1"/>
        <v>Gen Parra</v>
      </c>
    </row>
    <row r="1631">
      <c r="A1631" s="1" t="str">
        <f>IFERROR(__xludf.DUMMYFUNCTION("""COMPUTED_VALUE"""),"Wlemma")</f>
        <v>Wlemma</v>
      </c>
      <c r="B1631" s="1" t="str">
        <f>IFERROR(__xludf.DUMMYFUNCTION("""COMPUTED_VALUE"""),"Yes")</f>
        <v>Yes</v>
      </c>
      <c r="D1631" s="1" t="str">
        <f t="shared" si="1"/>
        <v>Wlemma</v>
      </c>
    </row>
    <row r="1632">
      <c r="A1632" s="1" t="str">
        <f>IFERROR(__xludf.DUMMYFUNCTION("""COMPUTED_VALUE"""),"Qinhong Cai")</f>
        <v>Qinhong Cai</v>
      </c>
      <c r="B1632" s="1" t="str">
        <f>IFERROR(__xludf.DUMMYFUNCTION("""COMPUTED_VALUE"""),"Yes")</f>
        <v>Yes</v>
      </c>
      <c r="D1632" s="1" t="str">
        <f t="shared" si="1"/>
        <v>Qinhong Cai</v>
      </c>
    </row>
    <row r="1633">
      <c r="A1633" s="1" t="str">
        <f>IFERROR(__xludf.DUMMYFUNCTION("""COMPUTED_VALUE"""),"Shivanii")</f>
        <v>Shivanii</v>
      </c>
      <c r="B1633" s="1" t="str">
        <f>IFERROR(__xludf.DUMMYFUNCTION("""COMPUTED_VALUE"""),"Yes")</f>
        <v>Yes</v>
      </c>
      <c r="D1633" s="1" t="str">
        <f t="shared" si="1"/>
        <v>Shivanii</v>
      </c>
    </row>
    <row r="1634">
      <c r="A1634" s="1" t="str">
        <f>IFERROR(__xludf.DUMMYFUNCTION("""COMPUTED_VALUE"""),"Astika Nehra")</f>
        <v>Astika Nehra</v>
      </c>
      <c r="B1634" s="1" t="str">
        <f>IFERROR(__xludf.DUMMYFUNCTION("""COMPUTED_VALUE"""),"Yes")</f>
        <v>Yes</v>
      </c>
      <c r="D1634" s="1" t="str">
        <f t="shared" si="1"/>
        <v>Astika Nehra</v>
      </c>
    </row>
    <row r="1635">
      <c r="A1635" s="1" t="str">
        <f>IFERROR(__xludf.DUMMYFUNCTION("""COMPUTED_VALUE"""),"Effie Tsonis")</f>
        <v>Effie Tsonis</v>
      </c>
      <c r="B1635" s="1" t="str">
        <f>IFERROR(__xludf.DUMMYFUNCTION("""COMPUTED_VALUE"""),"Yes")</f>
        <v>Yes</v>
      </c>
      <c r="D1635" s="1" t="str">
        <f t="shared" si="1"/>
        <v>Effie Tsonis</v>
      </c>
    </row>
    <row r="1636">
      <c r="A1636" s="1" t="str">
        <f>IFERROR(__xludf.DUMMYFUNCTION("""COMPUTED_VALUE"""),"C.Gustavo_Seminario")</f>
        <v>C.Gustavo_Seminario</v>
      </c>
      <c r="B1636" s="1" t="str">
        <f>IFERROR(__xludf.DUMMYFUNCTION("""COMPUTED_VALUE"""),"Yes")</f>
        <v>Yes</v>
      </c>
      <c r="D1636" s="1" t="str">
        <f t="shared" si="1"/>
        <v>C.Gustavo_Seminario</v>
      </c>
    </row>
    <row r="1637">
      <c r="A1637" s="1" t="str">
        <f>IFERROR(__xludf.DUMMYFUNCTION("""COMPUTED_VALUE"""),"Nithin Upadhya B K")</f>
        <v>Nithin Upadhya B K</v>
      </c>
      <c r="B1637" s="1" t="str">
        <f>IFERROR(__xludf.DUMMYFUNCTION("""COMPUTED_VALUE"""),"Yes")</f>
        <v>Yes</v>
      </c>
      <c r="D1637" s="1" t="str">
        <f t="shared" si="1"/>
        <v>Nithin Upadhya B K</v>
      </c>
    </row>
    <row r="1638">
      <c r="A1638" s="1" t="str">
        <f>IFERROR(__xludf.DUMMYFUNCTION("""COMPUTED_VALUE"""),"Mahesh Khatri")</f>
        <v>Mahesh Khatri</v>
      </c>
      <c r="B1638" s="1" t="str">
        <f>IFERROR(__xludf.DUMMYFUNCTION("""COMPUTED_VALUE"""),"Yes")</f>
        <v>Yes</v>
      </c>
      <c r="D1638" s="1" t="str">
        <f t="shared" si="1"/>
        <v>Mahesh Khatri</v>
      </c>
    </row>
    <row r="1639">
      <c r="A1639" s="1" t="str">
        <f>IFERROR(__xludf.DUMMYFUNCTION("""COMPUTED_VALUE"""),"Neema Mwaniki")</f>
        <v>Neema Mwaniki</v>
      </c>
      <c r="B1639" s="1" t="str">
        <f>IFERROR(__xludf.DUMMYFUNCTION("""COMPUTED_VALUE"""),"Yes")</f>
        <v>Yes</v>
      </c>
      <c r="D1639" s="1" t="str">
        <f t="shared" si="1"/>
        <v>Neema Mwaniki</v>
      </c>
    </row>
    <row r="1640">
      <c r="A1640" s="1" t="str">
        <f>IFERROR(__xludf.DUMMYFUNCTION("""COMPUTED_VALUE"""),"brendalf")</f>
        <v>brendalf</v>
      </c>
      <c r="B1640" s="1" t="str">
        <f>IFERROR(__xludf.DUMMYFUNCTION("""COMPUTED_VALUE"""),"Yes")</f>
        <v>Yes</v>
      </c>
      <c r="D1640" s="1" t="str">
        <f t="shared" si="1"/>
        <v>brendalf</v>
      </c>
    </row>
    <row r="1641">
      <c r="A1641" s="1" t="str">
        <f>IFERROR(__xludf.DUMMYFUNCTION("""COMPUTED_VALUE"""),"Atira Bagwan")</f>
        <v>Atira Bagwan</v>
      </c>
      <c r="B1641" s="1" t="str">
        <f>IFERROR(__xludf.DUMMYFUNCTION("""COMPUTED_VALUE"""),"Yes")</f>
        <v>Yes</v>
      </c>
      <c r="D1641" s="1" t="str">
        <f t="shared" si="1"/>
        <v>Atira Bagwan</v>
      </c>
    </row>
    <row r="1642">
      <c r="A1642" s="1" t="str">
        <f>IFERROR(__xludf.DUMMYFUNCTION("""COMPUTED_VALUE"""),"Immanuella Duke")</f>
        <v>Immanuella Duke</v>
      </c>
      <c r="B1642" s="1" t="str">
        <f>IFERROR(__xludf.DUMMYFUNCTION("""COMPUTED_VALUE"""),"Yes")</f>
        <v>Yes</v>
      </c>
      <c r="D1642" s="1" t="str">
        <f t="shared" si="1"/>
        <v>Immanuella Duke</v>
      </c>
    </row>
    <row r="1643">
      <c r="A1643" s="1" t="str">
        <f>IFERROR(__xludf.DUMMYFUNCTION("""COMPUTED_VALUE"""),"Yallamandarao Daghupati")</f>
        <v>Yallamandarao Daghupati</v>
      </c>
      <c r="B1643" s="1" t="str">
        <f>IFERROR(__xludf.DUMMYFUNCTION("""COMPUTED_VALUE"""),"Yes")</f>
        <v>Yes</v>
      </c>
      <c r="D1643" s="1" t="str">
        <f t="shared" si="1"/>
        <v>Yallamandarao Daghupati</v>
      </c>
    </row>
    <row r="1644">
      <c r="A1644" s="1" t="str">
        <f>IFERROR(__xludf.DUMMYFUNCTION("""COMPUTED_VALUE"""),"visalakshi.d")</f>
        <v>visalakshi.d</v>
      </c>
      <c r="B1644" s="1" t="str">
        <f>IFERROR(__xludf.DUMMYFUNCTION("""COMPUTED_VALUE"""),"Yes")</f>
        <v>Yes</v>
      </c>
      <c r="D1644" s="1" t="str">
        <f t="shared" si="1"/>
        <v>visalakshi.d</v>
      </c>
    </row>
    <row r="1645">
      <c r="A1645" s="1" t="str">
        <f>IFERROR(__xludf.DUMMYFUNCTION("""COMPUTED_VALUE"""),"K Anusha")</f>
        <v>K Anusha</v>
      </c>
      <c r="B1645" s="1" t="str">
        <f>IFERROR(__xludf.DUMMYFUNCTION("""COMPUTED_VALUE"""),"Yes")</f>
        <v>Yes</v>
      </c>
      <c r="D1645" s="1" t="str">
        <f t="shared" si="1"/>
        <v>K Anusha</v>
      </c>
    </row>
    <row r="1646">
      <c r="A1646" s="1" t="str">
        <f>IFERROR(__xludf.DUMMYFUNCTION("""COMPUTED_VALUE"""),"Vijaya Lakshmi Venkatraman")</f>
        <v>Vijaya Lakshmi Venkatraman</v>
      </c>
      <c r="B1646" s="1" t="str">
        <f>IFERROR(__xludf.DUMMYFUNCTION("""COMPUTED_VALUE"""),"Yes")</f>
        <v>Yes</v>
      </c>
      <c r="D1646" s="1" t="str">
        <f t="shared" si="1"/>
        <v>Vijaya Lakshmi Venkatraman</v>
      </c>
    </row>
    <row r="1647">
      <c r="A1647" s="1" t="str">
        <f>IFERROR(__xludf.DUMMYFUNCTION("""COMPUTED_VALUE"""),"Viji")</f>
        <v>Viji</v>
      </c>
      <c r="B1647" s="1" t="str">
        <f>IFERROR(__xludf.DUMMYFUNCTION("""COMPUTED_VALUE"""),"Yes")</f>
        <v>Yes</v>
      </c>
      <c r="D1647" s="1" t="str">
        <f t="shared" si="1"/>
        <v>Viji</v>
      </c>
    </row>
    <row r="1648">
      <c r="A1648" s="1" t="str">
        <f>IFERROR(__xludf.DUMMYFUNCTION("""COMPUTED_VALUE"""),"RAHUL SINGH SAMANT")</f>
        <v>RAHUL SINGH SAMANT</v>
      </c>
      <c r="B1648" s="1" t="str">
        <f>IFERROR(__xludf.DUMMYFUNCTION("""COMPUTED_VALUE"""),"Yes")</f>
        <v>Yes</v>
      </c>
      <c r="D1648" s="1" t="str">
        <f t="shared" si="1"/>
        <v>RAHUL SINGH SAMANT</v>
      </c>
    </row>
    <row r="1649">
      <c r="A1649" s="1" t="str">
        <f>IFERROR(__xludf.DUMMYFUNCTION("""COMPUTED_VALUE"""),"Jankyoh")</f>
        <v>Jankyoh</v>
      </c>
      <c r="B1649" s="1" t="str">
        <f>IFERROR(__xludf.DUMMYFUNCTION("""COMPUTED_VALUE"""),"Yes")</f>
        <v>Yes</v>
      </c>
      <c r="D1649" s="1" t="str">
        <f t="shared" si="1"/>
        <v>Jankyoh</v>
      </c>
    </row>
    <row r="1650">
      <c r="A1650" s="1" t="str">
        <f>IFERROR(__xludf.DUMMYFUNCTION("""COMPUTED_VALUE"""),"Iishi Patel")</f>
        <v>Iishi Patel</v>
      </c>
      <c r="B1650" s="1" t="str">
        <f>IFERROR(__xludf.DUMMYFUNCTION("""COMPUTED_VALUE"""),"Yes")</f>
        <v>Yes</v>
      </c>
      <c r="D1650" s="1" t="str">
        <f t="shared" si="1"/>
        <v>Iishi Patel</v>
      </c>
    </row>
    <row r="1651">
      <c r="A1651" s="1" t="str">
        <f>IFERROR(__xludf.DUMMYFUNCTION("""COMPUTED_VALUE"""),"Nikiya Simpson")</f>
        <v>Nikiya Simpson</v>
      </c>
      <c r="B1651" s="1" t="str">
        <f>IFERROR(__xludf.DUMMYFUNCTION("""COMPUTED_VALUE"""),"Yes")</f>
        <v>Yes</v>
      </c>
      <c r="D1651" s="1" t="str">
        <f t="shared" si="1"/>
        <v>Nikiya Simpson</v>
      </c>
    </row>
    <row r="1652">
      <c r="A1652" s="1" t="str">
        <f>IFERROR(__xludf.DUMMYFUNCTION("""COMPUTED_VALUE"""),"Arianna Rojas Aquino")</f>
        <v>Arianna Rojas Aquino</v>
      </c>
      <c r="B1652" s="1" t="str">
        <f>IFERROR(__xludf.DUMMYFUNCTION("""COMPUTED_VALUE"""),"Yes")</f>
        <v>Yes</v>
      </c>
      <c r="D1652" s="1" t="str">
        <f t="shared" si="1"/>
        <v>Arianna Rojas Aquino</v>
      </c>
    </row>
    <row r="1653">
      <c r="A1653" s="1" t="str">
        <f>IFERROR(__xludf.DUMMYFUNCTION("""COMPUTED_VALUE"""),"Pinzari Chiril")</f>
        <v>Pinzari Chiril</v>
      </c>
      <c r="B1653" s="1" t="str">
        <f>IFERROR(__xludf.DUMMYFUNCTION("""COMPUTED_VALUE"""),"Yes")</f>
        <v>Yes</v>
      </c>
      <c r="D1653" s="1" t="str">
        <f t="shared" si="1"/>
        <v>Pinzari Chiril</v>
      </c>
    </row>
    <row r="1654">
      <c r="A1654" s="1" t="str">
        <f>IFERROR(__xludf.DUMMYFUNCTION("""COMPUTED_VALUE"""),"Vanessa G.")</f>
        <v>Vanessa G.</v>
      </c>
      <c r="B1654" s="1" t="str">
        <f>IFERROR(__xludf.DUMMYFUNCTION("""COMPUTED_VALUE"""),"Yes")</f>
        <v>Yes</v>
      </c>
      <c r="D1654" s="1" t="str">
        <f t="shared" si="1"/>
        <v>Vanessa G.</v>
      </c>
    </row>
    <row r="1655">
      <c r="A1655" s="1" t="str">
        <f>IFERROR(__xludf.DUMMYFUNCTION("""COMPUTED_VALUE"""),"Ubaidullah Jaffar Ali")</f>
        <v>Ubaidullah Jaffar Ali</v>
      </c>
      <c r="B1655" s="1" t="str">
        <f>IFERROR(__xludf.DUMMYFUNCTION("""COMPUTED_VALUE"""),"Yes")</f>
        <v>Yes</v>
      </c>
      <c r="D1655" s="1" t="str">
        <f t="shared" si="1"/>
        <v>Ubaidullah Jaffar Ali</v>
      </c>
    </row>
    <row r="1656">
      <c r="A1656" s="1" t="str">
        <f>IFERROR(__xludf.DUMMYFUNCTION("""COMPUTED_VALUE"""),"pablo.puente")</f>
        <v>pablo.puente</v>
      </c>
      <c r="B1656" s="1" t="str">
        <f>IFERROR(__xludf.DUMMYFUNCTION("""COMPUTED_VALUE"""),"Yes")</f>
        <v>Yes</v>
      </c>
      <c r="D1656" s="1" t="str">
        <f t="shared" si="1"/>
        <v>pablo.puente</v>
      </c>
    </row>
    <row r="1657">
      <c r="A1657" s="1" t="str">
        <f>IFERROR(__xludf.DUMMYFUNCTION("""COMPUTED_VALUE"""),"Ismail Kilicaslan")</f>
        <v>Ismail Kilicaslan</v>
      </c>
      <c r="B1657" s="1" t="str">
        <f>IFERROR(__xludf.DUMMYFUNCTION("""COMPUTED_VALUE"""),"Yes")</f>
        <v>Yes</v>
      </c>
      <c r="D1657" s="1" t="str">
        <f t="shared" si="1"/>
        <v>Ismail Kilicaslan</v>
      </c>
    </row>
    <row r="1658">
      <c r="A1658" s="1" t="str">
        <f>IFERROR(__xludf.DUMMYFUNCTION("""COMPUTED_VALUE"""),"Simran Wadhwa")</f>
        <v>Simran Wadhwa</v>
      </c>
      <c r="B1658" s="1" t="str">
        <f>IFERROR(__xludf.DUMMYFUNCTION("""COMPUTED_VALUE"""),"Yes")</f>
        <v>Yes</v>
      </c>
      <c r="D1658" s="1" t="str">
        <f t="shared" si="1"/>
        <v>Simran Wadhwa</v>
      </c>
    </row>
    <row r="1659">
      <c r="A1659" s="1" t="str">
        <f>IFERROR(__xludf.DUMMYFUNCTION("""COMPUTED_VALUE"""),"Ahmed Gharib")</f>
        <v>Ahmed Gharib</v>
      </c>
      <c r="B1659" s="1" t="str">
        <f>IFERROR(__xludf.DUMMYFUNCTION("""COMPUTED_VALUE"""),"Yes")</f>
        <v>Yes</v>
      </c>
      <c r="D1659" s="1" t="str">
        <f t="shared" si="1"/>
        <v>Ahmed Gharib</v>
      </c>
    </row>
    <row r="1660">
      <c r="A1660" s="1" t="str">
        <f>IFERROR(__xludf.DUMMYFUNCTION("""COMPUTED_VALUE"""),"rahul")</f>
        <v>rahul</v>
      </c>
      <c r="B1660" s="1" t="str">
        <f>IFERROR(__xludf.DUMMYFUNCTION("""COMPUTED_VALUE"""),"Yes")</f>
        <v>Yes</v>
      </c>
      <c r="D1660" s="1" t="str">
        <f t="shared" si="1"/>
        <v>rahul</v>
      </c>
    </row>
    <row r="1661">
      <c r="A1661" s="1" t="str">
        <f>IFERROR(__xludf.DUMMYFUNCTION("""COMPUTED_VALUE"""),"Chris")</f>
        <v>Chris</v>
      </c>
      <c r="B1661" s="1" t="str">
        <f>IFERROR(__xludf.DUMMYFUNCTION("""COMPUTED_VALUE"""),"Yes")</f>
        <v>Yes</v>
      </c>
      <c r="D1661" s="1" t="str">
        <f t="shared" si="1"/>
        <v>Chris</v>
      </c>
    </row>
    <row r="1662">
      <c r="A1662" s="1" t="str">
        <f>IFERROR(__xludf.DUMMYFUNCTION("""COMPUTED_VALUE"""),"Saakshi Malhotra")</f>
        <v>Saakshi Malhotra</v>
      </c>
      <c r="B1662" s="1" t="str">
        <f>IFERROR(__xludf.DUMMYFUNCTION("""COMPUTED_VALUE"""),"Yes")</f>
        <v>Yes</v>
      </c>
      <c r="D1662" s="1" t="str">
        <f t="shared" si="1"/>
        <v>Saakshi Malhotra</v>
      </c>
    </row>
    <row r="1663">
      <c r="A1663" s="1" t="str">
        <f>IFERROR(__xludf.DUMMYFUNCTION("""COMPUTED_VALUE"""),"Lissa Graciela")</f>
        <v>Lissa Graciela</v>
      </c>
      <c r="B1663" s="1" t="str">
        <f>IFERROR(__xludf.DUMMYFUNCTION("""COMPUTED_VALUE"""),"Yes")</f>
        <v>Yes</v>
      </c>
      <c r="D1663" s="1" t="str">
        <f t="shared" si="1"/>
        <v>Lissa Graciela</v>
      </c>
    </row>
    <row r="1664">
      <c r="A1664" s="1" t="str">
        <f>IFERROR(__xludf.DUMMYFUNCTION("""COMPUTED_VALUE"""),"Molinge")</f>
        <v>Molinge</v>
      </c>
      <c r="B1664" s="1" t="str">
        <f>IFERROR(__xludf.DUMMYFUNCTION("""COMPUTED_VALUE"""),"Yes")</f>
        <v>Yes</v>
      </c>
      <c r="D1664" s="1" t="str">
        <f t="shared" si="1"/>
        <v>Molinge</v>
      </c>
    </row>
    <row r="1665">
      <c r="A1665" s="1" t="str">
        <f>IFERROR(__xludf.DUMMYFUNCTION("""COMPUTED_VALUE"""),"Elaine")</f>
        <v>Elaine</v>
      </c>
      <c r="B1665" s="1" t="str">
        <f>IFERROR(__xludf.DUMMYFUNCTION("""COMPUTED_VALUE"""),"Yes")</f>
        <v>Yes</v>
      </c>
      <c r="D1665" s="1" t="str">
        <f t="shared" si="1"/>
        <v>Elaine</v>
      </c>
    </row>
    <row r="1666">
      <c r="A1666" s="1" t="str">
        <f>IFERROR(__xludf.DUMMYFUNCTION("""COMPUTED_VALUE"""),"Saood khan ")</f>
        <v>Saood khan </v>
      </c>
      <c r="B1666" s="1" t="str">
        <f>IFERROR(__xludf.DUMMYFUNCTION("""COMPUTED_VALUE"""),"Yes")</f>
        <v>Yes</v>
      </c>
      <c r="D1666" s="1" t="str">
        <f t="shared" si="1"/>
        <v>Saood khan</v>
      </c>
    </row>
    <row r="1667">
      <c r="A1667" s="1" t="str">
        <f>IFERROR(__xludf.DUMMYFUNCTION("""COMPUTED_VALUE"""),"ghanshyam.tech")</f>
        <v>ghanshyam.tech</v>
      </c>
      <c r="B1667" s="1" t="str">
        <f>IFERROR(__xludf.DUMMYFUNCTION("""COMPUTED_VALUE"""),"Yes")</f>
        <v>Yes</v>
      </c>
      <c r="D1667" s="1" t="str">
        <f t="shared" si="1"/>
        <v>ghanshyam.tech</v>
      </c>
    </row>
    <row r="1668">
      <c r="A1668" s="1" t="str">
        <f>IFERROR(__xludf.DUMMYFUNCTION("""COMPUTED_VALUE"""),"Miroslaw Kurzela")</f>
        <v>Miroslaw Kurzela</v>
      </c>
      <c r="B1668" s="1" t="str">
        <f>IFERROR(__xludf.DUMMYFUNCTION("""COMPUTED_VALUE"""),"Yes")</f>
        <v>Yes</v>
      </c>
      <c r="D1668" s="1" t="str">
        <f t="shared" si="1"/>
        <v>Miroslaw Kurzela</v>
      </c>
    </row>
    <row r="1669">
      <c r="A1669" s="1" t="str">
        <f>IFERROR(__xludf.DUMMYFUNCTION("""COMPUTED_VALUE"""),"Funmbi")</f>
        <v>Funmbi</v>
      </c>
      <c r="B1669" s="1" t="str">
        <f>IFERROR(__xludf.DUMMYFUNCTION("""COMPUTED_VALUE"""),"Yes")</f>
        <v>Yes</v>
      </c>
      <c r="D1669" s="1" t="str">
        <f t="shared" si="1"/>
        <v>Funmbi</v>
      </c>
    </row>
    <row r="1670">
      <c r="A1670" s="1" t="str">
        <f>IFERROR(__xludf.DUMMYFUNCTION("""COMPUTED_VALUE"""),"Inês Pinto")</f>
        <v>Inês Pinto</v>
      </c>
      <c r="B1670" s="1" t="str">
        <f>IFERROR(__xludf.DUMMYFUNCTION("""COMPUTED_VALUE"""),"Yes")</f>
        <v>Yes</v>
      </c>
      <c r="D1670" s="1" t="str">
        <f t="shared" si="1"/>
        <v>Inês Pinto</v>
      </c>
    </row>
    <row r="1671">
      <c r="A1671" s="1" t="str">
        <f>IFERROR(__xludf.DUMMYFUNCTION("""COMPUTED_VALUE"""),"Prashanth")</f>
        <v>Prashanth</v>
      </c>
      <c r="B1671" s="1" t="str">
        <f>IFERROR(__xludf.DUMMYFUNCTION("""COMPUTED_VALUE"""),"Yes")</f>
        <v>Yes</v>
      </c>
      <c r="D1671" s="1" t="str">
        <f t="shared" si="1"/>
        <v>Prashanth</v>
      </c>
    </row>
    <row r="1672">
      <c r="A1672" s="1" t="str">
        <f>IFERROR(__xludf.DUMMYFUNCTION("""COMPUTED_VALUE"""),"Salman Zaman")</f>
        <v>Salman Zaman</v>
      </c>
      <c r="B1672" s="1" t="str">
        <f>IFERROR(__xludf.DUMMYFUNCTION("""COMPUTED_VALUE"""),"Yes")</f>
        <v>Yes</v>
      </c>
      <c r="D1672" s="1" t="str">
        <f t="shared" si="1"/>
        <v>Salman Zaman</v>
      </c>
    </row>
    <row r="1673">
      <c r="A1673" s="1" t="str">
        <f>IFERROR(__xludf.DUMMYFUNCTION("""COMPUTED_VALUE"""),"ayanlola")</f>
        <v>ayanlola</v>
      </c>
      <c r="B1673" s="1" t="str">
        <f>IFERROR(__xludf.DUMMYFUNCTION("""COMPUTED_VALUE"""),"Yes")</f>
        <v>Yes</v>
      </c>
      <c r="D1673" s="1" t="str">
        <f t="shared" si="1"/>
        <v>ayanlola</v>
      </c>
    </row>
    <row r="1674">
      <c r="A1674" s="1" t="str">
        <f>IFERROR(__xludf.DUMMYFUNCTION("""COMPUTED_VALUE"""),"Érico Luiz Encarnação Rocha")</f>
        <v>Érico Luiz Encarnação Rocha</v>
      </c>
      <c r="B1674" s="1" t="str">
        <f>IFERROR(__xludf.DUMMYFUNCTION("""COMPUTED_VALUE"""),"Yes")</f>
        <v>Yes</v>
      </c>
      <c r="D1674" s="1" t="str">
        <f t="shared" si="1"/>
        <v>Érico Luiz Encarnação Rocha</v>
      </c>
    </row>
    <row r="1675">
      <c r="A1675" s="1" t="str">
        <f>IFERROR(__xludf.DUMMYFUNCTION("""COMPUTED_VALUE"""),"Cristina Santana Souza")</f>
        <v>Cristina Santana Souza</v>
      </c>
      <c r="B1675" s="1" t="str">
        <f>IFERROR(__xludf.DUMMYFUNCTION("""COMPUTED_VALUE"""),"Yes")</f>
        <v>Yes</v>
      </c>
      <c r="D1675" s="1" t="str">
        <f t="shared" si="1"/>
        <v>Cristina Santana Souza</v>
      </c>
    </row>
    <row r="1676">
      <c r="A1676" s="1" t="str">
        <f>IFERROR(__xludf.DUMMYFUNCTION("""COMPUTED_VALUE"""),"Ashlynn")</f>
        <v>Ashlynn</v>
      </c>
      <c r="B1676" s="1" t="str">
        <f>IFERROR(__xludf.DUMMYFUNCTION("""COMPUTED_VALUE"""),"Yes")</f>
        <v>Yes</v>
      </c>
      <c r="D1676" s="1" t="str">
        <f t="shared" si="1"/>
        <v>Ashlynn</v>
      </c>
    </row>
    <row r="1677">
      <c r="A1677" s="1" t="str">
        <f>IFERROR(__xludf.DUMMYFUNCTION("""COMPUTED_VALUE"""),"Gashin Ghazizadeh")</f>
        <v>Gashin Ghazizadeh</v>
      </c>
      <c r="B1677" s="1" t="str">
        <f>IFERROR(__xludf.DUMMYFUNCTION("""COMPUTED_VALUE"""),"Yes")</f>
        <v>Yes</v>
      </c>
      <c r="D1677" s="1" t="str">
        <f t="shared" si="1"/>
        <v>Gashin Ghazizadeh</v>
      </c>
    </row>
    <row r="1678">
      <c r="A1678" s="1" t="str">
        <f>IFERROR(__xludf.DUMMYFUNCTION("""COMPUTED_VALUE"""),"Petr Frolkin")</f>
        <v>Petr Frolkin</v>
      </c>
      <c r="B1678" s="1" t="str">
        <f>IFERROR(__xludf.DUMMYFUNCTION("""COMPUTED_VALUE"""),"Yes")</f>
        <v>Yes</v>
      </c>
      <c r="D1678" s="1" t="str">
        <f t="shared" si="1"/>
        <v>Petr Frolkin</v>
      </c>
    </row>
    <row r="1679">
      <c r="A1679" s="1" t="str">
        <f>IFERROR(__xludf.DUMMYFUNCTION("""COMPUTED_VALUE"""),"Alumanda Shakankale")</f>
        <v>Alumanda Shakankale</v>
      </c>
      <c r="B1679" s="1" t="str">
        <f>IFERROR(__xludf.DUMMYFUNCTION("""COMPUTED_VALUE"""),"Yes")</f>
        <v>Yes</v>
      </c>
      <c r="D1679" s="1" t="str">
        <f t="shared" si="1"/>
        <v>Alumanda Shakankale</v>
      </c>
    </row>
    <row r="1680">
      <c r="A1680" s="1" t="str">
        <f>IFERROR(__xludf.DUMMYFUNCTION("""COMPUTED_VALUE"""),"Omar Fuentes")</f>
        <v>Omar Fuentes</v>
      </c>
      <c r="B1680" s="1" t="str">
        <f>IFERROR(__xludf.DUMMYFUNCTION("""COMPUTED_VALUE"""),"Yes")</f>
        <v>Yes</v>
      </c>
      <c r="D1680" s="1" t="str">
        <f t="shared" si="1"/>
        <v>Omar Fuentes</v>
      </c>
    </row>
    <row r="1681">
      <c r="A1681" s="1" t="str">
        <f>IFERROR(__xludf.DUMMYFUNCTION("""COMPUTED_VALUE"""),"Siewlee")</f>
        <v>Siewlee</v>
      </c>
      <c r="B1681" s="1" t="str">
        <f>IFERROR(__xludf.DUMMYFUNCTION("""COMPUTED_VALUE"""),"Yes")</f>
        <v>Yes</v>
      </c>
      <c r="D1681" s="1" t="str">
        <f t="shared" si="1"/>
        <v>Siewlee</v>
      </c>
    </row>
    <row r="1682">
      <c r="A1682" s="1" t="str">
        <f>IFERROR(__xludf.DUMMYFUNCTION("""COMPUTED_VALUE"""),"Elton Kwek")</f>
        <v>Elton Kwek</v>
      </c>
      <c r="B1682" s="1" t="str">
        <f>IFERROR(__xludf.DUMMYFUNCTION("""COMPUTED_VALUE"""),"Yes")</f>
        <v>Yes</v>
      </c>
      <c r="D1682" s="1" t="str">
        <f t="shared" si="1"/>
        <v>Elton Kwek</v>
      </c>
    </row>
    <row r="1683">
      <c r="A1683" s="1" t="str">
        <f>IFERROR(__xludf.DUMMYFUNCTION("""COMPUTED_VALUE"""),"Natalia Monroy Rosas")</f>
        <v>Natalia Monroy Rosas</v>
      </c>
      <c r="B1683" s="1" t="str">
        <f>IFERROR(__xludf.DUMMYFUNCTION("""COMPUTED_VALUE"""),"Yes")</f>
        <v>Yes</v>
      </c>
      <c r="D1683" s="1" t="str">
        <f t="shared" si="1"/>
        <v>Natalia Monroy Rosas</v>
      </c>
    </row>
    <row r="1684">
      <c r="A1684" s="1" t="str">
        <f>IFERROR(__xludf.DUMMYFUNCTION("""COMPUTED_VALUE"""),"Toyin Olatile")</f>
        <v>Toyin Olatile</v>
      </c>
      <c r="B1684" s="1" t="str">
        <f>IFERROR(__xludf.DUMMYFUNCTION("""COMPUTED_VALUE"""),"Yes")</f>
        <v>Yes</v>
      </c>
      <c r="D1684" s="1" t="str">
        <f t="shared" si="1"/>
        <v>Toyin Olatile</v>
      </c>
    </row>
    <row r="1685">
      <c r="A1685" s="1" t="str">
        <f>IFERROR(__xludf.DUMMYFUNCTION("""COMPUTED_VALUE"""),"Ahmed Abdelhameed")</f>
        <v>Ahmed Abdelhameed</v>
      </c>
      <c r="B1685" s="1" t="str">
        <f>IFERROR(__xludf.DUMMYFUNCTION("""COMPUTED_VALUE"""),"Yes")</f>
        <v>Yes</v>
      </c>
      <c r="D1685" s="1" t="str">
        <f t="shared" si="1"/>
        <v>Ahmed Abdelhameed</v>
      </c>
    </row>
    <row r="1686">
      <c r="A1686" s="1" t="str">
        <f>IFERROR(__xludf.DUMMYFUNCTION("""COMPUTED_VALUE"""),"Abhinay Bhoikar")</f>
        <v>Abhinay Bhoikar</v>
      </c>
      <c r="B1686" s="1" t="str">
        <f>IFERROR(__xludf.DUMMYFUNCTION("""COMPUTED_VALUE"""),"Yes")</f>
        <v>Yes</v>
      </c>
      <c r="D1686" s="1" t="str">
        <f t="shared" si="1"/>
        <v>Abhinay Bhoikar</v>
      </c>
    </row>
    <row r="1687">
      <c r="A1687" s="1" t="str">
        <f>IFERROR(__xludf.DUMMYFUNCTION("""COMPUTED_VALUE"""),"Georgi")</f>
        <v>Georgi</v>
      </c>
      <c r="B1687" s="1" t="str">
        <f>IFERROR(__xludf.DUMMYFUNCTION("""COMPUTED_VALUE"""),"Yes")</f>
        <v>Yes</v>
      </c>
      <c r="D1687" s="1" t="str">
        <f t="shared" si="1"/>
        <v>Georgi</v>
      </c>
    </row>
    <row r="1688">
      <c r="A1688" s="1" t="str">
        <f>IFERROR(__xludf.DUMMYFUNCTION("""COMPUTED_VALUE"""),"Giselle Velazquez")</f>
        <v>Giselle Velazquez</v>
      </c>
      <c r="B1688" s="1" t="str">
        <f>IFERROR(__xludf.DUMMYFUNCTION("""COMPUTED_VALUE"""),"Yes")</f>
        <v>Yes</v>
      </c>
      <c r="D1688" s="1" t="str">
        <f t="shared" si="1"/>
        <v>Giselle Velazquez</v>
      </c>
    </row>
    <row r="1689">
      <c r="A1689" s="1" t="str">
        <f>IFERROR(__xludf.DUMMYFUNCTION("""COMPUTED_VALUE"""),"Alisha Goyal")</f>
        <v>Alisha Goyal</v>
      </c>
      <c r="B1689" s="1" t="str">
        <f>IFERROR(__xludf.DUMMYFUNCTION("""COMPUTED_VALUE"""),"Yes")</f>
        <v>Yes</v>
      </c>
      <c r="D1689" s="1" t="str">
        <f t="shared" si="1"/>
        <v>Alisha Goyal</v>
      </c>
    </row>
    <row r="1690">
      <c r="A1690" s="1" t="str">
        <f>IFERROR(__xludf.DUMMYFUNCTION("""COMPUTED_VALUE"""),"Gabriella")</f>
        <v>Gabriella</v>
      </c>
      <c r="B1690" s="1" t="str">
        <f>IFERROR(__xludf.DUMMYFUNCTION("""COMPUTED_VALUE"""),"Yes")</f>
        <v>Yes</v>
      </c>
      <c r="D1690" s="1" t="str">
        <f t="shared" si="1"/>
        <v>Gabriella</v>
      </c>
    </row>
    <row r="1691">
      <c r="A1691" s="1" t="str">
        <f>IFERROR(__xludf.DUMMYFUNCTION("""COMPUTED_VALUE"""),"Aditi Chadha")</f>
        <v>Aditi Chadha</v>
      </c>
      <c r="B1691" s="1" t="str">
        <f>IFERROR(__xludf.DUMMYFUNCTION("""COMPUTED_VALUE"""),"Yes")</f>
        <v>Yes</v>
      </c>
      <c r="D1691" s="1" t="str">
        <f t="shared" si="1"/>
        <v>Aditi Chadha</v>
      </c>
    </row>
    <row r="1692">
      <c r="A1692" s="1" t="str">
        <f>IFERROR(__xludf.DUMMYFUNCTION("""COMPUTED_VALUE"""),"Shubhankar Borade")</f>
        <v>Shubhankar Borade</v>
      </c>
      <c r="B1692" s="1" t="str">
        <f>IFERROR(__xludf.DUMMYFUNCTION("""COMPUTED_VALUE"""),"Yes")</f>
        <v>Yes</v>
      </c>
      <c r="D1692" s="1" t="str">
        <f t="shared" si="1"/>
        <v>Shubhankar Borade</v>
      </c>
    </row>
    <row r="1693">
      <c r="A1693" s="1" t="str">
        <f>IFERROR(__xludf.DUMMYFUNCTION("""COMPUTED_VALUE"""),"mnsb1004")</f>
        <v>mnsb1004</v>
      </c>
      <c r="B1693" s="1" t="str">
        <f>IFERROR(__xludf.DUMMYFUNCTION("""COMPUTED_VALUE"""),"Yes")</f>
        <v>Yes</v>
      </c>
      <c r="D1693" s="1" t="str">
        <f t="shared" si="1"/>
        <v>mnsb1004</v>
      </c>
    </row>
    <row r="1694">
      <c r="A1694" s="1" t="str">
        <f>IFERROR(__xludf.DUMMYFUNCTION("""COMPUTED_VALUE"""),"Jamshed Khan")</f>
        <v>Jamshed Khan</v>
      </c>
      <c r="B1694" s="1" t="str">
        <f>IFERROR(__xludf.DUMMYFUNCTION("""COMPUTED_VALUE"""),"Yes")</f>
        <v>Yes</v>
      </c>
      <c r="D1694" s="1" t="str">
        <f t="shared" si="1"/>
        <v>Jamshed Khan</v>
      </c>
    </row>
    <row r="1695">
      <c r="A1695" s="1" t="str">
        <f>IFERROR(__xludf.DUMMYFUNCTION("""COMPUTED_VALUE"""),"souji2k8")</f>
        <v>souji2k8</v>
      </c>
      <c r="B1695" s="1" t="str">
        <f>IFERROR(__xludf.DUMMYFUNCTION("""COMPUTED_VALUE"""),"Yes")</f>
        <v>Yes</v>
      </c>
      <c r="D1695" s="1" t="str">
        <f t="shared" si="1"/>
        <v>souji2k8</v>
      </c>
    </row>
    <row r="1696">
      <c r="A1696" s="1" t="str">
        <f>IFERROR(__xludf.DUMMYFUNCTION("""COMPUTED_VALUE"""),"Korubilli_Prasanna.udacity")</f>
        <v>Korubilli_Prasanna.udacity</v>
      </c>
      <c r="B1696" s="1" t="str">
        <f>IFERROR(__xludf.DUMMYFUNCTION("""COMPUTED_VALUE"""),"Yes")</f>
        <v>Yes</v>
      </c>
      <c r="D1696" s="1" t="str">
        <f t="shared" si="1"/>
        <v>Korubilli_Prasanna.udacity</v>
      </c>
    </row>
    <row r="1697">
      <c r="A1697" s="1" t="str">
        <f>IFERROR(__xludf.DUMMYFUNCTION("""COMPUTED_VALUE"""),"Gabriel Fior")</f>
        <v>Gabriel Fior</v>
      </c>
      <c r="B1697" s="1" t="str">
        <f>IFERROR(__xludf.DUMMYFUNCTION("""COMPUTED_VALUE"""),"Yes")</f>
        <v>Yes</v>
      </c>
      <c r="D1697" s="1" t="str">
        <f t="shared" si="1"/>
        <v>Gabriel Fior</v>
      </c>
    </row>
    <row r="1698">
      <c r="A1698" s="1" t="str">
        <f>IFERROR(__xludf.DUMMYFUNCTION("""COMPUTED_VALUE"""),"Pune")</f>
        <v>Pune</v>
      </c>
      <c r="B1698" s="1" t="str">
        <f>IFERROR(__xludf.DUMMYFUNCTION("""COMPUTED_VALUE"""),"Yes")</f>
        <v>Yes</v>
      </c>
      <c r="D1698" s="1" t="str">
        <f t="shared" si="1"/>
        <v>Pune</v>
      </c>
    </row>
    <row r="1699">
      <c r="A1699" s="1" t="str">
        <f>IFERROR(__xludf.DUMMYFUNCTION("""COMPUTED_VALUE"""),"Kanchan Yadav")</f>
        <v>Kanchan Yadav</v>
      </c>
      <c r="B1699" s="1" t="str">
        <f>IFERROR(__xludf.DUMMYFUNCTION("""COMPUTED_VALUE"""),"Yes")</f>
        <v>Yes</v>
      </c>
      <c r="D1699" s="1" t="str">
        <f t="shared" si="1"/>
        <v>Kanchan Yadav</v>
      </c>
    </row>
    <row r="1700">
      <c r="A1700" s="1" t="str">
        <f>IFERROR(__xludf.DUMMYFUNCTION("""COMPUTED_VALUE"""),"Karan R")</f>
        <v>Karan R</v>
      </c>
      <c r="B1700" s="1" t="str">
        <f>IFERROR(__xludf.DUMMYFUNCTION("""COMPUTED_VALUE"""),"Yes")</f>
        <v>Yes</v>
      </c>
      <c r="D1700" s="1" t="str">
        <f t="shared" si="1"/>
        <v>Karan R</v>
      </c>
    </row>
    <row r="1701">
      <c r="A1701" s="1" t="str">
        <f>IFERROR(__xludf.DUMMYFUNCTION("""COMPUTED_VALUE"""),"Monika")</f>
        <v>Monika</v>
      </c>
      <c r="B1701" s="1" t="str">
        <f>IFERROR(__xludf.DUMMYFUNCTION("""COMPUTED_VALUE"""),"Yes")</f>
        <v>Yes</v>
      </c>
      <c r="D1701" s="1" t="str">
        <f t="shared" si="1"/>
        <v>Monika</v>
      </c>
    </row>
    <row r="1702">
      <c r="A1702" s="1" t="str">
        <f>IFERROR(__xludf.DUMMYFUNCTION("""COMPUTED_VALUE"""),"Sessika")</f>
        <v>Sessika</v>
      </c>
      <c r="B1702" s="1" t="str">
        <f>IFERROR(__xludf.DUMMYFUNCTION("""COMPUTED_VALUE"""),"Yes")</f>
        <v>Yes</v>
      </c>
      <c r="D1702" s="1" t="str">
        <f t="shared" si="1"/>
        <v>Sessika</v>
      </c>
    </row>
    <row r="1703">
      <c r="A1703" s="1" t="str">
        <f>IFERROR(__xludf.DUMMYFUNCTION("""COMPUTED_VALUE"""),"Rajesh Roy")</f>
        <v>Rajesh Roy</v>
      </c>
      <c r="B1703" s="1" t="str">
        <f>IFERROR(__xludf.DUMMYFUNCTION("""COMPUTED_VALUE"""),"Yes")</f>
        <v>Yes</v>
      </c>
      <c r="D1703" s="1" t="str">
        <f t="shared" si="1"/>
        <v>Rajesh Roy</v>
      </c>
    </row>
    <row r="1704">
      <c r="A1704" s="1" t="str">
        <f>IFERROR(__xludf.DUMMYFUNCTION("""COMPUTED_VALUE"""),"Odette")</f>
        <v>Odette</v>
      </c>
      <c r="B1704" s="1" t="str">
        <f>IFERROR(__xludf.DUMMYFUNCTION("""COMPUTED_VALUE"""),"Yes")</f>
        <v>Yes</v>
      </c>
      <c r="D1704" s="1" t="str">
        <f t="shared" si="1"/>
        <v>Odette</v>
      </c>
    </row>
    <row r="1705">
      <c r="A1705" s="1" t="str">
        <f>IFERROR(__xludf.DUMMYFUNCTION("""COMPUTED_VALUE"""),"Mohamed Fazal Mustafa ")</f>
        <v>Mohamed Fazal Mustafa </v>
      </c>
      <c r="B1705" s="1" t="str">
        <f>IFERROR(__xludf.DUMMYFUNCTION("""COMPUTED_VALUE"""),"Yes")</f>
        <v>Yes</v>
      </c>
      <c r="D1705" s="1" t="str">
        <f t="shared" si="1"/>
        <v>Mohamed Fazal Mustafa</v>
      </c>
    </row>
    <row r="1706">
      <c r="A1706" s="1" t="str">
        <f>IFERROR(__xludf.DUMMYFUNCTION("""COMPUTED_VALUE"""),"PB.udacity")</f>
        <v>PB.udacity</v>
      </c>
      <c r="B1706" s="1" t="str">
        <f>IFERROR(__xludf.DUMMYFUNCTION("""COMPUTED_VALUE"""),"Yes")</f>
        <v>Yes</v>
      </c>
      <c r="D1706" s="1" t="str">
        <f t="shared" si="1"/>
        <v>PB.udacity</v>
      </c>
    </row>
    <row r="1707">
      <c r="A1707" s="1" t="str">
        <f>IFERROR(__xludf.DUMMYFUNCTION("""COMPUTED_VALUE"""),"Corrie")</f>
        <v>Corrie</v>
      </c>
      <c r="B1707" s="1" t="str">
        <f>IFERROR(__xludf.DUMMYFUNCTION("""COMPUTED_VALUE"""),"Yes")</f>
        <v>Yes</v>
      </c>
      <c r="D1707" s="1" t="str">
        <f t="shared" si="1"/>
        <v>Corrie</v>
      </c>
    </row>
    <row r="1708">
      <c r="A1708" s="1" t="str">
        <f>IFERROR(__xludf.DUMMYFUNCTION("""COMPUTED_VALUE"""),"Oluseun Olulana")</f>
        <v>Oluseun Olulana</v>
      </c>
      <c r="B1708" s="1" t="str">
        <f>IFERROR(__xludf.DUMMYFUNCTION("""COMPUTED_VALUE"""),"Yes")</f>
        <v>Yes</v>
      </c>
      <c r="D1708" s="1" t="str">
        <f t="shared" si="1"/>
        <v>Oluseun Olulana</v>
      </c>
    </row>
    <row r="1709">
      <c r="A1709" s="1" t="str">
        <f>IFERROR(__xludf.DUMMYFUNCTION("""COMPUTED_VALUE"""),"Fatima-Ezzahra OUHMID")</f>
        <v>Fatima-Ezzahra OUHMID</v>
      </c>
      <c r="B1709" s="1" t="str">
        <f>IFERROR(__xludf.DUMMYFUNCTION("""COMPUTED_VALUE"""),"Yes")</f>
        <v>Yes</v>
      </c>
      <c r="D1709" s="1" t="str">
        <f t="shared" si="1"/>
        <v>Fatima-Ezzahra OUHMID</v>
      </c>
    </row>
    <row r="1710">
      <c r="A1710" s="1" t="str">
        <f>IFERROR(__xludf.DUMMYFUNCTION("""COMPUTED_VALUE"""),"April_D")</f>
        <v>April_D</v>
      </c>
      <c r="B1710" s="1" t="str">
        <f>IFERROR(__xludf.DUMMYFUNCTION("""COMPUTED_VALUE"""),"Yes")</f>
        <v>Yes</v>
      </c>
      <c r="D1710" s="1" t="str">
        <f t="shared" si="1"/>
        <v>April_D</v>
      </c>
    </row>
    <row r="1711">
      <c r="A1711" s="1" t="str">
        <f>IFERROR(__xludf.DUMMYFUNCTION("""COMPUTED_VALUE"""),"Ria Goel")</f>
        <v>Ria Goel</v>
      </c>
      <c r="B1711" s="1" t="str">
        <f>IFERROR(__xludf.DUMMYFUNCTION("""COMPUTED_VALUE"""),"Yes")</f>
        <v>Yes</v>
      </c>
      <c r="D1711" s="1" t="str">
        <f t="shared" si="1"/>
        <v>Ria Goel</v>
      </c>
    </row>
    <row r="1712">
      <c r="A1712" s="1" t="str">
        <f>IFERROR(__xludf.DUMMYFUNCTION("""COMPUTED_VALUE"""),"Deepika Vemuri")</f>
        <v>Deepika Vemuri</v>
      </c>
      <c r="B1712" s="1" t="str">
        <f>IFERROR(__xludf.DUMMYFUNCTION("""COMPUTED_VALUE"""),"Yes")</f>
        <v>Yes</v>
      </c>
      <c r="D1712" s="1" t="str">
        <f t="shared" si="1"/>
        <v>Deepika Vemuri</v>
      </c>
    </row>
    <row r="1713">
      <c r="A1713" s="1" t="str">
        <f>IFERROR(__xludf.DUMMYFUNCTION("""COMPUTED_VALUE"""),"Arindam Banerjee")</f>
        <v>Arindam Banerjee</v>
      </c>
      <c r="B1713" s="1" t="str">
        <f>IFERROR(__xludf.DUMMYFUNCTION("""COMPUTED_VALUE"""),"Yes")</f>
        <v>Yes</v>
      </c>
      <c r="D1713" s="1" t="str">
        <f t="shared" si="1"/>
        <v>Arindam Banerjee</v>
      </c>
    </row>
    <row r="1714">
      <c r="A1714" s="1" t="str">
        <f>IFERROR(__xludf.DUMMYFUNCTION("""COMPUTED_VALUE"""),"Adeshola Afolabi")</f>
        <v>Adeshola Afolabi</v>
      </c>
      <c r="B1714" s="1" t="str">
        <f>IFERROR(__xludf.DUMMYFUNCTION("""COMPUTED_VALUE"""),"Yes")</f>
        <v>Yes</v>
      </c>
      <c r="D1714" s="1" t="str">
        <f t="shared" si="1"/>
        <v>Adeshola Afolabi</v>
      </c>
    </row>
    <row r="1715">
      <c r="A1715" s="1" t="str">
        <f>IFERROR(__xludf.DUMMYFUNCTION("""COMPUTED_VALUE"""),"Deepali")</f>
        <v>Deepali</v>
      </c>
      <c r="B1715" s="1" t="str">
        <f>IFERROR(__xludf.DUMMYFUNCTION("""COMPUTED_VALUE"""),"Yes")</f>
        <v>Yes</v>
      </c>
      <c r="D1715" s="1" t="str">
        <f t="shared" si="1"/>
        <v>Deepali</v>
      </c>
    </row>
    <row r="1716">
      <c r="A1716" s="1" t="str">
        <f>IFERROR(__xludf.DUMMYFUNCTION("""COMPUTED_VALUE"""),"Margot")</f>
        <v>Margot</v>
      </c>
      <c r="B1716" s="1" t="str">
        <f>IFERROR(__xludf.DUMMYFUNCTION("""COMPUTED_VALUE"""),"Yes")</f>
        <v>Yes</v>
      </c>
      <c r="D1716" s="1" t="str">
        <f t="shared" si="1"/>
        <v>Margot</v>
      </c>
    </row>
    <row r="1717">
      <c r="A1717" s="1" t="str">
        <f>IFERROR(__xludf.DUMMYFUNCTION("""COMPUTED_VALUE"""),"Anup Thakkar")</f>
        <v>Anup Thakkar</v>
      </c>
      <c r="B1717" s="1" t="str">
        <f>IFERROR(__xludf.DUMMYFUNCTION("""COMPUTED_VALUE"""),"Yes")</f>
        <v>Yes</v>
      </c>
      <c r="D1717" s="1" t="str">
        <f t="shared" si="1"/>
        <v>Anup Thakkar</v>
      </c>
    </row>
    <row r="1718">
      <c r="A1718" s="1" t="str">
        <f>IFERROR(__xludf.DUMMYFUNCTION("""COMPUTED_VALUE"""),"Mildred Amalemba Amiani")</f>
        <v>Mildred Amalemba Amiani</v>
      </c>
      <c r="B1718" s="1" t="str">
        <f>IFERROR(__xludf.DUMMYFUNCTION("""COMPUTED_VALUE"""),"Yes")</f>
        <v>Yes</v>
      </c>
      <c r="D1718" s="1" t="str">
        <f t="shared" si="1"/>
        <v>Mildred Amalemba Amiani</v>
      </c>
    </row>
    <row r="1719">
      <c r="A1719" s="1" t="str">
        <f>IFERROR(__xludf.DUMMYFUNCTION("""COMPUTED_VALUE"""),"Machocho Mengo")</f>
        <v>Machocho Mengo</v>
      </c>
      <c r="B1719" s="1" t="str">
        <f>IFERROR(__xludf.DUMMYFUNCTION("""COMPUTED_VALUE"""),"Yes")</f>
        <v>Yes</v>
      </c>
      <c r="D1719" s="1" t="str">
        <f t="shared" si="1"/>
        <v>Machocho Mengo</v>
      </c>
    </row>
    <row r="1720">
      <c r="A1720" s="1" t="str">
        <f>IFERROR(__xludf.DUMMYFUNCTION("""COMPUTED_VALUE"""),"Omar Medhat")</f>
        <v>Omar Medhat</v>
      </c>
      <c r="B1720" s="1" t="str">
        <f>IFERROR(__xludf.DUMMYFUNCTION("""COMPUTED_VALUE"""),"Yes")</f>
        <v>Yes</v>
      </c>
      <c r="D1720" s="1" t="str">
        <f t="shared" si="1"/>
        <v>Omar Medhat</v>
      </c>
    </row>
    <row r="1721">
      <c r="A1721" s="1" t="str">
        <f>IFERROR(__xludf.DUMMYFUNCTION("""COMPUTED_VALUE"""),"AtishiMiral")</f>
        <v>AtishiMiral</v>
      </c>
      <c r="B1721" s="1" t="str">
        <f>IFERROR(__xludf.DUMMYFUNCTION("""COMPUTED_VALUE"""),"Yes")</f>
        <v>Yes</v>
      </c>
      <c r="D1721" s="1" t="str">
        <f t="shared" si="1"/>
        <v>AtishiMiral</v>
      </c>
    </row>
    <row r="1722">
      <c r="A1722" s="1" t="str">
        <f>IFERROR(__xludf.DUMMYFUNCTION("""COMPUTED_VALUE"""),"Kalpa")</f>
        <v>Kalpa</v>
      </c>
      <c r="B1722" s="1" t="str">
        <f>IFERROR(__xludf.DUMMYFUNCTION("""COMPUTED_VALUE"""),"Yes")</f>
        <v>Yes</v>
      </c>
      <c r="D1722" s="1" t="str">
        <f t="shared" si="1"/>
        <v>Kalpa</v>
      </c>
    </row>
    <row r="1723">
      <c r="A1723" s="1" t="str">
        <f>IFERROR(__xludf.DUMMYFUNCTION("""COMPUTED_VALUE"""),"Camila")</f>
        <v>Camila</v>
      </c>
      <c r="B1723" s="1" t="str">
        <f>IFERROR(__xludf.DUMMYFUNCTION("""COMPUTED_VALUE"""),"Yes")</f>
        <v>Yes</v>
      </c>
      <c r="D1723" s="1" t="str">
        <f t="shared" si="1"/>
        <v>Camila</v>
      </c>
    </row>
    <row r="1724">
      <c r="A1724" s="1" t="str">
        <f>IFERROR(__xludf.DUMMYFUNCTION("""COMPUTED_VALUE"""),"Manasi Gupta")</f>
        <v>Manasi Gupta</v>
      </c>
      <c r="B1724" s="1" t="str">
        <f>IFERROR(__xludf.DUMMYFUNCTION("""COMPUTED_VALUE"""),"Yes")</f>
        <v>Yes</v>
      </c>
      <c r="D1724" s="1" t="str">
        <f t="shared" si="1"/>
        <v>Manasi Gupta</v>
      </c>
    </row>
    <row r="1725">
      <c r="A1725" s="1" t="str">
        <f>IFERROR(__xludf.DUMMYFUNCTION("""COMPUTED_VALUE"""),"Ayoyinka ")</f>
        <v>Ayoyinka </v>
      </c>
      <c r="B1725" s="1" t="str">
        <f>IFERROR(__xludf.DUMMYFUNCTION("""COMPUTED_VALUE"""),"Yes")</f>
        <v>Yes</v>
      </c>
      <c r="D1725" s="1" t="str">
        <f t="shared" si="1"/>
        <v>Ayoyinka</v>
      </c>
    </row>
    <row r="1726">
      <c r="A1726" s="1" t="str">
        <f>IFERROR(__xludf.DUMMYFUNCTION("""COMPUTED_VALUE"""),"Murad A. Yaghi")</f>
        <v>Murad A. Yaghi</v>
      </c>
      <c r="B1726" s="1" t="str">
        <f>IFERROR(__xludf.DUMMYFUNCTION("""COMPUTED_VALUE"""),"Yes")</f>
        <v>Yes</v>
      </c>
      <c r="D1726" s="1" t="str">
        <f t="shared" si="1"/>
        <v>Murad A. Yaghi</v>
      </c>
    </row>
    <row r="1727">
      <c r="A1727" s="1" t="str">
        <f>IFERROR(__xludf.DUMMYFUNCTION("""COMPUTED_VALUE"""),"Iishi Patel")</f>
        <v>Iishi Patel</v>
      </c>
      <c r="B1727" s="1" t="str">
        <f>IFERROR(__xludf.DUMMYFUNCTION("""COMPUTED_VALUE"""),"Yes")</f>
        <v>Yes</v>
      </c>
      <c r="D1727" s="1" t="str">
        <f t="shared" si="1"/>
        <v>Iishi Patel</v>
      </c>
    </row>
    <row r="1728">
      <c r="A1728" s="1" t="str">
        <f>IFERROR(__xludf.DUMMYFUNCTION("""COMPUTED_VALUE"""),"Bilal Tasneem")</f>
        <v>Bilal Tasneem</v>
      </c>
      <c r="B1728" s="1" t="str">
        <f>IFERROR(__xludf.DUMMYFUNCTION("""COMPUTED_VALUE"""),"Yes")</f>
        <v>Yes</v>
      </c>
      <c r="D1728" s="1" t="str">
        <f t="shared" si="1"/>
        <v>Bilal Tasneem</v>
      </c>
    </row>
    <row r="1729">
      <c r="A1729" s="1" t="str">
        <f>IFERROR(__xludf.DUMMYFUNCTION("""COMPUTED_VALUE"""),"Sri Sharanya")</f>
        <v>Sri Sharanya</v>
      </c>
      <c r="B1729" s="1" t="str">
        <f>IFERROR(__xludf.DUMMYFUNCTION("""COMPUTED_VALUE"""),"Yes")</f>
        <v>Yes</v>
      </c>
      <c r="D1729" s="1" t="str">
        <f t="shared" si="1"/>
        <v>Sri Sharanya</v>
      </c>
    </row>
    <row r="1730">
      <c r="A1730" s="1" t="str">
        <f>IFERROR(__xludf.DUMMYFUNCTION("""COMPUTED_VALUE"""),"Arthur Reis de Carvalho")</f>
        <v>Arthur Reis de Carvalho</v>
      </c>
      <c r="B1730" s="1" t="str">
        <f>IFERROR(__xludf.DUMMYFUNCTION("""COMPUTED_VALUE"""),"Yes")</f>
        <v>Yes</v>
      </c>
      <c r="D1730" s="1" t="str">
        <f t="shared" si="1"/>
        <v>Arthur Reis de Carvalho</v>
      </c>
    </row>
    <row r="1731">
      <c r="A1731" s="1" t="str">
        <f>IFERROR(__xludf.DUMMYFUNCTION("""COMPUTED_VALUE"""),"Yogesh J")</f>
        <v>Yogesh J</v>
      </c>
      <c r="B1731" s="1" t="str">
        <f>IFERROR(__xludf.DUMMYFUNCTION("""COMPUTED_VALUE"""),"Yes")</f>
        <v>Yes</v>
      </c>
      <c r="D1731" s="1" t="str">
        <f t="shared" si="1"/>
        <v>Yogesh J</v>
      </c>
    </row>
    <row r="1732">
      <c r="A1732" s="1" t="str">
        <f>IFERROR(__xludf.DUMMYFUNCTION("""COMPUTED_VALUE"""),"Aditi Singh")</f>
        <v>Aditi Singh</v>
      </c>
      <c r="B1732" s="1" t="str">
        <f>IFERROR(__xludf.DUMMYFUNCTION("""COMPUTED_VALUE"""),"Yes")</f>
        <v>Yes</v>
      </c>
      <c r="D1732" s="1" t="str">
        <f t="shared" si="1"/>
        <v>Aditi Singh</v>
      </c>
    </row>
    <row r="1733">
      <c r="A1733" s="1" t="str">
        <f>IFERROR(__xludf.DUMMYFUNCTION("""COMPUTED_VALUE"""),"Viral Mamniya")</f>
        <v>Viral Mamniya</v>
      </c>
      <c r="B1733" s="1" t="str">
        <f>IFERROR(__xludf.DUMMYFUNCTION("""COMPUTED_VALUE"""),"Yes")</f>
        <v>Yes</v>
      </c>
      <c r="D1733" s="1" t="str">
        <f t="shared" si="1"/>
        <v>Viral Mamniya</v>
      </c>
    </row>
    <row r="1734">
      <c r="A1734" s="1" t="str">
        <f>IFERROR(__xludf.DUMMYFUNCTION("""COMPUTED_VALUE"""),"Philo R")</f>
        <v>Philo R</v>
      </c>
      <c r="B1734" s="1" t="str">
        <f>IFERROR(__xludf.DUMMYFUNCTION("""COMPUTED_VALUE"""),"Yes")</f>
        <v>Yes</v>
      </c>
      <c r="D1734" s="1" t="str">
        <f t="shared" si="1"/>
        <v>Philo R</v>
      </c>
    </row>
    <row r="1735">
      <c r="A1735" s="1" t="str">
        <f>IFERROR(__xludf.DUMMYFUNCTION("""COMPUTED_VALUE"""),"Md. Abdul Monim")</f>
        <v>Md. Abdul Monim</v>
      </c>
      <c r="B1735" s="1" t="str">
        <f>IFERROR(__xludf.DUMMYFUNCTION("""COMPUTED_VALUE"""),"Yes")</f>
        <v>Yes</v>
      </c>
      <c r="D1735" s="1" t="str">
        <f t="shared" si="1"/>
        <v>Md. Abdul Monim</v>
      </c>
    </row>
    <row r="1736">
      <c r="A1736" s="1" t="str">
        <f>IFERROR(__xludf.DUMMYFUNCTION("""COMPUTED_VALUE"""),"Olajumoke")</f>
        <v>Olajumoke</v>
      </c>
      <c r="B1736" s="1" t="str">
        <f>IFERROR(__xludf.DUMMYFUNCTION("""COMPUTED_VALUE"""),"Yes")</f>
        <v>Yes</v>
      </c>
      <c r="D1736" s="1" t="str">
        <f t="shared" si="1"/>
        <v>Olajumoke</v>
      </c>
    </row>
    <row r="1737">
      <c r="A1737" s="1" t="str">
        <f>IFERROR(__xludf.DUMMYFUNCTION("""COMPUTED_VALUE"""),"Nihith Reddy")</f>
        <v>Nihith Reddy</v>
      </c>
      <c r="B1737" s="1" t="str">
        <f>IFERROR(__xludf.DUMMYFUNCTION("""COMPUTED_VALUE"""),"Yes")</f>
        <v>Yes</v>
      </c>
      <c r="D1737" s="1" t="str">
        <f t="shared" si="1"/>
        <v>Nihith Reddy</v>
      </c>
    </row>
    <row r="1738">
      <c r="A1738" s="1" t="str">
        <f>IFERROR(__xludf.DUMMYFUNCTION("""COMPUTED_VALUE"""),"Lulua")</f>
        <v>Lulua</v>
      </c>
      <c r="B1738" s="1" t="str">
        <f>IFERROR(__xludf.DUMMYFUNCTION("""COMPUTED_VALUE"""),"Yes")</f>
        <v>Yes</v>
      </c>
      <c r="D1738" s="1" t="str">
        <f t="shared" si="1"/>
        <v>Lulua</v>
      </c>
    </row>
    <row r="1739">
      <c r="A1739" s="1" t="str">
        <f>IFERROR(__xludf.DUMMYFUNCTION("""COMPUTED_VALUE"""),"iair linker")</f>
        <v>iair linker</v>
      </c>
      <c r="B1739" s="1" t="str">
        <f>IFERROR(__xludf.DUMMYFUNCTION("""COMPUTED_VALUE"""),"Yes")</f>
        <v>Yes</v>
      </c>
      <c r="D1739" s="1" t="str">
        <f t="shared" si="1"/>
        <v>iair linker</v>
      </c>
    </row>
    <row r="1740">
      <c r="A1740" s="1" t="str">
        <f>IFERROR(__xludf.DUMMYFUNCTION("""COMPUTED_VALUE"""),"Mokarrameh Einlou")</f>
        <v>Mokarrameh Einlou</v>
      </c>
      <c r="B1740" s="1" t="str">
        <f>IFERROR(__xludf.DUMMYFUNCTION("""COMPUTED_VALUE"""),"Yes")</f>
        <v>Yes</v>
      </c>
      <c r="D1740" s="1" t="str">
        <f t="shared" si="1"/>
        <v>Mokarrameh Einlou</v>
      </c>
    </row>
    <row r="1741">
      <c r="A1741" s="1" t="str">
        <f>IFERROR(__xludf.DUMMYFUNCTION("""COMPUTED_VALUE"""),"Werlindo")</f>
        <v>Werlindo</v>
      </c>
      <c r="B1741" s="1" t="str">
        <f>IFERROR(__xludf.DUMMYFUNCTION("""COMPUTED_VALUE"""),"Yes")</f>
        <v>Yes</v>
      </c>
      <c r="D1741" s="1" t="str">
        <f t="shared" si="1"/>
        <v>Werlindo</v>
      </c>
    </row>
    <row r="1742">
      <c r="A1742" s="1" t="str">
        <f>IFERROR(__xludf.DUMMYFUNCTION("""COMPUTED_VALUE"""),"Minoli Vartak")</f>
        <v>Minoli Vartak</v>
      </c>
      <c r="B1742" s="1" t="str">
        <f>IFERROR(__xludf.DUMMYFUNCTION("""COMPUTED_VALUE"""),"Yes")</f>
        <v>Yes</v>
      </c>
      <c r="D1742" s="1" t="str">
        <f t="shared" si="1"/>
        <v>Minoli Vartak</v>
      </c>
    </row>
    <row r="1743">
      <c r="A1743" s="1" t="str">
        <f>IFERROR(__xludf.DUMMYFUNCTION("""COMPUTED_VALUE"""),"Maitri Paslae ")</f>
        <v>Maitri Paslae </v>
      </c>
      <c r="B1743" s="1" t="str">
        <f>IFERROR(__xludf.DUMMYFUNCTION("""COMPUTED_VALUE"""),"Yes")</f>
        <v>Yes</v>
      </c>
      <c r="D1743" s="1" t="str">
        <f t="shared" si="1"/>
        <v>Maitri Paslae</v>
      </c>
    </row>
    <row r="1744">
      <c r="A1744" s="1" t="str">
        <f>IFERROR(__xludf.DUMMYFUNCTION("""COMPUTED_VALUE"""),"Minoli Vartak")</f>
        <v>Minoli Vartak</v>
      </c>
      <c r="B1744" s="1" t="str">
        <f>IFERROR(__xludf.DUMMYFUNCTION("""COMPUTED_VALUE"""),"Yes")</f>
        <v>Yes</v>
      </c>
      <c r="D1744" s="1" t="str">
        <f t="shared" si="1"/>
        <v>Minoli Vartak</v>
      </c>
    </row>
    <row r="1745">
      <c r="A1745" s="1" t="str">
        <f>IFERROR(__xludf.DUMMYFUNCTION("""COMPUTED_VALUE"""),"Khyati")</f>
        <v>Khyati</v>
      </c>
      <c r="B1745" s="1" t="str">
        <f>IFERROR(__xludf.DUMMYFUNCTION("""COMPUTED_VALUE"""),"Yes")</f>
        <v>Yes</v>
      </c>
      <c r="D1745" s="1" t="str">
        <f t="shared" si="1"/>
        <v>Khyati</v>
      </c>
    </row>
    <row r="1746">
      <c r="A1746" s="1" t="str">
        <f>IFERROR(__xludf.DUMMYFUNCTION("""COMPUTED_VALUE"""),"Eman")</f>
        <v>Eman</v>
      </c>
      <c r="B1746" s="1" t="str">
        <f>IFERROR(__xludf.DUMMYFUNCTION("""COMPUTED_VALUE"""),"Yes")</f>
        <v>Yes</v>
      </c>
      <c r="D1746" s="1" t="str">
        <f t="shared" si="1"/>
        <v>Eman</v>
      </c>
    </row>
    <row r="1747">
      <c r="A1747" s="1" t="str">
        <f>IFERROR(__xludf.DUMMYFUNCTION("""COMPUTED_VALUE"""),"Lin C.")</f>
        <v>Lin C.</v>
      </c>
      <c r="B1747" s="1" t="str">
        <f>IFERROR(__xludf.DUMMYFUNCTION("""COMPUTED_VALUE"""),"Yes")</f>
        <v>Yes</v>
      </c>
      <c r="D1747" s="1" t="str">
        <f t="shared" si="1"/>
        <v>Lin C.</v>
      </c>
    </row>
    <row r="1748">
      <c r="A1748" s="1" t="str">
        <f>IFERROR(__xludf.DUMMYFUNCTION("""COMPUTED_VALUE"""),"Utkarsha Kandale")</f>
        <v>Utkarsha Kandale</v>
      </c>
      <c r="B1748" s="1" t="str">
        <f>IFERROR(__xludf.DUMMYFUNCTION("""COMPUTED_VALUE"""),"Yes")</f>
        <v>Yes</v>
      </c>
      <c r="D1748" s="1" t="str">
        <f t="shared" si="1"/>
        <v>Utkarsha Kandale</v>
      </c>
    </row>
    <row r="1749">
      <c r="A1749" s="1" t="str">
        <f>IFERROR(__xludf.DUMMYFUNCTION("""COMPUTED_VALUE"""),"Akhil Dsouza")</f>
        <v>Akhil Dsouza</v>
      </c>
      <c r="B1749" s="1" t="str">
        <f>IFERROR(__xludf.DUMMYFUNCTION("""COMPUTED_VALUE"""),"Yes")</f>
        <v>Yes</v>
      </c>
      <c r="D1749" s="1" t="str">
        <f t="shared" si="1"/>
        <v>Akhil Dsouza</v>
      </c>
    </row>
    <row r="1750">
      <c r="A1750" s="1" t="str">
        <f>IFERROR(__xludf.DUMMYFUNCTION("""COMPUTED_VALUE"""),"Shreyas Kale")</f>
        <v>Shreyas Kale</v>
      </c>
      <c r="B1750" s="1" t="str">
        <f>IFERROR(__xludf.DUMMYFUNCTION("""COMPUTED_VALUE"""),"Yes")</f>
        <v>Yes</v>
      </c>
      <c r="D1750" s="1" t="str">
        <f t="shared" si="1"/>
        <v>Shreyas Kale</v>
      </c>
    </row>
    <row r="1751">
      <c r="A1751" s="1" t="str">
        <f>IFERROR(__xludf.DUMMYFUNCTION("""COMPUTED_VALUE"""),"Tahreem Arif ")</f>
        <v>Tahreem Arif </v>
      </c>
      <c r="B1751" s="1" t="str">
        <f>IFERROR(__xludf.DUMMYFUNCTION("""COMPUTED_VALUE"""),"Yes")</f>
        <v>Yes</v>
      </c>
      <c r="D1751" s="1" t="str">
        <f t="shared" si="1"/>
        <v>Tahreem Arif</v>
      </c>
    </row>
    <row r="1752">
      <c r="A1752" s="1" t="str">
        <f>IFERROR(__xludf.DUMMYFUNCTION("""COMPUTED_VALUE"""),"Ahmed")</f>
        <v>Ahmed</v>
      </c>
      <c r="B1752" s="1" t="str">
        <f>IFERROR(__xludf.DUMMYFUNCTION("""COMPUTED_VALUE"""),"Yes")</f>
        <v>Yes</v>
      </c>
      <c r="D1752" s="1" t="str">
        <f t="shared" si="1"/>
        <v>Ahmed</v>
      </c>
    </row>
    <row r="1753">
      <c r="A1753" s="1" t="str">
        <f>IFERROR(__xludf.DUMMYFUNCTION("""COMPUTED_VALUE"""),"Ben Lambert")</f>
        <v>Ben Lambert</v>
      </c>
      <c r="B1753" s="1" t="str">
        <f>IFERROR(__xludf.DUMMYFUNCTION("""COMPUTED_VALUE"""),"Yes")</f>
        <v>Yes</v>
      </c>
      <c r="D1753" s="1" t="str">
        <f t="shared" si="1"/>
        <v>Ben Lambert</v>
      </c>
    </row>
    <row r="1754">
      <c r="A1754" s="1" t="str">
        <f>IFERROR(__xludf.DUMMYFUNCTION("""COMPUTED_VALUE"""),"Catherine Muraya")</f>
        <v>Catherine Muraya</v>
      </c>
      <c r="B1754" s="1" t="str">
        <f>IFERROR(__xludf.DUMMYFUNCTION("""COMPUTED_VALUE"""),"Yes")</f>
        <v>Yes</v>
      </c>
      <c r="D1754" s="1" t="str">
        <f t="shared" si="1"/>
        <v>Catherine Muraya</v>
      </c>
    </row>
    <row r="1755">
      <c r="A1755" s="1" t="str">
        <f>IFERROR(__xludf.DUMMYFUNCTION("""COMPUTED_VALUE"""),"Simonetta I.")</f>
        <v>Simonetta I.</v>
      </c>
      <c r="B1755" s="1" t="str">
        <f>IFERROR(__xludf.DUMMYFUNCTION("""COMPUTED_VALUE"""),"Yes")</f>
        <v>Yes</v>
      </c>
      <c r="D1755" s="1" t="str">
        <f t="shared" si="1"/>
        <v>Simonetta I.</v>
      </c>
    </row>
    <row r="1756">
      <c r="A1756" s="1" t="str">
        <f>IFERROR(__xludf.DUMMYFUNCTION("""COMPUTED_VALUE"""),"Fatima Al Harake")</f>
        <v>Fatima Al Harake</v>
      </c>
      <c r="B1756" s="1" t="str">
        <f>IFERROR(__xludf.DUMMYFUNCTION("""COMPUTED_VALUE"""),"Yes")</f>
        <v>Yes</v>
      </c>
      <c r="D1756" s="1" t="str">
        <f t="shared" si="1"/>
        <v>Fatima Al Harake</v>
      </c>
    </row>
    <row r="1757">
      <c r="A1757" s="1" t="str">
        <f>IFERROR(__xludf.DUMMYFUNCTION("""COMPUTED_VALUE"""),"Julián Urrea")</f>
        <v>Julián Urrea</v>
      </c>
      <c r="B1757" s="1" t="str">
        <f>IFERROR(__xludf.DUMMYFUNCTION("""COMPUTED_VALUE"""),"Yes")</f>
        <v>Yes</v>
      </c>
      <c r="D1757" s="1" t="str">
        <f t="shared" si="1"/>
        <v>Julián Urrea</v>
      </c>
    </row>
    <row r="1758">
      <c r="A1758" s="1" t="str">
        <f>IFERROR(__xludf.DUMMYFUNCTION("""COMPUTED_VALUE"""),"Cristiana Galotti")</f>
        <v>Cristiana Galotti</v>
      </c>
      <c r="B1758" s="1" t="str">
        <f>IFERROR(__xludf.DUMMYFUNCTION("""COMPUTED_VALUE"""),"Yes")</f>
        <v>Yes</v>
      </c>
      <c r="D1758" s="1" t="str">
        <f t="shared" si="1"/>
        <v>Cristiana Galotti</v>
      </c>
    </row>
    <row r="1759">
      <c r="A1759" s="1" t="str">
        <f>IFERROR(__xludf.DUMMYFUNCTION("""COMPUTED_VALUE"""),"Giorgio Zorzi")</f>
        <v>Giorgio Zorzi</v>
      </c>
      <c r="B1759" s="1" t="str">
        <f>IFERROR(__xludf.DUMMYFUNCTION("""COMPUTED_VALUE"""),"Yes")</f>
        <v>Yes</v>
      </c>
      <c r="D1759" s="1" t="str">
        <f t="shared" si="1"/>
        <v>Giorgio Zorzi</v>
      </c>
    </row>
    <row r="1760">
      <c r="A1760" s="1" t="str">
        <f>IFERROR(__xludf.DUMMYFUNCTION("""COMPUTED_VALUE"""),"Erkan")</f>
        <v>Erkan</v>
      </c>
      <c r="B1760" s="1" t="str">
        <f>IFERROR(__xludf.DUMMYFUNCTION("""COMPUTED_VALUE"""),"Yes")</f>
        <v>Yes</v>
      </c>
      <c r="D1760" s="1" t="str">
        <f t="shared" si="1"/>
        <v>Erkan</v>
      </c>
    </row>
    <row r="1761">
      <c r="A1761" s="1" t="str">
        <f>IFERROR(__xludf.DUMMYFUNCTION("""COMPUTED_VALUE"""),"Krishan")</f>
        <v>Krishan</v>
      </c>
      <c r="B1761" s="1" t="str">
        <f>IFERROR(__xludf.DUMMYFUNCTION("""COMPUTED_VALUE"""),"Yes")</f>
        <v>Yes</v>
      </c>
      <c r="D1761" s="1" t="str">
        <f t="shared" si="1"/>
        <v>Krishan</v>
      </c>
    </row>
    <row r="1762">
      <c r="A1762" s="1" t="str">
        <f>IFERROR(__xludf.DUMMYFUNCTION("""COMPUTED_VALUE"""),"satyam.bhushan")</f>
        <v>satyam.bhushan</v>
      </c>
      <c r="B1762" s="1" t="str">
        <f>IFERROR(__xludf.DUMMYFUNCTION("""COMPUTED_VALUE"""),"Yes")</f>
        <v>Yes</v>
      </c>
      <c r="D1762" s="1" t="str">
        <f t="shared" si="1"/>
        <v>satyam.bhushan</v>
      </c>
    </row>
    <row r="1763">
      <c r="A1763" s="1" t="str">
        <f>IFERROR(__xludf.DUMMYFUNCTION("""COMPUTED_VALUE"""),"Olabode Ajayi")</f>
        <v>Olabode Ajayi</v>
      </c>
      <c r="B1763" s="1" t="str">
        <f>IFERROR(__xludf.DUMMYFUNCTION("""COMPUTED_VALUE"""),"Yes")</f>
        <v>Yes</v>
      </c>
      <c r="D1763" s="1" t="str">
        <f t="shared" si="1"/>
        <v>Olabode Ajayi</v>
      </c>
    </row>
    <row r="1764">
      <c r="A1764" s="1" t="str">
        <f>IFERROR(__xludf.DUMMYFUNCTION("""COMPUTED_VALUE"""),"Zoé Goey")</f>
        <v>Zoé Goey</v>
      </c>
      <c r="B1764" s="1" t="str">
        <f>IFERROR(__xludf.DUMMYFUNCTION("""COMPUTED_VALUE"""),"Yes")</f>
        <v>Yes</v>
      </c>
      <c r="D1764" s="1" t="str">
        <f t="shared" si="1"/>
        <v>Zoé Goey</v>
      </c>
    </row>
    <row r="1765">
      <c r="A1765" s="1" t="str">
        <f>IFERROR(__xludf.DUMMYFUNCTION("""COMPUTED_VALUE"""),"Bello Musa")</f>
        <v>Bello Musa</v>
      </c>
      <c r="B1765" s="1" t="str">
        <f>IFERROR(__xludf.DUMMYFUNCTION("""COMPUTED_VALUE"""),"Yes")</f>
        <v>Yes</v>
      </c>
      <c r="D1765" s="1" t="str">
        <f t="shared" si="1"/>
        <v>Bello Musa</v>
      </c>
    </row>
    <row r="1766">
      <c r="A1766" s="1" t="str">
        <f>IFERROR(__xludf.DUMMYFUNCTION("""COMPUTED_VALUE"""),"Gulsah Guruk")</f>
        <v>Gulsah Guruk</v>
      </c>
      <c r="B1766" s="1" t="str">
        <f>IFERROR(__xludf.DUMMYFUNCTION("""COMPUTED_VALUE"""),"Yes")</f>
        <v>Yes</v>
      </c>
      <c r="D1766" s="1" t="str">
        <f t="shared" si="1"/>
        <v>Gulsah Guruk</v>
      </c>
    </row>
    <row r="1767">
      <c r="A1767" s="1" t="str">
        <f>IFERROR(__xludf.DUMMYFUNCTION("""COMPUTED_VALUE"""),"Petar Petrovski")</f>
        <v>Petar Petrovski</v>
      </c>
      <c r="B1767" s="1" t="str">
        <f>IFERROR(__xludf.DUMMYFUNCTION("""COMPUTED_VALUE"""),"Yes")</f>
        <v>Yes</v>
      </c>
      <c r="D1767" s="1" t="str">
        <f t="shared" si="1"/>
        <v>Petar Petrovski</v>
      </c>
    </row>
    <row r="1768">
      <c r="A1768" s="1" t="str">
        <f>IFERROR(__xludf.DUMMYFUNCTION("""COMPUTED_VALUE"""),"Daniela Alexandra Galindo Maldonado")</f>
        <v>Daniela Alexandra Galindo Maldonado</v>
      </c>
      <c r="B1768" s="1" t="str">
        <f>IFERROR(__xludf.DUMMYFUNCTION("""COMPUTED_VALUE"""),"Yes")</f>
        <v>Yes</v>
      </c>
      <c r="D1768" s="1" t="str">
        <f t="shared" si="1"/>
        <v>Daniela Alexandra Galindo Maldonado</v>
      </c>
    </row>
    <row r="1769">
      <c r="A1769" s="1" t="str">
        <f>IFERROR(__xludf.DUMMYFUNCTION("""COMPUTED_VALUE"""),"Harry")</f>
        <v>Harry</v>
      </c>
      <c r="B1769" s="1" t="str">
        <f>IFERROR(__xludf.DUMMYFUNCTION("""COMPUTED_VALUE"""),"Yes")</f>
        <v>Yes</v>
      </c>
      <c r="D1769" s="1" t="str">
        <f t="shared" si="1"/>
        <v>Harry</v>
      </c>
    </row>
    <row r="1770">
      <c r="A1770" s="1" t="str">
        <f>IFERROR(__xludf.DUMMYFUNCTION("""COMPUTED_VALUE"""),"Felix Yepez")</f>
        <v>Felix Yepez</v>
      </c>
      <c r="B1770" s="1" t="str">
        <f>IFERROR(__xludf.DUMMYFUNCTION("""COMPUTED_VALUE"""),"Yes")</f>
        <v>Yes</v>
      </c>
      <c r="D1770" s="1" t="str">
        <f t="shared" si="1"/>
        <v>Felix Yepez</v>
      </c>
    </row>
    <row r="1771">
      <c r="A1771" s="1" t="str">
        <f>IFERROR(__xludf.DUMMYFUNCTION("""COMPUTED_VALUE"""),"AmoCode")</f>
        <v>AmoCode</v>
      </c>
      <c r="B1771" s="1" t="str">
        <f>IFERROR(__xludf.DUMMYFUNCTION("""COMPUTED_VALUE"""),"Yes")</f>
        <v>Yes</v>
      </c>
      <c r="D1771" s="1" t="str">
        <f t="shared" si="1"/>
        <v>AmoCode</v>
      </c>
    </row>
    <row r="1772">
      <c r="A1772" s="1" t="str">
        <f>IFERROR(__xludf.DUMMYFUNCTION("""COMPUTED_VALUE"""),"Alexander Milks")</f>
        <v>Alexander Milks</v>
      </c>
      <c r="B1772" s="1" t="str">
        <f>IFERROR(__xludf.DUMMYFUNCTION("""COMPUTED_VALUE"""),"Yes")</f>
        <v>Yes</v>
      </c>
      <c r="D1772" s="1" t="str">
        <f t="shared" si="1"/>
        <v>Alexander Milks</v>
      </c>
    </row>
    <row r="1773">
      <c r="A1773" s="1" t="str">
        <f>IFERROR(__xludf.DUMMYFUNCTION("""COMPUTED_VALUE"""),"Megan Thong")</f>
        <v>Megan Thong</v>
      </c>
      <c r="B1773" s="1" t="str">
        <f>IFERROR(__xludf.DUMMYFUNCTION("""COMPUTED_VALUE"""),"Yes")</f>
        <v>Yes</v>
      </c>
      <c r="D1773" s="1" t="str">
        <f t="shared" si="1"/>
        <v>Megan Thong</v>
      </c>
    </row>
    <row r="1774">
      <c r="A1774" s="1" t="str">
        <f>IFERROR(__xludf.DUMMYFUNCTION("""COMPUTED_VALUE"""),"Daniel Garcia")</f>
        <v>Daniel Garcia</v>
      </c>
      <c r="B1774" s="1" t="str">
        <f>IFERROR(__xludf.DUMMYFUNCTION("""COMPUTED_VALUE"""),"Yes")</f>
        <v>Yes</v>
      </c>
      <c r="D1774" s="1" t="str">
        <f t="shared" si="1"/>
        <v>Daniel Garcia</v>
      </c>
    </row>
    <row r="1775">
      <c r="A1775" s="1" t="str">
        <f>IFERROR(__xludf.DUMMYFUNCTION("""COMPUTED_VALUE"""),"Peninah")</f>
        <v>Peninah</v>
      </c>
      <c r="B1775" s="1" t="str">
        <f>IFERROR(__xludf.DUMMYFUNCTION("""COMPUTED_VALUE"""),"Yes")</f>
        <v>Yes</v>
      </c>
      <c r="D1775" s="1" t="str">
        <f t="shared" si="1"/>
        <v>Peninah</v>
      </c>
    </row>
    <row r="1776">
      <c r="A1776" s="1" t="str">
        <f>IFERROR(__xludf.DUMMYFUNCTION("""COMPUTED_VALUE"""),"Ashika")</f>
        <v>Ashika</v>
      </c>
      <c r="B1776" s="1" t="str">
        <f>IFERROR(__xludf.DUMMYFUNCTION("""COMPUTED_VALUE"""),"Yes")</f>
        <v>Yes</v>
      </c>
      <c r="D1776" s="1" t="str">
        <f t="shared" si="1"/>
        <v>Ashika</v>
      </c>
    </row>
    <row r="1777">
      <c r="A1777" s="1" t="str">
        <f>IFERROR(__xludf.DUMMYFUNCTION("""COMPUTED_VALUE"""),"TousifAhamed")</f>
        <v>TousifAhamed</v>
      </c>
      <c r="B1777" s="1" t="str">
        <f>IFERROR(__xludf.DUMMYFUNCTION("""COMPUTED_VALUE"""),"Yes")</f>
        <v>Yes</v>
      </c>
      <c r="D1777" s="1" t="str">
        <f t="shared" si="1"/>
        <v>TousifAhamed</v>
      </c>
    </row>
    <row r="1778">
      <c r="A1778" s="1" t="str">
        <f>IFERROR(__xludf.DUMMYFUNCTION("""COMPUTED_VALUE"""),"massoudhamad")</f>
        <v>massoudhamad</v>
      </c>
      <c r="B1778" s="1" t="str">
        <f>IFERROR(__xludf.DUMMYFUNCTION("""COMPUTED_VALUE"""),"Yes")</f>
        <v>Yes</v>
      </c>
      <c r="D1778" s="1" t="str">
        <f t="shared" si="1"/>
        <v>massoudhamad</v>
      </c>
    </row>
    <row r="1779">
      <c r="A1779" s="1" t="str">
        <f>IFERROR(__xludf.DUMMYFUNCTION("""COMPUTED_VALUE"""),"Mukhesh narra")</f>
        <v>Mukhesh narra</v>
      </c>
      <c r="B1779" s="1" t="str">
        <f>IFERROR(__xludf.DUMMYFUNCTION("""COMPUTED_VALUE"""),"Yes")</f>
        <v>Yes</v>
      </c>
      <c r="D1779" s="1" t="str">
        <f t="shared" si="1"/>
        <v>Mukhesh narra</v>
      </c>
    </row>
    <row r="1780">
      <c r="A1780" s="1" t="str">
        <f>IFERROR(__xludf.DUMMYFUNCTION("""COMPUTED_VALUE"""),"ulfa")</f>
        <v>ulfa</v>
      </c>
      <c r="B1780" s="1" t="str">
        <f>IFERROR(__xludf.DUMMYFUNCTION("""COMPUTED_VALUE"""),"Yes")</f>
        <v>Yes</v>
      </c>
      <c r="D1780" s="1" t="str">
        <f t="shared" si="1"/>
        <v>ulfa</v>
      </c>
    </row>
    <row r="1781">
      <c r="A1781" s="1" t="str">
        <f>IFERROR(__xludf.DUMMYFUNCTION("""COMPUTED_VALUE"""),"Sanna Nazir")</f>
        <v>Sanna Nazir</v>
      </c>
      <c r="B1781" s="1" t="str">
        <f>IFERROR(__xludf.DUMMYFUNCTION("""COMPUTED_VALUE"""),"Yes")</f>
        <v>Yes</v>
      </c>
      <c r="D1781" s="1" t="str">
        <f t="shared" si="1"/>
        <v>Sanna Nazir</v>
      </c>
    </row>
    <row r="1782">
      <c r="A1782" s="1" t="str">
        <f>IFERROR(__xludf.DUMMYFUNCTION("""COMPUTED_VALUE"""),"Ankit Kumar Bhagat ")</f>
        <v>Ankit Kumar Bhagat </v>
      </c>
      <c r="B1782" s="1" t="str">
        <f>IFERROR(__xludf.DUMMYFUNCTION("""COMPUTED_VALUE"""),"Yes")</f>
        <v>Yes</v>
      </c>
      <c r="D1782" s="1" t="str">
        <f t="shared" si="1"/>
        <v>Ankit Kumar Bhagat</v>
      </c>
    </row>
    <row r="1783">
      <c r="A1783" s="1" t="str">
        <f>IFERROR(__xludf.DUMMYFUNCTION("""COMPUTED_VALUE"""),"Oguchi Ebuka Philip")</f>
        <v>Oguchi Ebuka Philip</v>
      </c>
      <c r="B1783" s="1" t="str">
        <f>IFERROR(__xludf.DUMMYFUNCTION("""COMPUTED_VALUE"""),"Yes")</f>
        <v>Yes</v>
      </c>
      <c r="D1783" s="1" t="str">
        <f t="shared" si="1"/>
        <v>Oguchi Ebuka Philip</v>
      </c>
    </row>
    <row r="1784">
      <c r="A1784" s="1" t="str">
        <f>IFERROR(__xludf.DUMMYFUNCTION("""COMPUTED_VALUE"""),"Sachindev")</f>
        <v>Sachindev</v>
      </c>
      <c r="B1784" s="1" t="str">
        <f>IFERROR(__xludf.DUMMYFUNCTION("""COMPUTED_VALUE"""),"Yes")</f>
        <v>Yes</v>
      </c>
      <c r="D1784" s="1" t="str">
        <f t="shared" si="1"/>
        <v>Sachindev</v>
      </c>
    </row>
    <row r="1785">
      <c r="A1785" s="1" t="str">
        <f>IFERROR(__xludf.DUMMYFUNCTION("""COMPUTED_VALUE"""),"Rosemary")</f>
        <v>Rosemary</v>
      </c>
      <c r="B1785" s="1" t="str">
        <f>IFERROR(__xludf.DUMMYFUNCTION("""COMPUTED_VALUE"""),"Yes")</f>
        <v>Yes</v>
      </c>
      <c r="D1785" s="1" t="str">
        <f t="shared" si="1"/>
        <v>Rosemary</v>
      </c>
    </row>
    <row r="1786">
      <c r="A1786" s="1" t="str">
        <f>IFERROR(__xludf.DUMMYFUNCTION("""COMPUTED_VALUE"""),"Islamabad")</f>
        <v>Islamabad</v>
      </c>
      <c r="B1786" s="1" t="str">
        <f>IFERROR(__xludf.DUMMYFUNCTION("""COMPUTED_VALUE"""),"Yes")</f>
        <v>Yes</v>
      </c>
      <c r="D1786" s="1" t="str">
        <f t="shared" si="1"/>
        <v>Islamabad</v>
      </c>
    </row>
    <row r="1787">
      <c r="A1787" s="1" t="str">
        <f>IFERROR(__xludf.DUMMYFUNCTION("""COMPUTED_VALUE"""),"K Anusha")</f>
        <v>K Anusha</v>
      </c>
      <c r="B1787" s="1" t="str">
        <f>IFERROR(__xludf.DUMMYFUNCTION("""COMPUTED_VALUE"""),"Yes")</f>
        <v>Yes</v>
      </c>
      <c r="D1787" s="1" t="str">
        <f t="shared" si="1"/>
        <v>K Anusha</v>
      </c>
    </row>
    <row r="1788">
      <c r="A1788" s="1" t="str">
        <f>IFERROR(__xludf.DUMMYFUNCTION("""COMPUTED_VALUE"""),"Noubissie Landry")</f>
        <v>Noubissie Landry</v>
      </c>
      <c r="B1788" s="1" t="str">
        <f>IFERROR(__xludf.DUMMYFUNCTION("""COMPUTED_VALUE"""),"Yes")</f>
        <v>Yes</v>
      </c>
      <c r="D1788" s="1" t="str">
        <f t="shared" si="1"/>
        <v>Noubissie Landry</v>
      </c>
    </row>
    <row r="1789">
      <c r="A1789" s="1" t="str">
        <f>IFERROR(__xludf.DUMMYFUNCTION("""COMPUTED_VALUE"""),"Shaista Aman")</f>
        <v>Shaista Aman</v>
      </c>
      <c r="B1789" s="1" t="str">
        <f>IFERROR(__xludf.DUMMYFUNCTION("""COMPUTED_VALUE"""),"Yes")</f>
        <v>Yes</v>
      </c>
      <c r="D1789" s="1" t="str">
        <f t="shared" si="1"/>
        <v>Shaista Aman</v>
      </c>
    </row>
    <row r="1790">
      <c r="A1790" s="1" t="str">
        <f>IFERROR(__xludf.DUMMYFUNCTION("""COMPUTED_VALUE"""),"Felicia Tay")</f>
        <v>Felicia Tay</v>
      </c>
      <c r="B1790" s="1" t="str">
        <f>IFERROR(__xludf.DUMMYFUNCTION("""COMPUTED_VALUE"""),"Yes")</f>
        <v>Yes</v>
      </c>
      <c r="D1790" s="1" t="str">
        <f t="shared" si="1"/>
        <v>Felicia Tay</v>
      </c>
    </row>
    <row r="1791">
      <c r="A1791" s="1" t="str">
        <f>IFERROR(__xludf.DUMMYFUNCTION("""COMPUTED_VALUE"""),"Sagar Jangid")</f>
        <v>Sagar Jangid</v>
      </c>
      <c r="B1791" s="1" t="str">
        <f>IFERROR(__xludf.DUMMYFUNCTION("""COMPUTED_VALUE"""),"Yes")</f>
        <v>Yes</v>
      </c>
      <c r="D1791" s="1" t="str">
        <f t="shared" si="1"/>
        <v>Sagar Jangid</v>
      </c>
    </row>
    <row r="1792">
      <c r="A1792" s="1" t="str">
        <f>IFERROR(__xludf.DUMMYFUNCTION("""COMPUTED_VALUE"""),"Amit Pradhan")</f>
        <v>Amit Pradhan</v>
      </c>
      <c r="B1792" s="1" t="str">
        <f>IFERROR(__xludf.DUMMYFUNCTION("""COMPUTED_VALUE"""),"Yes")</f>
        <v>Yes</v>
      </c>
      <c r="D1792" s="1" t="str">
        <f t="shared" si="1"/>
        <v>Amit Pradhan</v>
      </c>
    </row>
    <row r="1793">
      <c r="A1793" s="1" t="str">
        <f>IFERROR(__xludf.DUMMYFUNCTION("""COMPUTED_VALUE"""),"Amit Pradhan")</f>
        <v>Amit Pradhan</v>
      </c>
      <c r="B1793" s="1" t="str">
        <f>IFERROR(__xludf.DUMMYFUNCTION("""COMPUTED_VALUE"""),"Yes")</f>
        <v>Yes</v>
      </c>
      <c r="D1793" s="1" t="str">
        <f t="shared" si="1"/>
        <v>Amit Pradhan</v>
      </c>
    </row>
    <row r="1794">
      <c r="A1794" s="1" t="str">
        <f>IFERROR(__xludf.DUMMYFUNCTION("""COMPUTED_VALUE"""),"Freddy V")</f>
        <v>Freddy V</v>
      </c>
      <c r="B1794" s="1" t="str">
        <f>IFERROR(__xludf.DUMMYFUNCTION("""COMPUTED_VALUE"""),"Yes")</f>
        <v>Yes</v>
      </c>
      <c r="D1794" s="1" t="str">
        <f t="shared" si="1"/>
        <v>Freddy V</v>
      </c>
    </row>
    <row r="1795">
      <c r="A1795" s="1" t="str">
        <f>IFERROR(__xludf.DUMMYFUNCTION("""COMPUTED_VALUE"""),"surekha Ramireddy")</f>
        <v>surekha Ramireddy</v>
      </c>
      <c r="B1795" s="1" t="str">
        <f>IFERROR(__xludf.DUMMYFUNCTION("""COMPUTED_VALUE"""),"Yes")</f>
        <v>Yes</v>
      </c>
      <c r="D1795" s="1" t="str">
        <f t="shared" si="1"/>
        <v>surekha Ramireddy</v>
      </c>
    </row>
    <row r="1796">
      <c r="A1796" s="1" t="str">
        <f>IFERROR(__xludf.DUMMYFUNCTION("""COMPUTED_VALUE"""),"Wilson_Udacity_ML")</f>
        <v>Wilson_Udacity_ML</v>
      </c>
      <c r="B1796" s="1" t="str">
        <f>IFERROR(__xludf.DUMMYFUNCTION("""COMPUTED_VALUE"""),"Yes")</f>
        <v>Yes</v>
      </c>
      <c r="D1796" s="1" t="str">
        <f t="shared" si="1"/>
        <v>Wilson_Udacity_ML</v>
      </c>
    </row>
    <row r="1797">
      <c r="A1797" s="1" t="str">
        <f>IFERROR(__xludf.DUMMYFUNCTION("""COMPUTED_VALUE"""),"Chris M")</f>
        <v>Chris M</v>
      </c>
      <c r="B1797" s="1" t="str">
        <f>IFERROR(__xludf.DUMMYFUNCTION("""COMPUTED_VALUE"""),"Yes")</f>
        <v>Yes</v>
      </c>
      <c r="D1797" s="1" t="str">
        <f t="shared" si="1"/>
        <v>Chris M</v>
      </c>
    </row>
    <row r="1798">
      <c r="A1798" s="1" t="str">
        <f>IFERROR(__xludf.DUMMYFUNCTION("""COMPUTED_VALUE"""),"Indrajit Roy")</f>
        <v>Indrajit Roy</v>
      </c>
      <c r="B1798" s="1" t="str">
        <f>IFERROR(__xludf.DUMMYFUNCTION("""COMPUTED_VALUE"""),"Yes")</f>
        <v>Yes</v>
      </c>
      <c r="D1798" s="1" t="str">
        <f t="shared" si="1"/>
        <v>Indrajit Roy</v>
      </c>
    </row>
    <row r="1799">
      <c r="A1799" s="1" t="str">
        <f>IFERROR(__xludf.DUMMYFUNCTION("""COMPUTED_VALUE"""),"Vmalik")</f>
        <v>Vmalik</v>
      </c>
      <c r="B1799" s="1" t="str">
        <f>IFERROR(__xludf.DUMMYFUNCTION("""COMPUTED_VALUE"""),"Yes")</f>
        <v>Yes</v>
      </c>
      <c r="D1799" s="1" t="str">
        <f t="shared" si="1"/>
        <v>Vmalik</v>
      </c>
    </row>
    <row r="1800">
      <c r="A1800" s="1" t="str">
        <f>IFERROR(__xludf.DUMMYFUNCTION("""COMPUTED_VALUE"""),"NIDHI_V")</f>
        <v>NIDHI_V</v>
      </c>
      <c r="B1800" s="1" t="str">
        <f>IFERROR(__xludf.DUMMYFUNCTION("""COMPUTED_VALUE"""),"Yes")</f>
        <v>Yes</v>
      </c>
      <c r="D1800" s="1" t="str">
        <f t="shared" si="1"/>
        <v>NIDHI_V</v>
      </c>
    </row>
    <row r="1801">
      <c r="A1801" s="1" t="str">
        <f>IFERROR(__xludf.DUMMYFUNCTION("""COMPUTED_VALUE"""),"Jahnavi Jonnalagadda")</f>
        <v>Jahnavi Jonnalagadda</v>
      </c>
      <c r="B1801" s="1" t="str">
        <f>IFERROR(__xludf.DUMMYFUNCTION("""COMPUTED_VALUE"""),"Yes")</f>
        <v>Yes</v>
      </c>
      <c r="D1801" s="1" t="str">
        <f t="shared" si="1"/>
        <v>Jahnavi Jonnalagadda</v>
      </c>
    </row>
    <row r="1802">
      <c r="A1802" s="1" t="str">
        <f>IFERROR(__xludf.DUMMYFUNCTION("""COMPUTED_VALUE"""),"Akki07")</f>
        <v>Akki07</v>
      </c>
      <c r="B1802" s="1" t="str">
        <f>IFERROR(__xludf.DUMMYFUNCTION("""COMPUTED_VALUE"""),"Yes")</f>
        <v>Yes</v>
      </c>
      <c r="D1802" s="1" t="str">
        <f t="shared" si="1"/>
        <v>Akki07</v>
      </c>
    </row>
    <row r="1803">
      <c r="A1803" s="1" t="str">
        <f>IFERROR(__xludf.DUMMYFUNCTION("""COMPUTED_VALUE"""),"Lokesh")</f>
        <v>Lokesh</v>
      </c>
      <c r="B1803" s="1" t="str">
        <f>IFERROR(__xludf.DUMMYFUNCTION("""COMPUTED_VALUE"""),"Yes")</f>
        <v>Yes</v>
      </c>
      <c r="D1803" s="1" t="str">
        <f t="shared" si="1"/>
        <v>Lokesh</v>
      </c>
    </row>
    <row r="1804">
      <c r="A1804" s="1" t="str">
        <f>IFERROR(__xludf.DUMMYFUNCTION("""COMPUTED_VALUE"""),"Alina Motygullina")</f>
        <v>Alina Motygullina</v>
      </c>
      <c r="B1804" s="1" t="str">
        <f>IFERROR(__xludf.DUMMYFUNCTION("""COMPUTED_VALUE"""),"Yes")</f>
        <v>Yes</v>
      </c>
      <c r="D1804" s="1" t="str">
        <f t="shared" si="1"/>
        <v>Alina Motygullina</v>
      </c>
    </row>
    <row r="1805">
      <c r="A1805" s="1" t="str">
        <f>IFERROR(__xludf.DUMMYFUNCTION("""COMPUTED_VALUE"""),"atalex")</f>
        <v>atalex</v>
      </c>
      <c r="B1805" s="1" t="str">
        <f>IFERROR(__xludf.DUMMYFUNCTION("""COMPUTED_VALUE"""),"Yes")</f>
        <v>Yes</v>
      </c>
      <c r="D1805" s="1" t="str">
        <f t="shared" si="1"/>
        <v>atalex</v>
      </c>
    </row>
    <row r="1806">
      <c r="A1806" s="1" t="str">
        <f>IFERROR(__xludf.DUMMYFUNCTION("""COMPUTED_VALUE"""),"Karim Youssef")</f>
        <v>Karim Youssef</v>
      </c>
      <c r="B1806" s="1" t="str">
        <f>IFERROR(__xludf.DUMMYFUNCTION("""COMPUTED_VALUE"""),"Yes")</f>
        <v>Yes</v>
      </c>
      <c r="D1806" s="1" t="str">
        <f t="shared" si="1"/>
        <v>Karim Youssef</v>
      </c>
    </row>
    <row r="1807">
      <c r="A1807" s="1" t="str">
        <f>IFERROR(__xludf.DUMMYFUNCTION("""COMPUTED_VALUE"""),"Sajjad")</f>
        <v>Sajjad</v>
      </c>
      <c r="B1807" s="1" t="str">
        <f>IFERROR(__xludf.DUMMYFUNCTION("""COMPUTED_VALUE"""),"Yes")</f>
        <v>Yes</v>
      </c>
      <c r="D1807" s="1" t="str">
        <f t="shared" si="1"/>
        <v>Sajjad</v>
      </c>
    </row>
    <row r="1808">
      <c r="A1808" s="1" t="str">
        <f>IFERROR(__xludf.DUMMYFUNCTION("""COMPUTED_VALUE"""),"siddhartha bhattacharya")</f>
        <v>siddhartha bhattacharya</v>
      </c>
      <c r="B1808" s="1" t="str">
        <f>IFERROR(__xludf.DUMMYFUNCTION("""COMPUTED_VALUE"""),"Yes")</f>
        <v>Yes</v>
      </c>
      <c r="D1808" s="1" t="str">
        <f t="shared" si="1"/>
        <v>siddhartha bhattacharya</v>
      </c>
    </row>
    <row r="1809">
      <c r="A1809" s="1" t="str">
        <f>IFERROR(__xludf.DUMMYFUNCTION("""COMPUTED_VALUE"""),"BurakKilicaslan")</f>
        <v>BurakKilicaslan</v>
      </c>
      <c r="B1809" s="1" t="str">
        <f>IFERROR(__xludf.DUMMYFUNCTION("""COMPUTED_VALUE"""),"Yes")</f>
        <v>Yes</v>
      </c>
      <c r="D1809" s="1" t="str">
        <f t="shared" si="1"/>
        <v>BurakKilicaslan</v>
      </c>
    </row>
    <row r="1810">
      <c r="A1810" s="1" t="str">
        <f>IFERROR(__xludf.DUMMYFUNCTION("""COMPUTED_VALUE"""),"Shivakanth P")</f>
        <v>Shivakanth P</v>
      </c>
      <c r="B1810" s="1" t="str">
        <f>IFERROR(__xludf.DUMMYFUNCTION("""COMPUTED_VALUE"""),"Yes")</f>
        <v>Yes</v>
      </c>
      <c r="D1810" s="1" t="str">
        <f t="shared" si="1"/>
        <v>Shivakanth P</v>
      </c>
    </row>
    <row r="1811">
      <c r="A1811" s="1" t="str">
        <f>IFERROR(__xludf.DUMMYFUNCTION("""COMPUTED_VALUE"""),"falconArrow")</f>
        <v>falconArrow</v>
      </c>
      <c r="B1811" s="1" t="str">
        <f>IFERROR(__xludf.DUMMYFUNCTION("""COMPUTED_VALUE"""),"Yes")</f>
        <v>Yes</v>
      </c>
      <c r="D1811" s="1" t="str">
        <f t="shared" si="1"/>
        <v>falconArrow</v>
      </c>
    </row>
    <row r="1812">
      <c r="A1812" s="1" t="str">
        <f>IFERROR(__xludf.DUMMYFUNCTION("""COMPUTED_VALUE"""),"Feekah")</f>
        <v>Feekah</v>
      </c>
      <c r="B1812" s="1" t="str">
        <f>IFERROR(__xludf.DUMMYFUNCTION("""COMPUTED_VALUE"""),"Yes")</f>
        <v>Yes</v>
      </c>
      <c r="D1812" s="1" t="str">
        <f t="shared" si="1"/>
        <v>Feekah</v>
      </c>
    </row>
    <row r="1813">
      <c r="A1813" s="1" t="str">
        <f>IFERROR(__xludf.DUMMYFUNCTION("""COMPUTED_VALUE"""),"Ramprakash")</f>
        <v>Ramprakash</v>
      </c>
      <c r="B1813" s="1" t="str">
        <f>IFERROR(__xludf.DUMMYFUNCTION("""COMPUTED_VALUE"""),"Yes")</f>
        <v>Yes</v>
      </c>
      <c r="D1813" s="1" t="str">
        <f t="shared" si="1"/>
        <v>Ramprakash</v>
      </c>
    </row>
    <row r="1814">
      <c r="A1814" s="1" t="str">
        <f>IFERROR(__xludf.DUMMYFUNCTION("""COMPUTED_VALUE"""),"Nadiyah Ahmed")</f>
        <v>Nadiyah Ahmed</v>
      </c>
      <c r="B1814" s="1" t="str">
        <f>IFERROR(__xludf.DUMMYFUNCTION("""COMPUTED_VALUE"""),"Yes")</f>
        <v>Yes</v>
      </c>
      <c r="D1814" s="1" t="str">
        <f t="shared" si="1"/>
        <v>Nadiyah Ahmed</v>
      </c>
    </row>
    <row r="1815">
      <c r="A1815" s="1" t="str">
        <f>IFERROR(__xludf.DUMMYFUNCTION("""COMPUTED_VALUE"""),"vanam srikanth")</f>
        <v>vanam srikanth</v>
      </c>
      <c r="B1815" s="1" t="str">
        <f>IFERROR(__xludf.DUMMYFUNCTION("""COMPUTED_VALUE"""),"Yes")</f>
        <v>Yes</v>
      </c>
      <c r="D1815" s="1" t="str">
        <f t="shared" si="1"/>
        <v>vanam srikanth</v>
      </c>
    </row>
    <row r="1816">
      <c r="A1816" s="1" t="str">
        <f>IFERROR(__xludf.DUMMYFUNCTION("""COMPUTED_VALUE"""),"Jorge Cañizares")</f>
        <v>Jorge Cañizares</v>
      </c>
      <c r="B1816" s="1" t="str">
        <f>IFERROR(__xludf.DUMMYFUNCTION("""COMPUTED_VALUE"""),"Yes")</f>
        <v>Yes</v>
      </c>
      <c r="D1816" s="1" t="str">
        <f t="shared" si="1"/>
        <v>Jorge Cañizares</v>
      </c>
    </row>
    <row r="1817">
      <c r="A1817" s="1" t="str">
        <f>IFERROR(__xludf.DUMMYFUNCTION("""COMPUTED_VALUE"""),"Sulaiman ")</f>
        <v>Sulaiman </v>
      </c>
      <c r="B1817" s="1" t="str">
        <f>IFERROR(__xludf.DUMMYFUNCTION("""COMPUTED_VALUE"""),"Yes")</f>
        <v>Yes</v>
      </c>
      <c r="D1817" s="1" t="str">
        <f t="shared" si="1"/>
        <v>Sulaiman</v>
      </c>
    </row>
    <row r="1818">
      <c r="A1818" s="11" t="str">
        <f>IFERROR(__xludf.DUMMYFUNCTION("""COMPUTED_VALUE"""),"Chitisha.UK")</f>
        <v>Chitisha.UK</v>
      </c>
      <c r="B1818" s="1" t="str">
        <f>IFERROR(__xludf.DUMMYFUNCTION("""COMPUTED_VALUE"""),"Yes")</f>
        <v>Yes</v>
      </c>
      <c r="D1818" s="11" t="str">
        <f t="shared" si="1"/>
        <v>Chitisha.UK</v>
      </c>
    </row>
    <row r="1819">
      <c r="A1819" s="1" t="str">
        <f>IFERROR(__xludf.DUMMYFUNCTION("""COMPUTED_VALUE"""),"Ashish Shukla")</f>
        <v>Ashish Shukla</v>
      </c>
      <c r="B1819" s="1" t="str">
        <f>IFERROR(__xludf.DUMMYFUNCTION("""COMPUTED_VALUE"""),"Yes")</f>
        <v>Yes</v>
      </c>
      <c r="D1819" s="1" t="str">
        <f t="shared" si="1"/>
        <v>Ashish Shukla</v>
      </c>
    </row>
    <row r="1820">
      <c r="A1820" s="1" t="str">
        <f>IFERROR(__xludf.DUMMYFUNCTION("""COMPUTED_VALUE"""),"Wilson Teng")</f>
        <v>Wilson Teng</v>
      </c>
      <c r="B1820" s="1" t="str">
        <f>IFERROR(__xludf.DUMMYFUNCTION("""COMPUTED_VALUE"""),"Yes")</f>
        <v>Yes</v>
      </c>
      <c r="D1820" s="1" t="str">
        <f t="shared" si="1"/>
        <v>Wilson Teng</v>
      </c>
    </row>
    <row r="1821">
      <c r="A1821" s="1" t="str">
        <f>IFERROR(__xludf.DUMMYFUNCTION("""COMPUTED_VALUE"""),"Hareesh Namani")</f>
        <v>Hareesh Namani</v>
      </c>
      <c r="B1821" s="1" t="str">
        <f>IFERROR(__xludf.DUMMYFUNCTION("""COMPUTED_VALUE"""),"Yes")</f>
        <v>Yes</v>
      </c>
      <c r="D1821" s="1" t="str">
        <f t="shared" si="1"/>
        <v>Hareesh Namani</v>
      </c>
    </row>
    <row r="1822">
      <c r="A1822" s="1" t="str">
        <f>IFERROR(__xludf.DUMMYFUNCTION("""COMPUTED_VALUE"""),"Simranjeet Singh")</f>
        <v>Simranjeet Singh</v>
      </c>
      <c r="B1822" s="1" t="str">
        <f>IFERROR(__xludf.DUMMYFUNCTION("""COMPUTED_VALUE"""),"Yes")</f>
        <v>Yes</v>
      </c>
      <c r="D1822" s="1" t="str">
        <f t="shared" si="1"/>
        <v>Simranjeet Singh</v>
      </c>
    </row>
    <row r="1823">
      <c r="A1823" s="1" t="str">
        <f>IFERROR(__xludf.DUMMYFUNCTION("""COMPUTED_VALUE"""),"Elijah Thai")</f>
        <v>Elijah Thai</v>
      </c>
      <c r="B1823" s="1" t="str">
        <f>IFERROR(__xludf.DUMMYFUNCTION("""COMPUTED_VALUE"""),"Yes")</f>
        <v>Yes</v>
      </c>
      <c r="D1823" s="1" t="str">
        <f t="shared" si="1"/>
        <v>Elijah Thai</v>
      </c>
    </row>
    <row r="1824">
      <c r="A1824" s="1" t="str">
        <f>IFERROR(__xludf.DUMMYFUNCTION("""COMPUTED_VALUE"""),"Sree Venkatesh")</f>
        <v>Sree Venkatesh</v>
      </c>
      <c r="B1824" s="1" t="str">
        <f>IFERROR(__xludf.DUMMYFUNCTION("""COMPUTED_VALUE"""),"Yes")</f>
        <v>Yes</v>
      </c>
      <c r="D1824" s="1" t="str">
        <f t="shared" si="1"/>
        <v>Sree Venkatesh</v>
      </c>
    </row>
    <row r="1825">
      <c r="A1825" s="1" t="str">
        <f>IFERROR(__xludf.DUMMYFUNCTION("""COMPUTED_VALUE"""),"Snehal Mangesh Jadhav ")</f>
        <v>Snehal Mangesh Jadhav </v>
      </c>
      <c r="B1825" s="1" t="str">
        <f>IFERROR(__xludf.DUMMYFUNCTION("""COMPUTED_VALUE"""),"Yes")</f>
        <v>Yes</v>
      </c>
      <c r="D1825" s="1" t="str">
        <f t="shared" si="1"/>
        <v>Snehal Mangesh Jadhav</v>
      </c>
    </row>
    <row r="1826">
      <c r="A1826" s="1" t="str">
        <f>IFERROR(__xludf.DUMMYFUNCTION("""COMPUTED_VALUE"""),"Sambit Rout")</f>
        <v>Sambit Rout</v>
      </c>
      <c r="B1826" s="1" t="str">
        <f>IFERROR(__xludf.DUMMYFUNCTION("""COMPUTED_VALUE"""),"Yes")</f>
        <v>Yes</v>
      </c>
      <c r="D1826" s="1" t="str">
        <f t="shared" si="1"/>
        <v>Sambit Rout</v>
      </c>
    </row>
    <row r="1827">
      <c r="A1827" s="1" t="str">
        <f>IFERROR(__xludf.DUMMYFUNCTION("""COMPUTED_VALUE"""),"Sunanda")</f>
        <v>Sunanda</v>
      </c>
      <c r="B1827" s="1" t="str">
        <f>IFERROR(__xludf.DUMMYFUNCTION("""COMPUTED_VALUE"""),"Yes")</f>
        <v>Yes</v>
      </c>
      <c r="D1827" s="1" t="str">
        <f t="shared" si="1"/>
        <v>Sunanda</v>
      </c>
    </row>
    <row r="1828">
      <c r="A1828" s="1" t="str">
        <f>IFERROR(__xludf.DUMMYFUNCTION("""COMPUTED_VALUE"""),"Ayushi Choudhary")</f>
        <v>Ayushi Choudhary</v>
      </c>
      <c r="B1828" s="1" t="str">
        <f>IFERROR(__xludf.DUMMYFUNCTION("""COMPUTED_VALUE"""),"Yes")</f>
        <v>Yes</v>
      </c>
      <c r="D1828" s="1" t="str">
        <f t="shared" si="1"/>
        <v>Ayushi Choudhary</v>
      </c>
    </row>
    <row r="1829">
      <c r="A1829" s="1" t="str">
        <f>IFERROR(__xludf.DUMMYFUNCTION("""COMPUTED_VALUE"""),"Yogesh")</f>
        <v>Yogesh</v>
      </c>
      <c r="B1829" s="1" t="str">
        <f>IFERROR(__xludf.DUMMYFUNCTION("""COMPUTED_VALUE"""),"Yes")</f>
        <v>Yes</v>
      </c>
      <c r="D1829" s="1" t="str">
        <f t="shared" si="1"/>
        <v>Yogesh</v>
      </c>
    </row>
    <row r="1830">
      <c r="A1830" s="1" t="str">
        <f>IFERROR(__xludf.DUMMYFUNCTION("""COMPUTED_VALUE"""),"Manasi Gupta")</f>
        <v>Manasi Gupta</v>
      </c>
      <c r="B1830" s="1" t="str">
        <f>IFERROR(__xludf.DUMMYFUNCTION("""COMPUTED_VALUE"""),"Yes")</f>
        <v>Yes</v>
      </c>
      <c r="D1830" s="1" t="str">
        <f t="shared" si="1"/>
        <v>Manasi Gupta</v>
      </c>
    </row>
    <row r="1831">
      <c r="A1831" s="1" t="str">
        <f>IFERROR(__xludf.DUMMYFUNCTION("""COMPUTED_VALUE"""),"Onur Baris")</f>
        <v>Onur Baris</v>
      </c>
      <c r="B1831" s="1" t="str">
        <f>IFERROR(__xludf.DUMMYFUNCTION("""COMPUTED_VALUE"""),"Yes")</f>
        <v>Yes</v>
      </c>
      <c r="D1831" s="1" t="str">
        <f t="shared" si="1"/>
        <v>Onur Baris</v>
      </c>
    </row>
    <row r="1832">
      <c r="A1832" s="1" t="str">
        <f>IFERROR(__xludf.DUMMYFUNCTION("""COMPUTED_VALUE"""),"Anand Jha")</f>
        <v>Anand Jha</v>
      </c>
      <c r="B1832" s="1" t="str">
        <f>IFERROR(__xludf.DUMMYFUNCTION("""COMPUTED_VALUE"""),"Yes")</f>
        <v>Yes</v>
      </c>
      <c r="D1832" s="1" t="str">
        <f t="shared" si="1"/>
        <v>Anand Jha</v>
      </c>
    </row>
    <row r="1833">
      <c r="A1833" s="1" t="str">
        <f>IFERROR(__xludf.DUMMYFUNCTION("""COMPUTED_VALUE"""),"Umar Taiwo Salman")</f>
        <v>Umar Taiwo Salman</v>
      </c>
      <c r="B1833" s="1" t="str">
        <f>IFERROR(__xludf.DUMMYFUNCTION("""COMPUTED_VALUE"""),"Yes")</f>
        <v>Yes</v>
      </c>
      <c r="D1833" s="1" t="str">
        <f t="shared" si="1"/>
        <v>Umar Taiwo Salman</v>
      </c>
    </row>
    <row r="1834">
      <c r="A1834" s="1" t="str">
        <f>IFERROR(__xludf.DUMMYFUNCTION("""COMPUTED_VALUE"""),"Kirkcaldy")</f>
        <v>Kirkcaldy</v>
      </c>
      <c r="B1834" s="1" t="str">
        <f>IFERROR(__xludf.DUMMYFUNCTION("""COMPUTED_VALUE"""),"Yes")</f>
        <v>Yes</v>
      </c>
      <c r="D1834" s="1" t="str">
        <f t="shared" si="1"/>
        <v>Kirkcaldy</v>
      </c>
    </row>
    <row r="1835">
      <c r="A1835" s="1" t="str">
        <f>IFERROR(__xludf.DUMMYFUNCTION("""COMPUTED_VALUE"""),"Shikha Shandilya")</f>
        <v>Shikha Shandilya</v>
      </c>
      <c r="B1835" s="1" t="str">
        <f>IFERROR(__xludf.DUMMYFUNCTION("""COMPUTED_VALUE"""),"Yes")</f>
        <v>Yes</v>
      </c>
      <c r="D1835" s="1" t="str">
        <f t="shared" si="1"/>
        <v>Shikha Shandilya</v>
      </c>
    </row>
    <row r="1836">
      <c r="A1836" s="1" t="str">
        <f>IFERROR(__xludf.DUMMYFUNCTION("""COMPUTED_VALUE"""),"Yeliz_Udacity")</f>
        <v>Yeliz_Udacity</v>
      </c>
      <c r="B1836" s="1" t="str">
        <f>IFERROR(__xludf.DUMMYFUNCTION("""COMPUTED_VALUE"""),"Yes")</f>
        <v>Yes</v>
      </c>
      <c r="D1836" s="1" t="str">
        <f t="shared" si="1"/>
        <v>Yeliz_Udacity</v>
      </c>
    </row>
    <row r="1837">
      <c r="A1837" s="1" t="str">
        <f>IFERROR(__xludf.DUMMYFUNCTION("""COMPUTED_VALUE"""),"Yacine Hafiane")</f>
        <v>Yacine Hafiane</v>
      </c>
      <c r="B1837" s="1" t="str">
        <f>IFERROR(__xludf.DUMMYFUNCTION("""COMPUTED_VALUE"""),"Yes")</f>
        <v>Yes</v>
      </c>
      <c r="D1837" s="1" t="str">
        <f t="shared" si="1"/>
        <v>Yacine Hafiane</v>
      </c>
    </row>
    <row r="1838">
      <c r="A1838" s="1" t="str">
        <f>IFERROR(__xludf.DUMMYFUNCTION("""COMPUTED_VALUE"""),"Ashish Somvanshi")</f>
        <v>Ashish Somvanshi</v>
      </c>
      <c r="B1838" s="1" t="str">
        <f>IFERROR(__xludf.DUMMYFUNCTION("""COMPUTED_VALUE"""),"Yes")</f>
        <v>Yes</v>
      </c>
      <c r="D1838" s="1" t="str">
        <f t="shared" si="1"/>
        <v>Ashish Somvanshi</v>
      </c>
    </row>
    <row r="1839">
      <c r="A1839" s="1" t="str">
        <f>IFERROR(__xludf.DUMMYFUNCTION("""COMPUTED_VALUE"""),"Rashmikiran Pandit")</f>
        <v>Rashmikiran Pandit</v>
      </c>
      <c r="B1839" s="1" t="str">
        <f>IFERROR(__xludf.DUMMYFUNCTION("""COMPUTED_VALUE"""),"Yes")</f>
        <v>Yes</v>
      </c>
      <c r="D1839" s="1" t="str">
        <f t="shared" si="1"/>
        <v>Rashmikiran Pandit</v>
      </c>
    </row>
    <row r="1840">
      <c r="A1840" s="1" t="str">
        <f>IFERROR(__xludf.DUMMYFUNCTION("""COMPUTED_VALUE"""),"Ravi")</f>
        <v>Ravi</v>
      </c>
      <c r="B1840" s="1" t="str">
        <f>IFERROR(__xludf.DUMMYFUNCTION("""COMPUTED_VALUE"""),"Yes")</f>
        <v>Yes</v>
      </c>
      <c r="D1840" s="1" t="str">
        <f t="shared" si="1"/>
        <v>Ravi</v>
      </c>
    </row>
    <row r="1841">
      <c r="A1841" s="1" t="str">
        <f>IFERROR(__xludf.DUMMYFUNCTION("""COMPUTED_VALUE"""),"Yusuf Alma")</f>
        <v>Yusuf Alma</v>
      </c>
      <c r="B1841" s="1" t="str">
        <f>IFERROR(__xludf.DUMMYFUNCTION("""COMPUTED_VALUE"""),"Yes")</f>
        <v>Yes</v>
      </c>
      <c r="D1841" s="1" t="str">
        <f t="shared" si="1"/>
        <v>Yusuf Alma</v>
      </c>
    </row>
    <row r="1842">
      <c r="A1842" s="1" t="str">
        <f>IFERROR(__xludf.DUMMYFUNCTION("""COMPUTED_VALUE"""),"Neethu")</f>
        <v>Neethu</v>
      </c>
      <c r="B1842" s="1" t="str">
        <f>IFERROR(__xludf.DUMMYFUNCTION("""COMPUTED_VALUE"""),"Yes")</f>
        <v>Yes</v>
      </c>
      <c r="D1842" s="1" t="str">
        <f t="shared" si="1"/>
        <v>Neethu</v>
      </c>
    </row>
    <row r="1843">
      <c r="A1843" s="1" t="str">
        <f>IFERROR(__xludf.DUMMYFUNCTION("""COMPUTED_VALUE"""),"Nishant")</f>
        <v>Nishant</v>
      </c>
      <c r="B1843" s="1" t="str">
        <f>IFERROR(__xludf.DUMMYFUNCTION("""COMPUTED_VALUE"""),"Yes")</f>
        <v>Yes</v>
      </c>
      <c r="D1843" s="1" t="str">
        <f t="shared" si="1"/>
        <v>Nishant</v>
      </c>
    </row>
    <row r="1844">
      <c r="A1844" s="1" t="str">
        <f>IFERROR(__xludf.DUMMYFUNCTION("""COMPUTED_VALUE"""),"Martin-Philipp Irsch")</f>
        <v>Martin-Philipp Irsch</v>
      </c>
      <c r="B1844" s="1" t="str">
        <f>IFERROR(__xludf.DUMMYFUNCTION("""COMPUTED_VALUE"""),"Yes")</f>
        <v>Yes</v>
      </c>
      <c r="D1844" s="1" t="str">
        <f t="shared" si="1"/>
        <v>Martin-Philipp Irsch</v>
      </c>
    </row>
    <row r="1845">
      <c r="A1845" s="1" t="str">
        <f>IFERROR(__xludf.DUMMYFUNCTION("""COMPUTED_VALUE"""),"Oluwasefunmi.Udacity")</f>
        <v>Oluwasefunmi.Udacity</v>
      </c>
      <c r="B1845" s="1" t="str">
        <f>IFERROR(__xludf.DUMMYFUNCTION("""COMPUTED_VALUE"""),"Yes")</f>
        <v>Yes</v>
      </c>
      <c r="D1845" s="1" t="str">
        <f t="shared" si="1"/>
        <v>Oluwasefunmi.Udacity</v>
      </c>
    </row>
    <row r="1846">
      <c r="A1846" s="1" t="str">
        <f>IFERROR(__xludf.DUMMYFUNCTION("""COMPUTED_VALUE"""),"Pedro Couto")</f>
        <v>Pedro Couto</v>
      </c>
      <c r="B1846" s="1" t="str">
        <f>IFERROR(__xludf.DUMMYFUNCTION("""COMPUTED_VALUE"""),"Yes")</f>
        <v>Yes</v>
      </c>
      <c r="D1846" s="1" t="str">
        <f t="shared" si="1"/>
        <v>Pedro Couto</v>
      </c>
    </row>
    <row r="1847">
      <c r="A1847" s="1" t="str">
        <f>IFERROR(__xludf.DUMMYFUNCTION("""COMPUTED_VALUE"""),"Herbert Fernandez Tamayo")</f>
        <v>Herbert Fernandez Tamayo</v>
      </c>
      <c r="B1847" s="1" t="str">
        <f>IFERROR(__xludf.DUMMYFUNCTION("""COMPUTED_VALUE"""),"Yes")</f>
        <v>Yes</v>
      </c>
      <c r="D1847" s="1" t="str">
        <f t="shared" si="1"/>
        <v>Herbert Fernandez Tamayo</v>
      </c>
    </row>
    <row r="1848">
      <c r="A1848" s="1" t="str">
        <f>IFERROR(__xludf.DUMMYFUNCTION("""COMPUTED_VALUE"""),"Asai04")</f>
        <v>Asai04</v>
      </c>
      <c r="B1848" s="1" t="str">
        <f>IFERROR(__xludf.DUMMYFUNCTION("""COMPUTED_VALUE"""),"Yes")</f>
        <v>Yes</v>
      </c>
      <c r="D1848" s="1" t="str">
        <f t="shared" si="1"/>
        <v>Asai04</v>
      </c>
    </row>
    <row r="1849">
      <c r="A1849" s="1" t="str">
        <f>IFERROR(__xludf.DUMMYFUNCTION("""COMPUTED_VALUE"""),"Michelle Foo")</f>
        <v>Michelle Foo</v>
      </c>
      <c r="B1849" s="1" t="str">
        <f>IFERROR(__xludf.DUMMYFUNCTION("""COMPUTED_VALUE"""),"Yes")</f>
        <v>Yes</v>
      </c>
      <c r="D1849" s="1" t="str">
        <f t="shared" si="1"/>
        <v>Michelle Foo</v>
      </c>
    </row>
    <row r="1850">
      <c r="A1850" s="1" t="str">
        <f>IFERROR(__xludf.DUMMYFUNCTION("""COMPUTED_VALUE"""),"asai04101999.udacity")</f>
        <v>asai04101999.udacity</v>
      </c>
      <c r="B1850" s="1" t="str">
        <f>IFERROR(__xludf.DUMMYFUNCTION("""COMPUTED_VALUE"""),"Yes")</f>
        <v>Yes</v>
      </c>
      <c r="D1850" s="1" t="str">
        <f t="shared" si="1"/>
        <v>asai04101999.udacity</v>
      </c>
    </row>
    <row r="1851">
      <c r="A1851" s="1" t="str">
        <f>IFERROR(__xludf.DUMMYFUNCTION("""COMPUTED_VALUE"""),"Mahynour")</f>
        <v>Mahynour</v>
      </c>
      <c r="B1851" s="1" t="str">
        <f>IFERROR(__xludf.DUMMYFUNCTION("""COMPUTED_VALUE"""),"Yes")</f>
        <v>Yes</v>
      </c>
      <c r="D1851" s="1" t="str">
        <f t="shared" si="1"/>
        <v>Mahynour</v>
      </c>
    </row>
    <row r="1852">
      <c r="A1852" s="1" t="str">
        <f>IFERROR(__xludf.DUMMYFUNCTION("""COMPUTED_VALUE"""),"Wooil Jeong")</f>
        <v>Wooil Jeong</v>
      </c>
      <c r="B1852" s="1" t="str">
        <f>IFERROR(__xludf.DUMMYFUNCTION("""COMPUTED_VALUE"""),"Yes")</f>
        <v>Yes</v>
      </c>
      <c r="D1852" s="1" t="str">
        <f t="shared" si="1"/>
        <v>Wooil Jeong</v>
      </c>
    </row>
    <row r="1853">
      <c r="A1853" s="1" t="str">
        <f>IFERROR(__xludf.DUMMYFUNCTION("""COMPUTED_VALUE"""),"Nikunj_J")</f>
        <v>Nikunj_J</v>
      </c>
      <c r="B1853" s="1" t="str">
        <f>IFERROR(__xludf.DUMMYFUNCTION("""COMPUTED_VALUE"""),"Yes")</f>
        <v>Yes</v>
      </c>
      <c r="D1853" s="1" t="str">
        <f t="shared" si="1"/>
        <v>Nikunj_J</v>
      </c>
    </row>
    <row r="1854">
      <c r="A1854" s="1" t="str">
        <f>IFERROR(__xludf.DUMMYFUNCTION("""COMPUTED_VALUE"""),"Chahrazed Hamadouche ")</f>
        <v>Chahrazed Hamadouche </v>
      </c>
      <c r="B1854" s="1" t="str">
        <f>IFERROR(__xludf.DUMMYFUNCTION("""COMPUTED_VALUE"""),"Yes")</f>
        <v>Yes</v>
      </c>
      <c r="D1854" s="1" t="str">
        <f t="shared" si="1"/>
        <v>Chahrazed Hamadouche</v>
      </c>
    </row>
    <row r="1855">
      <c r="A1855" s="1" t="str">
        <f>IFERROR(__xludf.DUMMYFUNCTION("""COMPUTED_VALUE"""),"Sajid Zaman")</f>
        <v>Sajid Zaman</v>
      </c>
      <c r="B1855" s="1" t="str">
        <f>IFERROR(__xludf.DUMMYFUNCTION("""COMPUTED_VALUE"""),"Yes")</f>
        <v>Yes</v>
      </c>
      <c r="D1855" s="1" t="str">
        <f t="shared" si="1"/>
        <v>Sajid Zaman</v>
      </c>
    </row>
    <row r="1856">
      <c r="A1856" s="1" t="str">
        <f>IFERROR(__xludf.DUMMYFUNCTION("""COMPUTED_VALUE"""),"Varada Vishnu")</f>
        <v>Varada Vishnu</v>
      </c>
      <c r="B1856" s="1" t="str">
        <f>IFERROR(__xludf.DUMMYFUNCTION("""COMPUTED_VALUE"""),"Yes")</f>
        <v>Yes</v>
      </c>
      <c r="D1856" s="1" t="str">
        <f t="shared" si="1"/>
        <v>Varada Vishnu</v>
      </c>
    </row>
    <row r="1857">
      <c r="A1857" s="1" t="str">
        <f>IFERROR(__xludf.DUMMYFUNCTION("""COMPUTED_VALUE"""),"Ashraf Kanyadakam")</f>
        <v>Ashraf Kanyadakam</v>
      </c>
      <c r="B1857" s="1" t="str">
        <f>IFERROR(__xludf.DUMMYFUNCTION("""COMPUTED_VALUE"""),"Yes")</f>
        <v>Yes</v>
      </c>
      <c r="D1857" s="1" t="str">
        <f t="shared" si="1"/>
        <v>Ashraf Kanyadakam</v>
      </c>
    </row>
    <row r="1858">
      <c r="A1858" s="1" t="str">
        <f>IFERROR(__xludf.DUMMYFUNCTION("""COMPUTED_VALUE"""),"WC Tseng")</f>
        <v>WC Tseng</v>
      </c>
      <c r="B1858" s="1" t="str">
        <f>IFERROR(__xludf.DUMMYFUNCTION("""COMPUTED_VALUE"""),"Yes")</f>
        <v>Yes</v>
      </c>
      <c r="D1858" s="1" t="str">
        <f t="shared" si="1"/>
        <v>WC Tseng</v>
      </c>
    </row>
    <row r="1859">
      <c r="A1859" s="1" t="str">
        <f>IFERROR(__xludf.DUMMYFUNCTION("""COMPUTED_VALUE"""),"Deep Chatterjee")</f>
        <v>Deep Chatterjee</v>
      </c>
      <c r="B1859" s="1" t="str">
        <f>IFERROR(__xludf.DUMMYFUNCTION("""COMPUTED_VALUE"""),"Yes")</f>
        <v>Yes</v>
      </c>
      <c r="D1859" s="1" t="str">
        <f t="shared" si="1"/>
        <v>Deep Chatterjee</v>
      </c>
    </row>
    <row r="1860">
      <c r="A1860" s="1" t="str">
        <f>IFERROR(__xludf.DUMMYFUNCTION("""COMPUTED_VALUE"""),"Joseph Henry")</f>
        <v>Joseph Henry</v>
      </c>
      <c r="B1860" s="1" t="str">
        <f>IFERROR(__xludf.DUMMYFUNCTION("""COMPUTED_VALUE"""),"Yes")</f>
        <v>Yes</v>
      </c>
      <c r="D1860" s="1" t="str">
        <f t="shared" si="1"/>
        <v>Joseph Henry</v>
      </c>
    </row>
    <row r="1861">
      <c r="A1861" s="1" t="str">
        <f>IFERROR(__xludf.DUMMYFUNCTION("""COMPUTED_VALUE"""),"Onyebuche")</f>
        <v>Onyebuche</v>
      </c>
      <c r="B1861" s="1" t="str">
        <f>IFERROR(__xludf.DUMMYFUNCTION("""COMPUTED_VALUE"""),"Yes")</f>
        <v>Yes</v>
      </c>
      <c r="D1861" s="1" t="str">
        <f t="shared" si="1"/>
        <v>Onyebuche</v>
      </c>
    </row>
    <row r="1862">
      <c r="A1862" s="1" t="str">
        <f>IFERROR(__xludf.DUMMYFUNCTION("""COMPUTED_VALUE"""),"Juber Rahman")</f>
        <v>Juber Rahman</v>
      </c>
      <c r="B1862" s="1" t="str">
        <f>IFERROR(__xludf.DUMMYFUNCTION("""COMPUTED_VALUE"""),"Yes")</f>
        <v>Yes</v>
      </c>
      <c r="D1862" s="1" t="str">
        <f t="shared" si="1"/>
        <v>Juber Rahman</v>
      </c>
    </row>
    <row r="1863">
      <c r="A1863" s="1" t="str">
        <f>IFERROR(__xludf.DUMMYFUNCTION("""COMPUTED_VALUE"""),"Angel Torres")</f>
        <v>Angel Torres</v>
      </c>
      <c r="B1863" s="1" t="str">
        <f>IFERROR(__xludf.DUMMYFUNCTION("""COMPUTED_VALUE"""),"Yes")</f>
        <v>Yes</v>
      </c>
      <c r="D1863" s="1" t="str">
        <f t="shared" si="1"/>
        <v>Angel Torres</v>
      </c>
    </row>
    <row r="1864">
      <c r="A1864" s="1" t="str">
        <f>IFERROR(__xludf.DUMMYFUNCTION("""COMPUTED_VALUE"""),"Puja")</f>
        <v>Puja</v>
      </c>
      <c r="B1864" s="1" t="str">
        <f>IFERROR(__xludf.DUMMYFUNCTION("""COMPUTED_VALUE"""),"Yes")</f>
        <v>Yes</v>
      </c>
      <c r="D1864" s="1" t="str">
        <f t="shared" si="1"/>
        <v>Puja</v>
      </c>
    </row>
    <row r="1865">
      <c r="A1865" s="1" t="str">
        <f>IFERROR(__xludf.DUMMYFUNCTION("""COMPUTED_VALUE"""),"Srujana.UIEngineer")</f>
        <v>Srujana.UIEngineer</v>
      </c>
      <c r="B1865" s="1" t="str">
        <f>IFERROR(__xludf.DUMMYFUNCTION("""COMPUTED_VALUE"""),"Yes")</f>
        <v>Yes</v>
      </c>
      <c r="D1865" s="1" t="str">
        <f t="shared" si="1"/>
        <v>Srujana.UIEngineer</v>
      </c>
    </row>
    <row r="1866">
      <c r="A1866" s="1" t="str">
        <f>IFERROR(__xludf.DUMMYFUNCTION("""COMPUTED_VALUE"""),"Mohammad Abdullah")</f>
        <v>Mohammad Abdullah</v>
      </c>
      <c r="B1866" s="1" t="str">
        <f>IFERROR(__xludf.DUMMYFUNCTION("""COMPUTED_VALUE"""),"Yes")</f>
        <v>Yes</v>
      </c>
      <c r="D1866" s="1" t="str">
        <f t="shared" si="1"/>
        <v>Mohammad Abdullah</v>
      </c>
    </row>
    <row r="1867">
      <c r="A1867" s="1" t="str">
        <f>IFERROR(__xludf.DUMMYFUNCTION("""COMPUTED_VALUE"""),"Florian Ammon")</f>
        <v>Florian Ammon</v>
      </c>
      <c r="B1867" s="1" t="str">
        <f>IFERROR(__xludf.DUMMYFUNCTION("""COMPUTED_VALUE"""),"Yes")</f>
        <v>Yes</v>
      </c>
      <c r="D1867" s="1" t="str">
        <f t="shared" si="1"/>
        <v>Florian Ammon</v>
      </c>
    </row>
    <row r="1868">
      <c r="A1868" s="1" t="str">
        <f>IFERROR(__xludf.DUMMYFUNCTION("""COMPUTED_VALUE"""),"MOK0111.Udacity")</f>
        <v>MOK0111.Udacity</v>
      </c>
      <c r="B1868" s="1" t="str">
        <f>IFERROR(__xludf.DUMMYFUNCTION("""COMPUTED_VALUE"""),"Yes")</f>
        <v>Yes</v>
      </c>
      <c r="D1868" s="1" t="str">
        <f t="shared" si="1"/>
        <v>MOK0111.Udacity</v>
      </c>
    </row>
    <row r="1869">
      <c r="A1869" s="1" t="str">
        <f>IFERROR(__xludf.DUMMYFUNCTION("""COMPUTED_VALUE"""),"Hiba")</f>
        <v>Hiba</v>
      </c>
      <c r="B1869" s="1" t="str">
        <f>IFERROR(__xludf.DUMMYFUNCTION("""COMPUTED_VALUE"""),"Yes")</f>
        <v>Yes</v>
      </c>
      <c r="D1869" s="1" t="str">
        <f t="shared" si="1"/>
        <v>Hiba</v>
      </c>
    </row>
    <row r="1870">
      <c r="A1870" s="1" t="str">
        <f>IFERROR(__xludf.DUMMYFUNCTION("""COMPUTED_VALUE"""),"sobil.dalal")</f>
        <v>sobil.dalal</v>
      </c>
      <c r="B1870" s="1" t="str">
        <f>IFERROR(__xludf.DUMMYFUNCTION("""COMPUTED_VALUE"""),"Yes")</f>
        <v>Yes</v>
      </c>
      <c r="D1870" s="1" t="str">
        <f t="shared" si="1"/>
        <v>sobil.dalal</v>
      </c>
    </row>
    <row r="1871">
      <c r="A1871" s="1" t="str">
        <f>IFERROR(__xludf.DUMMYFUNCTION("""COMPUTED_VALUE"""),"Ricky.Patino")</f>
        <v>Ricky.Patino</v>
      </c>
      <c r="B1871" s="1" t="str">
        <f>IFERROR(__xludf.DUMMYFUNCTION("""COMPUTED_VALUE"""),"Yes")</f>
        <v>Yes</v>
      </c>
      <c r="D1871" s="1" t="str">
        <f t="shared" si="1"/>
        <v>Ricky.Patino</v>
      </c>
    </row>
    <row r="1872">
      <c r="A1872" s="1" t="str">
        <f>IFERROR(__xludf.DUMMYFUNCTION("""COMPUTED_VALUE"""),"Aayushma Pant")</f>
        <v>Aayushma Pant</v>
      </c>
      <c r="B1872" s="1" t="str">
        <f>IFERROR(__xludf.DUMMYFUNCTION("""COMPUTED_VALUE"""),"Yes")</f>
        <v>Yes</v>
      </c>
      <c r="D1872" s="1" t="str">
        <f t="shared" si="1"/>
        <v>Aayushma Pant</v>
      </c>
    </row>
    <row r="1873">
      <c r="A1873" s="1" t="str">
        <f>IFERROR(__xludf.DUMMYFUNCTION("""COMPUTED_VALUE"""),"Anita kumari Jena")</f>
        <v>Anita kumari Jena</v>
      </c>
      <c r="B1873" s="1" t="str">
        <f>IFERROR(__xludf.DUMMYFUNCTION("""COMPUTED_VALUE"""),"Yes")</f>
        <v>Yes</v>
      </c>
      <c r="D1873" s="1" t="str">
        <f t="shared" si="1"/>
        <v>Anita kumari Jena</v>
      </c>
    </row>
    <row r="1874">
      <c r="A1874" s="1" t="str">
        <f>IFERROR(__xludf.DUMMYFUNCTION("""COMPUTED_VALUE"""),"Deepak kanuri")</f>
        <v>Deepak kanuri</v>
      </c>
      <c r="B1874" s="1" t="str">
        <f>IFERROR(__xludf.DUMMYFUNCTION("""COMPUTED_VALUE"""),"Yes")</f>
        <v>Yes</v>
      </c>
      <c r="D1874" s="1" t="str">
        <f t="shared" si="1"/>
        <v>Deepak kanuri</v>
      </c>
    </row>
    <row r="1875">
      <c r="A1875" s="1" t="str">
        <f>IFERROR(__xludf.DUMMYFUNCTION("""COMPUTED_VALUE"""),"lanenok")</f>
        <v>lanenok</v>
      </c>
      <c r="B1875" s="1" t="str">
        <f>IFERROR(__xludf.DUMMYFUNCTION("""COMPUTED_VALUE"""),"Yes")</f>
        <v>Yes</v>
      </c>
      <c r="D1875" s="1" t="str">
        <f t="shared" si="1"/>
        <v>lanenok</v>
      </c>
    </row>
    <row r="1876">
      <c r="A1876" s="1" t="str">
        <f>IFERROR(__xludf.DUMMYFUNCTION("""COMPUTED_VALUE"""),"Arunima Bhattacharya")</f>
        <v>Arunima Bhattacharya</v>
      </c>
      <c r="B1876" s="1" t="str">
        <f>IFERROR(__xludf.DUMMYFUNCTION("""COMPUTED_VALUE"""),"Yes")</f>
        <v>Yes</v>
      </c>
      <c r="D1876" s="1" t="str">
        <f t="shared" si="1"/>
        <v>Arunima Bhattacharya</v>
      </c>
    </row>
    <row r="1877">
      <c r="A1877" s="1" t="str">
        <f>IFERROR(__xludf.DUMMYFUNCTION("""COMPUTED_VALUE"""),"Rafael Sarmiento")</f>
        <v>Rafael Sarmiento</v>
      </c>
      <c r="B1877" s="1" t="str">
        <f>IFERROR(__xludf.DUMMYFUNCTION("""COMPUTED_VALUE"""),"Yes")</f>
        <v>Yes</v>
      </c>
      <c r="D1877" s="1" t="str">
        <f t="shared" si="1"/>
        <v>Rafael Sarmiento</v>
      </c>
    </row>
    <row r="1878">
      <c r="A1878" s="1" t="str">
        <f>IFERROR(__xludf.DUMMYFUNCTION("""COMPUTED_VALUE"""),"Bhargav Kakadiya")</f>
        <v>Bhargav Kakadiya</v>
      </c>
      <c r="B1878" s="1" t="str">
        <f>IFERROR(__xludf.DUMMYFUNCTION("""COMPUTED_VALUE"""),"Yes")</f>
        <v>Yes</v>
      </c>
      <c r="D1878" s="1" t="str">
        <f t="shared" si="1"/>
        <v>Bhargav Kakadiya</v>
      </c>
    </row>
    <row r="1879">
      <c r="A1879" s="1" t="str">
        <f>IFERROR(__xludf.DUMMYFUNCTION("""COMPUTED_VALUE"""),"Shreya Shetty")</f>
        <v>Shreya Shetty</v>
      </c>
      <c r="B1879" s="1" t="str">
        <f>IFERROR(__xludf.DUMMYFUNCTION("""COMPUTED_VALUE"""),"Yes")</f>
        <v>Yes</v>
      </c>
      <c r="D1879" s="1" t="str">
        <f t="shared" si="1"/>
        <v>Shreya Shetty</v>
      </c>
    </row>
    <row r="1880">
      <c r="A1880" s="1" t="str">
        <f>IFERROR(__xludf.DUMMYFUNCTION("""COMPUTED_VALUE"""),"Verena")</f>
        <v>Verena</v>
      </c>
      <c r="B1880" s="1" t="str">
        <f>IFERROR(__xludf.DUMMYFUNCTION("""COMPUTED_VALUE"""),"Yes")</f>
        <v>Yes</v>
      </c>
      <c r="D1880" s="1" t="str">
        <f t="shared" si="1"/>
        <v>Verena</v>
      </c>
    </row>
    <row r="1881">
      <c r="A1881" s="1" t="str">
        <f>IFERROR(__xludf.DUMMYFUNCTION("""COMPUTED_VALUE"""),"Varun.Kumar")</f>
        <v>Varun.Kumar</v>
      </c>
      <c r="B1881" s="1" t="str">
        <f>IFERROR(__xludf.DUMMYFUNCTION("""COMPUTED_VALUE"""),"Yes")</f>
        <v>Yes</v>
      </c>
      <c r="D1881" s="1" t="str">
        <f t="shared" si="1"/>
        <v>Varun.Kumar</v>
      </c>
    </row>
    <row r="1882">
      <c r="A1882" s="1" t="str">
        <f>IFERROR(__xludf.DUMMYFUNCTION("""COMPUTED_VALUE"""),"Fariman Kashani")</f>
        <v>Fariman Kashani</v>
      </c>
      <c r="B1882" s="1" t="str">
        <f>IFERROR(__xludf.DUMMYFUNCTION("""COMPUTED_VALUE"""),"Yes")</f>
        <v>Yes</v>
      </c>
      <c r="D1882" s="1" t="str">
        <f t="shared" si="1"/>
        <v>Fariman Kashani</v>
      </c>
    </row>
    <row r="1883">
      <c r="A1883" s="1" t="str">
        <f>IFERROR(__xludf.DUMMYFUNCTION("""COMPUTED_VALUE"""),"Kendi'")</f>
        <v>Kendi'</v>
      </c>
      <c r="B1883" s="1" t="str">
        <f>IFERROR(__xludf.DUMMYFUNCTION("""COMPUTED_VALUE"""),"Yes")</f>
        <v>Yes</v>
      </c>
      <c r="D1883" s="1" t="str">
        <f t="shared" si="1"/>
        <v>Kendi'</v>
      </c>
    </row>
    <row r="1884">
      <c r="A1884" s="1" t="str">
        <f>IFERROR(__xludf.DUMMYFUNCTION("""COMPUTED_VALUE"""),"Nathan")</f>
        <v>Nathan</v>
      </c>
      <c r="B1884" s="1" t="str">
        <f>IFERROR(__xludf.DUMMYFUNCTION("""COMPUTED_VALUE"""),"Yes")</f>
        <v>Yes</v>
      </c>
      <c r="D1884" s="1" t="str">
        <f t="shared" si="1"/>
        <v>Nathan</v>
      </c>
    </row>
    <row r="1885">
      <c r="A1885" s="1" t="str">
        <f>IFERROR(__xludf.DUMMYFUNCTION("""COMPUTED_VALUE"""),"Sonia Agrawal")</f>
        <v>Sonia Agrawal</v>
      </c>
      <c r="B1885" s="1" t="str">
        <f>IFERROR(__xludf.DUMMYFUNCTION("""COMPUTED_VALUE"""),"Yes")</f>
        <v>Yes</v>
      </c>
      <c r="D1885" s="1" t="str">
        <f t="shared" si="1"/>
        <v>Sonia Agrawal</v>
      </c>
    </row>
    <row r="1886">
      <c r="A1886" s="1" t="str">
        <f>IFERROR(__xludf.DUMMYFUNCTION("""COMPUTED_VALUE"""),"Abhishek Saxena")</f>
        <v>Abhishek Saxena</v>
      </c>
      <c r="B1886" s="1" t="str">
        <f>IFERROR(__xludf.DUMMYFUNCTION("""COMPUTED_VALUE"""),"Yes")</f>
        <v>Yes</v>
      </c>
      <c r="D1886" s="1" t="str">
        <f t="shared" si="1"/>
        <v>Abhishek Saxena</v>
      </c>
    </row>
    <row r="1887">
      <c r="A1887" s="1" t="str">
        <f>IFERROR(__xludf.DUMMYFUNCTION("""COMPUTED_VALUE"""),"Memphis Ndego")</f>
        <v>Memphis Ndego</v>
      </c>
      <c r="B1887" s="1" t="str">
        <f>IFERROR(__xludf.DUMMYFUNCTION("""COMPUTED_VALUE"""),"Yes")</f>
        <v>Yes</v>
      </c>
      <c r="D1887" s="1" t="str">
        <f t="shared" si="1"/>
        <v>Memphis Ndego</v>
      </c>
    </row>
    <row r="1888">
      <c r="A1888" s="1" t="str">
        <f>IFERROR(__xludf.DUMMYFUNCTION("""COMPUTED_VALUE"""),"Sweta")</f>
        <v>Sweta</v>
      </c>
      <c r="B1888" s="1" t="str">
        <f>IFERROR(__xludf.DUMMYFUNCTION("""COMPUTED_VALUE"""),"Yes")</f>
        <v>Yes</v>
      </c>
      <c r="D1888" s="1" t="str">
        <f t="shared" si="1"/>
        <v>Sweta</v>
      </c>
    </row>
    <row r="1889">
      <c r="A1889" s="1" t="str">
        <f>IFERROR(__xludf.DUMMYFUNCTION("""COMPUTED_VALUE"""),"oots")</f>
        <v>oots</v>
      </c>
      <c r="B1889" s="1" t="str">
        <f>IFERROR(__xludf.DUMMYFUNCTION("""COMPUTED_VALUE"""),"Yes")</f>
        <v>Yes</v>
      </c>
      <c r="D1889" s="1" t="str">
        <f t="shared" si="1"/>
        <v>oots</v>
      </c>
    </row>
    <row r="1890">
      <c r="A1890" s="1" t="str">
        <f>IFERROR(__xludf.DUMMYFUNCTION("""COMPUTED_VALUE"""),"Vaishali Gagwani")</f>
        <v>Vaishali Gagwani</v>
      </c>
      <c r="B1890" s="1" t="str">
        <f>IFERROR(__xludf.DUMMYFUNCTION("""COMPUTED_VALUE"""),"Yes")</f>
        <v>Yes</v>
      </c>
      <c r="D1890" s="1" t="str">
        <f t="shared" si="1"/>
        <v>Vaishali Gagwani</v>
      </c>
    </row>
    <row r="1891">
      <c r="A1891" s="1" t="str">
        <f>IFERROR(__xludf.DUMMYFUNCTION("""COMPUTED_VALUE"""),"Rina Tiwari")</f>
        <v>Rina Tiwari</v>
      </c>
      <c r="B1891" s="1" t="str">
        <f>IFERROR(__xludf.DUMMYFUNCTION("""COMPUTED_VALUE"""),"Yes")</f>
        <v>Yes</v>
      </c>
      <c r="D1891" s="1" t="str">
        <f t="shared" si="1"/>
        <v>Rina Tiwari</v>
      </c>
    </row>
    <row r="1892">
      <c r="A1892" s="1" t="str">
        <f>IFERROR(__xludf.DUMMYFUNCTION("""COMPUTED_VALUE"""),"Noma_mthii ")</f>
        <v>Noma_mthii </v>
      </c>
      <c r="B1892" s="1" t="str">
        <f>IFERROR(__xludf.DUMMYFUNCTION("""COMPUTED_VALUE"""),"Yes")</f>
        <v>Yes</v>
      </c>
      <c r="D1892" s="1" t="str">
        <f t="shared" si="1"/>
        <v>Noma_mthii</v>
      </c>
    </row>
    <row r="1893">
      <c r="A1893" s="1" t="str">
        <f>IFERROR(__xludf.DUMMYFUNCTION("""COMPUTED_VALUE"""),"Onyemma Mirian")</f>
        <v>Onyemma Mirian</v>
      </c>
      <c r="B1893" s="1" t="str">
        <f>IFERROR(__xludf.DUMMYFUNCTION("""COMPUTED_VALUE"""),"Yes")</f>
        <v>Yes</v>
      </c>
      <c r="D1893" s="1" t="str">
        <f t="shared" si="1"/>
        <v>Onyemma Mirian</v>
      </c>
    </row>
    <row r="1894">
      <c r="A1894" s="1" t="str">
        <f>IFERROR(__xludf.DUMMYFUNCTION("""COMPUTED_VALUE"""),"Nirmal")</f>
        <v>Nirmal</v>
      </c>
      <c r="B1894" s="1" t="str">
        <f>IFERROR(__xludf.DUMMYFUNCTION("""COMPUTED_VALUE"""),"Yes")</f>
        <v>Yes</v>
      </c>
      <c r="D1894" s="1" t="str">
        <f t="shared" si="1"/>
        <v>Nirmal</v>
      </c>
    </row>
    <row r="1895">
      <c r="A1895" s="1" t="str">
        <f>IFERROR(__xludf.DUMMYFUNCTION("""COMPUTED_VALUE"""),"ayanlola")</f>
        <v>ayanlola</v>
      </c>
      <c r="B1895" s="1" t="str">
        <f>IFERROR(__xludf.DUMMYFUNCTION("""COMPUTED_VALUE"""),"Yes")</f>
        <v>Yes</v>
      </c>
      <c r="D1895" s="1" t="str">
        <f t="shared" si="1"/>
        <v>ayanlola</v>
      </c>
    </row>
    <row r="1896">
      <c r="A1896" s="1" t="str">
        <f>IFERROR(__xludf.DUMMYFUNCTION("""COMPUTED_VALUE"""),"Rivka Cucalon")</f>
        <v>Rivka Cucalon</v>
      </c>
      <c r="B1896" s="1" t="str">
        <f>IFERROR(__xludf.DUMMYFUNCTION("""COMPUTED_VALUE"""),"Yes")</f>
        <v>Yes</v>
      </c>
      <c r="D1896" s="1" t="str">
        <f t="shared" si="1"/>
        <v>Rivka Cucalon</v>
      </c>
    </row>
    <row r="1897">
      <c r="A1897" s="1" t="str">
        <f>IFERROR(__xludf.DUMMYFUNCTION("""COMPUTED_VALUE"""),"John")</f>
        <v>John</v>
      </c>
      <c r="B1897" s="1" t="str">
        <f>IFERROR(__xludf.DUMMYFUNCTION("""COMPUTED_VALUE"""),"Yes")</f>
        <v>Yes</v>
      </c>
      <c r="D1897" s="1" t="str">
        <f t="shared" si="1"/>
        <v>John</v>
      </c>
    </row>
    <row r="1898">
      <c r="A1898" s="1" t="str">
        <f>IFERROR(__xludf.DUMMYFUNCTION("""COMPUTED_VALUE"""),"Roma")</f>
        <v>Roma</v>
      </c>
      <c r="B1898" s="1" t="str">
        <f>IFERROR(__xludf.DUMMYFUNCTION("""COMPUTED_VALUE"""),"Yes")</f>
        <v>Yes</v>
      </c>
      <c r="D1898" s="1" t="str">
        <f t="shared" si="1"/>
        <v>Roma</v>
      </c>
    </row>
    <row r="1899">
      <c r="A1899" s="1" t="str">
        <f>IFERROR(__xludf.DUMMYFUNCTION("""COMPUTED_VALUE"""),"Annie Lu")</f>
        <v>Annie Lu</v>
      </c>
      <c r="B1899" s="1" t="str">
        <f>IFERROR(__xludf.DUMMYFUNCTION("""COMPUTED_VALUE"""),"Yes")</f>
        <v>Yes</v>
      </c>
      <c r="D1899" s="1" t="str">
        <f t="shared" si="1"/>
        <v>Annie Lu</v>
      </c>
    </row>
    <row r="1900">
      <c r="A1900" s="1" t="str">
        <f>IFERROR(__xludf.DUMMYFUNCTION("""COMPUTED_VALUE"""),"Emily Tan")</f>
        <v>Emily Tan</v>
      </c>
      <c r="B1900" s="1" t="str">
        <f>IFERROR(__xludf.DUMMYFUNCTION("""COMPUTED_VALUE"""),"Yes")</f>
        <v>Yes</v>
      </c>
      <c r="D1900" s="1" t="str">
        <f t="shared" si="1"/>
        <v>Emily Tan</v>
      </c>
    </row>
    <row r="1901">
      <c r="A1901" s="1" t="str">
        <f>IFERROR(__xludf.DUMMYFUNCTION("""COMPUTED_VALUE"""),"Jorge")</f>
        <v>Jorge</v>
      </c>
      <c r="B1901" s="1" t="str">
        <f>IFERROR(__xludf.DUMMYFUNCTION("""COMPUTED_VALUE"""),"Yes")</f>
        <v>Yes</v>
      </c>
      <c r="D1901" s="1" t="str">
        <f t="shared" si="1"/>
        <v>Jorge</v>
      </c>
    </row>
    <row r="1902">
      <c r="A1902" s="1" t="str">
        <f>IFERROR(__xludf.DUMMYFUNCTION("""COMPUTED_VALUE"""),"Paulo Farias")</f>
        <v>Paulo Farias</v>
      </c>
      <c r="B1902" s="1" t="str">
        <f>IFERROR(__xludf.DUMMYFUNCTION("""COMPUTED_VALUE"""),"Yes")</f>
        <v>Yes</v>
      </c>
      <c r="D1902" s="1" t="str">
        <f t="shared" si="1"/>
        <v>Paulo Farias</v>
      </c>
    </row>
    <row r="1903">
      <c r="A1903" s="1" t="str">
        <f>IFERROR(__xludf.DUMMYFUNCTION("""COMPUTED_VALUE"""),"Will Tribbey")</f>
        <v>Will Tribbey</v>
      </c>
      <c r="B1903" s="1" t="str">
        <f>IFERROR(__xludf.DUMMYFUNCTION("""COMPUTED_VALUE"""),"Yes")</f>
        <v>Yes</v>
      </c>
      <c r="D1903" s="1" t="str">
        <f t="shared" si="1"/>
        <v>Will Tribbey</v>
      </c>
    </row>
    <row r="1904">
      <c r="A1904" s="1" t="str">
        <f>IFERROR(__xludf.DUMMYFUNCTION("""COMPUTED_VALUE"""),"Fabrice Claudien")</f>
        <v>Fabrice Claudien</v>
      </c>
      <c r="B1904" s="1" t="str">
        <f>IFERROR(__xludf.DUMMYFUNCTION("""COMPUTED_VALUE"""),"Yes")</f>
        <v>Yes</v>
      </c>
      <c r="D1904" s="1" t="str">
        <f t="shared" si="1"/>
        <v>Fabrice Claudien</v>
      </c>
    </row>
    <row r="1905">
      <c r="A1905" s="1" t="str">
        <f>IFERROR(__xludf.DUMMYFUNCTION("""COMPUTED_VALUE"""),"Prify Philip")</f>
        <v>Prify Philip</v>
      </c>
      <c r="B1905" s="1" t="str">
        <f>IFERROR(__xludf.DUMMYFUNCTION("""COMPUTED_VALUE"""),"Yes")</f>
        <v>Yes</v>
      </c>
      <c r="D1905" s="1" t="str">
        <f t="shared" si="1"/>
        <v>Prify Philip</v>
      </c>
    </row>
    <row r="1906">
      <c r="A1906" s="1" t="str">
        <f>IFERROR(__xludf.DUMMYFUNCTION("""COMPUTED_VALUE"""),"Niharikaa ")</f>
        <v>Niharikaa </v>
      </c>
      <c r="B1906" s="1" t="str">
        <f>IFERROR(__xludf.DUMMYFUNCTION("""COMPUTED_VALUE"""),"Yes")</f>
        <v>Yes</v>
      </c>
      <c r="D1906" s="1" t="str">
        <f t="shared" si="1"/>
        <v>Niharikaa</v>
      </c>
    </row>
    <row r="1907">
      <c r="A1907" s="1" t="str">
        <f>IFERROR(__xludf.DUMMYFUNCTION("""COMPUTED_VALUE"""),"Ayinde Sunday")</f>
        <v>Ayinde Sunday</v>
      </c>
      <c r="B1907" s="1" t="str">
        <f>IFERROR(__xludf.DUMMYFUNCTION("""COMPUTED_VALUE"""),"Yes")</f>
        <v>Yes</v>
      </c>
      <c r="D1907" s="1" t="str">
        <f t="shared" si="1"/>
        <v>Ayinde Sunday</v>
      </c>
    </row>
    <row r="1908">
      <c r="A1908" s="1" t="str">
        <f>IFERROR(__xludf.DUMMYFUNCTION("""COMPUTED_VALUE"""),"Ravi Jain")</f>
        <v>Ravi Jain</v>
      </c>
      <c r="B1908" s="1" t="str">
        <f>IFERROR(__xludf.DUMMYFUNCTION("""COMPUTED_VALUE"""),"Yes")</f>
        <v>Yes</v>
      </c>
      <c r="D1908" s="1" t="str">
        <f t="shared" si="1"/>
        <v>Ravi Jain</v>
      </c>
    </row>
    <row r="1909">
      <c r="A1909" s="1" t="str">
        <f>IFERROR(__xludf.DUMMYFUNCTION("""COMPUTED_VALUE"""),"Tatiana Delgadillo")</f>
        <v>Tatiana Delgadillo</v>
      </c>
      <c r="B1909" s="1" t="str">
        <f>IFERROR(__xludf.DUMMYFUNCTION("""COMPUTED_VALUE"""),"Yes")</f>
        <v>Yes</v>
      </c>
      <c r="D1909" s="1" t="str">
        <f t="shared" si="1"/>
        <v>Tatiana Delgadillo</v>
      </c>
    </row>
    <row r="1910">
      <c r="A1910" s="1" t="str">
        <f>IFERROR(__xludf.DUMMYFUNCTION("""COMPUTED_VALUE"""),"MD SALAH UDDIN")</f>
        <v>MD SALAH UDDIN</v>
      </c>
      <c r="B1910" s="1" t="str">
        <f>IFERROR(__xludf.DUMMYFUNCTION("""COMPUTED_VALUE"""),"Yes")</f>
        <v>Yes</v>
      </c>
      <c r="D1910" s="1" t="str">
        <f t="shared" si="1"/>
        <v>MD SALAH UDDIN</v>
      </c>
    </row>
    <row r="1911">
      <c r="A1911" s="1" t="str">
        <f>IFERROR(__xludf.DUMMYFUNCTION("""COMPUTED_VALUE"""),"Anjali Kumari")</f>
        <v>Anjali Kumari</v>
      </c>
      <c r="B1911" s="1" t="str">
        <f>IFERROR(__xludf.DUMMYFUNCTION("""COMPUTED_VALUE"""),"Yes")</f>
        <v>Yes</v>
      </c>
      <c r="D1911" s="1" t="str">
        <f t="shared" si="1"/>
        <v>Anjali Kumari</v>
      </c>
    </row>
    <row r="1912">
      <c r="A1912" s="1" t="str">
        <f>IFERROR(__xludf.DUMMYFUNCTION("""COMPUTED_VALUE"""),"Amardeep Singh")</f>
        <v>Amardeep Singh</v>
      </c>
      <c r="B1912" s="1" t="str">
        <f>IFERROR(__xludf.DUMMYFUNCTION("""COMPUTED_VALUE"""),"Yes")</f>
        <v>Yes</v>
      </c>
      <c r="D1912" s="1" t="str">
        <f t="shared" si="1"/>
        <v>Amardeep Singh</v>
      </c>
    </row>
    <row r="1913">
      <c r="A1913" s="1" t="str">
        <f>IFERROR(__xludf.DUMMYFUNCTION("""COMPUTED_VALUE"""),"Jefin Paul")</f>
        <v>Jefin Paul</v>
      </c>
      <c r="B1913" s="1" t="str">
        <f>IFERROR(__xludf.DUMMYFUNCTION("""COMPUTED_VALUE"""),"Yes")</f>
        <v>Yes</v>
      </c>
      <c r="D1913" s="1" t="str">
        <f t="shared" si="1"/>
        <v>Jefin Paul</v>
      </c>
    </row>
    <row r="1914">
      <c r="A1914" s="1" t="str">
        <f>IFERROR(__xludf.DUMMYFUNCTION("""COMPUTED_VALUE"""),"Aaditree Jaisswal")</f>
        <v>Aaditree Jaisswal</v>
      </c>
      <c r="B1914" s="1" t="str">
        <f>IFERROR(__xludf.DUMMYFUNCTION("""COMPUTED_VALUE"""),"Yes")</f>
        <v>Yes</v>
      </c>
      <c r="D1914" s="1" t="str">
        <f t="shared" si="1"/>
        <v>Aaditree Jaisswal</v>
      </c>
    </row>
    <row r="1915">
      <c r="A1915" s="1" t="str">
        <f>IFERROR(__xludf.DUMMYFUNCTION("""COMPUTED_VALUE"""),"Kwong Wai Man")</f>
        <v>Kwong Wai Man</v>
      </c>
      <c r="B1915" s="1" t="str">
        <f>IFERROR(__xludf.DUMMYFUNCTION("""COMPUTED_VALUE"""),"Yes")</f>
        <v>Yes</v>
      </c>
      <c r="D1915" s="1" t="str">
        <f t="shared" si="1"/>
        <v>Kwong Wai Man</v>
      </c>
    </row>
    <row r="1916">
      <c r="A1916" s="1" t="str">
        <f>IFERROR(__xludf.DUMMYFUNCTION("""COMPUTED_VALUE"""),"Anupam Sinha")</f>
        <v>Anupam Sinha</v>
      </c>
      <c r="B1916" s="1" t="str">
        <f>IFERROR(__xludf.DUMMYFUNCTION("""COMPUTED_VALUE"""),"Yes")</f>
        <v>Yes</v>
      </c>
      <c r="D1916" s="1" t="str">
        <f t="shared" si="1"/>
        <v>Anupam Sinha</v>
      </c>
    </row>
    <row r="1917">
      <c r="A1917" s="1" t="str">
        <f>IFERROR(__xludf.DUMMYFUNCTION("""COMPUTED_VALUE"""),"Ameenah")</f>
        <v>Ameenah</v>
      </c>
      <c r="B1917" s="1" t="str">
        <f>IFERROR(__xludf.DUMMYFUNCTION("""COMPUTED_VALUE"""),"Yes")</f>
        <v>Yes</v>
      </c>
      <c r="D1917" s="1" t="str">
        <f t="shared" si="1"/>
        <v>Ameenah</v>
      </c>
    </row>
    <row r="1918">
      <c r="A1918" s="1" t="str">
        <f>IFERROR(__xludf.DUMMYFUNCTION("""COMPUTED_VALUE"""),"Arushi Shrivastava")</f>
        <v>Arushi Shrivastava</v>
      </c>
      <c r="B1918" s="1" t="str">
        <f>IFERROR(__xludf.DUMMYFUNCTION("""COMPUTED_VALUE"""),"Yes")</f>
        <v>Yes</v>
      </c>
      <c r="D1918" s="1" t="str">
        <f t="shared" si="1"/>
        <v>Arushi Shrivastava</v>
      </c>
    </row>
    <row r="1919">
      <c r="A1919" s="1" t="str">
        <f>IFERROR(__xludf.DUMMYFUNCTION("""COMPUTED_VALUE"""),"monica iyabo ")</f>
        <v>monica iyabo </v>
      </c>
      <c r="B1919" s="1" t="str">
        <f>IFERROR(__xludf.DUMMYFUNCTION("""COMPUTED_VALUE"""),"Yes")</f>
        <v>Yes</v>
      </c>
      <c r="D1919" s="1" t="str">
        <f t="shared" si="1"/>
        <v>monica iyabo</v>
      </c>
    </row>
    <row r="1920">
      <c r="A1920" s="1" t="str">
        <f>IFERROR(__xludf.DUMMYFUNCTION("""COMPUTED_VALUE"""),"Aj Paul")</f>
        <v>Aj Paul</v>
      </c>
      <c r="B1920" s="1" t="str">
        <f>IFERROR(__xludf.DUMMYFUNCTION("""COMPUTED_VALUE"""),"Yes")</f>
        <v>Yes</v>
      </c>
      <c r="D1920" s="1" t="str">
        <f t="shared" si="1"/>
        <v>Aj Paul</v>
      </c>
    </row>
    <row r="1921">
      <c r="A1921" s="1" t="str">
        <f>IFERROR(__xludf.DUMMYFUNCTION("""COMPUTED_VALUE"""),"Shubhi Singh")</f>
        <v>Shubhi Singh</v>
      </c>
      <c r="B1921" s="1" t="str">
        <f>IFERROR(__xludf.DUMMYFUNCTION("""COMPUTED_VALUE"""),"Yes")</f>
        <v>Yes</v>
      </c>
      <c r="D1921" s="1" t="str">
        <f t="shared" si="1"/>
        <v>Shubhi Singh</v>
      </c>
    </row>
    <row r="1922">
      <c r="A1922" s="1" t="str">
        <f>IFERROR(__xludf.DUMMYFUNCTION("""COMPUTED_VALUE"""),"Miray Matur")</f>
        <v>Miray Matur</v>
      </c>
      <c r="B1922" s="1" t="str">
        <f>IFERROR(__xludf.DUMMYFUNCTION("""COMPUTED_VALUE"""),"Yes")</f>
        <v>Yes</v>
      </c>
      <c r="D1922" s="1" t="str">
        <f t="shared" si="1"/>
        <v>Miray Matur</v>
      </c>
    </row>
    <row r="1923">
      <c r="A1923" s="1" t="str">
        <f>IFERROR(__xludf.DUMMYFUNCTION("""COMPUTED_VALUE"""),"Eva")</f>
        <v>Eva</v>
      </c>
      <c r="B1923" s="1" t="str">
        <f>IFERROR(__xludf.DUMMYFUNCTION("""COMPUTED_VALUE"""),"Yes")</f>
        <v>Yes</v>
      </c>
      <c r="D1923" s="1" t="str">
        <f t="shared" si="1"/>
        <v>Eva</v>
      </c>
    </row>
    <row r="1924">
      <c r="A1924" s="1" t="str">
        <f>IFERROR(__xludf.DUMMYFUNCTION("""COMPUTED_VALUE"""),"kalyani mahajan")</f>
        <v>kalyani mahajan</v>
      </c>
      <c r="B1924" s="1" t="str">
        <f>IFERROR(__xludf.DUMMYFUNCTION("""COMPUTED_VALUE"""),"Yes")</f>
        <v>Yes</v>
      </c>
      <c r="D1924" s="1" t="str">
        <f t="shared" si="1"/>
        <v>kalyani mahajan</v>
      </c>
    </row>
    <row r="1925">
      <c r="A1925" s="1" t="str">
        <f>IFERROR(__xludf.DUMMYFUNCTION("""COMPUTED_VALUE"""),"Abhishek Koranne")</f>
        <v>Abhishek Koranne</v>
      </c>
      <c r="B1925" s="1" t="str">
        <f>IFERROR(__xludf.DUMMYFUNCTION("""COMPUTED_VALUE"""),"Yes")</f>
        <v>Yes</v>
      </c>
      <c r="D1925" s="1" t="str">
        <f t="shared" si="1"/>
        <v>Abhishek Koranne</v>
      </c>
    </row>
    <row r="1926">
      <c r="A1926" s="1" t="str">
        <f>IFERROR(__xludf.DUMMYFUNCTION("""COMPUTED_VALUE"""),"Khayam Malik")</f>
        <v>Khayam Malik</v>
      </c>
      <c r="B1926" s="1" t="str">
        <f>IFERROR(__xludf.DUMMYFUNCTION("""COMPUTED_VALUE"""),"Yes")</f>
        <v>Yes</v>
      </c>
      <c r="D1926" s="1" t="str">
        <f t="shared" si="1"/>
        <v>Khayam Malik</v>
      </c>
    </row>
    <row r="1927">
      <c r="A1927" s="1" t="str">
        <f>IFERROR(__xludf.DUMMYFUNCTION("""COMPUTED_VALUE"""),"erankikiran")</f>
        <v>erankikiran</v>
      </c>
      <c r="B1927" s="1" t="str">
        <f>IFERROR(__xludf.DUMMYFUNCTION("""COMPUTED_VALUE"""),"Yes")</f>
        <v>Yes</v>
      </c>
      <c r="D1927" s="1" t="str">
        <f t="shared" si="1"/>
        <v>erankikiran</v>
      </c>
    </row>
    <row r="1928">
      <c r="A1928" s="1" t="str">
        <f>IFERROR(__xludf.DUMMYFUNCTION("""COMPUTED_VALUE"""),"Kumaresan Udayappan")</f>
        <v>Kumaresan Udayappan</v>
      </c>
      <c r="B1928" s="1" t="str">
        <f>IFERROR(__xludf.DUMMYFUNCTION("""COMPUTED_VALUE"""),"Yes")</f>
        <v>Yes</v>
      </c>
      <c r="D1928" s="1" t="str">
        <f t="shared" si="1"/>
        <v>Kumaresan Udayappan</v>
      </c>
    </row>
    <row r="1929">
      <c r="A1929" s="1" t="str">
        <f>IFERROR(__xludf.DUMMYFUNCTION("""COMPUTED_VALUE"""),"Syeda Faiza Ahmed")</f>
        <v>Syeda Faiza Ahmed</v>
      </c>
      <c r="B1929" s="1" t="str">
        <f>IFERROR(__xludf.DUMMYFUNCTION("""COMPUTED_VALUE"""),"Yes")</f>
        <v>Yes</v>
      </c>
      <c r="D1929" s="1" t="str">
        <f t="shared" si="1"/>
        <v>Syeda Faiza Ahmed</v>
      </c>
    </row>
    <row r="1930">
      <c r="A1930" s="1" t="str">
        <f>IFERROR(__xludf.DUMMYFUNCTION("""COMPUTED_VALUE"""),"Shambhavi Shree")</f>
        <v>Shambhavi Shree</v>
      </c>
      <c r="B1930" s="1" t="str">
        <f>IFERROR(__xludf.DUMMYFUNCTION("""COMPUTED_VALUE"""),"Yes")</f>
        <v>Yes</v>
      </c>
      <c r="D1930" s="1" t="str">
        <f t="shared" si="1"/>
        <v>Shambhavi Shree</v>
      </c>
    </row>
    <row r="1931">
      <c r="A1931" s="1" t="str">
        <f>IFERROR(__xludf.DUMMYFUNCTION("""COMPUTED_VALUE"""),"Anjali Poornima")</f>
        <v>Anjali Poornima</v>
      </c>
      <c r="B1931" s="1" t="str">
        <f>IFERROR(__xludf.DUMMYFUNCTION("""COMPUTED_VALUE"""),"Yes")</f>
        <v>Yes</v>
      </c>
      <c r="D1931" s="1" t="str">
        <f t="shared" si="1"/>
        <v>Anjali Poornima</v>
      </c>
    </row>
    <row r="1932">
      <c r="A1932" s="1" t="str">
        <f>IFERROR(__xludf.DUMMYFUNCTION("""COMPUTED_VALUE"""),"Sudeksha singh")</f>
        <v>Sudeksha singh</v>
      </c>
      <c r="B1932" s="1" t="str">
        <f>IFERROR(__xludf.DUMMYFUNCTION("""COMPUTED_VALUE"""),"Yes")</f>
        <v>Yes</v>
      </c>
      <c r="D1932" s="1" t="str">
        <f t="shared" si="1"/>
        <v>Sudeksha singh</v>
      </c>
    </row>
    <row r="1933">
      <c r="A1933" s="1" t="str">
        <f>IFERROR(__xludf.DUMMYFUNCTION("""COMPUTED_VALUE"""),"Mostafa Hussien")</f>
        <v>Mostafa Hussien</v>
      </c>
      <c r="B1933" s="1" t="str">
        <f>IFERROR(__xludf.DUMMYFUNCTION("""COMPUTED_VALUE"""),"Yes")</f>
        <v>Yes</v>
      </c>
      <c r="D1933" s="1" t="str">
        <f t="shared" si="1"/>
        <v>Mostafa Hussien</v>
      </c>
    </row>
    <row r="1934">
      <c r="A1934" s="1" t="str">
        <f>IFERROR(__xludf.DUMMYFUNCTION("""COMPUTED_VALUE"""),"Ferdib-Al-Islam")</f>
        <v>Ferdib-Al-Islam</v>
      </c>
      <c r="B1934" s="1" t="str">
        <f>IFERROR(__xludf.DUMMYFUNCTION("""COMPUTED_VALUE"""),"Yes")</f>
        <v>Yes</v>
      </c>
      <c r="D1934" s="1" t="str">
        <f t="shared" si="1"/>
        <v>Ferdib-Al-Islam</v>
      </c>
    </row>
    <row r="1935">
      <c r="A1935" s="1" t="str">
        <f>IFERROR(__xludf.DUMMYFUNCTION("""COMPUTED_VALUE"""),"Laboni Akter")</f>
        <v>Laboni Akter</v>
      </c>
      <c r="B1935" s="1" t="str">
        <f>IFERROR(__xludf.DUMMYFUNCTION("""COMPUTED_VALUE"""),"Yes")</f>
        <v>Yes</v>
      </c>
      <c r="D1935" s="1" t="str">
        <f t="shared" si="1"/>
        <v>Laboni Akter</v>
      </c>
    </row>
    <row r="1936">
      <c r="A1936" s="1" t="str">
        <f>IFERROR(__xludf.DUMMYFUNCTION("""COMPUTED_VALUE"""),"Nydia Medina")</f>
        <v>Nydia Medina</v>
      </c>
      <c r="B1936" s="1" t="str">
        <f>IFERROR(__xludf.DUMMYFUNCTION("""COMPUTED_VALUE"""),"Yes")</f>
        <v>Yes</v>
      </c>
      <c r="D1936" s="1" t="str">
        <f t="shared" si="1"/>
        <v>Nydia Medina</v>
      </c>
    </row>
    <row r="1937">
      <c r="A1937" s="1" t="str">
        <f>IFERROR(__xludf.DUMMYFUNCTION("""COMPUTED_VALUE"""),"Boni")</f>
        <v>Boni</v>
      </c>
      <c r="B1937" s="1" t="str">
        <f>IFERROR(__xludf.DUMMYFUNCTION("""COMPUTED_VALUE"""),"Yes")</f>
        <v>Yes</v>
      </c>
      <c r="D1937" s="1" t="str">
        <f t="shared" si="1"/>
        <v>Boni</v>
      </c>
    </row>
    <row r="1938">
      <c r="A1938" s="1" t="str">
        <f>IFERROR(__xludf.DUMMYFUNCTION("""COMPUTED_VALUE"""),"paulkokos")</f>
        <v>paulkokos</v>
      </c>
      <c r="B1938" s="1" t="str">
        <f>IFERROR(__xludf.DUMMYFUNCTION("""COMPUTED_VALUE"""),"Yes")</f>
        <v>Yes</v>
      </c>
      <c r="D1938" s="1" t="str">
        <f t="shared" si="1"/>
        <v>paulkokos</v>
      </c>
    </row>
    <row r="1939">
      <c r="A1939" s="1" t="str">
        <f>IFERROR(__xludf.DUMMYFUNCTION("""COMPUTED_VALUE"""),"Nikolaos Gkatzios")</f>
        <v>Nikolaos Gkatzios</v>
      </c>
      <c r="B1939" s="1" t="str">
        <f>IFERROR(__xludf.DUMMYFUNCTION("""COMPUTED_VALUE"""),"Yes")</f>
        <v>Yes</v>
      </c>
      <c r="D1939" s="1" t="str">
        <f t="shared" si="1"/>
        <v>Nikolaos Gkatzios</v>
      </c>
    </row>
    <row r="1940">
      <c r="A1940" s="1" t="str">
        <f>IFERROR(__xludf.DUMMYFUNCTION("""COMPUTED_VALUE"""),"Katarina Dorovic")</f>
        <v>Katarina Dorovic</v>
      </c>
      <c r="B1940" s="1" t="str">
        <f>IFERROR(__xludf.DUMMYFUNCTION("""COMPUTED_VALUE"""),"Yes")</f>
        <v>Yes</v>
      </c>
      <c r="D1940" s="1" t="str">
        <f t="shared" si="1"/>
        <v>Katarina Dorovic</v>
      </c>
    </row>
    <row r="1941">
      <c r="A1941" s="1" t="str">
        <f>IFERROR(__xludf.DUMMYFUNCTION("""COMPUTED_VALUE"""),"Iliyan Draganov")</f>
        <v>Iliyan Draganov</v>
      </c>
      <c r="B1941" s="1" t="str">
        <f>IFERROR(__xludf.DUMMYFUNCTION("""COMPUTED_VALUE"""),"Yes")</f>
        <v>Yes</v>
      </c>
      <c r="D1941" s="1" t="str">
        <f t="shared" si="1"/>
        <v>Iliyan Draganov</v>
      </c>
    </row>
    <row r="1942">
      <c r="A1942" s="1" t="str">
        <f>IFERROR(__xludf.DUMMYFUNCTION("""COMPUTED_VALUE"""),"_Akram__")</f>
        <v>_Akram__</v>
      </c>
      <c r="B1942" s="1" t="str">
        <f>IFERROR(__xludf.DUMMYFUNCTION("""COMPUTED_VALUE"""),"Yes")</f>
        <v>Yes</v>
      </c>
      <c r="D1942" s="1" t="str">
        <f t="shared" si="1"/>
        <v>_Akram__</v>
      </c>
    </row>
    <row r="1943">
      <c r="A1943" s="1" t="str">
        <f>IFERROR(__xludf.DUMMYFUNCTION("""COMPUTED_VALUE"""),"Daniele Miranda")</f>
        <v>Daniele Miranda</v>
      </c>
      <c r="B1943" s="1" t="str">
        <f>IFERROR(__xludf.DUMMYFUNCTION("""COMPUTED_VALUE"""),"Yes")</f>
        <v>Yes</v>
      </c>
      <c r="D1943" s="1" t="str">
        <f t="shared" si="1"/>
        <v>Daniele Miranda</v>
      </c>
    </row>
    <row r="1944">
      <c r="A1944" s="1" t="str">
        <f>IFERROR(__xludf.DUMMYFUNCTION("""COMPUTED_VALUE"""),"Hind")</f>
        <v>Hind</v>
      </c>
      <c r="B1944" s="1" t="str">
        <f>IFERROR(__xludf.DUMMYFUNCTION("""COMPUTED_VALUE"""),"Yes")</f>
        <v>Yes</v>
      </c>
      <c r="D1944" s="1" t="str">
        <f t="shared" si="1"/>
        <v>Hind</v>
      </c>
    </row>
    <row r="1945">
      <c r="A1945" s="1" t="str">
        <f>IFERROR(__xludf.DUMMYFUNCTION("""COMPUTED_VALUE"""),"Sid_in_Oz")</f>
        <v>Sid_in_Oz</v>
      </c>
      <c r="B1945" s="1" t="str">
        <f>IFERROR(__xludf.DUMMYFUNCTION("""COMPUTED_VALUE"""),"Yes")</f>
        <v>Yes</v>
      </c>
      <c r="D1945" s="1" t="str">
        <f t="shared" si="1"/>
        <v>Sid_in_Oz</v>
      </c>
    </row>
    <row r="1946">
      <c r="A1946" s="1" t="str">
        <f>IFERROR(__xludf.DUMMYFUNCTION("""COMPUTED_VALUE"""),"ShrutiS")</f>
        <v>ShrutiS</v>
      </c>
      <c r="B1946" s="1" t="str">
        <f>IFERROR(__xludf.DUMMYFUNCTION("""COMPUTED_VALUE"""),"Yes")</f>
        <v>Yes</v>
      </c>
      <c r="D1946" s="1" t="str">
        <f t="shared" si="1"/>
        <v>ShrutiS</v>
      </c>
    </row>
    <row r="1947">
      <c r="A1947" s="1" t="str">
        <f>IFERROR(__xludf.DUMMYFUNCTION("""COMPUTED_VALUE"""),"Neesha Rathee")</f>
        <v>Neesha Rathee</v>
      </c>
      <c r="B1947" s="1" t="str">
        <f>IFERROR(__xludf.DUMMYFUNCTION("""COMPUTED_VALUE"""),"Yes")</f>
        <v>Yes</v>
      </c>
      <c r="D1947" s="1" t="str">
        <f t="shared" si="1"/>
        <v>Neesha Rathee</v>
      </c>
    </row>
    <row r="1948">
      <c r="A1948" s="1" t="str">
        <f>IFERROR(__xludf.DUMMYFUNCTION("""COMPUTED_VALUE"""),"simikeye")</f>
        <v>simikeye</v>
      </c>
      <c r="B1948" s="1" t="str">
        <f>IFERROR(__xludf.DUMMYFUNCTION("""COMPUTED_VALUE"""),"Yes")</f>
        <v>Yes</v>
      </c>
      <c r="D1948" s="1" t="str">
        <f t="shared" si="1"/>
        <v>simikeye</v>
      </c>
    </row>
    <row r="1949">
      <c r="A1949" s="1" t="str">
        <f>IFERROR(__xludf.DUMMYFUNCTION("""COMPUTED_VALUE"""),"Adebayo")</f>
        <v>Adebayo</v>
      </c>
      <c r="B1949" s="1" t="str">
        <f>IFERROR(__xludf.DUMMYFUNCTION("""COMPUTED_VALUE"""),"Yes")</f>
        <v>Yes</v>
      </c>
      <c r="D1949" s="1" t="str">
        <f t="shared" si="1"/>
        <v>Adebayo</v>
      </c>
    </row>
    <row r="1950">
      <c r="A1950" s="1" t="str">
        <f>IFERROR(__xludf.DUMMYFUNCTION("""COMPUTED_VALUE"""),"Camillo Heska")</f>
        <v>Camillo Heska</v>
      </c>
      <c r="B1950" s="1" t="str">
        <f>IFERROR(__xludf.DUMMYFUNCTION("""COMPUTED_VALUE"""),"Yes")</f>
        <v>Yes</v>
      </c>
      <c r="D1950" s="1" t="str">
        <f t="shared" si="1"/>
        <v>Camillo Heska</v>
      </c>
    </row>
    <row r="1951">
      <c r="A1951" s="1" t="str">
        <f>IFERROR(__xludf.DUMMYFUNCTION("""COMPUTED_VALUE"""),"Roosevelt Sardinha")</f>
        <v>Roosevelt Sardinha</v>
      </c>
      <c r="B1951" s="1" t="str">
        <f>IFERROR(__xludf.DUMMYFUNCTION("""COMPUTED_VALUE"""),"Yes")</f>
        <v>Yes</v>
      </c>
      <c r="D1951" s="1" t="str">
        <f t="shared" si="1"/>
        <v>Roosevelt Sardinha</v>
      </c>
    </row>
    <row r="1952">
      <c r="A1952" s="1" t="str">
        <f>IFERROR(__xludf.DUMMYFUNCTION("""COMPUTED_VALUE"""),"Prarthna Adhikari")</f>
        <v>Prarthna Adhikari</v>
      </c>
      <c r="B1952" s="1" t="str">
        <f>IFERROR(__xludf.DUMMYFUNCTION("""COMPUTED_VALUE"""),"Yes")</f>
        <v>Yes</v>
      </c>
      <c r="D1952" s="1" t="str">
        <f t="shared" si="1"/>
        <v>Prarthna Adhikari</v>
      </c>
    </row>
    <row r="1953">
      <c r="A1953" s="1" t="str">
        <f>IFERROR(__xludf.DUMMYFUNCTION("""COMPUTED_VALUE"""),"Piu Mitra")</f>
        <v>Piu Mitra</v>
      </c>
      <c r="B1953" s="1" t="str">
        <f>IFERROR(__xludf.DUMMYFUNCTION("""COMPUTED_VALUE"""),"Yes")</f>
        <v>Yes</v>
      </c>
      <c r="D1953" s="1" t="str">
        <f t="shared" si="1"/>
        <v>Piu Mitra</v>
      </c>
    </row>
    <row r="1954">
      <c r="A1954" s="1" t="str">
        <f>IFERROR(__xludf.DUMMYFUNCTION("""COMPUTED_VALUE"""),"Maz Motahari")</f>
        <v>Maz Motahari</v>
      </c>
      <c r="B1954" s="1" t="str">
        <f>IFERROR(__xludf.DUMMYFUNCTION("""COMPUTED_VALUE"""),"Yes")</f>
        <v>Yes</v>
      </c>
      <c r="D1954" s="1" t="str">
        <f t="shared" si="1"/>
        <v>Maz Motahari</v>
      </c>
    </row>
    <row r="1955">
      <c r="A1955" s="1" t="str">
        <f>IFERROR(__xludf.DUMMYFUNCTION("""COMPUTED_VALUE"""),"Salah-ud-din Farooq")</f>
        <v>Salah-ud-din Farooq</v>
      </c>
      <c r="B1955" s="1" t="str">
        <f>IFERROR(__xludf.DUMMYFUNCTION("""COMPUTED_VALUE"""),"Yes")</f>
        <v>Yes</v>
      </c>
      <c r="D1955" s="1" t="str">
        <f t="shared" si="1"/>
        <v>Salah-ud-din Farooq</v>
      </c>
    </row>
    <row r="1956">
      <c r="A1956" s="1" t="str">
        <f>IFERROR(__xludf.DUMMYFUNCTION("""COMPUTED_VALUE"""),"christine_s")</f>
        <v>christine_s</v>
      </c>
      <c r="B1956" s="1" t="str">
        <f>IFERROR(__xludf.DUMMYFUNCTION("""COMPUTED_VALUE"""),"Yes")</f>
        <v>Yes</v>
      </c>
      <c r="D1956" s="1" t="str">
        <f t="shared" si="1"/>
        <v>christine_s</v>
      </c>
    </row>
    <row r="1957">
      <c r="A1957" s="1" t="str">
        <f>IFERROR(__xludf.DUMMYFUNCTION("""COMPUTED_VALUE"""),"Joanne Mary Jons")</f>
        <v>Joanne Mary Jons</v>
      </c>
      <c r="B1957" s="1" t="str">
        <f>IFERROR(__xludf.DUMMYFUNCTION("""COMPUTED_VALUE"""),"Yes")</f>
        <v>Yes</v>
      </c>
      <c r="D1957" s="1" t="str">
        <f t="shared" si="1"/>
        <v>Joanne Mary Jons</v>
      </c>
    </row>
    <row r="1958">
      <c r="A1958" s="1" t="str">
        <f>IFERROR(__xludf.DUMMYFUNCTION("""COMPUTED_VALUE"""),"Lucy  Nyiha Mbachia")</f>
        <v>Lucy  Nyiha Mbachia</v>
      </c>
      <c r="B1958" s="1" t="str">
        <f>IFERROR(__xludf.DUMMYFUNCTION("""COMPUTED_VALUE"""),"Yes")</f>
        <v>Yes</v>
      </c>
      <c r="D1958" s="1" t="str">
        <f t="shared" si="1"/>
        <v>Lucy Nyiha Mbachia</v>
      </c>
    </row>
    <row r="1959">
      <c r="A1959" s="1" t="str">
        <f>IFERROR(__xludf.DUMMYFUNCTION("""COMPUTED_VALUE"""),"varun wadhwa")</f>
        <v>varun wadhwa</v>
      </c>
      <c r="B1959" s="1" t="str">
        <f>IFERROR(__xludf.DUMMYFUNCTION("""COMPUTED_VALUE"""),"Yes")</f>
        <v>Yes</v>
      </c>
      <c r="D1959" s="1" t="str">
        <f t="shared" si="1"/>
        <v>varun wadhwa</v>
      </c>
    </row>
    <row r="1960">
      <c r="A1960" s="1" t="str">
        <f>IFERROR(__xludf.DUMMYFUNCTION("""COMPUTED_VALUE"""),"Bichar Dip Shrestha Gurung ")</f>
        <v>Bichar Dip Shrestha Gurung </v>
      </c>
      <c r="B1960" s="1" t="str">
        <f>IFERROR(__xludf.DUMMYFUNCTION("""COMPUTED_VALUE"""),"Yes")</f>
        <v>Yes</v>
      </c>
      <c r="D1960" s="1" t="str">
        <f t="shared" si="1"/>
        <v>Bichar Dip Shrestha Gurung</v>
      </c>
    </row>
    <row r="1961">
      <c r="A1961" s="1" t="str">
        <f>IFERROR(__xludf.DUMMYFUNCTION("""COMPUTED_VALUE"""),"Mohamed Homossani")</f>
        <v>Mohamed Homossani</v>
      </c>
      <c r="B1961" s="1" t="str">
        <f>IFERROR(__xludf.DUMMYFUNCTION("""COMPUTED_VALUE"""),"Yes")</f>
        <v>Yes</v>
      </c>
      <c r="D1961" s="1" t="str">
        <f t="shared" si="1"/>
        <v>Mohamed Homossani</v>
      </c>
    </row>
    <row r="1962">
      <c r="A1962" s="1" t="str">
        <f>IFERROR(__xludf.DUMMYFUNCTION("""COMPUTED_VALUE"""),"Brenda Karimi")</f>
        <v>Brenda Karimi</v>
      </c>
      <c r="B1962" s="1" t="str">
        <f>IFERROR(__xludf.DUMMYFUNCTION("""COMPUTED_VALUE"""),"Yes")</f>
        <v>Yes</v>
      </c>
      <c r="D1962" s="1" t="str">
        <f t="shared" si="1"/>
        <v>Brenda Karimi</v>
      </c>
    </row>
    <row r="1963">
      <c r="A1963" s="1" t="str">
        <f>IFERROR(__xludf.DUMMYFUNCTION("""COMPUTED_VALUE"""),"Samuela Anastasi")</f>
        <v>Samuela Anastasi</v>
      </c>
      <c r="B1963" s="1" t="str">
        <f>IFERROR(__xludf.DUMMYFUNCTION("""COMPUTED_VALUE"""),"Yes")</f>
        <v>Yes</v>
      </c>
      <c r="D1963" s="1" t="str">
        <f t="shared" si="1"/>
        <v>Samuela Anastasi</v>
      </c>
    </row>
    <row r="1964">
      <c r="A1964" s="1" t="str">
        <f>IFERROR(__xludf.DUMMYFUNCTION("""COMPUTED_VALUE"""),"Puja Agarwal")</f>
        <v>Puja Agarwal</v>
      </c>
      <c r="B1964" s="1" t="str">
        <f>IFERROR(__xludf.DUMMYFUNCTION("""COMPUTED_VALUE"""),"Yes")</f>
        <v>Yes</v>
      </c>
      <c r="D1964" s="1" t="str">
        <f t="shared" si="1"/>
        <v>Puja Agarwal</v>
      </c>
    </row>
    <row r="1965">
      <c r="A1965" s="1" t="str">
        <f>IFERROR(__xludf.DUMMYFUNCTION("""COMPUTED_VALUE"""),"Pradeep")</f>
        <v>Pradeep</v>
      </c>
      <c r="B1965" s="1" t="str">
        <f>IFERROR(__xludf.DUMMYFUNCTION("""COMPUTED_VALUE"""),"Yes")</f>
        <v>Yes</v>
      </c>
      <c r="D1965" s="1" t="str">
        <f t="shared" si="1"/>
        <v>Pradeep</v>
      </c>
    </row>
    <row r="1966">
      <c r="A1966" s="1" t="str">
        <f>IFERROR(__xludf.DUMMYFUNCTION("""COMPUTED_VALUE"""),"manas")</f>
        <v>manas</v>
      </c>
      <c r="B1966" s="1" t="str">
        <f>IFERROR(__xludf.DUMMYFUNCTION("""COMPUTED_VALUE"""),"Yes")</f>
        <v>Yes</v>
      </c>
      <c r="D1966" s="1" t="str">
        <f t="shared" si="1"/>
        <v>manas</v>
      </c>
    </row>
    <row r="1967">
      <c r="A1967" s="1" t="str">
        <f>IFERROR(__xludf.DUMMYFUNCTION("""COMPUTED_VALUE"""),"Pradeep")</f>
        <v>Pradeep</v>
      </c>
      <c r="B1967" s="1" t="str">
        <f>IFERROR(__xludf.DUMMYFUNCTION("""COMPUTED_VALUE"""),"Yes")</f>
        <v>Yes</v>
      </c>
      <c r="D1967" s="1" t="str">
        <f t="shared" si="1"/>
        <v>Pradeep</v>
      </c>
    </row>
    <row r="1968">
      <c r="A1968" s="1" t="str">
        <f>IFERROR(__xludf.DUMMYFUNCTION("""COMPUTED_VALUE"""),"Pradeep Dethekar")</f>
        <v>Pradeep Dethekar</v>
      </c>
      <c r="B1968" s="1" t="str">
        <f>IFERROR(__xludf.DUMMYFUNCTION("""COMPUTED_VALUE"""),"Yes")</f>
        <v>Yes</v>
      </c>
      <c r="D1968" s="1" t="str">
        <f t="shared" si="1"/>
        <v>Pradeep Dethekar</v>
      </c>
    </row>
    <row r="1969">
      <c r="A1969" s="1" t="str">
        <f>IFERROR(__xludf.DUMMYFUNCTION("""COMPUTED_VALUE"""),"Wechuli")</f>
        <v>Wechuli</v>
      </c>
      <c r="B1969" s="1" t="str">
        <f>IFERROR(__xludf.DUMMYFUNCTION("""COMPUTED_VALUE"""),"Yes")</f>
        <v>Yes</v>
      </c>
      <c r="D1969" s="1" t="str">
        <f t="shared" si="1"/>
        <v>Wechuli</v>
      </c>
    </row>
    <row r="1970">
      <c r="A1970" s="1" t="str">
        <f>IFERROR(__xludf.DUMMYFUNCTION("""COMPUTED_VALUE"""),"Ananya Gupta")</f>
        <v>Ananya Gupta</v>
      </c>
      <c r="B1970" s="1" t="str">
        <f>IFERROR(__xludf.DUMMYFUNCTION("""COMPUTED_VALUE"""),"Yes")</f>
        <v>Yes</v>
      </c>
      <c r="D1970" s="1" t="str">
        <f t="shared" si="1"/>
        <v>Ananya Gupta</v>
      </c>
    </row>
    <row r="1971">
      <c r="A1971" s="1" t="str">
        <f>IFERROR(__xludf.DUMMYFUNCTION("""COMPUTED_VALUE"""),"Amit Sood")</f>
        <v>Amit Sood</v>
      </c>
      <c r="B1971" s="1" t="str">
        <f>IFERROR(__xludf.DUMMYFUNCTION("""COMPUTED_VALUE"""),"Yes")</f>
        <v>Yes</v>
      </c>
      <c r="D1971" s="1" t="str">
        <f t="shared" si="1"/>
        <v>Amit Sood</v>
      </c>
    </row>
    <row r="1972">
      <c r="A1972" s="1" t="str">
        <f>IFERROR(__xludf.DUMMYFUNCTION("""COMPUTED_VALUE"""),"Raman Ratnakar")</f>
        <v>Raman Ratnakar</v>
      </c>
      <c r="B1972" s="1" t="str">
        <f>IFERROR(__xludf.DUMMYFUNCTION("""COMPUTED_VALUE"""),"Yes")</f>
        <v>Yes</v>
      </c>
      <c r="D1972" s="1" t="str">
        <f t="shared" si="1"/>
        <v>Raman Ratnakar</v>
      </c>
    </row>
    <row r="1973">
      <c r="A1973" s="1" t="str">
        <f>IFERROR(__xludf.DUMMYFUNCTION("""COMPUTED_VALUE"""),"Rahesh Ravi")</f>
        <v>Rahesh Ravi</v>
      </c>
      <c r="B1973" s="1" t="str">
        <f>IFERROR(__xludf.DUMMYFUNCTION("""COMPUTED_VALUE"""),"Yes")</f>
        <v>Yes</v>
      </c>
      <c r="D1973" s="1" t="str">
        <f t="shared" si="1"/>
        <v>Rahesh Ravi</v>
      </c>
    </row>
    <row r="1974">
      <c r="A1974" s="1" t="str">
        <f>IFERROR(__xludf.DUMMYFUNCTION("""COMPUTED_VALUE"""),"siddharth garishakurthi")</f>
        <v>siddharth garishakurthi</v>
      </c>
      <c r="B1974" s="1" t="str">
        <f>IFERROR(__xludf.DUMMYFUNCTION("""COMPUTED_VALUE"""),"Yes")</f>
        <v>Yes</v>
      </c>
      <c r="D1974" s="1" t="str">
        <f t="shared" si="1"/>
        <v>siddharth garishakurthi</v>
      </c>
    </row>
    <row r="1975">
      <c r="A1975" s="1" t="str">
        <f>IFERROR(__xludf.DUMMYFUNCTION("""COMPUTED_VALUE"""),"Rashmi Agnihotri")</f>
        <v>Rashmi Agnihotri</v>
      </c>
      <c r="B1975" s="1" t="str">
        <f>IFERROR(__xludf.DUMMYFUNCTION("""COMPUTED_VALUE"""),"Yes")</f>
        <v>Yes</v>
      </c>
      <c r="D1975" s="1" t="str">
        <f t="shared" si="1"/>
        <v>Rashmi Agnihotri</v>
      </c>
    </row>
    <row r="1976">
      <c r="A1976" s="1" t="str">
        <f>IFERROR(__xludf.DUMMYFUNCTION("""COMPUTED_VALUE"""),"Osarugue Enehizena")</f>
        <v>Osarugue Enehizena</v>
      </c>
      <c r="B1976" s="1" t="str">
        <f>IFERROR(__xludf.DUMMYFUNCTION("""COMPUTED_VALUE"""),"Yes")</f>
        <v>Yes</v>
      </c>
      <c r="D1976" s="1" t="str">
        <f t="shared" si="1"/>
        <v>Osarugue Enehizena</v>
      </c>
    </row>
    <row r="1977">
      <c r="A1977" s="1" t="str">
        <f>IFERROR(__xludf.DUMMYFUNCTION("""COMPUTED_VALUE"""),"Gbubemi")</f>
        <v>Gbubemi</v>
      </c>
      <c r="B1977" s="1" t="str">
        <f>IFERROR(__xludf.DUMMYFUNCTION("""COMPUTED_VALUE"""),"Yes")</f>
        <v>Yes</v>
      </c>
      <c r="D1977" s="1" t="str">
        <f t="shared" si="1"/>
        <v>Gbubemi</v>
      </c>
    </row>
    <row r="1978">
      <c r="A1978" s="1" t="str">
        <f>IFERROR(__xludf.DUMMYFUNCTION("""COMPUTED_VALUE"""),"rafal kleczek")</f>
        <v>rafal kleczek</v>
      </c>
      <c r="B1978" s="1" t="str">
        <f>IFERROR(__xludf.DUMMYFUNCTION("""COMPUTED_VALUE"""),"Yes")</f>
        <v>Yes</v>
      </c>
      <c r="D1978" s="1" t="str">
        <f t="shared" si="1"/>
        <v>rafal kleczek</v>
      </c>
    </row>
    <row r="1979">
      <c r="A1979" s="1" t="str">
        <f>IFERROR(__xludf.DUMMYFUNCTION("""COMPUTED_VALUE"""),"Ezenworo Ebuka")</f>
        <v>Ezenworo Ebuka</v>
      </c>
      <c r="B1979" s="1" t="str">
        <f>IFERROR(__xludf.DUMMYFUNCTION("""COMPUTED_VALUE"""),"Yes")</f>
        <v>Yes</v>
      </c>
      <c r="D1979" s="1" t="str">
        <f t="shared" si="1"/>
        <v>Ezenworo Ebuka</v>
      </c>
    </row>
    <row r="1980">
      <c r="A1980" s="1" t="str">
        <f>IFERROR(__xludf.DUMMYFUNCTION("""COMPUTED_VALUE"""),"Mizzle")</f>
        <v>Mizzle</v>
      </c>
      <c r="B1980" s="1" t="str">
        <f>IFERROR(__xludf.DUMMYFUNCTION("""COMPUTED_VALUE"""),"Yes")</f>
        <v>Yes</v>
      </c>
      <c r="D1980" s="1" t="str">
        <f t="shared" si="1"/>
        <v>Mizzle</v>
      </c>
    </row>
    <row r="1981">
      <c r="A1981" s="1" t="str">
        <f>IFERROR(__xludf.DUMMYFUNCTION("""COMPUTED_VALUE"""),"Dhananjay Sharma")</f>
        <v>Dhananjay Sharma</v>
      </c>
      <c r="B1981" s="1" t="str">
        <f>IFERROR(__xludf.DUMMYFUNCTION("""COMPUTED_VALUE"""),"Yes")</f>
        <v>Yes</v>
      </c>
      <c r="D1981" s="1" t="str">
        <f t="shared" si="1"/>
        <v>Dhananjay Sharma</v>
      </c>
    </row>
    <row r="1982">
      <c r="A1982" s="1" t="str">
        <f>IFERROR(__xludf.DUMMYFUNCTION("""COMPUTED_VALUE"""),"Jayani Edirisinghe")</f>
        <v>Jayani Edirisinghe</v>
      </c>
      <c r="B1982" s="1" t="str">
        <f>IFERROR(__xludf.DUMMYFUNCTION("""COMPUTED_VALUE"""),"Yes")</f>
        <v>Yes</v>
      </c>
      <c r="D1982" s="1" t="str">
        <f t="shared" si="1"/>
        <v>Jayani Edirisinghe</v>
      </c>
    </row>
    <row r="1983">
      <c r="A1983" s="1" t="str">
        <f>IFERROR(__xludf.DUMMYFUNCTION("""COMPUTED_VALUE"""),"Krishna Kuchibhotla")</f>
        <v>Krishna Kuchibhotla</v>
      </c>
      <c r="B1983" s="1" t="str">
        <f>IFERROR(__xludf.DUMMYFUNCTION("""COMPUTED_VALUE"""),"Yes")</f>
        <v>Yes</v>
      </c>
      <c r="D1983" s="1" t="str">
        <f t="shared" si="1"/>
        <v>Krishna Kuchibhotla</v>
      </c>
    </row>
    <row r="1984">
      <c r="A1984" s="1" t="str">
        <f>IFERROR(__xludf.DUMMYFUNCTION("""COMPUTED_VALUE"""),"Chathurangi Shyalika")</f>
        <v>Chathurangi Shyalika</v>
      </c>
      <c r="B1984" s="1" t="str">
        <f>IFERROR(__xludf.DUMMYFUNCTION("""COMPUTED_VALUE"""),"Yes")</f>
        <v>Yes</v>
      </c>
      <c r="D1984" s="1" t="str">
        <f t="shared" si="1"/>
        <v>Chathurangi Shyalika</v>
      </c>
    </row>
    <row r="1985">
      <c r="A1985" s="1" t="str">
        <f>IFERROR(__xludf.DUMMYFUNCTION("""COMPUTED_VALUE"""),"Pranita.shrestha")</f>
        <v>Pranita.shrestha</v>
      </c>
      <c r="B1985" s="1" t="str">
        <f>IFERROR(__xludf.DUMMYFUNCTION("""COMPUTED_VALUE"""),"Yes")</f>
        <v>Yes</v>
      </c>
      <c r="D1985" s="1" t="str">
        <f t="shared" si="1"/>
        <v>Pranita.shrestha</v>
      </c>
    </row>
    <row r="1986">
      <c r="A1986" s="1" t="str">
        <f>IFERROR(__xludf.DUMMYFUNCTION("""COMPUTED_VALUE"""),"Carolina Santana")</f>
        <v>Carolina Santana</v>
      </c>
      <c r="B1986" s="1" t="str">
        <f>IFERROR(__xludf.DUMMYFUNCTION("""COMPUTED_VALUE"""),"Yes")</f>
        <v>Yes</v>
      </c>
      <c r="D1986" s="1" t="str">
        <f t="shared" si="1"/>
        <v>Carolina Santana</v>
      </c>
    </row>
    <row r="1987">
      <c r="A1987" s="1" t="str">
        <f>IFERROR(__xludf.DUMMYFUNCTION("""COMPUTED_VALUE"""),"rhotimie")</f>
        <v>rhotimie</v>
      </c>
      <c r="B1987" s="1" t="str">
        <f>IFERROR(__xludf.DUMMYFUNCTION("""COMPUTED_VALUE"""),"Yes")</f>
        <v>Yes</v>
      </c>
      <c r="D1987" s="1" t="str">
        <f t="shared" si="1"/>
        <v>rhotimie</v>
      </c>
    </row>
    <row r="1988">
      <c r="A1988" s="1" t="str">
        <f>IFERROR(__xludf.DUMMYFUNCTION("""COMPUTED_VALUE"""),"Abigail Faith Williams")</f>
        <v>Abigail Faith Williams</v>
      </c>
      <c r="B1988" s="1" t="str">
        <f>IFERROR(__xludf.DUMMYFUNCTION("""COMPUTED_VALUE"""),"Yes")</f>
        <v>Yes</v>
      </c>
      <c r="D1988" s="1" t="str">
        <f t="shared" si="1"/>
        <v>Abigail Faith Williams</v>
      </c>
    </row>
    <row r="1989">
      <c r="A1989" s="1" t="str">
        <f>IFERROR(__xludf.DUMMYFUNCTION("""COMPUTED_VALUE"""),"Deyvit Hernandez")</f>
        <v>Deyvit Hernandez</v>
      </c>
      <c r="B1989" s="1" t="str">
        <f>IFERROR(__xludf.DUMMYFUNCTION("""COMPUTED_VALUE"""),"Yes")</f>
        <v>Yes</v>
      </c>
      <c r="D1989" s="1" t="str">
        <f t="shared" si="1"/>
        <v>Deyvit Hernandez</v>
      </c>
    </row>
    <row r="1990">
      <c r="A1990" s="1" t="str">
        <f>IFERROR(__xludf.DUMMYFUNCTION("""COMPUTED_VALUE"""),"Satyendra Gupta")</f>
        <v>Satyendra Gupta</v>
      </c>
      <c r="B1990" s="1" t="str">
        <f>IFERROR(__xludf.DUMMYFUNCTION("""COMPUTED_VALUE"""),"Yes")</f>
        <v>Yes</v>
      </c>
      <c r="D1990" s="1" t="str">
        <f t="shared" si="1"/>
        <v>Satyendra Gupta</v>
      </c>
    </row>
    <row r="1991">
      <c r="A1991" s="1" t="str">
        <f>IFERROR(__xludf.DUMMYFUNCTION("""COMPUTED_VALUE"""),"Alex")</f>
        <v>Alex</v>
      </c>
      <c r="B1991" s="1" t="str">
        <f>IFERROR(__xludf.DUMMYFUNCTION("""COMPUTED_VALUE"""),"Yes")</f>
        <v>Yes</v>
      </c>
      <c r="D1991" s="1" t="str">
        <f t="shared" si="1"/>
        <v>Alex</v>
      </c>
    </row>
    <row r="1992">
      <c r="A1992" s="1" t="str">
        <f>IFERROR(__xludf.DUMMYFUNCTION("""COMPUTED_VALUE"""),"Nneka Onwueme")</f>
        <v>Nneka Onwueme</v>
      </c>
      <c r="B1992" s="1" t="str">
        <f>IFERROR(__xludf.DUMMYFUNCTION("""COMPUTED_VALUE"""),"Yes")</f>
        <v>Yes</v>
      </c>
      <c r="D1992" s="1" t="str">
        <f t="shared" si="1"/>
        <v>Nneka Onwueme</v>
      </c>
    </row>
    <row r="1993">
      <c r="A1993" s="1" t="str">
        <f>IFERROR(__xludf.DUMMYFUNCTION("""COMPUTED_VALUE"""),"Ting Lan")</f>
        <v>Ting Lan</v>
      </c>
      <c r="B1993" s="1" t="str">
        <f>IFERROR(__xludf.DUMMYFUNCTION("""COMPUTED_VALUE"""),"Yes")</f>
        <v>Yes</v>
      </c>
      <c r="D1993" s="1" t="str">
        <f t="shared" si="1"/>
        <v>Ting Lan</v>
      </c>
    </row>
    <row r="1994">
      <c r="A1994" s="1" t="str">
        <f>IFERROR(__xludf.DUMMYFUNCTION("""COMPUTED_VALUE"""),"Oistamo Mamadsaidova")</f>
        <v>Oistamo Mamadsaidova</v>
      </c>
      <c r="B1994" s="1" t="str">
        <f>IFERROR(__xludf.DUMMYFUNCTION("""COMPUTED_VALUE"""),"Yes")</f>
        <v>Yes</v>
      </c>
      <c r="D1994" s="1" t="str">
        <f t="shared" si="1"/>
        <v>Oistamo Mamadsaidova</v>
      </c>
    </row>
    <row r="1995">
      <c r="A1995" s="1" t="str">
        <f>IFERROR(__xludf.DUMMYFUNCTION("""COMPUTED_VALUE"""),"valeriocardoso")</f>
        <v>valeriocardoso</v>
      </c>
      <c r="B1995" s="1" t="str">
        <f>IFERROR(__xludf.DUMMYFUNCTION("""COMPUTED_VALUE"""),"Yes")</f>
        <v>Yes</v>
      </c>
      <c r="D1995" s="1" t="str">
        <f t="shared" si="1"/>
        <v>valeriocardoso</v>
      </c>
    </row>
    <row r="1996">
      <c r="A1996" s="1" t="str">
        <f>IFERROR(__xludf.DUMMYFUNCTION("""COMPUTED_VALUE"""),"Nicolas Lecaros")</f>
        <v>Nicolas Lecaros</v>
      </c>
      <c r="B1996" s="1" t="str">
        <f>IFERROR(__xludf.DUMMYFUNCTION("""COMPUTED_VALUE"""),"Yes")</f>
        <v>Yes</v>
      </c>
      <c r="D1996" s="1" t="str">
        <f t="shared" si="1"/>
        <v>Nicolas Lecaros</v>
      </c>
    </row>
    <row r="1997">
      <c r="A1997" s="1" t="str">
        <f>IFERROR(__xludf.DUMMYFUNCTION("""COMPUTED_VALUE"""),"RENE AIZA")</f>
        <v>RENE AIZA</v>
      </c>
      <c r="B1997" s="1" t="str">
        <f>IFERROR(__xludf.DUMMYFUNCTION("""COMPUTED_VALUE"""),"Yes")</f>
        <v>Yes</v>
      </c>
      <c r="D1997" s="1" t="str">
        <f t="shared" si="1"/>
        <v>RENE AIZA</v>
      </c>
    </row>
    <row r="1998">
      <c r="A1998" s="1" t="str">
        <f>IFERROR(__xludf.DUMMYFUNCTION("""COMPUTED_VALUE"""),"Funmi")</f>
        <v>Funmi</v>
      </c>
      <c r="B1998" s="1" t="str">
        <f>IFERROR(__xludf.DUMMYFUNCTION("""COMPUTED_VALUE"""),"Yes")</f>
        <v>Yes</v>
      </c>
      <c r="D1998" s="1" t="str">
        <f t="shared" si="1"/>
        <v>Funmi</v>
      </c>
    </row>
    <row r="1999">
      <c r="A1999" s="1" t="str">
        <f>IFERROR(__xludf.DUMMYFUNCTION("""COMPUTED_VALUE"""),"iamJohnnySam")</f>
        <v>iamJohnnySam</v>
      </c>
      <c r="B1999" s="1" t="str">
        <f>IFERROR(__xludf.DUMMYFUNCTION("""COMPUTED_VALUE"""),"Yes")</f>
        <v>Yes</v>
      </c>
      <c r="D1999" s="1" t="str">
        <f t="shared" si="1"/>
        <v>iamJohnnySam</v>
      </c>
    </row>
    <row r="2000">
      <c r="A2000" s="1" t="str">
        <f>IFERROR(__xludf.DUMMYFUNCTION("""COMPUTED_VALUE"""),"Sunny Vas")</f>
        <v>Sunny Vas</v>
      </c>
      <c r="B2000" s="1" t="str">
        <f>IFERROR(__xludf.DUMMYFUNCTION("""COMPUTED_VALUE"""),"Yes")</f>
        <v>Yes</v>
      </c>
      <c r="D2000" s="1" t="str">
        <f t="shared" si="1"/>
        <v>Sunny Vas</v>
      </c>
    </row>
    <row r="2001">
      <c r="A2001" s="1" t="str">
        <f>IFERROR(__xludf.DUMMYFUNCTION("""COMPUTED_VALUE"""),"hmenon")</f>
        <v>hmenon</v>
      </c>
      <c r="B2001" s="1" t="str">
        <f>IFERROR(__xludf.DUMMYFUNCTION("""COMPUTED_VALUE"""),"Yes")</f>
        <v>Yes</v>
      </c>
      <c r="D2001" s="1" t="str">
        <f t="shared" si="1"/>
        <v>hmenon</v>
      </c>
    </row>
    <row r="2002">
      <c r="A2002" s="1" t="str">
        <f>IFERROR(__xludf.DUMMYFUNCTION("""COMPUTED_VALUE"""),"Olatunde Babawale")</f>
        <v>Olatunde Babawale</v>
      </c>
      <c r="B2002" s="1" t="str">
        <f>IFERROR(__xludf.DUMMYFUNCTION("""COMPUTED_VALUE"""),"Yes")</f>
        <v>Yes</v>
      </c>
      <c r="D2002" s="1" t="str">
        <f t="shared" si="1"/>
        <v>Olatunde Babawale</v>
      </c>
    </row>
    <row r="2003">
      <c r="A2003" s="1" t="str">
        <f>IFERROR(__xludf.DUMMYFUNCTION("""COMPUTED_VALUE"""),"Nathan")</f>
        <v>Nathan</v>
      </c>
      <c r="B2003" s="1" t="str">
        <f>IFERROR(__xludf.DUMMYFUNCTION("""COMPUTED_VALUE"""),"Yes")</f>
        <v>Yes</v>
      </c>
      <c r="D2003" s="1" t="str">
        <f t="shared" si="1"/>
        <v>Nathan</v>
      </c>
    </row>
    <row r="2004">
      <c r="A2004" s="1" t="str">
        <f>IFERROR(__xludf.DUMMYFUNCTION("""COMPUTED_VALUE"""),"Grover.Udacity")</f>
        <v>Grover.Udacity</v>
      </c>
      <c r="B2004" s="1" t="str">
        <f>IFERROR(__xludf.DUMMYFUNCTION("""COMPUTED_VALUE"""),"Yes")</f>
        <v>Yes</v>
      </c>
      <c r="D2004" s="1" t="str">
        <f t="shared" si="1"/>
        <v>Grover.Udacity</v>
      </c>
    </row>
    <row r="2005">
      <c r="A2005" s="1" t="str">
        <f>IFERROR(__xludf.DUMMYFUNCTION("""COMPUTED_VALUE"""),"A.Hamido")</f>
        <v>A.Hamido</v>
      </c>
      <c r="B2005" s="1" t="str">
        <f>IFERROR(__xludf.DUMMYFUNCTION("""COMPUTED_VALUE"""),"Yes")</f>
        <v>Yes</v>
      </c>
      <c r="D2005" s="1" t="str">
        <f t="shared" si="1"/>
        <v>A.Hamido</v>
      </c>
    </row>
    <row r="2006">
      <c r="A2006" s="1" t="str">
        <f>IFERROR(__xludf.DUMMYFUNCTION("""COMPUTED_VALUE"""),"KHANDWA")</f>
        <v>KHANDWA</v>
      </c>
      <c r="B2006" s="1" t="str">
        <f>IFERROR(__xludf.DUMMYFUNCTION("""COMPUTED_VALUE"""),"Yes")</f>
        <v>Yes</v>
      </c>
      <c r="D2006" s="1" t="str">
        <f t="shared" si="1"/>
        <v>KHANDWA</v>
      </c>
    </row>
    <row r="2007">
      <c r="A2007" s="1" t="str">
        <f>IFERROR(__xludf.DUMMYFUNCTION("""COMPUTED_VALUE"""),"Oluyomi Ayanfeoluwa ")</f>
        <v>Oluyomi Ayanfeoluwa </v>
      </c>
      <c r="B2007" s="1" t="str">
        <f>IFERROR(__xludf.DUMMYFUNCTION("""COMPUTED_VALUE"""),"Yes")</f>
        <v>Yes</v>
      </c>
      <c r="D2007" s="1" t="str">
        <f t="shared" si="1"/>
        <v>Oluyomi Ayanfeoluwa</v>
      </c>
    </row>
    <row r="2008">
      <c r="A2008" s="1" t="str">
        <f>IFERROR(__xludf.DUMMYFUNCTION("""COMPUTED_VALUE"""),"Rene D.")</f>
        <v>Rene D.</v>
      </c>
      <c r="B2008" s="1" t="str">
        <f>IFERROR(__xludf.DUMMYFUNCTION("""COMPUTED_VALUE"""),"Yes")</f>
        <v>Yes</v>
      </c>
      <c r="D2008" s="1" t="str">
        <f t="shared" si="1"/>
        <v>Rene D.</v>
      </c>
    </row>
    <row r="2009">
      <c r="A2009" s="1" t="str">
        <f>IFERROR(__xludf.DUMMYFUNCTION("""COMPUTED_VALUE"""),"Zain Abidi")</f>
        <v>Zain Abidi</v>
      </c>
      <c r="B2009" s="1" t="str">
        <f>IFERROR(__xludf.DUMMYFUNCTION("""COMPUTED_VALUE"""),"Yes")</f>
        <v>Yes</v>
      </c>
      <c r="D2009" s="1" t="str">
        <f t="shared" si="1"/>
        <v>Zain Abidi</v>
      </c>
    </row>
    <row r="2010">
      <c r="A2010" s="1" t="str">
        <f>IFERROR(__xludf.DUMMYFUNCTION("""COMPUTED_VALUE"""),"Aishwarya Upadhyay")</f>
        <v>Aishwarya Upadhyay</v>
      </c>
      <c r="B2010" s="1" t="str">
        <f>IFERROR(__xludf.DUMMYFUNCTION("""COMPUTED_VALUE"""),"Yes")</f>
        <v>Yes</v>
      </c>
      <c r="D2010" s="1" t="str">
        <f t="shared" si="1"/>
        <v>Aishwarya Upadhyay</v>
      </c>
    </row>
    <row r="2011">
      <c r="A2011" s="1" t="str">
        <f>IFERROR(__xludf.DUMMYFUNCTION("""COMPUTED_VALUE"""),"Michelle L. Hardy")</f>
        <v>Michelle L. Hardy</v>
      </c>
      <c r="B2011" s="1" t="str">
        <f>IFERROR(__xludf.DUMMYFUNCTION("""COMPUTED_VALUE"""),"Yes")</f>
        <v>Yes</v>
      </c>
      <c r="D2011" s="1" t="str">
        <f t="shared" si="1"/>
        <v>Michelle L. Hardy</v>
      </c>
    </row>
    <row r="2012">
      <c r="A2012" s="1" t="str">
        <f>IFERROR(__xludf.DUMMYFUNCTION("""COMPUTED_VALUE"""),"Nícolas Pauli")</f>
        <v>Nícolas Pauli</v>
      </c>
      <c r="B2012" s="1" t="str">
        <f>IFERROR(__xludf.DUMMYFUNCTION("""COMPUTED_VALUE"""),"Yes")</f>
        <v>Yes</v>
      </c>
      <c r="D2012" s="1" t="str">
        <f t="shared" si="1"/>
        <v>Nícolas Pauli</v>
      </c>
    </row>
    <row r="2013">
      <c r="A2013" s="1" t="str">
        <f>IFERROR(__xludf.DUMMYFUNCTION("""COMPUTED_VALUE"""),"Vedanth")</f>
        <v>Vedanth</v>
      </c>
      <c r="B2013" s="1" t="str">
        <f>IFERROR(__xludf.DUMMYFUNCTION("""COMPUTED_VALUE"""),"Yes")</f>
        <v>Yes</v>
      </c>
      <c r="D2013" s="1" t="str">
        <f t="shared" si="1"/>
        <v>Vedanth</v>
      </c>
    </row>
    <row r="2014">
      <c r="A2014" s="1" t="str">
        <f>IFERROR(__xludf.DUMMYFUNCTION("""COMPUTED_VALUE"""),"Blane Sibille")</f>
        <v>Blane Sibille</v>
      </c>
      <c r="B2014" s="1" t="str">
        <f>IFERROR(__xludf.DUMMYFUNCTION("""COMPUTED_VALUE"""),"Yes")</f>
        <v>Yes</v>
      </c>
      <c r="D2014" s="1" t="str">
        <f t="shared" si="1"/>
        <v>Blane Sibille</v>
      </c>
    </row>
    <row r="2015">
      <c r="A2015" s="1" t="str">
        <f>IFERROR(__xludf.DUMMYFUNCTION("""COMPUTED_VALUE"""),"Ricardo")</f>
        <v>Ricardo</v>
      </c>
      <c r="B2015" s="1" t="str">
        <f>IFERROR(__xludf.DUMMYFUNCTION("""COMPUTED_VALUE"""),"Yes")</f>
        <v>Yes</v>
      </c>
      <c r="D2015" s="1" t="str">
        <f t="shared" si="1"/>
        <v>Ricardo</v>
      </c>
    </row>
    <row r="2016">
      <c r="A2016" s="1" t="str">
        <f>IFERROR(__xludf.DUMMYFUNCTION("""COMPUTED_VALUE"""),"Kashif Nawaz ")</f>
        <v>Kashif Nawaz </v>
      </c>
      <c r="B2016" s="1" t="str">
        <f>IFERROR(__xludf.DUMMYFUNCTION("""COMPUTED_VALUE"""),"Yes")</f>
        <v>Yes</v>
      </c>
      <c r="D2016" s="1" t="str">
        <f t="shared" si="1"/>
        <v>Kashif Nawaz</v>
      </c>
    </row>
    <row r="2017">
      <c r="A2017" s="1" t="str">
        <f>IFERROR(__xludf.DUMMYFUNCTION("""COMPUTED_VALUE"""),"Rahul Kumar Tiwary ")</f>
        <v>Rahul Kumar Tiwary </v>
      </c>
      <c r="B2017" s="1" t="str">
        <f>IFERROR(__xludf.DUMMYFUNCTION("""COMPUTED_VALUE"""),"Yes")</f>
        <v>Yes</v>
      </c>
      <c r="D2017" s="1" t="str">
        <f t="shared" si="1"/>
        <v>Rahul Kumar Tiwary</v>
      </c>
    </row>
    <row r="2018">
      <c r="A2018" s="1" t="str">
        <f>IFERROR(__xludf.DUMMYFUNCTION("""COMPUTED_VALUE"""),"amritchhetri")</f>
        <v>amritchhetri</v>
      </c>
      <c r="B2018" s="1" t="str">
        <f>IFERROR(__xludf.DUMMYFUNCTION("""COMPUTED_VALUE"""),"Yes")</f>
        <v>Yes</v>
      </c>
      <c r="D2018" s="1" t="str">
        <f t="shared" si="1"/>
        <v>amritchhetri</v>
      </c>
    </row>
    <row r="2019">
      <c r="A2019" s="1" t="str">
        <f>IFERROR(__xludf.DUMMYFUNCTION("""COMPUTED_VALUE"""),"Ashish Patel")</f>
        <v>Ashish Patel</v>
      </c>
      <c r="B2019" s="1" t="str">
        <f>IFERROR(__xludf.DUMMYFUNCTION("""COMPUTED_VALUE"""),"Yes")</f>
        <v>Yes</v>
      </c>
      <c r="D2019" s="1" t="str">
        <f t="shared" si="1"/>
        <v>Ashish Patel</v>
      </c>
    </row>
    <row r="2020">
      <c r="A2020" s="1" t="str">
        <f>IFERROR(__xludf.DUMMYFUNCTION("""COMPUTED_VALUE"""),"MAfef")</f>
        <v>MAfef</v>
      </c>
      <c r="B2020" s="1" t="str">
        <f>IFERROR(__xludf.DUMMYFUNCTION("""COMPUTED_VALUE"""),"Yes")</f>
        <v>Yes</v>
      </c>
      <c r="D2020" s="1" t="str">
        <f t="shared" si="1"/>
        <v>MAfef</v>
      </c>
    </row>
    <row r="2021">
      <c r="A2021" s="1" t="str">
        <f>IFERROR(__xludf.DUMMYFUNCTION("""COMPUTED_VALUE"""),"Matope Sithole")</f>
        <v>Matope Sithole</v>
      </c>
      <c r="B2021" s="1" t="str">
        <f>IFERROR(__xludf.DUMMYFUNCTION("""COMPUTED_VALUE"""),"Yes")</f>
        <v>Yes</v>
      </c>
      <c r="D2021" s="1" t="str">
        <f t="shared" si="1"/>
        <v>Matope Sithole</v>
      </c>
    </row>
    <row r="2022">
      <c r="A2022" s="1" t="str">
        <f>IFERROR(__xludf.DUMMYFUNCTION("""COMPUTED_VALUE"""),"Opeyemi Fabiyi")</f>
        <v>Opeyemi Fabiyi</v>
      </c>
      <c r="B2022" s="1" t="str">
        <f>IFERROR(__xludf.DUMMYFUNCTION("""COMPUTED_VALUE"""),"Yes")</f>
        <v>Yes</v>
      </c>
      <c r="D2022" s="1" t="str">
        <f t="shared" si="1"/>
        <v>Opeyemi Fabiyi</v>
      </c>
    </row>
    <row r="2023">
      <c r="A2023" s="1" t="str">
        <f>IFERROR(__xludf.DUMMYFUNCTION("""COMPUTED_VALUE"""),"Anok Kumar")</f>
        <v>Anok Kumar</v>
      </c>
      <c r="B2023" s="1" t="str">
        <f>IFERROR(__xludf.DUMMYFUNCTION("""COMPUTED_VALUE"""),"Yes")</f>
        <v>Yes</v>
      </c>
      <c r="D2023" s="1" t="str">
        <f t="shared" si="1"/>
        <v>Anok Kumar</v>
      </c>
    </row>
    <row r="2024">
      <c r="A2024" s="1" t="str">
        <f>IFERROR(__xludf.DUMMYFUNCTION("""COMPUTED_VALUE"""),"Aygul Bayramova")</f>
        <v>Aygul Bayramova</v>
      </c>
      <c r="B2024" s="1" t="str">
        <f>IFERROR(__xludf.DUMMYFUNCTION("""COMPUTED_VALUE"""),"Yes")</f>
        <v>Yes</v>
      </c>
      <c r="D2024" s="1" t="str">
        <f t="shared" si="1"/>
        <v>Aygul Bayramova</v>
      </c>
    </row>
    <row r="2025">
      <c r="A2025" s="1" t="str">
        <f>IFERROR(__xludf.DUMMYFUNCTION("""COMPUTED_VALUE"""),"yash-makes-machines-learn")</f>
        <v>yash-makes-machines-learn</v>
      </c>
      <c r="B2025" s="1" t="str">
        <f>IFERROR(__xludf.DUMMYFUNCTION("""COMPUTED_VALUE"""),"Yes")</f>
        <v>Yes</v>
      </c>
      <c r="D2025" s="1" t="str">
        <f t="shared" si="1"/>
        <v>yash-makes-machines-learn</v>
      </c>
    </row>
    <row r="2026">
      <c r="A2026" s="1" t="str">
        <f>IFERROR(__xludf.DUMMYFUNCTION("""COMPUTED_VALUE"""),"Sahil Arora")</f>
        <v>Sahil Arora</v>
      </c>
      <c r="B2026" s="1" t="str">
        <f>IFERROR(__xludf.DUMMYFUNCTION("""COMPUTED_VALUE"""),"Yes")</f>
        <v>Yes</v>
      </c>
      <c r="D2026" s="1" t="str">
        <f t="shared" si="1"/>
        <v>Sahil Arora</v>
      </c>
    </row>
    <row r="2027">
      <c r="A2027" s="1" t="str">
        <f>IFERROR(__xludf.DUMMYFUNCTION("""COMPUTED_VALUE"""),"Sayed Maheen Basheer")</f>
        <v>Sayed Maheen Basheer</v>
      </c>
      <c r="B2027" s="1" t="str">
        <f>IFERROR(__xludf.DUMMYFUNCTION("""COMPUTED_VALUE"""),"Yes")</f>
        <v>Yes</v>
      </c>
      <c r="D2027" s="1" t="str">
        <f t="shared" si="1"/>
        <v>Sayed Maheen Basheer</v>
      </c>
    </row>
    <row r="2028">
      <c r="A2028" s="1" t="str">
        <f>IFERROR(__xludf.DUMMYFUNCTION("""COMPUTED_VALUE"""),"sh.usmanikram")</f>
        <v>sh.usmanikram</v>
      </c>
      <c r="B2028" s="1" t="str">
        <f>IFERROR(__xludf.DUMMYFUNCTION("""COMPUTED_VALUE"""),"Yes")</f>
        <v>Yes</v>
      </c>
      <c r="D2028" s="1" t="str">
        <f t="shared" si="1"/>
        <v>sh.usmanikram</v>
      </c>
    </row>
    <row r="2029">
      <c r="A2029" s="1" t="str">
        <f>IFERROR(__xludf.DUMMYFUNCTION("""COMPUTED_VALUE"""),"Neeharika")</f>
        <v>Neeharika</v>
      </c>
      <c r="B2029" s="1" t="str">
        <f>IFERROR(__xludf.DUMMYFUNCTION("""COMPUTED_VALUE"""),"Yes")</f>
        <v>Yes</v>
      </c>
      <c r="D2029" s="1" t="str">
        <f t="shared" si="1"/>
        <v>Neeharika</v>
      </c>
    </row>
    <row r="2030">
      <c r="A2030" s="1" t="str">
        <f>IFERROR(__xludf.DUMMYFUNCTION("""COMPUTED_VALUE"""),"emmanuel macharia")</f>
        <v>emmanuel macharia</v>
      </c>
      <c r="B2030" s="1" t="str">
        <f>IFERROR(__xludf.DUMMYFUNCTION("""COMPUTED_VALUE"""),"Yes")</f>
        <v>Yes</v>
      </c>
      <c r="D2030" s="1" t="str">
        <f t="shared" si="1"/>
        <v>emmanuel macharia</v>
      </c>
    </row>
    <row r="2031">
      <c r="A2031" s="1" t="str">
        <f>IFERROR(__xludf.DUMMYFUNCTION("""COMPUTED_VALUE"""),"kkech")</f>
        <v>kkech</v>
      </c>
      <c r="B2031" s="1" t="str">
        <f>IFERROR(__xludf.DUMMYFUNCTION("""COMPUTED_VALUE"""),"Yes")</f>
        <v>Yes</v>
      </c>
      <c r="D2031" s="1" t="str">
        <f t="shared" si="1"/>
        <v>kkech</v>
      </c>
    </row>
    <row r="2032">
      <c r="A2032" s="1" t="str">
        <f>IFERROR(__xludf.DUMMYFUNCTION("""COMPUTED_VALUE"""),"CASABLANCA")</f>
        <v>CASABLANCA</v>
      </c>
      <c r="B2032" s="1" t="str">
        <f>IFERROR(__xludf.DUMMYFUNCTION("""COMPUTED_VALUE"""),"Yes")</f>
        <v>Yes</v>
      </c>
      <c r="D2032" s="1" t="str">
        <f t="shared" si="1"/>
        <v>CASABLANCA</v>
      </c>
    </row>
    <row r="2033">
      <c r="A2033" s="1" t="str">
        <f>IFERROR(__xludf.DUMMYFUNCTION("""COMPUTED_VALUE"""),"afir salwa")</f>
        <v>afir salwa</v>
      </c>
      <c r="B2033" s="1" t="str">
        <f>IFERROR(__xludf.DUMMYFUNCTION("""COMPUTED_VALUE"""),"Yes")</f>
        <v>Yes</v>
      </c>
      <c r="D2033" s="1" t="str">
        <f t="shared" si="1"/>
        <v>afir salwa</v>
      </c>
    </row>
    <row r="2034">
      <c r="A2034" s="1" t="str">
        <f>IFERROR(__xludf.DUMMYFUNCTION("""COMPUTED_VALUE"""),"Mon Calma")</f>
        <v>Mon Calma</v>
      </c>
      <c r="B2034" s="1" t="str">
        <f>IFERROR(__xludf.DUMMYFUNCTION("""COMPUTED_VALUE"""),"Yes")</f>
        <v>Yes</v>
      </c>
      <c r="D2034" s="1" t="str">
        <f t="shared" si="1"/>
        <v>Mon Calma</v>
      </c>
    </row>
    <row r="2035">
      <c r="A2035" s="1" t="str">
        <f>IFERROR(__xludf.DUMMYFUNCTION("""COMPUTED_VALUE"""),"lutfisan")</f>
        <v>lutfisan</v>
      </c>
      <c r="B2035" s="1" t="str">
        <f>IFERROR(__xludf.DUMMYFUNCTION("""COMPUTED_VALUE"""),"Yes")</f>
        <v>Yes</v>
      </c>
      <c r="D2035" s="1" t="str">
        <f t="shared" si="1"/>
        <v>lutfisan</v>
      </c>
    </row>
    <row r="2036">
      <c r="A2036" s="1" t="str">
        <f>IFERROR(__xludf.DUMMYFUNCTION("""COMPUTED_VALUE"""),"Rothwulf")</f>
        <v>Rothwulf</v>
      </c>
      <c r="B2036" s="1" t="str">
        <f>IFERROR(__xludf.DUMMYFUNCTION("""COMPUTED_VALUE"""),"Yes")</f>
        <v>Yes</v>
      </c>
      <c r="D2036" s="1" t="str">
        <f t="shared" si="1"/>
        <v>Rothwulf</v>
      </c>
    </row>
    <row r="2037">
      <c r="A2037" s="1" t="str">
        <f>IFERROR(__xludf.DUMMYFUNCTION("""COMPUTED_VALUE"""),"Liberto")</f>
        <v>Liberto</v>
      </c>
      <c r="B2037" s="1" t="str">
        <f>IFERROR(__xludf.DUMMYFUNCTION("""COMPUTED_VALUE"""),"Yes")</f>
        <v>Yes</v>
      </c>
      <c r="D2037" s="1" t="str">
        <f t="shared" si="1"/>
        <v>Liberto</v>
      </c>
    </row>
    <row r="2038">
      <c r="A2038" s="1" t="str">
        <f>IFERROR(__xludf.DUMMYFUNCTION("""COMPUTED_VALUE"""),"Ankita Sinha")</f>
        <v>Ankita Sinha</v>
      </c>
      <c r="B2038" s="1" t="str">
        <f>IFERROR(__xludf.DUMMYFUNCTION("""COMPUTED_VALUE"""),"Yes")</f>
        <v>Yes</v>
      </c>
      <c r="D2038" s="1" t="str">
        <f t="shared" si="1"/>
        <v>Ankita Sinha</v>
      </c>
    </row>
    <row r="2039">
      <c r="A2039" s="1" t="str">
        <f>IFERROR(__xludf.DUMMYFUNCTION("""COMPUTED_VALUE"""),"Smriti Jha")</f>
        <v>Smriti Jha</v>
      </c>
      <c r="B2039" s="1" t="str">
        <f>IFERROR(__xludf.DUMMYFUNCTION("""COMPUTED_VALUE"""),"Yes")</f>
        <v>Yes</v>
      </c>
      <c r="D2039" s="1" t="str">
        <f t="shared" si="1"/>
        <v>Smriti Jha</v>
      </c>
    </row>
    <row r="2040">
      <c r="A2040" s="1" t="str">
        <f>IFERROR(__xludf.DUMMYFUNCTION("""COMPUTED_VALUE"""),"Harini Pavithra")</f>
        <v>Harini Pavithra</v>
      </c>
      <c r="B2040" s="1" t="str">
        <f>IFERROR(__xludf.DUMMYFUNCTION("""COMPUTED_VALUE"""),"Yes")</f>
        <v>Yes</v>
      </c>
      <c r="D2040" s="1" t="str">
        <f t="shared" si="1"/>
        <v>Harini Pavithra</v>
      </c>
    </row>
    <row r="2041">
      <c r="A2041" s="1" t="str">
        <f>IFERROR(__xludf.DUMMYFUNCTION("""COMPUTED_VALUE"""),"karthikeyan")</f>
        <v>karthikeyan</v>
      </c>
      <c r="B2041" s="1" t="str">
        <f>IFERROR(__xludf.DUMMYFUNCTION("""COMPUTED_VALUE"""),"Yes")</f>
        <v>Yes</v>
      </c>
      <c r="D2041" s="1" t="str">
        <f t="shared" si="1"/>
        <v>karthikeyan</v>
      </c>
    </row>
    <row r="2042">
      <c r="A2042" s="1" t="str">
        <f>IFERROR(__xludf.DUMMYFUNCTION("""COMPUTED_VALUE"""),"Shayla Costello")</f>
        <v>Shayla Costello</v>
      </c>
      <c r="B2042" s="1" t="str">
        <f>IFERROR(__xludf.DUMMYFUNCTION("""COMPUTED_VALUE"""),"Yes")</f>
        <v>Yes</v>
      </c>
      <c r="D2042" s="1" t="str">
        <f t="shared" si="1"/>
        <v>Shayla Costello</v>
      </c>
    </row>
    <row r="2043">
      <c r="A2043" s="1" t="str">
        <f>IFERROR(__xludf.DUMMYFUNCTION("""COMPUTED_VALUE"""),"Elijah Kiplimo")</f>
        <v>Elijah Kiplimo</v>
      </c>
      <c r="B2043" s="1" t="str">
        <f>IFERROR(__xludf.DUMMYFUNCTION("""COMPUTED_VALUE"""),"Yes")</f>
        <v>Yes</v>
      </c>
      <c r="D2043" s="1" t="str">
        <f t="shared" si="1"/>
        <v>Elijah Kiplimo</v>
      </c>
    </row>
    <row r="2044">
      <c r="A2044" s="1" t="str">
        <f>IFERROR(__xludf.DUMMYFUNCTION("""COMPUTED_VALUE"""),"Puneet Saluja")</f>
        <v>Puneet Saluja</v>
      </c>
      <c r="B2044" s="1" t="str">
        <f>IFERROR(__xludf.DUMMYFUNCTION("""COMPUTED_VALUE"""),"Yes")</f>
        <v>Yes</v>
      </c>
      <c r="D2044" s="1" t="str">
        <f t="shared" si="1"/>
        <v>Puneet Saluja</v>
      </c>
    </row>
    <row r="2045">
      <c r="A2045" s="1" t="str">
        <f>IFERROR(__xludf.DUMMYFUNCTION("""COMPUTED_VALUE"""),"lakin.patel")</f>
        <v>lakin.patel</v>
      </c>
      <c r="B2045" s="1" t="str">
        <f>IFERROR(__xludf.DUMMYFUNCTION("""COMPUTED_VALUE"""),"Yes")</f>
        <v>Yes</v>
      </c>
      <c r="D2045" s="1" t="str">
        <f t="shared" si="1"/>
        <v>lakin.patel</v>
      </c>
    </row>
    <row r="2046">
      <c r="A2046" s="1" t="str">
        <f>IFERROR(__xludf.DUMMYFUNCTION("""COMPUTED_VALUE"""),"Amina Assouane")</f>
        <v>Amina Assouane</v>
      </c>
      <c r="B2046" s="1" t="str">
        <f>IFERROR(__xludf.DUMMYFUNCTION("""COMPUTED_VALUE"""),"Yes")</f>
        <v>Yes</v>
      </c>
      <c r="D2046" s="1" t="str">
        <f t="shared" si="1"/>
        <v>Amina Assouane</v>
      </c>
    </row>
    <row r="2047">
      <c r="A2047" s="1" t="str">
        <f>IFERROR(__xludf.DUMMYFUNCTION("""COMPUTED_VALUE"""),"Jafar")</f>
        <v>Jafar</v>
      </c>
      <c r="B2047" s="1" t="str">
        <f>IFERROR(__xludf.DUMMYFUNCTION("""COMPUTED_VALUE"""),"Yes")</f>
        <v>Yes</v>
      </c>
      <c r="D2047" s="1" t="str">
        <f t="shared" si="1"/>
        <v>Jafar</v>
      </c>
    </row>
    <row r="2048">
      <c r="A2048" s="1" t="str">
        <f>IFERROR(__xludf.DUMMYFUNCTION("""COMPUTED_VALUE"""),"Shruti Srivatsan")</f>
        <v>Shruti Srivatsan</v>
      </c>
      <c r="B2048" s="1" t="str">
        <f>IFERROR(__xludf.DUMMYFUNCTION("""COMPUTED_VALUE"""),"Yes")</f>
        <v>Yes</v>
      </c>
      <c r="D2048" s="1" t="str">
        <f t="shared" si="1"/>
        <v>Shruti Srivatsan</v>
      </c>
    </row>
    <row r="2049">
      <c r="A2049" s="1" t="str">
        <f>IFERROR(__xludf.DUMMYFUNCTION("""COMPUTED_VALUE"""),"Lamiae Hana ")</f>
        <v>Lamiae Hana </v>
      </c>
      <c r="B2049" s="1" t="str">
        <f>IFERROR(__xludf.DUMMYFUNCTION("""COMPUTED_VALUE"""),"Yes")</f>
        <v>Yes</v>
      </c>
      <c r="D2049" s="1" t="str">
        <f t="shared" si="1"/>
        <v>Lamiae Hana</v>
      </c>
    </row>
    <row r="2050">
      <c r="A2050" s="1" t="str">
        <f>IFERROR(__xludf.DUMMYFUNCTION("""COMPUTED_VALUE"""),"akashjain832")</f>
        <v>akashjain832</v>
      </c>
      <c r="B2050" s="1" t="str">
        <f>IFERROR(__xludf.DUMMYFUNCTION("""COMPUTED_VALUE"""),"Yes")</f>
        <v>Yes</v>
      </c>
      <c r="D2050" s="1" t="str">
        <f t="shared" si="1"/>
        <v>akashjain832</v>
      </c>
    </row>
    <row r="2051">
      <c r="A2051" s="1" t="str">
        <f>IFERROR(__xludf.DUMMYFUNCTION("""COMPUTED_VALUE"""),"Bhumika Saini")</f>
        <v>Bhumika Saini</v>
      </c>
      <c r="B2051" s="1" t="str">
        <f>IFERROR(__xludf.DUMMYFUNCTION("""COMPUTED_VALUE"""),"Yes")</f>
        <v>Yes</v>
      </c>
      <c r="D2051" s="1" t="str">
        <f t="shared" si="1"/>
        <v>Bhumika Saini</v>
      </c>
    </row>
    <row r="2052">
      <c r="A2052" s="1" t="str">
        <f>IFERROR(__xludf.DUMMYFUNCTION("""COMPUTED_VALUE"""),"Gunisha Chaturvedi")</f>
        <v>Gunisha Chaturvedi</v>
      </c>
      <c r="B2052" s="1" t="str">
        <f>IFERROR(__xludf.DUMMYFUNCTION("""COMPUTED_VALUE"""),"Yes")</f>
        <v>Yes</v>
      </c>
      <c r="D2052" s="1" t="str">
        <f t="shared" si="1"/>
        <v>Gunisha Chaturvedi</v>
      </c>
    </row>
    <row r="2053">
      <c r="A2053" s="1" t="str">
        <f>IFERROR(__xludf.DUMMYFUNCTION("""COMPUTED_VALUE"""),"Duygu")</f>
        <v>Duygu</v>
      </c>
      <c r="B2053" s="1" t="str">
        <f>IFERROR(__xludf.DUMMYFUNCTION("""COMPUTED_VALUE"""),"Yes")</f>
        <v>Yes</v>
      </c>
      <c r="D2053" s="1" t="str">
        <f t="shared" si="1"/>
        <v>Duygu</v>
      </c>
    </row>
    <row r="2054">
      <c r="A2054" s="1" t="str">
        <f>IFERROR(__xludf.DUMMYFUNCTION("""COMPUTED_VALUE"""),"Ala Qabaja")</f>
        <v>Ala Qabaja</v>
      </c>
      <c r="B2054" s="1" t="str">
        <f>IFERROR(__xludf.DUMMYFUNCTION("""COMPUTED_VALUE"""),"Yes")</f>
        <v>Yes</v>
      </c>
      <c r="D2054" s="1" t="str">
        <f t="shared" si="1"/>
        <v>Ala Qabaja</v>
      </c>
    </row>
    <row r="2055">
      <c r="A2055" s="1" t="str">
        <f>IFERROR(__xludf.DUMMYFUNCTION("""COMPUTED_VALUE"""),"Pasupuleti Chandana")</f>
        <v>Pasupuleti Chandana</v>
      </c>
      <c r="B2055" s="1" t="str">
        <f>IFERROR(__xludf.DUMMYFUNCTION("""COMPUTED_VALUE"""),"Yes")</f>
        <v>Yes</v>
      </c>
      <c r="D2055" s="1" t="str">
        <f t="shared" si="1"/>
        <v>Pasupuleti Chandana</v>
      </c>
    </row>
    <row r="2056">
      <c r="A2056" s="1" t="str">
        <f>IFERROR(__xludf.DUMMYFUNCTION("""COMPUTED_VALUE"""),"Sara Karim")</f>
        <v>Sara Karim</v>
      </c>
      <c r="B2056" s="1" t="str">
        <f>IFERROR(__xludf.DUMMYFUNCTION("""COMPUTED_VALUE"""),"Yes")</f>
        <v>Yes</v>
      </c>
      <c r="D2056" s="1" t="str">
        <f t="shared" si="1"/>
        <v>Sara Karim</v>
      </c>
    </row>
    <row r="2057">
      <c r="A2057" s="1" t="str">
        <f>IFERROR(__xludf.DUMMYFUNCTION("""COMPUTED_VALUE"""),"Stan Taov")</f>
        <v>Stan Taov</v>
      </c>
      <c r="B2057" s="1" t="str">
        <f>IFERROR(__xludf.DUMMYFUNCTION("""COMPUTED_VALUE"""),"Yes")</f>
        <v>Yes</v>
      </c>
      <c r="D2057" s="1" t="str">
        <f t="shared" si="1"/>
        <v>Stan Taov</v>
      </c>
    </row>
    <row r="2058">
      <c r="A2058" s="1" t="str">
        <f>IFERROR(__xludf.DUMMYFUNCTION("""COMPUTED_VALUE"""),"enessari")</f>
        <v>enessari</v>
      </c>
      <c r="B2058" s="1" t="str">
        <f>IFERROR(__xludf.DUMMYFUNCTION("""COMPUTED_VALUE"""),"Yes")</f>
        <v>Yes</v>
      </c>
      <c r="D2058" s="1" t="str">
        <f t="shared" si="1"/>
        <v>enessari</v>
      </c>
    </row>
    <row r="2059">
      <c r="A2059" s="1" t="str">
        <f>IFERROR(__xludf.DUMMYFUNCTION("""COMPUTED_VALUE"""),"Manuel Martinez")</f>
        <v>Manuel Martinez</v>
      </c>
      <c r="B2059" s="1" t="str">
        <f>IFERROR(__xludf.DUMMYFUNCTION("""COMPUTED_VALUE"""),"Yes")</f>
        <v>Yes</v>
      </c>
      <c r="D2059" s="1" t="str">
        <f t="shared" si="1"/>
        <v>Manuel Martinez</v>
      </c>
    </row>
    <row r="2060">
      <c r="A2060" s="1" t="str">
        <f>IFERROR(__xludf.DUMMYFUNCTION("""COMPUTED_VALUE"""),"Franco Valor")</f>
        <v>Franco Valor</v>
      </c>
      <c r="B2060" s="1" t="str">
        <f>IFERROR(__xludf.DUMMYFUNCTION("""COMPUTED_VALUE"""),"Yes")</f>
        <v>Yes</v>
      </c>
      <c r="D2060" s="1" t="str">
        <f t="shared" si="1"/>
        <v>Franco Valor</v>
      </c>
    </row>
    <row r="2061">
      <c r="A2061" s="1" t="str">
        <f>IFERROR(__xludf.DUMMYFUNCTION("""COMPUTED_VALUE"""),"Emiliya Hrabova")</f>
        <v>Emiliya Hrabova</v>
      </c>
      <c r="B2061" s="1" t="str">
        <f>IFERROR(__xludf.DUMMYFUNCTION("""COMPUTED_VALUE"""),"Yes")</f>
        <v>Yes</v>
      </c>
      <c r="D2061" s="1" t="str">
        <f t="shared" si="1"/>
        <v>Emiliya Hrabova</v>
      </c>
    </row>
    <row r="2062">
      <c r="A2062" s="1" t="str">
        <f>IFERROR(__xludf.DUMMYFUNCTION("""COMPUTED_VALUE"""),"Asha Nair")</f>
        <v>Asha Nair</v>
      </c>
      <c r="B2062" s="1" t="str">
        <f>IFERROR(__xludf.DUMMYFUNCTION("""COMPUTED_VALUE"""),"Yes")</f>
        <v>Yes</v>
      </c>
      <c r="D2062" s="1" t="str">
        <f t="shared" si="1"/>
        <v>Asha Nair</v>
      </c>
    </row>
    <row r="2063">
      <c r="A2063" s="1" t="str">
        <f>IFERROR(__xludf.DUMMYFUNCTION("""COMPUTED_VALUE"""),"Todimu Isewon")</f>
        <v>Todimu Isewon</v>
      </c>
      <c r="B2063" s="1" t="str">
        <f>IFERROR(__xludf.DUMMYFUNCTION("""COMPUTED_VALUE"""),"Yes")</f>
        <v>Yes</v>
      </c>
      <c r="D2063" s="1" t="str">
        <f t="shared" si="1"/>
        <v>Todimu Isewon</v>
      </c>
    </row>
    <row r="2064">
      <c r="A2064" s="1" t="str">
        <f>IFERROR(__xludf.DUMMYFUNCTION("""COMPUTED_VALUE"""),"Anand Bhave")</f>
        <v>Anand Bhave</v>
      </c>
      <c r="B2064" s="1" t="str">
        <f>IFERROR(__xludf.DUMMYFUNCTION("""COMPUTED_VALUE"""),"Yes")</f>
        <v>Yes</v>
      </c>
      <c r="D2064" s="1" t="str">
        <f t="shared" si="1"/>
        <v>Anand Bhave</v>
      </c>
    </row>
    <row r="2065">
      <c r="A2065" s="1" t="str">
        <f>IFERROR(__xludf.DUMMYFUNCTION("""COMPUTED_VALUE"""),"Sushmita")</f>
        <v>Sushmita</v>
      </c>
      <c r="B2065" s="1" t="str">
        <f>IFERROR(__xludf.DUMMYFUNCTION("""COMPUTED_VALUE"""),"Yes")</f>
        <v>Yes</v>
      </c>
      <c r="D2065" s="1" t="str">
        <f t="shared" si="1"/>
        <v>Sushmita</v>
      </c>
    </row>
    <row r="2066">
      <c r="A2066" s="1" t="str">
        <f>IFERROR(__xludf.DUMMYFUNCTION("""COMPUTED_VALUE"""),"Sai Addagalla")</f>
        <v>Sai Addagalla</v>
      </c>
      <c r="B2066" s="1" t="str">
        <f>IFERROR(__xludf.DUMMYFUNCTION("""COMPUTED_VALUE"""),"Yes")</f>
        <v>Yes</v>
      </c>
      <c r="D2066" s="1" t="str">
        <f t="shared" si="1"/>
        <v>Sai Addagalla</v>
      </c>
    </row>
    <row r="2067">
      <c r="A2067" s="1" t="str">
        <f>IFERROR(__xludf.DUMMYFUNCTION("""COMPUTED_VALUE"""),"Jinesh Maloo")</f>
        <v>Jinesh Maloo</v>
      </c>
      <c r="B2067" s="1" t="str">
        <f>IFERROR(__xludf.DUMMYFUNCTION("""COMPUTED_VALUE"""),"Yes")</f>
        <v>Yes</v>
      </c>
      <c r="D2067" s="1" t="str">
        <f t="shared" si="1"/>
        <v>Jinesh Maloo</v>
      </c>
    </row>
    <row r="2068">
      <c r="A2068" s="1" t="str">
        <f>IFERROR(__xludf.DUMMYFUNCTION("""COMPUTED_VALUE"""),"Enniye Timiebi")</f>
        <v>Enniye Timiebi</v>
      </c>
      <c r="B2068" s="1" t="str">
        <f>IFERROR(__xludf.DUMMYFUNCTION("""COMPUTED_VALUE"""),"Yes")</f>
        <v>Yes</v>
      </c>
      <c r="D2068" s="1" t="str">
        <f t="shared" si="1"/>
        <v>Enniye Timiebi</v>
      </c>
    </row>
    <row r="2069">
      <c r="A2069" s="1" t="str">
        <f>IFERROR(__xludf.DUMMYFUNCTION("""COMPUTED_VALUE"""),"Onyinye ")</f>
        <v>Onyinye </v>
      </c>
      <c r="B2069" s="1" t="str">
        <f>IFERROR(__xludf.DUMMYFUNCTION("""COMPUTED_VALUE"""),"Yes")</f>
        <v>Yes</v>
      </c>
      <c r="D2069" s="1" t="str">
        <f t="shared" si="1"/>
        <v>Onyinye</v>
      </c>
    </row>
    <row r="2070">
      <c r="A2070" s="1" t="str">
        <f>IFERROR(__xludf.DUMMYFUNCTION("""COMPUTED_VALUE"""),"Samruddhi Kulkarni")</f>
        <v>Samruddhi Kulkarni</v>
      </c>
      <c r="B2070" s="1" t="str">
        <f>IFERROR(__xludf.DUMMYFUNCTION("""COMPUTED_VALUE"""),"Yes")</f>
        <v>Yes</v>
      </c>
      <c r="D2070" s="1" t="str">
        <f t="shared" si="1"/>
        <v>Samruddhi Kulkarni</v>
      </c>
    </row>
    <row r="2071">
      <c r="A2071" s="1" t="str">
        <f>IFERROR(__xludf.DUMMYFUNCTION("""COMPUTED_VALUE"""),"Apoorva Yadav")</f>
        <v>Apoorva Yadav</v>
      </c>
      <c r="B2071" s="1" t="str">
        <f>IFERROR(__xludf.DUMMYFUNCTION("""COMPUTED_VALUE"""),"Yes")</f>
        <v>Yes</v>
      </c>
      <c r="D2071" s="1" t="str">
        <f t="shared" si="1"/>
        <v>Apoorva Yadav</v>
      </c>
    </row>
    <row r="2072">
      <c r="A2072" s="1" t="str">
        <f>IFERROR(__xludf.DUMMYFUNCTION("""COMPUTED_VALUE"""),"Elizabeth Jara ")</f>
        <v>Elizabeth Jara </v>
      </c>
      <c r="B2072" s="1" t="str">
        <f>IFERROR(__xludf.DUMMYFUNCTION("""COMPUTED_VALUE"""),"Yes")</f>
        <v>Yes</v>
      </c>
      <c r="D2072" s="1" t="str">
        <f t="shared" si="1"/>
        <v>Elizabeth Jara</v>
      </c>
    </row>
    <row r="2073">
      <c r="A2073" s="1" t="str">
        <f>IFERROR(__xludf.DUMMYFUNCTION("""COMPUTED_VALUE"""),"serjesh")</f>
        <v>serjesh</v>
      </c>
      <c r="B2073" s="1" t="str">
        <f>IFERROR(__xludf.DUMMYFUNCTION("""COMPUTED_VALUE"""),"Yes")</f>
        <v>Yes</v>
      </c>
      <c r="D2073" s="1" t="str">
        <f t="shared" si="1"/>
        <v>serjesh</v>
      </c>
    </row>
    <row r="2074">
      <c r="A2074" s="1" t="str">
        <f>IFERROR(__xludf.DUMMYFUNCTION("""COMPUTED_VALUE"""),"Tharun Reddy Pesara")</f>
        <v>Tharun Reddy Pesara</v>
      </c>
      <c r="B2074" s="1" t="str">
        <f>IFERROR(__xludf.DUMMYFUNCTION("""COMPUTED_VALUE"""),"Yes")</f>
        <v>Yes</v>
      </c>
      <c r="D2074" s="1" t="str">
        <f t="shared" si="1"/>
        <v>Tharun Reddy Pesara</v>
      </c>
    </row>
    <row r="2075">
      <c r="A2075" s="1" t="str">
        <f>IFERROR(__xludf.DUMMYFUNCTION("""COMPUTED_VALUE"""),"Ashirwad Satapathi")</f>
        <v>Ashirwad Satapathi</v>
      </c>
      <c r="B2075" s="1" t="str">
        <f>IFERROR(__xludf.DUMMYFUNCTION("""COMPUTED_VALUE"""),"Yes")</f>
        <v>Yes</v>
      </c>
      <c r="D2075" s="1" t="str">
        <f t="shared" si="1"/>
        <v>Ashirwad Satapathi</v>
      </c>
    </row>
    <row r="2076">
      <c r="A2076" s="1" t="str">
        <f>IFERROR(__xludf.DUMMYFUNCTION("""COMPUTED_VALUE"""),"Mvortizr")</f>
        <v>Mvortizr</v>
      </c>
      <c r="B2076" s="1" t="str">
        <f>IFERROR(__xludf.DUMMYFUNCTION("""COMPUTED_VALUE"""),"Yes")</f>
        <v>Yes</v>
      </c>
      <c r="D2076" s="1" t="str">
        <f t="shared" si="1"/>
        <v>Mvortizr</v>
      </c>
    </row>
    <row r="2077">
      <c r="A2077" s="1" t="str">
        <f>IFERROR(__xludf.DUMMYFUNCTION("""COMPUTED_VALUE"""),"Sandeep Kumar Jha")</f>
        <v>Sandeep Kumar Jha</v>
      </c>
      <c r="B2077" s="1" t="str">
        <f>IFERROR(__xludf.DUMMYFUNCTION("""COMPUTED_VALUE"""),"Yes")</f>
        <v>Yes</v>
      </c>
      <c r="D2077" s="1" t="str">
        <f t="shared" si="1"/>
        <v>Sandeep Kumar Jha</v>
      </c>
    </row>
    <row r="2078">
      <c r="A2078" s="1" t="str">
        <f>IFERROR(__xludf.DUMMYFUNCTION("""COMPUTED_VALUE"""),"Akhil Sebastian")</f>
        <v>Akhil Sebastian</v>
      </c>
      <c r="B2078" s="1" t="str">
        <f>IFERROR(__xludf.DUMMYFUNCTION("""COMPUTED_VALUE"""),"Yes")</f>
        <v>Yes</v>
      </c>
      <c r="D2078" s="1" t="str">
        <f t="shared" si="1"/>
        <v>Akhil Sebastian</v>
      </c>
    </row>
    <row r="2079">
      <c r="A2079" s="1" t="str">
        <f>IFERROR(__xludf.DUMMYFUNCTION("""COMPUTED_VALUE"""),"emrekaraselvi")</f>
        <v>emrekaraselvi</v>
      </c>
      <c r="B2079" s="1" t="str">
        <f>IFERROR(__xludf.DUMMYFUNCTION("""COMPUTED_VALUE"""),"Yes")</f>
        <v>Yes</v>
      </c>
      <c r="D2079" s="1" t="str">
        <f t="shared" si="1"/>
        <v>emrekaraselvi</v>
      </c>
    </row>
    <row r="2080">
      <c r="A2080" s="1" t="str">
        <f>IFERROR(__xludf.DUMMYFUNCTION("""COMPUTED_VALUE"""),"Raman Chopra")</f>
        <v>Raman Chopra</v>
      </c>
      <c r="B2080" s="1" t="str">
        <f>IFERROR(__xludf.DUMMYFUNCTION("""COMPUTED_VALUE"""),"Yes")</f>
        <v>Yes</v>
      </c>
      <c r="D2080" s="1" t="str">
        <f t="shared" si="1"/>
        <v>Raman Chopra</v>
      </c>
    </row>
    <row r="2081">
      <c r="A2081" s="1" t="str">
        <f>IFERROR(__xludf.DUMMYFUNCTION("""COMPUTED_VALUE"""),"Myk")</f>
        <v>Myk</v>
      </c>
      <c r="B2081" s="1" t="str">
        <f>IFERROR(__xludf.DUMMYFUNCTION("""COMPUTED_VALUE"""),"Yes")</f>
        <v>Yes</v>
      </c>
      <c r="D2081" s="1" t="str">
        <f t="shared" si="1"/>
        <v>Myk</v>
      </c>
    </row>
    <row r="2082">
      <c r="A2082" s="1" t="str">
        <f>IFERROR(__xludf.DUMMYFUNCTION("""COMPUTED_VALUE"""),"Jun Auh")</f>
        <v>Jun Auh</v>
      </c>
      <c r="B2082" s="1" t="str">
        <f>IFERROR(__xludf.DUMMYFUNCTION("""COMPUTED_VALUE"""),"Yes")</f>
        <v>Yes</v>
      </c>
      <c r="D2082" s="1" t="str">
        <f t="shared" si="1"/>
        <v>Jun Auh</v>
      </c>
    </row>
    <row r="2083">
      <c r="A2083" s="1" t="str">
        <f>IFERROR(__xludf.DUMMYFUNCTION("""COMPUTED_VALUE"""),"Abiola Omolaja")</f>
        <v>Abiola Omolaja</v>
      </c>
      <c r="B2083" s="1" t="str">
        <f>IFERROR(__xludf.DUMMYFUNCTION("""COMPUTED_VALUE"""),"Yes")</f>
        <v>Yes</v>
      </c>
      <c r="D2083" s="1" t="str">
        <f t="shared" si="1"/>
        <v>Abiola Omolaja</v>
      </c>
    </row>
    <row r="2084">
      <c r="A2084" s="1" t="str">
        <f>IFERROR(__xludf.DUMMYFUNCTION("""COMPUTED_VALUE"""),"Miruna ")</f>
        <v>Miruna </v>
      </c>
      <c r="B2084" s="1" t="str">
        <f>IFERROR(__xludf.DUMMYFUNCTION("""COMPUTED_VALUE"""),"Yes")</f>
        <v>Yes</v>
      </c>
      <c r="D2084" s="1" t="str">
        <f t="shared" si="1"/>
        <v>Miruna</v>
      </c>
    </row>
    <row r="2085">
      <c r="A2085" s="1" t="str">
        <f>IFERROR(__xludf.DUMMYFUNCTION("""COMPUTED_VALUE"""),"Chetan bhangale")</f>
        <v>Chetan bhangale</v>
      </c>
      <c r="B2085" s="1" t="str">
        <f>IFERROR(__xludf.DUMMYFUNCTION("""COMPUTED_VALUE"""),"Yes")</f>
        <v>Yes</v>
      </c>
      <c r="D2085" s="1" t="str">
        <f t="shared" si="1"/>
        <v>Chetan bhangale</v>
      </c>
    </row>
    <row r="2086">
      <c r="A2086" s="1" t="str">
        <f>IFERROR(__xludf.DUMMYFUNCTION("""COMPUTED_VALUE"""),"Jatin Mishra")</f>
        <v>Jatin Mishra</v>
      </c>
      <c r="B2086" s="1" t="str">
        <f>IFERROR(__xludf.DUMMYFUNCTION("""COMPUTED_VALUE"""),"Yes")</f>
        <v>Yes</v>
      </c>
      <c r="D2086" s="1" t="str">
        <f t="shared" si="1"/>
        <v>Jatin Mishra</v>
      </c>
    </row>
    <row r="2087">
      <c r="A2087" s="1" t="str">
        <f>IFERROR(__xludf.DUMMYFUNCTION("""COMPUTED_VALUE"""),"Kaushki Raj")</f>
        <v>Kaushki Raj</v>
      </c>
      <c r="B2087" s="1" t="str">
        <f>IFERROR(__xludf.DUMMYFUNCTION("""COMPUTED_VALUE"""),"Yes")</f>
        <v>Yes</v>
      </c>
      <c r="D2087" s="1" t="str">
        <f t="shared" si="1"/>
        <v>Kaushki Raj</v>
      </c>
    </row>
    <row r="2088">
      <c r="A2088" s="1" t="str">
        <f>IFERROR(__xludf.DUMMYFUNCTION("""COMPUTED_VALUE"""),"Nidhi Verma")</f>
        <v>Nidhi Verma</v>
      </c>
      <c r="B2088" s="1" t="str">
        <f>IFERROR(__xludf.DUMMYFUNCTION("""COMPUTED_VALUE"""),"Yes")</f>
        <v>Yes</v>
      </c>
      <c r="D2088" s="1" t="str">
        <f t="shared" si="1"/>
        <v>Nidhi Verma</v>
      </c>
    </row>
    <row r="2089">
      <c r="A2089" s="1" t="str">
        <f>IFERROR(__xludf.DUMMYFUNCTION("""COMPUTED_VALUE"""),"Luciano de Toledo Santos")</f>
        <v>Luciano de Toledo Santos</v>
      </c>
      <c r="B2089" s="1" t="str">
        <f>IFERROR(__xludf.DUMMYFUNCTION("""COMPUTED_VALUE"""),"Yes")</f>
        <v>Yes</v>
      </c>
      <c r="D2089" s="1" t="str">
        <f t="shared" si="1"/>
        <v>Luciano de Toledo Santos</v>
      </c>
    </row>
    <row r="2090">
      <c r="A2090" s="1" t="str">
        <f>IFERROR(__xludf.DUMMYFUNCTION("""COMPUTED_VALUE"""),"Taka")</f>
        <v>Taka</v>
      </c>
      <c r="B2090" s="1" t="str">
        <f>IFERROR(__xludf.DUMMYFUNCTION("""COMPUTED_VALUE"""),"Yes")</f>
        <v>Yes</v>
      </c>
      <c r="D2090" s="1" t="str">
        <f t="shared" si="1"/>
        <v>Taka</v>
      </c>
    </row>
    <row r="2091">
      <c r="A2091" s="1" t="str">
        <f>IFERROR(__xludf.DUMMYFUNCTION("""COMPUTED_VALUE"""),"Sowji")</f>
        <v>Sowji</v>
      </c>
      <c r="B2091" s="1" t="str">
        <f>IFERROR(__xludf.DUMMYFUNCTION("""COMPUTED_VALUE"""),"Yes")</f>
        <v>Yes</v>
      </c>
      <c r="D2091" s="1" t="str">
        <f t="shared" si="1"/>
        <v>Sowji</v>
      </c>
    </row>
    <row r="2092">
      <c r="A2092" s="1" t="str">
        <f>IFERROR(__xludf.DUMMYFUNCTION("""COMPUTED_VALUE"""),"tnitave")</f>
        <v>tnitave</v>
      </c>
      <c r="B2092" s="1" t="str">
        <f>IFERROR(__xludf.DUMMYFUNCTION("""COMPUTED_VALUE"""),"Yes")</f>
        <v>Yes</v>
      </c>
      <c r="D2092" s="1" t="str">
        <f t="shared" si="1"/>
        <v>tnitave</v>
      </c>
    </row>
    <row r="2093">
      <c r="A2093" s="1" t="str">
        <f>IFERROR(__xludf.DUMMYFUNCTION("""COMPUTED_VALUE"""),"Pooja")</f>
        <v>Pooja</v>
      </c>
      <c r="B2093" s="1" t="str">
        <f>IFERROR(__xludf.DUMMYFUNCTION("""COMPUTED_VALUE"""),"Yes")</f>
        <v>Yes</v>
      </c>
      <c r="D2093" s="1" t="str">
        <f t="shared" si="1"/>
        <v>Pooja</v>
      </c>
    </row>
    <row r="2094">
      <c r="A2094" s="1" t="str">
        <f>IFERROR(__xludf.DUMMYFUNCTION("""COMPUTED_VALUE"""),"LauraG")</f>
        <v>LauraG</v>
      </c>
      <c r="B2094" s="1" t="str">
        <f>IFERROR(__xludf.DUMMYFUNCTION("""COMPUTED_VALUE"""),"Yes")</f>
        <v>Yes</v>
      </c>
      <c r="D2094" s="1" t="str">
        <f t="shared" si="1"/>
        <v>LauraG</v>
      </c>
    </row>
    <row r="2095">
      <c r="A2095" s="1" t="str">
        <f>IFERROR(__xludf.DUMMYFUNCTION("""COMPUTED_VALUE"""),"Shubhi Singh")</f>
        <v>Shubhi Singh</v>
      </c>
      <c r="B2095" s="1" t="str">
        <f>IFERROR(__xludf.DUMMYFUNCTION("""COMPUTED_VALUE"""),"Yes")</f>
        <v>Yes</v>
      </c>
      <c r="D2095" s="1" t="str">
        <f t="shared" si="1"/>
        <v>Shubhi Singh</v>
      </c>
    </row>
    <row r="2096">
      <c r="A2096" s="1" t="str">
        <f>IFERROR(__xludf.DUMMYFUNCTION("""COMPUTED_VALUE"""),"Shreya Shinde")</f>
        <v>Shreya Shinde</v>
      </c>
      <c r="B2096" s="1" t="str">
        <f>IFERROR(__xludf.DUMMYFUNCTION("""COMPUTED_VALUE"""),"Yes")</f>
        <v>Yes</v>
      </c>
      <c r="D2096" s="1" t="str">
        <f t="shared" si="1"/>
        <v>Shreya Shinde</v>
      </c>
    </row>
    <row r="2097">
      <c r="A2097" s="1" t="str">
        <f>IFERROR(__xludf.DUMMYFUNCTION("""COMPUTED_VALUE"""),"mostafa.mhmosry")</f>
        <v>mostafa.mhmosry</v>
      </c>
      <c r="B2097" s="1" t="str">
        <f>IFERROR(__xludf.DUMMYFUNCTION("""COMPUTED_VALUE"""),"Yes")</f>
        <v>Yes</v>
      </c>
      <c r="D2097" s="1" t="str">
        <f t="shared" si="1"/>
        <v>mostafa.mhmosry</v>
      </c>
    </row>
    <row r="2098">
      <c r="A2098" s="1" t="str">
        <f>IFERROR(__xludf.DUMMYFUNCTION("""COMPUTED_VALUE"""),"Blessing Alayande")</f>
        <v>Blessing Alayande</v>
      </c>
      <c r="B2098" s="1" t="str">
        <f>IFERROR(__xludf.DUMMYFUNCTION("""COMPUTED_VALUE"""),"Yes")</f>
        <v>Yes</v>
      </c>
      <c r="D2098" s="1" t="str">
        <f t="shared" si="1"/>
        <v>Blessing Alayande</v>
      </c>
    </row>
    <row r="2099">
      <c r="A2099" s="1" t="str">
        <f>IFERROR(__xludf.DUMMYFUNCTION("""COMPUTED_VALUE"""),"Maulik Naik")</f>
        <v>Maulik Naik</v>
      </c>
      <c r="B2099" s="1" t="str">
        <f>IFERROR(__xludf.DUMMYFUNCTION("""COMPUTED_VALUE"""),"Yes")</f>
        <v>Yes</v>
      </c>
      <c r="D2099" s="1" t="str">
        <f t="shared" si="1"/>
        <v>Maulik Naik</v>
      </c>
    </row>
    <row r="2100">
      <c r="A2100" s="1" t="str">
        <f>IFERROR(__xludf.DUMMYFUNCTION("""COMPUTED_VALUE"""),"heman")</f>
        <v>heman</v>
      </c>
      <c r="B2100" s="1" t="str">
        <f>IFERROR(__xludf.DUMMYFUNCTION("""COMPUTED_VALUE"""),"Yes")</f>
        <v>Yes</v>
      </c>
      <c r="D2100" s="1" t="str">
        <f t="shared" si="1"/>
        <v>heman</v>
      </c>
    </row>
    <row r="2101">
      <c r="A2101" s="1" t="str">
        <f>IFERROR(__xludf.DUMMYFUNCTION("""COMPUTED_VALUE"""),"Godfrey")</f>
        <v>Godfrey</v>
      </c>
      <c r="B2101" s="1" t="str">
        <f>IFERROR(__xludf.DUMMYFUNCTION("""COMPUTED_VALUE"""),"Yes")</f>
        <v>Yes</v>
      </c>
      <c r="D2101" s="1" t="str">
        <f t="shared" si="1"/>
        <v>Godfrey</v>
      </c>
    </row>
    <row r="2102">
      <c r="A2102" s="1" t="str">
        <f>IFERROR(__xludf.DUMMYFUNCTION("""COMPUTED_VALUE"""),"Lauren")</f>
        <v>Lauren</v>
      </c>
      <c r="B2102" s="1" t="str">
        <f>IFERROR(__xludf.DUMMYFUNCTION("""COMPUTED_VALUE"""),"Yes")</f>
        <v>Yes</v>
      </c>
      <c r="D2102" s="1" t="str">
        <f t="shared" si="1"/>
        <v>Lauren</v>
      </c>
    </row>
    <row r="2103">
      <c r="A2103" s="1" t="str">
        <f>IFERROR(__xludf.DUMMYFUNCTION("""COMPUTED_VALUE"""),"Jesus Velasco")</f>
        <v>Jesus Velasco</v>
      </c>
      <c r="B2103" s="1" t="str">
        <f>IFERROR(__xludf.DUMMYFUNCTION("""COMPUTED_VALUE"""),"Yes")</f>
        <v>Yes</v>
      </c>
      <c r="D2103" s="1" t="str">
        <f t="shared" si="1"/>
        <v>Jesus Velasco</v>
      </c>
    </row>
    <row r="2104">
      <c r="A2104" s="1" t="str">
        <f>IFERROR(__xludf.DUMMYFUNCTION("""COMPUTED_VALUE"""),"Heba Beshai")</f>
        <v>Heba Beshai</v>
      </c>
      <c r="B2104" s="1" t="str">
        <f>IFERROR(__xludf.DUMMYFUNCTION("""COMPUTED_VALUE"""),"Yes")</f>
        <v>Yes</v>
      </c>
      <c r="D2104" s="1" t="str">
        <f t="shared" si="1"/>
        <v>Heba Beshai</v>
      </c>
    </row>
    <row r="2105">
      <c r="A2105" s="1" t="str">
        <f>IFERROR(__xludf.DUMMYFUNCTION("""COMPUTED_VALUE"""),"Néstor Nicolás Campos Rojas")</f>
        <v>Néstor Nicolás Campos Rojas</v>
      </c>
      <c r="B2105" s="1" t="str">
        <f>IFERROR(__xludf.DUMMYFUNCTION("""COMPUTED_VALUE"""),"Yes")</f>
        <v>Yes</v>
      </c>
      <c r="D2105" s="1" t="str">
        <f t="shared" si="1"/>
        <v>Néstor Nicolás Campos Rojas</v>
      </c>
    </row>
    <row r="2106">
      <c r="A2106" s="1" t="str">
        <f>IFERROR(__xludf.DUMMYFUNCTION("""COMPUTED_VALUE"""),"Alaa Eddine Bouchikhi")</f>
        <v>Alaa Eddine Bouchikhi</v>
      </c>
      <c r="B2106" s="1" t="str">
        <f>IFERROR(__xludf.DUMMYFUNCTION("""COMPUTED_VALUE"""),"Yes")</f>
        <v>Yes</v>
      </c>
      <c r="D2106" s="1" t="str">
        <f t="shared" si="1"/>
        <v>Alaa Eddine Bouchikhi</v>
      </c>
    </row>
    <row r="2107">
      <c r="A2107" s="1" t="str">
        <f>IFERROR(__xludf.DUMMYFUNCTION("""COMPUTED_VALUE"""),"juvchan")</f>
        <v>juvchan</v>
      </c>
      <c r="B2107" s="1" t="str">
        <f>IFERROR(__xludf.DUMMYFUNCTION("""COMPUTED_VALUE"""),"Yes")</f>
        <v>Yes</v>
      </c>
      <c r="D2107" s="1" t="str">
        <f t="shared" si="1"/>
        <v>juvchan</v>
      </c>
    </row>
    <row r="2108">
      <c r="A2108" s="1" t="str">
        <f>IFERROR(__xludf.DUMMYFUNCTION("""COMPUTED_VALUE"""),"Yan")</f>
        <v>Yan</v>
      </c>
      <c r="B2108" s="1" t="str">
        <f>IFERROR(__xludf.DUMMYFUNCTION("""COMPUTED_VALUE"""),"Yes")</f>
        <v>Yes</v>
      </c>
      <c r="D2108" s="1" t="str">
        <f t="shared" si="1"/>
        <v>Yan</v>
      </c>
    </row>
    <row r="2109">
      <c r="A2109" s="1" t="str">
        <f>IFERROR(__xludf.DUMMYFUNCTION("""COMPUTED_VALUE"""),"Ashley Mallia")</f>
        <v>Ashley Mallia</v>
      </c>
      <c r="B2109" s="1" t="str">
        <f>IFERROR(__xludf.DUMMYFUNCTION("""COMPUTED_VALUE"""),"Yes")</f>
        <v>Yes</v>
      </c>
      <c r="D2109" s="1" t="str">
        <f t="shared" si="1"/>
        <v>Ashley Mallia</v>
      </c>
    </row>
    <row r="2110">
      <c r="A2110" s="1" t="str">
        <f>IFERROR(__xludf.DUMMYFUNCTION("""COMPUTED_VALUE"""),"Ricardo Roiseman")</f>
        <v>Ricardo Roiseman</v>
      </c>
      <c r="B2110" s="1" t="str">
        <f>IFERROR(__xludf.DUMMYFUNCTION("""COMPUTED_VALUE"""),"Yes")</f>
        <v>Yes</v>
      </c>
      <c r="D2110" s="1" t="str">
        <f t="shared" si="1"/>
        <v>Ricardo Roiseman</v>
      </c>
    </row>
    <row r="2111">
      <c r="A2111" s="1" t="str">
        <f>IFERROR(__xludf.DUMMYFUNCTION("""COMPUTED_VALUE"""),"Hinson Chung")</f>
        <v>Hinson Chung</v>
      </c>
      <c r="B2111" s="1" t="str">
        <f>IFERROR(__xludf.DUMMYFUNCTION("""COMPUTED_VALUE"""),"Yes")</f>
        <v>Yes</v>
      </c>
      <c r="D2111" s="1" t="str">
        <f t="shared" si="1"/>
        <v>Hinson Chung</v>
      </c>
    </row>
    <row r="2112">
      <c r="A2112" s="1" t="str">
        <f>IFERROR(__xludf.DUMMYFUNCTION("""COMPUTED_VALUE"""),"Kirtika Jaiswal")</f>
        <v>Kirtika Jaiswal</v>
      </c>
      <c r="B2112" s="1" t="str">
        <f>IFERROR(__xludf.DUMMYFUNCTION("""COMPUTED_VALUE"""),"Yes")</f>
        <v>Yes</v>
      </c>
      <c r="D2112" s="1" t="str">
        <f t="shared" si="1"/>
        <v>Kirtika Jaiswal</v>
      </c>
    </row>
    <row r="2113">
      <c r="A2113" s="1" t="str">
        <f>IFERROR(__xludf.DUMMYFUNCTION("""COMPUTED_VALUE"""),"Aman")</f>
        <v>Aman</v>
      </c>
      <c r="B2113" s="1" t="str">
        <f>IFERROR(__xludf.DUMMYFUNCTION("""COMPUTED_VALUE"""),"Yes")</f>
        <v>Yes</v>
      </c>
      <c r="D2113" s="1" t="str">
        <f t="shared" si="1"/>
        <v>Aman</v>
      </c>
    </row>
    <row r="2114">
      <c r="A2114" s="1" t="str">
        <f>IFERROR(__xludf.DUMMYFUNCTION("""COMPUTED_VALUE"""),"Raj Uppala")</f>
        <v>Raj Uppala</v>
      </c>
      <c r="B2114" s="1" t="str">
        <f>IFERROR(__xludf.DUMMYFUNCTION("""COMPUTED_VALUE"""),"Yes")</f>
        <v>Yes</v>
      </c>
      <c r="D2114" s="1" t="str">
        <f t="shared" si="1"/>
        <v>Raj Uppala</v>
      </c>
    </row>
    <row r="2115">
      <c r="A2115" s="1" t="str">
        <f>IFERROR(__xludf.DUMMYFUNCTION("""COMPUTED_VALUE"""),"timiderinola")</f>
        <v>timiderinola</v>
      </c>
      <c r="B2115" s="1" t="str">
        <f>IFERROR(__xludf.DUMMYFUNCTION("""COMPUTED_VALUE"""),"Yes")</f>
        <v>Yes</v>
      </c>
      <c r="D2115" s="1" t="str">
        <f t="shared" si="1"/>
        <v>timiderinola</v>
      </c>
    </row>
    <row r="2116">
      <c r="A2116" s="1" t="str">
        <f>IFERROR(__xludf.DUMMYFUNCTION("""COMPUTED_VALUE"""),"Meena")</f>
        <v>Meena</v>
      </c>
      <c r="B2116" s="1" t="str">
        <f>IFERROR(__xludf.DUMMYFUNCTION("""COMPUTED_VALUE"""),"Yes")</f>
        <v>Yes</v>
      </c>
      <c r="D2116" s="1" t="str">
        <f t="shared" si="1"/>
        <v>Meena</v>
      </c>
    </row>
    <row r="2117">
      <c r="A2117" s="1" t="str">
        <f>IFERROR(__xludf.DUMMYFUNCTION("""COMPUTED_VALUE"""),"AndyP")</f>
        <v>AndyP</v>
      </c>
      <c r="B2117" s="1" t="str">
        <f>IFERROR(__xludf.DUMMYFUNCTION("""COMPUTED_VALUE"""),"Yes")</f>
        <v>Yes</v>
      </c>
      <c r="D2117" s="1" t="str">
        <f t="shared" si="1"/>
        <v>AndyP</v>
      </c>
    </row>
    <row r="2118">
      <c r="A2118" s="1" t="str">
        <f>IFERROR(__xludf.DUMMYFUNCTION("""COMPUTED_VALUE"""),"Tahseen Fathima")</f>
        <v>Tahseen Fathima</v>
      </c>
      <c r="B2118" s="1" t="str">
        <f>IFERROR(__xludf.DUMMYFUNCTION("""COMPUTED_VALUE"""),"Yes")</f>
        <v>Yes</v>
      </c>
      <c r="D2118" s="1" t="str">
        <f t="shared" si="1"/>
        <v>Tahseen Fathima</v>
      </c>
    </row>
    <row r="2119">
      <c r="A2119" s="1" t="str">
        <f>IFERROR(__xludf.DUMMYFUNCTION("""COMPUTED_VALUE"""),"Tahseen Fathima")</f>
        <v>Tahseen Fathima</v>
      </c>
      <c r="B2119" s="1" t="str">
        <f>IFERROR(__xludf.DUMMYFUNCTION("""COMPUTED_VALUE"""),"Yes")</f>
        <v>Yes</v>
      </c>
      <c r="D2119" s="1" t="str">
        <f t="shared" si="1"/>
        <v>Tahseen Fathima</v>
      </c>
    </row>
    <row r="2120">
      <c r="A2120" s="1" t="str">
        <f>IFERROR(__xludf.DUMMYFUNCTION("""COMPUTED_VALUE"""),"Amisha")</f>
        <v>Amisha</v>
      </c>
      <c r="B2120" s="1" t="str">
        <f>IFERROR(__xludf.DUMMYFUNCTION("""COMPUTED_VALUE"""),"Yes")</f>
        <v>Yes</v>
      </c>
      <c r="D2120" s="1" t="str">
        <f t="shared" si="1"/>
        <v>Amisha</v>
      </c>
    </row>
    <row r="2121">
      <c r="A2121" s="1" t="str">
        <f>IFERROR(__xludf.DUMMYFUNCTION("""COMPUTED_VALUE"""),"Biswajit Bandyopadhyay")</f>
        <v>Biswajit Bandyopadhyay</v>
      </c>
      <c r="B2121" s="1" t="str">
        <f>IFERROR(__xludf.DUMMYFUNCTION("""COMPUTED_VALUE"""),"Yes")</f>
        <v>Yes</v>
      </c>
      <c r="D2121" s="1" t="str">
        <f t="shared" si="1"/>
        <v>Biswajit Bandyopadhyay</v>
      </c>
    </row>
    <row r="2122">
      <c r="A2122" s="1" t="str">
        <f>IFERROR(__xludf.DUMMYFUNCTION("""COMPUTED_VALUE"""),"Shaun Reiger")</f>
        <v>Shaun Reiger</v>
      </c>
      <c r="B2122" s="1" t="str">
        <f>IFERROR(__xludf.DUMMYFUNCTION("""COMPUTED_VALUE"""),"Yes")</f>
        <v>Yes</v>
      </c>
      <c r="D2122" s="1" t="str">
        <f t="shared" si="1"/>
        <v>Shaun Reiger</v>
      </c>
    </row>
    <row r="2123">
      <c r="A2123" s="1" t="str">
        <f>IFERROR(__xludf.DUMMYFUNCTION("""COMPUTED_VALUE"""),"harisbinzia")</f>
        <v>harisbinzia</v>
      </c>
      <c r="B2123" s="1" t="str">
        <f>IFERROR(__xludf.DUMMYFUNCTION("""COMPUTED_VALUE"""),"Yes")</f>
        <v>Yes</v>
      </c>
      <c r="D2123" s="1" t="str">
        <f t="shared" si="1"/>
        <v>harisbinzia</v>
      </c>
    </row>
    <row r="2124">
      <c r="A2124" s="1" t="str">
        <f>IFERROR(__xludf.DUMMYFUNCTION("""COMPUTED_VALUE"""),"Vanessa Alumasa")</f>
        <v>Vanessa Alumasa</v>
      </c>
      <c r="B2124" s="1" t="str">
        <f>IFERROR(__xludf.DUMMYFUNCTION("""COMPUTED_VALUE"""),"Yes")</f>
        <v>Yes</v>
      </c>
      <c r="D2124" s="1" t="str">
        <f t="shared" si="1"/>
        <v>Vanessa Alumasa</v>
      </c>
    </row>
    <row r="2125">
      <c r="A2125" s="1" t="str">
        <f>IFERROR(__xludf.DUMMYFUNCTION("""COMPUTED_VALUE"""),"Devi Vara Prasad")</f>
        <v>Devi Vara Prasad</v>
      </c>
      <c r="B2125" s="1" t="str">
        <f>IFERROR(__xludf.DUMMYFUNCTION("""COMPUTED_VALUE"""),"Yes")</f>
        <v>Yes</v>
      </c>
      <c r="D2125" s="1" t="str">
        <f t="shared" si="1"/>
        <v>Devi Vara Prasad</v>
      </c>
    </row>
    <row r="2126">
      <c r="A2126" s="1" t="str">
        <f>IFERROR(__xludf.DUMMYFUNCTION("""COMPUTED_VALUE"""),"Mayuresh Amberkar")</f>
        <v>Mayuresh Amberkar</v>
      </c>
      <c r="B2126" s="1" t="str">
        <f>IFERROR(__xludf.DUMMYFUNCTION("""COMPUTED_VALUE"""),"Yes")</f>
        <v>Yes</v>
      </c>
      <c r="D2126" s="1" t="str">
        <f t="shared" si="1"/>
        <v>Mayuresh Amberkar</v>
      </c>
    </row>
    <row r="2127">
      <c r="A2127" s="1" t="str">
        <f>IFERROR(__xludf.DUMMYFUNCTION("""COMPUTED_VALUE"""),"Shifana Tarranum")</f>
        <v>Shifana Tarranum</v>
      </c>
      <c r="B2127" s="1" t="str">
        <f>IFERROR(__xludf.DUMMYFUNCTION("""COMPUTED_VALUE"""),"Yes")</f>
        <v>Yes</v>
      </c>
      <c r="D2127" s="1" t="str">
        <f t="shared" si="1"/>
        <v>Shifana Tarranum</v>
      </c>
    </row>
    <row r="2128">
      <c r="A2128" s="1" t="str">
        <f>IFERROR(__xludf.DUMMYFUNCTION("""COMPUTED_VALUE"""),"Shubhi Sinha")</f>
        <v>Shubhi Sinha</v>
      </c>
      <c r="B2128" s="1" t="str">
        <f>IFERROR(__xludf.DUMMYFUNCTION("""COMPUTED_VALUE"""),"Yes")</f>
        <v>Yes</v>
      </c>
      <c r="D2128" s="1" t="str">
        <f t="shared" si="1"/>
        <v>Shubhi Sinha</v>
      </c>
    </row>
    <row r="2129">
      <c r="A2129" s="1" t="str">
        <f>IFERROR(__xludf.DUMMYFUNCTION("""COMPUTED_VALUE"""),"Illia Halych")</f>
        <v>Illia Halych</v>
      </c>
      <c r="B2129" s="1" t="str">
        <f>IFERROR(__xludf.DUMMYFUNCTION("""COMPUTED_VALUE"""),"Yes")</f>
        <v>Yes</v>
      </c>
      <c r="D2129" s="1" t="str">
        <f t="shared" si="1"/>
        <v>Illia Halych</v>
      </c>
    </row>
    <row r="2130">
      <c r="A2130" s="1" t="str">
        <f>IFERROR(__xludf.DUMMYFUNCTION("""COMPUTED_VALUE"""),"Dewa")</f>
        <v>Dewa</v>
      </c>
      <c r="B2130" s="1" t="str">
        <f>IFERROR(__xludf.DUMMYFUNCTION("""COMPUTED_VALUE"""),"Yes")</f>
        <v>Yes</v>
      </c>
      <c r="D2130" s="1" t="str">
        <f t="shared" si="1"/>
        <v>Dewa</v>
      </c>
    </row>
    <row r="2131">
      <c r="A2131" s="1" t="str">
        <f>IFERROR(__xludf.DUMMYFUNCTION("""COMPUTED_VALUE"""),"Vishawjeet Deshmukh")</f>
        <v>Vishawjeet Deshmukh</v>
      </c>
      <c r="B2131" s="1" t="str">
        <f>IFERROR(__xludf.DUMMYFUNCTION("""COMPUTED_VALUE"""),"Yes")</f>
        <v>Yes</v>
      </c>
      <c r="D2131" s="1" t="str">
        <f t="shared" si="1"/>
        <v>Vishawjeet Deshmukh</v>
      </c>
    </row>
    <row r="2132">
      <c r="A2132" s="1" t="str">
        <f>IFERROR(__xludf.DUMMYFUNCTION("""COMPUTED_VALUE"""),"Anderson Fardin Vinco")</f>
        <v>Anderson Fardin Vinco</v>
      </c>
      <c r="B2132" s="1" t="str">
        <f>IFERROR(__xludf.DUMMYFUNCTION("""COMPUTED_VALUE"""),"Yes")</f>
        <v>Yes</v>
      </c>
      <c r="D2132" s="1" t="str">
        <f t="shared" si="1"/>
        <v>Anderson Fardin Vinco</v>
      </c>
    </row>
    <row r="2133">
      <c r="A2133" s="1" t="str">
        <f>IFERROR(__xludf.DUMMYFUNCTION("""COMPUTED_VALUE"""),"Norman Lim")</f>
        <v>Norman Lim</v>
      </c>
      <c r="B2133" s="1" t="str">
        <f>IFERROR(__xludf.DUMMYFUNCTION("""COMPUTED_VALUE"""),"Yes")</f>
        <v>Yes</v>
      </c>
      <c r="D2133" s="1" t="str">
        <f t="shared" si="1"/>
        <v>Norman Lim</v>
      </c>
    </row>
    <row r="2134">
      <c r="A2134" s="1" t="str">
        <f>IFERROR(__xludf.DUMMYFUNCTION("""COMPUTED_VALUE"""),"Khyati Mahendru")</f>
        <v>Khyati Mahendru</v>
      </c>
      <c r="B2134" s="1" t="str">
        <f>IFERROR(__xludf.DUMMYFUNCTION("""COMPUTED_VALUE"""),"Yes")</f>
        <v>Yes</v>
      </c>
      <c r="D2134" s="1" t="str">
        <f t="shared" si="1"/>
        <v>Khyati Mahendru</v>
      </c>
    </row>
    <row r="2135">
      <c r="A2135" s="1" t="str">
        <f>IFERROR(__xludf.DUMMYFUNCTION("""COMPUTED_VALUE"""),"Martin Brose")</f>
        <v>Martin Brose</v>
      </c>
      <c r="B2135" s="1" t="str">
        <f>IFERROR(__xludf.DUMMYFUNCTION("""COMPUTED_VALUE"""),"Yes")</f>
        <v>Yes</v>
      </c>
      <c r="D2135" s="1" t="str">
        <f t="shared" si="1"/>
        <v>Martin Brose</v>
      </c>
    </row>
    <row r="2136">
      <c r="A2136" s="1" t="str">
        <f>IFERROR(__xludf.DUMMYFUNCTION("""COMPUTED_VALUE"""),"Pratibha Saha")</f>
        <v>Pratibha Saha</v>
      </c>
      <c r="B2136" s="1" t="str">
        <f>IFERROR(__xludf.DUMMYFUNCTION("""COMPUTED_VALUE"""),"Yes")</f>
        <v>Yes</v>
      </c>
      <c r="D2136" s="1" t="str">
        <f t="shared" si="1"/>
        <v>Pratibha Saha</v>
      </c>
    </row>
    <row r="2137">
      <c r="A2137" s="1" t="str">
        <f>IFERROR(__xludf.DUMMYFUNCTION("""COMPUTED_VALUE"""),"Kalaimaran Routtramourthy")</f>
        <v>Kalaimaran Routtramourthy</v>
      </c>
      <c r="B2137" s="1" t="str">
        <f>IFERROR(__xludf.DUMMYFUNCTION("""COMPUTED_VALUE"""),"Yes")</f>
        <v>Yes</v>
      </c>
      <c r="D2137" s="1" t="str">
        <f t="shared" si="1"/>
        <v>Kalaimaran Routtramourthy</v>
      </c>
    </row>
    <row r="2138">
      <c r="A2138" s="1" t="str">
        <f>IFERROR(__xludf.DUMMYFUNCTION("""COMPUTED_VALUE"""),"Ritika Pal")</f>
        <v>Ritika Pal</v>
      </c>
      <c r="B2138" s="1" t="str">
        <f>IFERROR(__xludf.DUMMYFUNCTION("""COMPUTED_VALUE"""),"Yes")</f>
        <v>Yes</v>
      </c>
      <c r="D2138" s="1" t="str">
        <f t="shared" si="1"/>
        <v>Ritika Pal</v>
      </c>
    </row>
    <row r="2139">
      <c r="A2139" s="1" t="str">
        <f>IFERROR(__xludf.DUMMYFUNCTION("""COMPUTED_VALUE"""),"Chris Zumberge")</f>
        <v>Chris Zumberge</v>
      </c>
      <c r="B2139" s="1" t="str">
        <f>IFERROR(__xludf.DUMMYFUNCTION("""COMPUTED_VALUE"""),"Yes")</f>
        <v>Yes</v>
      </c>
      <c r="D2139" s="1" t="str">
        <f t="shared" si="1"/>
        <v>Chris Zumberge</v>
      </c>
    </row>
    <row r="2140">
      <c r="A2140" s="1" t="str">
        <f>IFERROR(__xludf.DUMMYFUNCTION("""COMPUTED_VALUE"""),"David Pereira")</f>
        <v>David Pereira</v>
      </c>
      <c r="B2140" s="1" t="str">
        <f>IFERROR(__xludf.DUMMYFUNCTION("""COMPUTED_VALUE"""),"Yes")</f>
        <v>Yes</v>
      </c>
      <c r="D2140" s="1" t="str">
        <f t="shared" si="1"/>
        <v>David Pereira</v>
      </c>
    </row>
    <row r="2141">
      <c r="A2141" s="1" t="str">
        <f>IFERROR(__xludf.DUMMYFUNCTION("""COMPUTED_VALUE"""),"Gianpier Verutti")</f>
        <v>Gianpier Verutti</v>
      </c>
      <c r="B2141" s="1" t="str">
        <f>IFERROR(__xludf.DUMMYFUNCTION("""COMPUTED_VALUE"""),"Yes")</f>
        <v>Yes</v>
      </c>
      <c r="D2141" s="1" t="str">
        <f t="shared" si="1"/>
        <v>Gianpier Verutti</v>
      </c>
    </row>
    <row r="2142">
      <c r="A2142" s="1" t="str">
        <f>IFERROR(__xludf.DUMMYFUNCTION("""COMPUTED_VALUE"""),"Lourdes Lizbeth Luna Rodríguez")</f>
        <v>Lourdes Lizbeth Luna Rodríguez</v>
      </c>
      <c r="B2142" s="1" t="str">
        <f>IFERROR(__xludf.DUMMYFUNCTION("""COMPUTED_VALUE"""),"Yes")</f>
        <v>Yes</v>
      </c>
      <c r="D2142" s="1" t="str">
        <f t="shared" si="1"/>
        <v>Lourdes Lizbeth Luna Rodríguez</v>
      </c>
    </row>
    <row r="2143">
      <c r="A2143" s="1" t="str">
        <f>IFERROR(__xludf.DUMMYFUNCTION("""COMPUTED_VALUE"""),"Usama Younus")</f>
        <v>Usama Younus</v>
      </c>
      <c r="B2143" s="1" t="str">
        <f>IFERROR(__xludf.DUMMYFUNCTION("""COMPUTED_VALUE"""),"Yes")</f>
        <v>Yes</v>
      </c>
      <c r="D2143" s="1" t="str">
        <f t="shared" si="1"/>
        <v>Usama Younus</v>
      </c>
    </row>
    <row r="2144">
      <c r="A2144" s="1" t="str">
        <f>IFERROR(__xludf.DUMMYFUNCTION("""COMPUTED_VALUE"""),"Pulluru Sri Lekhya")</f>
        <v>Pulluru Sri Lekhya</v>
      </c>
      <c r="B2144" s="1" t="str">
        <f>IFERROR(__xludf.DUMMYFUNCTION("""COMPUTED_VALUE"""),"Yes")</f>
        <v>Yes</v>
      </c>
      <c r="D2144" s="1" t="str">
        <f t="shared" si="1"/>
        <v>Pulluru Sri Lekhya</v>
      </c>
    </row>
    <row r="2145">
      <c r="A2145" s="1" t="str">
        <f>IFERROR(__xludf.DUMMYFUNCTION("""COMPUTED_VALUE"""),"Abhishek Kumar")</f>
        <v>Abhishek Kumar</v>
      </c>
      <c r="B2145" s="1" t="str">
        <f>IFERROR(__xludf.DUMMYFUNCTION("""COMPUTED_VALUE"""),"Yes")</f>
        <v>Yes</v>
      </c>
      <c r="D2145" s="1" t="str">
        <f t="shared" si="1"/>
        <v>Abhishek Kumar</v>
      </c>
    </row>
    <row r="2146">
      <c r="A2146" s="1" t="str">
        <f>IFERROR(__xludf.DUMMYFUNCTION("""COMPUTED_VALUE"""),"Christian")</f>
        <v>Christian</v>
      </c>
      <c r="B2146" s="1" t="str">
        <f>IFERROR(__xludf.DUMMYFUNCTION("""COMPUTED_VALUE"""),"Yes")</f>
        <v>Yes</v>
      </c>
      <c r="D2146" s="1" t="str">
        <f t="shared" si="1"/>
        <v>Christian</v>
      </c>
    </row>
    <row r="2147">
      <c r="A2147" s="1" t="str">
        <f>IFERROR(__xludf.DUMMYFUNCTION("""COMPUTED_VALUE"""),"Maria Jose")</f>
        <v>Maria Jose</v>
      </c>
      <c r="B2147" s="1" t="str">
        <f>IFERROR(__xludf.DUMMYFUNCTION("""COMPUTED_VALUE"""),"Yes")</f>
        <v>Yes</v>
      </c>
      <c r="D2147" s="1" t="str">
        <f t="shared" si="1"/>
        <v>Maria Jose</v>
      </c>
    </row>
    <row r="2148">
      <c r="A2148" s="1" t="str">
        <f>IFERROR(__xludf.DUMMYFUNCTION("""COMPUTED_VALUE"""),"Jyoti Janai")</f>
        <v>Jyoti Janai</v>
      </c>
      <c r="B2148" s="1" t="str">
        <f>IFERROR(__xludf.DUMMYFUNCTION("""COMPUTED_VALUE"""),"Yes")</f>
        <v>Yes</v>
      </c>
      <c r="D2148" s="1" t="str">
        <f t="shared" si="1"/>
        <v>Jyoti Janai</v>
      </c>
    </row>
    <row r="2149">
      <c r="A2149" s="1" t="str">
        <f>IFERROR(__xludf.DUMMYFUNCTION("""COMPUTED_VALUE"""),"AndyP")</f>
        <v>AndyP</v>
      </c>
      <c r="B2149" s="1" t="str">
        <f>IFERROR(__xludf.DUMMYFUNCTION("""COMPUTED_VALUE"""),"Yes")</f>
        <v>Yes</v>
      </c>
      <c r="D2149" s="1" t="str">
        <f t="shared" si="1"/>
        <v>AndyP</v>
      </c>
    </row>
    <row r="2150">
      <c r="A2150" s="1" t="str">
        <f>IFERROR(__xludf.DUMMYFUNCTION("""COMPUTED_VALUE"""),"Stacy Mwende")</f>
        <v>Stacy Mwende</v>
      </c>
      <c r="B2150" s="1" t="str">
        <f>IFERROR(__xludf.DUMMYFUNCTION("""COMPUTED_VALUE"""),"Yes")</f>
        <v>Yes</v>
      </c>
      <c r="D2150" s="1" t="str">
        <f t="shared" si="1"/>
        <v>Stacy Mwende</v>
      </c>
    </row>
    <row r="2151">
      <c r="A2151" s="1" t="str">
        <f>IFERROR(__xludf.DUMMYFUNCTION("""COMPUTED_VALUE"""),"stanlee321")</f>
        <v>stanlee321</v>
      </c>
      <c r="B2151" s="1" t="str">
        <f>IFERROR(__xludf.DUMMYFUNCTION("""COMPUTED_VALUE"""),"Yes")</f>
        <v>Yes</v>
      </c>
      <c r="D2151" s="1" t="str">
        <f t="shared" si="1"/>
        <v>stanlee321</v>
      </c>
    </row>
    <row r="2152">
      <c r="A2152" s="1" t="str">
        <f>IFERROR(__xludf.DUMMYFUNCTION("""COMPUTED_VALUE"""),"ionutchitic")</f>
        <v>ionutchitic</v>
      </c>
      <c r="B2152" s="1" t="str">
        <f>IFERROR(__xludf.DUMMYFUNCTION("""COMPUTED_VALUE"""),"Yes")</f>
        <v>Yes</v>
      </c>
      <c r="D2152" s="1" t="str">
        <f t="shared" si="1"/>
        <v>ionutchitic</v>
      </c>
    </row>
    <row r="2153">
      <c r="A2153" s="1" t="str">
        <f>IFERROR(__xludf.DUMMYFUNCTION("""COMPUTED_VALUE"""),"Miradil Zeynalli")</f>
        <v>Miradil Zeynalli</v>
      </c>
      <c r="B2153" s="1" t="str">
        <f>IFERROR(__xludf.DUMMYFUNCTION("""COMPUTED_VALUE"""),"Yes")</f>
        <v>Yes</v>
      </c>
      <c r="D2153" s="1" t="str">
        <f t="shared" si="1"/>
        <v>Miradil Zeynalli</v>
      </c>
    </row>
    <row r="2154">
      <c r="A2154" s="1" t="str">
        <f>IFERROR(__xludf.DUMMYFUNCTION("""COMPUTED_VALUE"""),"Olasupo Tobiloba")</f>
        <v>Olasupo Tobiloba</v>
      </c>
      <c r="B2154" s="1" t="str">
        <f>IFERROR(__xludf.DUMMYFUNCTION("""COMPUTED_VALUE"""),"Yes")</f>
        <v>Yes</v>
      </c>
      <c r="D2154" s="1" t="str">
        <f t="shared" si="1"/>
        <v>Olasupo Tobiloba</v>
      </c>
    </row>
    <row r="2155">
      <c r="A2155" s="1" t="str">
        <f>IFERROR(__xludf.DUMMYFUNCTION("""COMPUTED_VALUE"""),"Ramoul.Udacity")</f>
        <v>Ramoul.Udacity</v>
      </c>
      <c r="B2155" s="1" t="str">
        <f>IFERROR(__xludf.DUMMYFUNCTION("""COMPUTED_VALUE"""),"Yes")</f>
        <v>Yes</v>
      </c>
      <c r="D2155" s="1" t="str">
        <f t="shared" si="1"/>
        <v>Ramoul.Udacity</v>
      </c>
    </row>
    <row r="2156">
      <c r="A2156" s="1" t="str">
        <f>IFERROR(__xludf.DUMMYFUNCTION("""COMPUTED_VALUE"""),"Chloe He")</f>
        <v>Chloe He</v>
      </c>
      <c r="B2156" s="1" t="str">
        <f>IFERROR(__xludf.DUMMYFUNCTION("""COMPUTED_VALUE"""),"Yes")</f>
        <v>Yes</v>
      </c>
      <c r="D2156" s="1" t="str">
        <f t="shared" si="1"/>
        <v>Chloe He</v>
      </c>
    </row>
    <row r="2157">
      <c r="A2157" s="1" t="str">
        <f>IFERROR(__xludf.DUMMYFUNCTION("""COMPUTED_VALUE"""),"Nwabisa Ndodana")</f>
        <v>Nwabisa Ndodana</v>
      </c>
      <c r="B2157" s="1" t="str">
        <f>IFERROR(__xludf.DUMMYFUNCTION("""COMPUTED_VALUE"""),"Yes")</f>
        <v>Yes</v>
      </c>
      <c r="D2157" s="1" t="str">
        <f t="shared" si="1"/>
        <v>Nwabisa Ndodana</v>
      </c>
    </row>
    <row r="2158">
      <c r="A2158" s="1" t="str">
        <f>IFERROR(__xludf.DUMMYFUNCTION("""COMPUTED_VALUE""")," Gaurav Arwade")</f>
        <v> Gaurav Arwade</v>
      </c>
      <c r="B2158" s="1" t="str">
        <f>IFERROR(__xludf.DUMMYFUNCTION("""COMPUTED_VALUE"""),"Yes")</f>
        <v>Yes</v>
      </c>
      <c r="D2158" s="1" t="str">
        <f t="shared" si="1"/>
        <v>Gaurav Arwade</v>
      </c>
    </row>
    <row r="2159">
      <c r="A2159" s="1" t="str">
        <f>IFERROR(__xludf.DUMMYFUNCTION("""COMPUTED_VALUE"""),"Grant Glass")</f>
        <v>Grant Glass</v>
      </c>
      <c r="B2159" s="1" t="str">
        <f>IFERROR(__xludf.DUMMYFUNCTION("""COMPUTED_VALUE"""),"Yes")</f>
        <v>Yes</v>
      </c>
      <c r="D2159" s="1" t="str">
        <f t="shared" si="1"/>
        <v>Grant Glass</v>
      </c>
    </row>
    <row r="2160">
      <c r="A2160" s="1" t="str">
        <f>IFERROR(__xludf.DUMMYFUNCTION("""COMPUTED_VALUE"""),"Olufemi")</f>
        <v>Olufemi</v>
      </c>
      <c r="B2160" s="1" t="str">
        <f>IFERROR(__xludf.DUMMYFUNCTION("""COMPUTED_VALUE"""),"Yes")</f>
        <v>Yes</v>
      </c>
      <c r="D2160" s="1" t="str">
        <f t="shared" si="1"/>
        <v>Olufemi</v>
      </c>
    </row>
    <row r="2161">
      <c r="A2161" s="1" t="str">
        <f>IFERROR(__xludf.DUMMYFUNCTION("""COMPUTED_VALUE"""),"Boluwatife")</f>
        <v>Boluwatife</v>
      </c>
      <c r="B2161" s="1" t="str">
        <f>IFERROR(__xludf.DUMMYFUNCTION("""COMPUTED_VALUE"""),"Yes")</f>
        <v>Yes</v>
      </c>
      <c r="D2161" s="1" t="str">
        <f t="shared" si="1"/>
        <v>Boluwatife</v>
      </c>
    </row>
    <row r="2162">
      <c r="A2162" s="1" t="str">
        <f>IFERROR(__xludf.DUMMYFUNCTION("""COMPUTED_VALUE"""),"Muhammad.Ali")</f>
        <v>Muhammad.Ali</v>
      </c>
      <c r="B2162" s="1" t="str">
        <f>IFERROR(__xludf.DUMMYFUNCTION("""COMPUTED_VALUE"""),"Yes")</f>
        <v>Yes</v>
      </c>
      <c r="D2162" s="1" t="str">
        <f t="shared" si="1"/>
        <v>Muhammad.Ali</v>
      </c>
    </row>
    <row r="2163">
      <c r="A2163" s="1" t="str">
        <f>IFERROR(__xludf.DUMMYFUNCTION("""COMPUTED_VALUE"""),"Guadalupe B.")</f>
        <v>Guadalupe B.</v>
      </c>
      <c r="B2163" s="1" t="str">
        <f>IFERROR(__xludf.DUMMYFUNCTION("""COMPUTED_VALUE"""),"Yes")</f>
        <v>Yes</v>
      </c>
      <c r="D2163" s="1" t="str">
        <f t="shared" si="1"/>
        <v>Guadalupe B.</v>
      </c>
    </row>
    <row r="2164">
      <c r="A2164" s="1" t="str">
        <f>IFERROR(__xludf.DUMMYFUNCTION("""COMPUTED_VALUE"""),"Pranshu Rastogi")</f>
        <v>Pranshu Rastogi</v>
      </c>
      <c r="B2164" s="1" t="str">
        <f>IFERROR(__xludf.DUMMYFUNCTION("""COMPUTED_VALUE"""),"Yes")</f>
        <v>Yes</v>
      </c>
      <c r="D2164" s="1" t="str">
        <f t="shared" si="1"/>
        <v>Pranshu Rastogi</v>
      </c>
    </row>
    <row r="2165">
      <c r="A2165" s="1" t="str">
        <f>IFERROR(__xludf.DUMMYFUNCTION("""COMPUTED_VALUE"""),"Javier Adanaque")</f>
        <v>Javier Adanaque</v>
      </c>
      <c r="B2165" s="1" t="str">
        <f>IFERROR(__xludf.DUMMYFUNCTION("""COMPUTED_VALUE"""),"Yes")</f>
        <v>Yes</v>
      </c>
      <c r="D2165" s="1" t="str">
        <f t="shared" si="1"/>
        <v>Javier Adanaque</v>
      </c>
    </row>
    <row r="2166">
      <c r="A2166" s="1" t="str">
        <f>IFERROR(__xludf.DUMMYFUNCTION("""COMPUTED_VALUE"""),"Pranshu Rastogi")</f>
        <v>Pranshu Rastogi</v>
      </c>
      <c r="B2166" s="1" t="str">
        <f>IFERROR(__xludf.DUMMYFUNCTION("""COMPUTED_VALUE"""),"Yes")</f>
        <v>Yes</v>
      </c>
      <c r="D2166" s="1" t="str">
        <f t="shared" si="1"/>
        <v>Pranshu Rastogi</v>
      </c>
    </row>
    <row r="2167">
      <c r="A2167" s="1" t="str">
        <f>IFERROR(__xludf.DUMMYFUNCTION("""COMPUTED_VALUE"""),"Rofiat Ibrahim ")</f>
        <v>Rofiat Ibrahim </v>
      </c>
      <c r="B2167" s="1" t="str">
        <f>IFERROR(__xludf.DUMMYFUNCTION("""COMPUTED_VALUE"""),"Yes")</f>
        <v>Yes</v>
      </c>
      <c r="D2167" s="1" t="str">
        <f t="shared" si="1"/>
        <v>Rofiat Ibrahim</v>
      </c>
    </row>
    <row r="2168">
      <c r="A2168" s="1" t="str">
        <f>IFERROR(__xludf.DUMMYFUNCTION("""COMPUTED_VALUE"""),"YiWang")</f>
        <v>YiWang</v>
      </c>
      <c r="B2168" s="1" t="str">
        <f>IFERROR(__xludf.DUMMYFUNCTION("""COMPUTED_VALUE"""),"Yes")</f>
        <v>Yes</v>
      </c>
      <c r="D2168" s="1" t="str">
        <f t="shared" si="1"/>
        <v>YiWang</v>
      </c>
    </row>
    <row r="2169">
      <c r="A2169" s="1" t="str">
        <f>IFERROR(__xludf.DUMMYFUNCTION("""COMPUTED_VALUE"""),"C. Meink")</f>
        <v>C. Meink</v>
      </c>
      <c r="B2169" s="1" t="str">
        <f>IFERROR(__xludf.DUMMYFUNCTION("""COMPUTED_VALUE"""),"Yes")</f>
        <v>Yes</v>
      </c>
      <c r="D2169" s="1" t="str">
        <f t="shared" si="1"/>
        <v>C. Meink</v>
      </c>
    </row>
    <row r="2170">
      <c r="A2170" s="1" t="str">
        <f>IFERROR(__xludf.DUMMYFUNCTION("""COMPUTED_VALUE"""),"juvchan")</f>
        <v>juvchan</v>
      </c>
      <c r="B2170" s="1" t="str">
        <f>IFERROR(__xludf.DUMMYFUNCTION("""COMPUTED_VALUE"""),"Yes")</f>
        <v>Yes</v>
      </c>
      <c r="D2170" s="1" t="str">
        <f t="shared" si="1"/>
        <v>juvchan</v>
      </c>
    </row>
    <row r="2171">
      <c r="A2171" s="1" t="str">
        <f>IFERROR(__xludf.DUMMYFUNCTION("""COMPUTED_VALUE"""),"Nkosana")</f>
        <v>Nkosana</v>
      </c>
      <c r="B2171" s="1" t="str">
        <f>IFERROR(__xludf.DUMMYFUNCTION("""COMPUTED_VALUE"""),"Yes")</f>
        <v>Yes</v>
      </c>
      <c r="D2171" s="1" t="str">
        <f t="shared" si="1"/>
        <v>Nkosana</v>
      </c>
    </row>
    <row r="2172">
      <c r="A2172" s="1" t="str">
        <f>IFERROR(__xludf.DUMMYFUNCTION("""COMPUTED_VALUE"""),"Anita Igbine")</f>
        <v>Anita Igbine</v>
      </c>
      <c r="B2172" s="1" t="str">
        <f>IFERROR(__xludf.DUMMYFUNCTION("""COMPUTED_VALUE"""),"Yes")</f>
        <v>Yes</v>
      </c>
      <c r="D2172" s="1" t="str">
        <f t="shared" si="1"/>
        <v>Anita Igbine</v>
      </c>
    </row>
    <row r="2173">
      <c r="A2173" s="1" t="str">
        <f>IFERROR(__xludf.DUMMYFUNCTION("""COMPUTED_VALUE"""),"Anita Igbine")</f>
        <v>Anita Igbine</v>
      </c>
      <c r="B2173" s="1" t="str">
        <f>IFERROR(__xludf.DUMMYFUNCTION("""COMPUTED_VALUE"""),"Yes")</f>
        <v>Yes</v>
      </c>
      <c r="D2173" s="1" t="str">
        <f t="shared" si="1"/>
        <v>Anita Igbine</v>
      </c>
    </row>
    <row r="2174">
      <c r="A2174" s="1" t="str">
        <f>IFERROR(__xludf.DUMMYFUNCTION("""COMPUTED_VALUE"""),"Opeyemi Seriki")</f>
        <v>Opeyemi Seriki</v>
      </c>
      <c r="B2174" s="1" t="str">
        <f>IFERROR(__xludf.DUMMYFUNCTION("""COMPUTED_VALUE"""),"Yes")</f>
        <v>Yes</v>
      </c>
      <c r="D2174" s="1" t="str">
        <f t="shared" si="1"/>
        <v>Opeyemi Seriki</v>
      </c>
    </row>
    <row r="2175">
      <c r="A2175" s="1" t="str">
        <f>IFERROR(__xludf.DUMMYFUNCTION("""COMPUTED_VALUE"""),"Ikharebha Ehiaguina")</f>
        <v>Ikharebha Ehiaguina</v>
      </c>
      <c r="B2175" s="1" t="str">
        <f>IFERROR(__xludf.DUMMYFUNCTION("""COMPUTED_VALUE"""),"Yes")</f>
        <v>Yes</v>
      </c>
      <c r="D2175" s="1" t="str">
        <f t="shared" si="1"/>
        <v>Ikharebha Ehiaguina</v>
      </c>
    </row>
    <row r="2176">
      <c r="A2176" s="1" t="str">
        <f>IFERROR(__xludf.DUMMYFUNCTION("""COMPUTED_VALUE"""),"Philipa Acheampomaa Sarfo")</f>
        <v>Philipa Acheampomaa Sarfo</v>
      </c>
      <c r="B2176" s="1" t="str">
        <f>IFERROR(__xludf.DUMMYFUNCTION("""COMPUTED_VALUE"""),"Yes")</f>
        <v>Yes</v>
      </c>
      <c r="D2176" s="1" t="str">
        <f t="shared" si="1"/>
        <v>Philipa Acheampomaa Sarfo</v>
      </c>
    </row>
    <row r="2177">
      <c r="A2177" s="1" t="str">
        <f>IFERROR(__xludf.DUMMYFUNCTION("""COMPUTED_VALUE"""),"likhitha")</f>
        <v>likhitha</v>
      </c>
      <c r="B2177" s="1" t="str">
        <f>IFERROR(__xludf.DUMMYFUNCTION("""COMPUTED_VALUE"""),"Yes")</f>
        <v>Yes</v>
      </c>
      <c r="D2177" s="1" t="str">
        <f t="shared" si="1"/>
        <v>likhitha</v>
      </c>
    </row>
    <row r="2178">
      <c r="A2178" s="1" t="str">
        <f>IFERROR(__xludf.DUMMYFUNCTION("""COMPUTED_VALUE"""),"Shanmukh")</f>
        <v>Shanmukh</v>
      </c>
      <c r="B2178" s="1" t="str">
        <f>IFERROR(__xludf.DUMMYFUNCTION("""COMPUTED_VALUE"""),"Yes")</f>
        <v>Yes</v>
      </c>
      <c r="D2178" s="1" t="str">
        <f t="shared" si="1"/>
        <v>Shanmukh</v>
      </c>
    </row>
    <row r="2179">
      <c r="A2179" s="1" t="str">
        <f>IFERROR(__xludf.DUMMYFUNCTION("""COMPUTED_VALUE"""),"Tal")</f>
        <v>Tal</v>
      </c>
      <c r="B2179" s="1" t="str">
        <f>IFERROR(__xludf.DUMMYFUNCTION("""COMPUTED_VALUE"""),"Yes")</f>
        <v>Yes</v>
      </c>
      <c r="D2179" s="1" t="str">
        <f t="shared" si="1"/>
        <v>Tal</v>
      </c>
    </row>
    <row r="2180">
      <c r="A2180" s="1" t="str">
        <f>IFERROR(__xludf.DUMMYFUNCTION("""COMPUTED_VALUE"""),"Prathibha")</f>
        <v>Prathibha</v>
      </c>
      <c r="B2180" s="1" t="str">
        <f>IFERROR(__xludf.DUMMYFUNCTION("""COMPUTED_VALUE"""),"Yes")</f>
        <v>Yes</v>
      </c>
      <c r="D2180" s="1" t="str">
        <f t="shared" si="1"/>
        <v>Prathibha</v>
      </c>
    </row>
    <row r="2181">
      <c r="A2181" s="1" t="str">
        <f>IFERROR(__xludf.DUMMYFUNCTION("""COMPUTED_VALUE"""),"kartik bhatt")</f>
        <v>kartik bhatt</v>
      </c>
      <c r="B2181" s="1" t="str">
        <f>IFERROR(__xludf.DUMMYFUNCTION("""COMPUTED_VALUE"""),"Yes")</f>
        <v>Yes</v>
      </c>
      <c r="D2181" s="1" t="str">
        <f t="shared" si="1"/>
        <v>kartik bhatt</v>
      </c>
    </row>
    <row r="2182">
      <c r="A2182" s="1" t="str">
        <f>IFERROR(__xludf.DUMMYFUNCTION("""COMPUTED_VALUE"""),"Royal_Vee")</f>
        <v>Royal_Vee</v>
      </c>
      <c r="B2182" s="1" t="str">
        <f>IFERROR(__xludf.DUMMYFUNCTION("""COMPUTED_VALUE"""),"Yes")</f>
        <v>Yes</v>
      </c>
      <c r="D2182" s="1" t="str">
        <f t="shared" si="1"/>
        <v>Royal_Vee</v>
      </c>
    </row>
    <row r="2183">
      <c r="A2183" s="1" t="str">
        <f>IFERROR(__xludf.DUMMYFUNCTION("""COMPUTED_VALUE"""),"Palak.Udacity")</f>
        <v>Palak.Udacity</v>
      </c>
      <c r="B2183" s="1" t="str">
        <f>IFERROR(__xludf.DUMMYFUNCTION("""COMPUTED_VALUE"""),"Yes")</f>
        <v>Yes</v>
      </c>
      <c r="D2183" s="1" t="str">
        <f t="shared" si="1"/>
        <v>Palak.Udacity</v>
      </c>
    </row>
    <row r="2184">
      <c r="A2184" s="1" t="str">
        <f>IFERROR(__xludf.DUMMYFUNCTION("""COMPUTED_VALUE"""),"Aravind.Menon")</f>
        <v>Aravind.Menon</v>
      </c>
      <c r="B2184" s="1" t="str">
        <f>IFERROR(__xludf.DUMMYFUNCTION("""COMPUTED_VALUE"""),"Yes")</f>
        <v>Yes</v>
      </c>
      <c r="D2184" s="1" t="str">
        <f t="shared" si="1"/>
        <v>Aravind.Menon</v>
      </c>
    </row>
    <row r="2185">
      <c r="A2185" s="1" t="str">
        <f>IFERROR(__xludf.DUMMYFUNCTION("""COMPUTED_VALUE"""),"Rangga Syahrial")</f>
        <v>Rangga Syahrial</v>
      </c>
      <c r="B2185" s="1" t="str">
        <f>IFERROR(__xludf.DUMMYFUNCTION("""COMPUTED_VALUE"""),"Yes")</f>
        <v>Yes</v>
      </c>
      <c r="D2185" s="1" t="str">
        <f t="shared" si="1"/>
        <v>Rangga Syahrial</v>
      </c>
    </row>
    <row r="2186">
      <c r="A2186" s="1" t="str">
        <f>IFERROR(__xludf.DUMMYFUNCTION("""COMPUTED_VALUE"""),"Yvonne")</f>
        <v>Yvonne</v>
      </c>
      <c r="B2186" s="1" t="str">
        <f>IFERROR(__xludf.DUMMYFUNCTION("""COMPUTED_VALUE"""),"Yes")</f>
        <v>Yes</v>
      </c>
      <c r="D2186" s="1" t="str">
        <f t="shared" si="1"/>
        <v>Yvonne</v>
      </c>
    </row>
    <row r="2187">
      <c r="A2187" s="1" t="str">
        <f>IFERROR(__xludf.DUMMYFUNCTION("""COMPUTED_VALUE"""),"Antonia Pelekanou")</f>
        <v>Antonia Pelekanou</v>
      </c>
      <c r="B2187" s="1" t="str">
        <f>IFERROR(__xludf.DUMMYFUNCTION("""COMPUTED_VALUE"""),"Yes")</f>
        <v>Yes</v>
      </c>
      <c r="D2187" s="1" t="str">
        <f t="shared" si="1"/>
        <v>Antonia Pelekanou</v>
      </c>
    </row>
    <row r="2188">
      <c r="A2188" s="1" t="str">
        <f>IFERROR(__xludf.DUMMYFUNCTION("""COMPUTED_VALUE"""),"Subramanian Annamalai")</f>
        <v>Subramanian Annamalai</v>
      </c>
      <c r="B2188" s="1" t="str">
        <f>IFERROR(__xludf.DUMMYFUNCTION("""COMPUTED_VALUE"""),"Yes")</f>
        <v>Yes</v>
      </c>
      <c r="D2188" s="1" t="str">
        <f t="shared" si="1"/>
        <v>Subramanian Annamalai</v>
      </c>
    </row>
    <row r="2189">
      <c r="A2189" s="1" t="str">
        <f>IFERROR(__xludf.DUMMYFUNCTION("""COMPUTED_VALUE"""),"sashankpappu")</f>
        <v>sashankpappu</v>
      </c>
      <c r="B2189" s="1" t="str">
        <f>IFERROR(__xludf.DUMMYFUNCTION("""COMPUTED_VALUE"""),"Yes")</f>
        <v>Yes</v>
      </c>
      <c r="D2189" s="1" t="str">
        <f t="shared" si="1"/>
        <v>sashankpappu</v>
      </c>
    </row>
    <row r="2190">
      <c r="A2190" s="1" t="str">
        <f>IFERROR(__xludf.DUMMYFUNCTION("""COMPUTED_VALUE"""),"Manuel Martinez")</f>
        <v>Manuel Martinez</v>
      </c>
      <c r="B2190" s="1" t="str">
        <f>IFERROR(__xludf.DUMMYFUNCTION("""COMPUTED_VALUE"""),"Yes")</f>
        <v>Yes</v>
      </c>
      <c r="D2190" s="1" t="str">
        <f t="shared" si="1"/>
        <v>Manuel Martinez</v>
      </c>
    </row>
    <row r="2191">
      <c r="A2191" s="1" t="str">
        <f>IFERROR(__xludf.DUMMYFUNCTION("""COMPUTED_VALUE"""),"Svet")</f>
        <v>Svet</v>
      </c>
      <c r="B2191" s="1" t="str">
        <f>IFERROR(__xludf.DUMMYFUNCTION("""COMPUTED_VALUE"""),"Yes")</f>
        <v>Yes</v>
      </c>
      <c r="D2191" s="1" t="str">
        <f t="shared" si="1"/>
        <v>Svet</v>
      </c>
    </row>
    <row r="2192">
      <c r="A2192" s="1" t="str">
        <f>IFERROR(__xludf.DUMMYFUNCTION("""COMPUTED_VALUE"""),"Sebastián Chace Esteva")</f>
        <v>Sebastián Chace Esteva</v>
      </c>
      <c r="B2192" s="1" t="str">
        <f>IFERROR(__xludf.DUMMYFUNCTION("""COMPUTED_VALUE"""),"Yes")</f>
        <v>Yes</v>
      </c>
      <c r="D2192" s="1" t="str">
        <f t="shared" si="1"/>
        <v>Sebastián Chace Esteva</v>
      </c>
    </row>
    <row r="2193">
      <c r="A2193" s="1" t="str">
        <f>IFERROR(__xludf.DUMMYFUNCTION("""COMPUTED_VALUE"""),"Vedita Kamat")</f>
        <v>Vedita Kamat</v>
      </c>
      <c r="B2193" s="1" t="str">
        <f>IFERROR(__xludf.DUMMYFUNCTION("""COMPUTED_VALUE"""),"Yes")</f>
        <v>Yes</v>
      </c>
      <c r="D2193" s="1" t="str">
        <f t="shared" si="1"/>
        <v>Vedita Kamat</v>
      </c>
    </row>
    <row r="2194">
      <c r="A2194" s="1" t="str">
        <f>IFERROR(__xludf.DUMMYFUNCTION("""COMPUTED_VALUE"""),"Goncalo Pinto")</f>
        <v>Goncalo Pinto</v>
      </c>
      <c r="B2194" s="1" t="str">
        <f>IFERROR(__xludf.DUMMYFUNCTION("""COMPUTED_VALUE"""),"Yes")</f>
        <v>Yes</v>
      </c>
      <c r="D2194" s="1" t="str">
        <f t="shared" si="1"/>
        <v>Goncalo Pinto</v>
      </c>
    </row>
    <row r="2195">
      <c r="A2195" s="1" t="str">
        <f>IFERROR(__xludf.DUMMYFUNCTION("""COMPUTED_VALUE"""),"Pallavi Agrawal")</f>
        <v>Pallavi Agrawal</v>
      </c>
      <c r="B2195" s="1" t="str">
        <f>IFERROR(__xludf.DUMMYFUNCTION("""COMPUTED_VALUE"""),"Yes")</f>
        <v>Yes</v>
      </c>
      <c r="D2195" s="1" t="str">
        <f t="shared" si="1"/>
        <v>Pallavi Agrawal</v>
      </c>
    </row>
    <row r="2196">
      <c r="A2196" s="1" t="str">
        <f>IFERROR(__xludf.DUMMYFUNCTION("""COMPUTED_VALUE"""),"Sabah")</f>
        <v>Sabah</v>
      </c>
      <c r="B2196" s="1" t="str">
        <f>IFERROR(__xludf.DUMMYFUNCTION("""COMPUTED_VALUE"""),"Yes")</f>
        <v>Yes</v>
      </c>
      <c r="D2196" s="1" t="str">
        <f t="shared" si="1"/>
        <v>Sabah</v>
      </c>
    </row>
    <row r="2197">
      <c r="A2197" s="1" t="str">
        <f>IFERROR(__xludf.DUMMYFUNCTION("""COMPUTED_VALUE"""),"Ritika Gupta")</f>
        <v>Ritika Gupta</v>
      </c>
      <c r="B2197" s="1" t="str">
        <f>IFERROR(__xludf.DUMMYFUNCTION("""COMPUTED_VALUE"""),"Yes")</f>
        <v>Yes</v>
      </c>
      <c r="D2197" s="1" t="str">
        <f t="shared" si="1"/>
        <v>Ritika Gupta</v>
      </c>
    </row>
    <row r="2198">
      <c r="A2198" s="1" t="str">
        <f>IFERROR(__xludf.DUMMYFUNCTION("""COMPUTED_VALUE"""),"Wafa")</f>
        <v>Wafa</v>
      </c>
      <c r="B2198" s="1" t="str">
        <f>IFERROR(__xludf.DUMMYFUNCTION("""COMPUTED_VALUE"""),"Yes")</f>
        <v>Yes</v>
      </c>
      <c r="D2198" s="1" t="str">
        <f t="shared" si="1"/>
        <v>Wafa</v>
      </c>
    </row>
    <row r="2199">
      <c r="A2199" s="1" t="str">
        <f>IFERROR(__xludf.DUMMYFUNCTION("""COMPUTED_VALUE"""),"Edum Ujunwa")</f>
        <v>Edum Ujunwa</v>
      </c>
      <c r="B2199" s="1" t="str">
        <f>IFERROR(__xludf.DUMMYFUNCTION("""COMPUTED_VALUE"""),"Yes")</f>
        <v>Yes</v>
      </c>
      <c r="D2199" s="1" t="str">
        <f t="shared" si="1"/>
        <v>Edum Ujunwa</v>
      </c>
    </row>
    <row r="2200">
      <c r="A2200" s="1" t="str">
        <f>IFERROR(__xludf.DUMMYFUNCTION("""COMPUTED_VALUE"""),"Vlad Bocanet")</f>
        <v>Vlad Bocanet</v>
      </c>
      <c r="B2200" s="1" t="str">
        <f>IFERROR(__xludf.DUMMYFUNCTION("""COMPUTED_VALUE"""),"Yes")</f>
        <v>Yes</v>
      </c>
      <c r="D2200" s="1" t="str">
        <f t="shared" si="1"/>
        <v>Vlad Bocanet</v>
      </c>
    </row>
    <row r="2201">
      <c r="A2201" s="1" t="str">
        <f>IFERROR(__xludf.DUMMYFUNCTION("""COMPUTED_VALUE"""),"Asmaa Zargar")</f>
        <v>Asmaa Zargar</v>
      </c>
      <c r="B2201" s="1" t="str">
        <f>IFERROR(__xludf.DUMMYFUNCTION("""COMPUTED_VALUE"""),"Yes")</f>
        <v>Yes</v>
      </c>
      <c r="D2201" s="1" t="str">
        <f t="shared" si="1"/>
        <v>Asmaa Zargar</v>
      </c>
    </row>
    <row r="2202">
      <c r="A2202" s="1" t="str">
        <f>IFERROR(__xludf.DUMMYFUNCTION("""COMPUTED_VALUE"""),"Yasmeen tawfik")</f>
        <v>Yasmeen tawfik</v>
      </c>
      <c r="B2202" s="1" t="str">
        <f>IFERROR(__xludf.DUMMYFUNCTION("""COMPUTED_VALUE"""),"Yes")</f>
        <v>Yes</v>
      </c>
      <c r="D2202" s="1" t="str">
        <f t="shared" si="1"/>
        <v>Yasmeen tawfik</v>
      </c>
    </row>
    <row r="2203">
      <c r="A2203" s="1" t="str">
        <f>IFERROR(__xludf.DUMMYFUNCTION("""COMPUTED_VALUE"""),"Maham Arif ")</f>
        <v>Maham Arif </v>
      </c>
      <c r="B2203" s="1" t="str">
        <f>IFERROR(__xludf.DUMMYFUNCTION("""COMPUTED_VALUE"""),"Yes")</f>
        <v>Yes</v>
      </c>
      <c r="D2203" s="1" t="str">
        <f t="shared" si="1"/>
        <v>Maham Arif</v>
      </c>
    </row>
    <row r="2204">
      <c r="A2204" s="1" t="str">
        <f>IFERROR(__xludf.DUMMYFUNCTION("""COMPUTED_VALUE"""),"Jitendra Upadhyay")</f>
        <v>Jitendra Upadhyay</v>
      </c>
      <c r="B2204" s="1" t="str">
        <f>IFERROR(__xludf.DUMMYFUNCTION("""COMPUTED_VALUE"""),"Yes")</f>
        <v>Yes</v>
      </c>
      <c r="D2204" s="1" t="str">
        <f t="shared" si="1"/>
        <v>Jitendra Upadhyay</v>
      </c>
    </row>
    <row r="2205">
      <c r="A2205" s="1" t="str">
        <f>IFERROR(__xludf.DUMMYFUNCTION("""COMPUTED_VALUE"""),"Rowaina.Udacity")</f>
        <v>Rowaina.Udacity</v>
      </c>
      <c r="B2205" s="1" t="str">
        <f>IFERROR(__xludf.DUMMYFUNCTION("""COMPUTED_VALUE"""),"Yes")</f>
        <v>Yes</v>
      </c>
      <c r="D2205" s="1" t="str">
        <f t="shared" si="1"/>
        <v>Rowaina.Udacity</v>
      </c>
    </row>
    <row r="2206">
      <c r="A2206" s="1" t="str">
        <f>IFERROR(__xludf.DUMMYFUNCTION("""COMPUTED_VALUE"""),"Tejaswi ")</f>
        <v>Tejaswi </v>
      </c>
      <c r="B2206" s="1" t="str">
        <f>IFERROR(__xludf.DUMMYFUNCTION("""COMPUTED_VALUE"""),"Yes")</f>
        <v>Yes</v>
      </c>
      <c r="D2206" s="1" t="str">
        <f t="shared" si="1"/>
        <v>Tejaswi</v>
      </c>
    </row>
    <row r="2207">
      <c r="A2207" s="1" t="str">
        <f>IFERROR(__xludf.DUMMYFUNCTION("""COMPUTED_VALUE"""),"Randa")</f>
        <v>Randa</v>
      </c>
      <c r="B2207" s="1" t="str">
        <f>IFERROR(__xludf.DUMMYFUNCTION("""COMPUTED_VALUE"""),"Yes")</f>
        <v>Yes</v>
      </c>
      <c r="D2207" s="1" t="str">
        <f t="shared" si="1"/>
        <v>Randa</v>
      </c>
    </row>
    <row r="2208">
      <c r="A2208" s="1" t="str">
        <f>IFERROR(__xludf.DUMMYFUNCTION("""COMPUTED_VALUE"""),"NEW HAVEN")</f>
        <v>NEW HAVEN</v>
      </c>
      <c r="B2208" s="1" t="str">
        <f>IFERROR(__xludf.DUMMYFUNCTION("""COMPUTED_VALUE"""),"Yes")</f>
        <v>Yes</v>
      </c>
      <c r="D2208" s="1" t="str">
        <f t="shared" si="1"/>
        <v>NEW HAVEN</v>
      </c>
    </row>
    <row r="2209">
      <c r="A2209" s="1" t="str">
        <f>IFERROR(__xludf.DUMMYFUNCTION("""COMPUTED_VALUE"""),"Nayarett González")</f>
        <v>Nayarett González</v>
      </c>
      <c r="B2209" s="1" t="str">
        <f>IFERROR(__xludf.DUMMYFUNCTION("""COMPUTED_VALUE"""),"Yes")</f>
        <v>Yes</v>
      </c>
      <c r="D2209" s="1" t="str">
        <f t="shared" si="1"/>
        <v>Nayarett González</v>
      </c>
    </row>
    <row r="2210">
      <c r="A2210" s="1" t="str">
        <f>IFERROR(__xludf.DUMMYFUNCTION("""COMPUTED_VALUE"""),"carolina")</f>
        <v>carolina</v>
      </c>
      <c r="B2210" s="1" t="str">
        <f>IFERROR(__xludf.DUMMYFUNCTION("""COMPUTED_VALUE"""),"Yes")</f>
        <v>Yes</v>
      </c>
      <c r="D2210" s="1" t="str">
        <f t="shared" si="1"/>
        <v>carolina</v>
      </c>
    </row>
    <row r="2211">
      <c r="A2211" s="1" t="str">
        <f>IFERROR(__xludf.DUMMYFUNCTION("""COMPUTED_VALUE"""),"Sanket Thakare")</f>
        <v>Sanket Thakare</v>
      </c>
      <c r="B2211" s="1" t="str">
        <f>IFERROR(__xludf.DUMMYFUNCTION("""COMPUTED_VALUE"""),"Yes")</f>
        <v>Yes</v>
      </c>
      <c r="D2211" s="1" t="str">
        <f t="shared" si="1"/>
        <v>Sanket Thakare</v>
      </c>
    </row>
    <row r="2212">
      <c r="A2212" s="1" t="str">
        <f>IFERROR(__xludf.DUMMYFUNCTION("""COMPUTED_VALUE"""),"Bonnie Liu")</f>
        <v>Bonnie Liu</v>
      </c>
      <c r="B2212" s="1" t="str">
        <f>IFERROR(__xludf.DUMMYFUNCTION("""COMPUTED_VALUE"""),"Yes")</f>
        <v>Yes</v>
      </c>
      <c r="D2212" s="1" t="str">
        <f t="shared" si="1"/>
        <v>Bonnie Liu</v>
      </c>
    </row>
    <row r="2213">
      <c r="A2213" s="1" t="str">
        <f>IFERROR(__xludf.DUMMYFUNCTION("""COMPUTED_VALUE"""),"sabila_hd")</f>
        <v>sabila_hd</v>
      </c>
      <c r="B2213" s="1" t="str">
        <f>IFERROR(__xludf.DUMMYFUNCTION("""COMPUTED_VALUE"""),"Yes")</f>
        <v>Yes</v>
      </c>
      <c r="D2213" s="1" t="str">
        <f t="shared" si="1"/>
        <v>sabila_hd</v>
      </c>
    </row>
    <row r="2214">
      <c r="A2214" s="1" t="str">
        <f>IFERROR(__xludf.DUMMYFUNCTION("""COMPUTED_VALUE"""),"Flabio Marz")</f>
        <v>Flabio Marz</v>
      </c>
      <c r="B2214" s="1" t="str">
        <f>IFERROR(__xludf.DUMMYFUNCTION("""COMPUTED_VALUE"""),"Yes")</f>
        <v>Yes</v>
      </c>
      <c r="D2214" s="1" t="str">
        <f t="shared" si="1"/>
        <v>Flabio Marz</v>
      </c>
    </row>
    <row r="2215">
      <c r="A2215" s="1" t="str">
        <f>IFERROR(__xludf.DUMMYFUNCTION("""COMPUTED_VALUE"""),"Jaejun Lee")</f>
        <v>Jaejun Lee</v>
      </c>
      <c r="B2215" s="1" t="str">
        <f>IFERROR(__xludf.DUMMYFUNCTION("""COMPUTED_VALUE"""),"Yes")</f>
        <v>Yes</v>
      </c>
      <c r="D2215" s="1" t="str">
        <f t="shared" si="1"/>
        <v>Jaejun Lee</v>
      </c>
    </row>
    <row r="2216">
      <c r="A2216" s="1" t="str">
        <f>IFERROR(__xludf.DUMMYFUNCTION("""COMPUTED_VALUE"""),"IrisSusana")</f>
        <v>IrisSusana</v>
      </c>
      <c r="B2216" s="1" t="str">
        <f>IFERROR(__xludf.DUMMYFUNCTION("""COMPUTED_VALUE"""),"Yes")</f>
        <v>Yes</v>
      </c>
      <c r="D2216" s="1" t="str">
        <f t="shared" si="1"/>
        <v>IrisSusana</v>
      </c>
    </row>
    <row r="2217">
      <c r="A2217" s="1" t="str">
        <f>IFERROR(__xludf.DUMMYFUNCTION("""COMPUTED_VALUE"""),"Vamsi")</f>
        <v>Vamsi</v>
      </c>
      <c r="B2217" s="1" t="str">
        <f>IFERROR(__xludf.DUMMYFUNCTION("""COMPUTED_VALUE"""),"Yes")</f>
        <v>Yes</v>
      </c>
      <c r="D2217" s="1" t="str">
        <f t="shared" si="1"/>
        <v>Vamsi</v>
      </c>
    </row>
    <row r="2218">
      <c r="A2218" s="1" t="str">
        <f>IFERROR(__xludf.DUMMYFUNCTION("""COMPUTED_VALUE"""),"Andrea Cruz Castillo")</f>
        <v>Andrea Cruz Castillo</v>
      </c>
      <c r="B2218" s="1" t="str">
        <f>IFERROR(__xludf.DUMMYFUNCTION("""COMPUTED_VALUE"""),"Yes")</f>
        <v>Yes</v>
      </c>
      <c r="D2218" s="1" t="str">
        <f t="shared" si="1"/>
        <v>Andrea Cruz Castillo</v>
      </c>
    </row>
    <row r="2219">
      <c r="A2219" s="1" t="str">
        <f>IFERROR(__xludf.DUMMYFUNCTION("""COMPUTED_VALUE"""),"Saad")</f>
        <v>Saad</v>
      </c>
      <c r="B2219" s="1" t="str">
        <f>IFERROR(__xludf.DUMMYFUNCTION("""COMPUTED_VALUE"""),"Yes")</f>
        <v>Yes</v>
      </c>
      <c r="D2219" s="1" t="str">
        <f t="shared" si="1"/>
        <v>Saad</v>
      </c>
    </row>
    <row r="2220">
      <c r="A2220" s="1" t="str">
        <f>IFERROR(__xludf.DUMMYFUNCTION("""COMPUTED_VALUE"""),"Tunja")</f>
        <v>Tunja</v>
      </c>
      <c r="B2220" s="1" t="str">
        <f>IFERROR(__xludf.DUMMYFUNCTION("""COMPUTED_VALUE"""),"Yes")</f>
        <v>Yes</v>
      </c>
      <c r="D2220" s="1" t="str">
        <f t="shared" si="1"/>
        <v>Tunja</v>
      </c>
    </row>
    <row r="2221">
      <c r="A2221" s="1" t="str">
        <f>IFERROR(__xludf.DUMMYFUNCTION("""COMPUTED_VALUE"""),"Srishti Guleria ")</f>
        <v>Srishti Guleria </v>
      </c>
      <c r="B2221" s="1" t="str">
        <f>IFERROR(__xludf.DUMMYFUNCTION("""COMPUTED_VALUE"""),"Yes")</f>
        <v>Yes</v>
      </c>
      <c r="D2221" s="1" t="str">
        <f t="shared" si="1"/>
        <v>Srishti Guleria</v>
      </c>
    </row>
    <row r="2222">
      <c r="A2222" s="1" t="str">
        <f>IFERROR(__xludf.DUMMYFUNCTION("""COMPUTED_VALUE"""),"F4FALALU")</f>
        <v>F4FALALU</v>
      </c>
      <c r="B2222" s="1" t="str">
        <f>IFERROR(__xludf.DUMMYFUNCTION("""COMPUTED_VALUE"""),"Yes")</f>
        <v>Yes</v>
      </c>
      <c r="D2222" s="1" t="str">
        <f t="shared" si="1"/>
        <v>F4FALALU</v>
      </c>
    </row>
    <row r="2223">
      <c r="A2223" s="1" t="str">
        <f>IFERROR(__xludf.DUMMYFUNCTION("""COMPUTED_VALUE"""),"Vladislav Varadinov")</f>
        <v>Vladislav Varadinov</v>
      </c>
      <c r="B2223" s="1" t="str">
        <f>IFERROR(__xludf.DUMMYFUNCTION("""COMPUTED_VALUE"""),"Yes")</f>
        <v>Yes</v>
      </c>
      <c r="D2223" s="1" t="str">
        <f t="shared" si="1"/>
        <v>Vladislav Varadinov</v>
      </c>
    </row>
    <row r="2224">
      <c r="A2224" s="1" t="str">
        <f>IFERROR(__xludf.DUMMYFUNCTION("""COMPUTED_VALUE"""),"Fatima Atiyya")</f>
        <v>Fatima Atiyya</v>
      </c>
      <c r="B2224" s="1" t="str">
        <f>IFERROR(__xludf.DUMMYFUNCTION("""COMPUTED_VALUE"""),"Yes")</f>
        <v>Yes</v>
      </c>
      <c r="D2224" s="1" t="str">
        <f t="shared" si="1"/>
        <v>Fatima Atiyya</v>
      </c>
    </row>
    <row r="2225">
      <c r="A2225" s="1" t="str">
        <f>IFERROR(__xludf.DUMMYFUNCTION("""COMPUTED_VALUE"""),"VU Anh-Tuan")</f>
        <v>VU Anh-Tuan</v>
      </c>
      <c r="B2225" s="1" t="str">
        <f>IFERROR(__xludf.DUMMYFUNCTION("""COMPUTED_VALUE"""),"Yes")</f>
        <v>Yes</v>
      </c>
      <c r="D2225" s="1" t="str">
        <f t="shared" si="1"/>
        <v>VU Anh-Tuan</v>
      </c>
    </row>
    <row r="2226">
      <c r="A2226" s="1" t="str">
        <f>IFERROR(__xludf.DUMMYFUNCTION("""COMPUTED_VALUE"""),"Chemseddine MENAKBI")</f>
        <v>Chemseddine MENAKBI</v>
      </c>
      <c r="B2226" s="1" t="str">
        <f>IFERROR(__xludf.DUMMYFUNCTION("""COMPUTED_VALUE"""),"Yes")</f>
        <v>Yes</v>
      </c>
      <c r="D2226" s="1" t="str">
        <f t="shared" si="1"/>
        <v>Chemseddine MENAKBI</v>
      </c>
    </row>
    <row r="2227">
      <c r="A2227" s="1" t="str">
        <f>IFERROR(__xludf.DUMMYFUNCTION("""COMPUTED_VALUE"""),"Harsh Sharma")</f>
        <v>Harsh Sharma</v>
      </c>
      <c r="B2227" s="1" t="str">
        <f>IFERROR(__xludf.DUMMYFUNCTION("""COMPUTED_VALUE"""),"Yes")</f>
        <v>Yes</v>
      </c>
      <c r="D2227" s="1" t="str">
        <f t="shared" si="1"/>
        <v>Harsh Sharma</v>
      </c>
    </row>
    <row r="2228">
      <c r="A2228" s="1" t="str">
        <f>IFERROR(__xludf.DUMMYFUNCTION("""COMPUTED_VALUE"""),"John Munoz")</f>
        <v>John Munoz</v>
      </c>
      <c r="B2228" s="1" t="str">
        <f>IFERROR(__xludf.DUMMYFUNCTION("""COMPUTED_VALUE"""),"Yes")</f>
        <v>Yes</v>
      </c>
      <c r="D2228" s="1" t="str">
        <f t="shared" si="1"/>
        <v>John Munoz</v>
      </c>
    </row>
    <row r="2229">
      <c r="D2229" s="1" t="str">
        <f t="shared" si="1"/>
        <v/>
      </c>
    </row>
    <row r="2230">
      <c r="D2230" s="1" t="str">
        <f t="shared" si="1"/>
        <v/>
      </c>
    </row>
    <row r="2231">
      <c r="D2231" s="1" t="str">
        <f t="shared" si="1"/>
        <v/>
      </c>
    </row>
    <row r="2232">
      <c r="D2232" s="1" t="str">
        <f t="shared" si="1"/>
        <v/>
      </c>
    </row>
    <row r="2233">
      <c r="D2233" s="1" t="str">
        <f t="shared" si="1"/>
        <v/>
      </c>
    </row>
    <row r="2234">
      <c r="D2234" s="1" t="str">
        <f t="shared" si="1"/>
        <v/>
      </c>
    </row>
    <row r="2235">
      <c r="D2235" s="1" t="str">
        <f t="shared" si="1"/>
        <v/>
      </c>
    </row>
    <row r="2236">
      <c r="D2236" s="1" t="str">
        <f t="shared" si="1"/>
        <v/>
      </c>
    </row>
    <row r="2237">
      <c r="D2237" s="1" t="str">
        <f t="shared" si="1"/>
        <v/>
      </c>
    </row>
    <row r="2238">
      <c r="D2238" s="1" t="str">
        <f t="shared" si="1"/>
        <v/>
      </c>
    </row>
    <row r="2239">
      <c r="D2239" s="1" t="str">
        <f t="shared" si="1"/>
        <v/>
      </c>
    </row>
    <row r="2240">
      <c r="D2240" s="1" t="str">
        <f t="shared" si="1"/>
        <v/>
      </c>
    </row>
    <row r="2241">
      <c r="D2241" s="1" t="str">
        <f t="shared" si="1"/>
        <v/>
      </c>
    </row>
    <row r="2242">
      <c r="D2242" s="1" t="str">
        <f t="shared" si="1"/>
        <v/>
      </c>
    </row>
    <row r="2243">
      <c r="D2243" s="1" t="str">
        <f t="shared" si="1"/>
        <v/>
      </c>
    </row>
    <row r="2244">
      <c r="D2244" s="1" t="str">
        <f t="shared" si="1"/>
        <v/>
      </c>
    </row>
    <row r="2245">
      <c r="D2245" s="1" t="str">
        <f t="shared" si="1"/>
        <v/>
      </c>
    </row>
    <row r="2246">
      <c r="D2246" s="1" t="str">
        <f t="shared" si="1"/>
        <v/>
      </c>
    </row>
    <row r="2247">
      <c r="D2247" s="1" t="str">
        <f t="shared" si="1"/>
        <v/>
      </c>
    </row>
    <row r="2248">
      <c r="D2248" s="1" t="str">
        <f t="shared" si="1"/>
        <v/>
      </c>
    </row>
    <row r="2249">
      <c r="D2249" s="1" t="str">
        <f t="shared" si="1"/>
        <v/>
      </c>
    </row>
    <row r="2250">
      <c r="D2250" s="1" t="str">
        <f t="shared" si="1"/>
        <v/>
      </c>
    </row>
    <row r="2251">
      <c r="D2251" s="1" t="str">
        <f t="shared" si="1"/>
        <v/>
      </c>
    </row>
    <row r="2252">
      <c r="D2252" s="1" t="str">
        <f t="shared" si="1"/>
        <v/>
      </c>
    </row>
    <row r="2253">
      <c r="D2253" s="1" t="str">
        <f t="shared" si="1"/>
        <v/>
      </c>
    </row>
    <row r="2254">
      <c r="D2254" s="1" t="str">
        <f t="shared" si="1"/>
        <v/>
      </c>
    </row>
    <row r="2255">
      <c r="D2255" s="1" t="str">
        <f t="shared" si="1"/>
        <v/>
      </c>
    </row>
    <row r="2256">
      <c r="D2256" s="1" t="str">
        <f t="shared" si="1"/>
        <v/>
      </c>
    </row>
    <row r="2257">
      <c r="D2257" s="1" t="str">
        <f t="shared" si="1"/>
        <v/>
      </c>
    </row>
    <row r="2258">
      <c r="D2258" s="1" t="str">
        <f t="shared" si="1"/>
        <v/>
      </c>
    </row>
    <row r="2259">
      <c r="D2259" s="1" t="str">
        <f t="shared" si="1"/>
        <v/>
      </c>
    </row>
    <row r="2260">
      <c r="D2260" s="1" t="str">
        <f t="shared" si="1"/>
        <v/>
      </c>
    </row>
    <row r="2261">
      <c r="D2261" s="1" t="str">
        <f t="shared" si="1"/>
        <v/>
      </c>
    </row>
    <row r="2262">
      <c r="D2262" s="1" t="str">
        <f t="shared" si="1"/>
        <v/>
      </c>
    </row>
    <row r="2263">
      <c r="D2263" s="1" t="str">
        <f t="shared" si="1"/>
        <v/>
      </c>
    </row>
    <row r="2264">
      <c r="D2264" s="1" t="str">
        <f t="shared" si="1"/>
        <v/>
      </c>
    </row>
    <row r="2265">
      <c r="D2265" s="1" t="str">
        <f t="shared" si="1"/>
        <v/>
      </c>
    </row>
    <row r="2266">
      <c r="D2266" s="1" t="str">
        <f t="shared" si="1"/>
        <v/>
      </c>
    </row>
    <row r="2267">
      <c r="D2267" s="1" t="str">
        <f t="shared" si="1"/>
        <v/>
      </c>
    </row>
    <row r="2268">
      <c r="D2268" s="1" t="str">
        <f t="shared" si="1"/>
        <v/>
      </c>
    </row>
    <row r="2269">
      <c r="D2269" s="1" t="str">
        <f t="shared" si="1"/>
        <v/>
      </c>
    </row>
    <row r="2270">
      <c r="D2270" s="1" t="str">
        <f t="shared" si="1"/>
        <v/>
      </c>
    </row>
    <row r="2271">
      <c r="D2271" s="1" t="str">
        <f t="shared" si="1"/>
        <v/>
      </c>
    </row>
    <row r="2272">
      <c r="D2272" s="1" t="str">
        <f t="shared" si="1"/>
        <v/>
      </c>
    </row>
    <row r="2273">
      <c r="D2273" s="1" t="str">
        <f t="shared" si="1"/>
        <v/>
      </c>
    </row>
    <row r="2274">
      <c r="D2274" s="1" t="str">
        <f t="shared" si="1"/>
        <v/>
      </c>
    </row>
    <row r="2275">
      <c r="D2275" s="1" t="str">
        <f t="shared" si="1"/>
        <v/>
      </c>
    </row>
    <row r="2276">
      <c r="D2276" s="1" t="str">
        <f t="shared" si="1"/>
        <v/>
      </c>
    </row>
    <row r="2277">
      <c r="D2277" s="1" t="str">
        <f t="shared" si="1"/>
        <v/>
      </c>
    </row>
    <row r="2278">
      <c r="D2278" s="1" t="str">
        <f t="shared" si="1"/>
        <v/>
      </c>
    </row>
    <row r="2279">
      <c r="D2279" s="1" t="str">
        <f t="shared" si="1"/>
        <v/>
      </c>
    </row>
    <row r="2280">
      <c r="D2280" s="1" t="str">
        <f t="shared" si="1"/>
        <v/>
      </c>
    </row>
    <row r="2281">
      <c r="D2281" s="1" t="str">
        <f t="shared" si="1"/>
        <v/>
      </c>
    </row>
    <row r="2282">
      <c r="D2282" s="1" t="str">
        <f t="shared" si="1"/>
        <v/>
      </c>
    </row>
    <row r="2283">
      <c r="D2283" s="1" t="str">
        <f t="shared" si="1"/>
        <v/>
      </c>
    </row>
    <row r="2284">
      <c r="D2284" s="1" t="str">
        <f t="shared" si="1"/>
        <v/>
      </c>
    </row>
    <row r="2285">
      <c r="D2285" s="1" t="str">
        <f t="shared" si="1"/>
        <v/>
      </c>
    </row>
    <row r="2286">
      <c r="D2286" s="1" t="str">
        <f t="shared" si="1"/>
        <v/>
      </c>
    </row>
    <row r="2287">
      <c r="D2287" s="1" t="str">
        <f t="shared" si="1"/>
        <v/>
      </c>
    </row>
    <row r="2288">
      <c r="D2288" s="1" t="str">
        <f t="shared" si="1"/>
        <v/>
      </c>
    </row>
    <row r="2289">
      <c r="D2289" s="1" t="str">
        <f t="shared" si="1"/>
        <v/>
      </c>
    </row>
    <row r="2290">
      <c r="D2290" s="1" t="str">
        <f t="shared" si="1"/>
        <v/>
      </c>
    </row>
    <row r="2291">
      <c r="D2291" s="1" t="str">
        <f t="shared" si="1"/>
        <v/>
      </c>
    </row>
    <row r="2292">
      <c r="D2292" s="1" t="str">
        <f t="shared" si="1"/>
        <v/>
      </c>
    </row>
    <row r="2293">
      <c r="D2293" s="1" t="str">
        <f t="shared" si="1"/>
        <v/>
      </c>
    </row>
    <row r="2294">
      <c r="D2294" s="1" t="str">
        <f t="shared" si="1"/>
        <v/>
      </c>
    </row>
    <row r="2295">
      <c r="D2295" s="1" t="str">
        <f t="shared" si="1"/>
        <v/>
      </c>
    </row>
    <row r="2296">
      <c r="D2296" s="1" t="str">
        <f t="shared" si="1"/>
        <v/>
      </c>
    </row>
    <row r="2297">
      <c r="D2297" s="1" t="str">
        <f t="shared" si="1"/>
        <v/>
      </c>
    </row>
    <row r="2298">
      <c r="D2298" s="1" t="str">
        <f t="shared" si="1"/>
        <v/>
      </c>
    </row>
    <row r="2299">
      <c r="D2299" s="1" t="str">
        <f t="shared" si="1"/>
        <v/>
      </c>
    </row>
    <row r="2300">
      <c r="D2300" s="1" t="str">
        <f t="shared" si="1"/>
        <v/>
      </c>
    </row>
    <row r="2301">
      <c r="D2301" s="1" t="str">
        <f t="shared" si="1"/>
        <v/>
      </c>
    </row>
    <row r="2302">
      <c r="D2302" s="1" t="str">
        <f t="shared" si="1"/>
        <v/>
      </c>
    </row>
    <row r="2303">
      <c r="D2303" s="1" t="str">
        <f t="shared" si="1"/>
        <v/>
      </c>
    </row>
    <row r="2304">
      <c r="D2304" s="1" t="str">
        <f t="shared" si="1"/>
        <v/>
      </c>
    </row>
    <row r="2305">
      <c r="D2305" s="1" t="str">
        <f t="shared" si="1"/>
        <v/>
      </c>
    </row>
    <row r="2306">
      <c r="D2306" s="1" t="str">
        <f t="shared" si="1"/>
        <v/>
      </c>
    </row>
    <row r="2307">
      <c r="D2307" s="1" t="str">
        <f t="shared" si="1"/>
        <v/>
      </c>
    </row>
    <row r="2308">
      <c r="D2308" s="1" t="str">
        <f t="shared" si="1"/>
        <v/>
      </c>
    </row>
    <row r="2309">
      <c r="D2309" s="1" t="str">
        <f t="shared" si="1"/>
        <v/>
      </c>
    </row>
    <row r="2310">
      <c r="D2310" s="1" t="str">
        <f t="shared" si="1"/>
        <v/>
      </c>
    </row>
    <row r="2311">
      <c r="D2311" s="1" t="str">
        <f t="shared" si="1"/>
        <v/>
      </c>
    </row>
    <row r="2312">
      <c r="D2312" s="1" t="str">
        <f t="shared" si="1"/>
        <v/>
      </c>
    </row>
    <row r="2313">
      <c r="D2313" s="1" t="str">
        <f t="shared" si="1"/>
        <v/>
      </c>
    </row>
    <row r="2314">
      <c r="D2314" s="1" t="str">
        <f t="shared" si="1"/>
        <v/>
      </c>
    </row>
    <row r="2315">
      <c r="D2315" s="1" t="str">
        <f t="shared" si="1"/>
        <v/>
      </c>
    </row>
    <row r="2316">
      <c r="D2316" s="1" t="str">
        <f t="shared" si="1"/>
        <v/>
      </c>
    </row>
    <row r="2317">
      <c r="D2317" s="1" t="str">
        <f t="shared" si="1"/>
        <v/>
      </c>
    </row>
    <row r="2318">
      <c r="D2318" s="1" t="str">
        <f t="shared" si="1"/>
        <v/>
      </c>
    </row>
    <row r="2319">
      <c r="D2319" s="1" t="str">
        <f t="shared" si="1"/>
        <v/>
      </c>
    </row>
    <row r="2320">
      <c r="D2320" s="1" t="str">
        <f t="shared" si="1"/>
        <v/>
      </c>
    </row>
    <row r="2321">
      <c r="D2321" s="1" t="str">
        <f t="shared" si="1"/>
        <v/>
      </c>
    </row>
    <row r="2322">
      <c r="D2322" s="1" t="str">
        <f t="shared" si="1"/>
        <v/>
      </c>
    </row>
    <row r="2323">
      <c r="D2323" s="1" t="str">
        <f t="shared" si="1"/>
        <v/>
      </c>
    </row>
    <row r="2324">
      <c r="D2324" s="1" t="str">
        <f t="shared" si="1"/>
        <v/>
      </c>
    </row>
    <row r="2325">
      <c r="D2325" s="1" t="str">
        <f t="shared" si="1"/>
        <v/>
      </c>
    </row>
    <row r="2326">
      <c r="D2326" s="1" t="str">
        <f t="shared" si="1"/>
        <v/>
      </c>
    </row>
    <row r="2327">
      <c r="D2327" s="1" t="str">
        <f t="shared" si="1"/>
        <v/>
      </c>
    </row>
    <row r="2328">
      <c r="D2328" s="1" t="str">
        <f t="shared" si="1"/>
        <v/>
      </c>
    </row>
    <row r="2329">
      <c r="D2329" s="1" t="str">
        <f t="shared" si="1"/>
        <v/>
      </c>
    </row>
    <row r="2330">
      <c r="D2330" s="1" t="str">
        <f t="shared" si="1"/>
        <v/>
      </c>
    </row>
    <row r="2331">
      <c r="D2331" s="1" t="str">
        <f t="shared" si="1"/>
        <v/>
      </c>
    </row>
    <row r="2332">
      <c r="D2332" s="1" t="str">
        <f t="shared" si="1"/>
        <v/>
      </c>
    </row>
    <row r="2333">
      <c r="D2333" s="1" t="str">
        <f t="shared" si="1"/>
        <v/>
      </c>
    </row>
    <row r="2334">
      <c r="D2334" s="1" t="str">
        <f t="shared" si="1"/>
        <v/>
      </c>
    </row>
    <row r="2335">
      <c r="D2335" s="1" t="str">
        <f t="shared" si="1"/>
        <v/>
      </c>
    </row>
    <row r="2336">
      <c r="D2336" s="1" t="str">
        <f t="shared" si="1"/>
        <v/>
      </c>
    </row>
    <row r="2337">
      <c r="D2337" s="1" t="str">
        <f t="shared" si="1"/>
        <v/>
      </c>
    </row>
    <row r="2338">
      <c r="D2338" s="1" t="str">
        <f t="shared" si="1"/>
        <v/>
      </c>
    </row>
    <row r="2339">
      <c r="D2339" s="1" t="str">
        <f t="shared" si="1"/>
        <v/>
      </c>
    </row>
    <row r="2340">
      <c r="D2340" s="1" t="str">
        <f t="shared" si="1"/>
        <v/>
      </c>
    </row>
    <row r="2341">
      <c r="D2341" s="1" t="str">
        <f t="shared" si="1"/>
        <v/>
      </c>
    </row>
    <row r="2342">
      <c r="D2342" s="1" t="str">
        <f t="shared" si="1"/>
        <v/>
      </c>
    </row>
    <row r="2343">
      <c r="D2343" s="1" t="str">
        <f t="shared" si="1"/>
        <v/>
      </c>
    </row>
    <row r="2344">
      <c r="D2344" s="1" t="str">
        <f t="shared" si="1"/>
        <v/>
      </c>
    </row>
    <row r="2345">
      <c r="D2345" s="1" t="str">
        <f t="shared" si="1"/>
        <v/>
      </c>
    </row>
    <row r="2346">
      <c r="D2346" s="1" t="str">
        <f t="shared" si="1"/>
        <v/>
      </c>
    </row>
    <row r="2347">
      <c r="D2347" s="1" t="str">
        <f t="shared" si="1"/>
        <v/>
      </c>
    </row>
    <row r="2348">
      <c r="D2348" s="1" t="str">
        <f t="shared" si="1"/>
        <v/>
      </c>
    </row>
    <row r="2349">
      <c r="D2349" s="1" t="str">
        <f t="shared" si="1"/>
        <v/>
      </c>
    </row>
    <row r="2350">
      <c r="D2350" s="1" t="str">
        <f t="shared" si="1"/>
        <v/>
      </c>
    </row>
    <row r="2351">
      <c r="D2351" s="1" t="str">
        <f t="shared" si="1"/>
        <v/>
      </c>
    </row>
    <row r="2352">
      <c r="D2352" s="1" t="str">
        <f t="shared" si="1"/>
        <v/>
      </c>
    </row>
    <row r="2353">
      <c r="D2353" s="1" t="str">
        <f t="shared" si="1"/>
        <v/>
      </c>
    </row>
    <row r="2354">
      <c r="D2354" s="1" t="str">
        <f t="shared" si="1"/>
        <v/>
      </c>
    </row>
    <row r="2355">
      <c r="D2355" s="1" t="str">
        <f t="shared" si="1"/>
        <v/>
      </c>
    </row>
    <row r="2356">
      <c r="D2356" s="1" t="str">
        <f t="shared" si="1"/>
        <v/>
      </c>
    </row>
    <row r="2357">
      <c r="D2357" s="1" t="str">
        <f t="shared" si="1"/>
        <v/>
      </c>
    </row>
    <row r="2358">
      <c r="D2358" s="1" t="str">
        <f t="shared" si="1"/>
        <v/>
      </c>
    </row>
    <row r="2359">
      <c r="D2359" s="1" t="str">
        <f t="shared" si="1"/>
        <v/>
      </c>
    </row>
    <row r="2360">
      <c r="D2360" s="1" t="str">
        <f t="shared" si="1"/>
        <v/>
      </c>
    </row>
    <row r="2361">
      <c r="D2361" s="1" t="str">
        <f t="shared" si="1"/>
        <v/>
      </c>
    </row>
    <row r="2362">
      <c r="D2362" s="1" t="str">
        <f t="shared" si="1"/>
        <v/>
      </c>
    </row>
    <row r="2363">
      <c r="D2363" s="1" t="str">
        <f t="shared" si="1"/>
        <v/>
      </c>
    </row>
    <row r="2364">
      <c r="D2364" s="1" t="str">
        <f t="shared" si="1"/>
        <v/>
      </c>
    </row>
    <row r="2365">
      <c r="D2365" s="1" t="str">
        <f t="shared" si="1"/>
        <v/>
      </c>
    </row>
    <row r="2366">
      <c r="D2366" s="1" t="str">
        <f t="shared" si="1"/>
        <v/>
      </c>
    </row>
    <row r="2367">
      <c r="D2367" s="1" t="str">
        <f t="shared" si="1"/>
        <v/>
      </c>
    </row>
    <row r="2368">
      <c r="D2368" s="1" t="str">
        <f t="shared" si="1"/>
        <v/>
      </c>
    </row>
    <row r="2369">
      <c r="D2369" s="1" t="str">
        <f t="shared" si="1"/>
        <v/>
      </c>
    </row>
    <row r="2370">
      <c r="D2370" s="1" t="str">
        <f t="shared" si="1"/>
        <v/>
      </c>
    </row>
    <row r="2371">
      <c r="D2371" s="1" t="str">
        <f t="shared" si="1"/>
        <v/>
      </c>
    </row>
    <row r="2372">
      <c r="D2372" s="1" t="str">
        <f t="shared" si="1"/>
        <v/>
      </c>
    </row>
    <row r="2373">
      <c r="D2373" s="1" t="str">
        <f t="shared" si="1"/>
        <v/>
      </c>
    </row>
    <row r="2374">
      <c r="D2374" s="1" t="str">
        <f t="shared" si="1"/>
        <v/>
      </c>
    </row>
    <row r="2375">
      <c r="D2375" s="1" t="str">
        <f t="shared" si="1"/>
        <v/>
      </c>
    </row>
    <row r="2376">
      <c r="D2376" s="1" t="str">
        <f t="shared" si="1"/>
        <v/>
      </c>
    </row>
    <row r="2377">
      <c r="D2377" s="1" t="str">
        <f t="shared" si="1"/>
        <v/>
      </c>
    </row>
    <row r="2378">
      <c r="D2378" s="1" t="str">
        <f t="shared" si="1"/>
        <v/>
      </c>
    </row>
    <row r="2379">
      <c r="D2379" s="1" t="str">
        <f t="shared" si="1"/>
        <v/>
      </c>
    </row>
    <row r="2380">
      <c r="D2380" s="1" t="str">
        <f t="shared" si="1"/>
        <v/>
      </c>
    </row>
    <row r="2381">
      <c r="D2381" s="1" t="str">
        <f t="shared" si="1"/>
        <v/>
      </c>
    </row>
    <row r="2382">
      <c r="D2382" s="1" t="str">
        <f t="shared" si="1"/>
        <v/>
      </c>
    </row>
    <row r="2383">
      <c r="D2383" s="1" t="str">
        <f t="shared" si="1"/>
        <v/>
      </c>
    </row>
    <row r="2384">
      <c r="D2384" s="1" t="str">
        <f t="shared" si="1"/>
        <v/>
      </c>
    </row>
    <row r="2385">
      <c r="D2385" s="1" t="str">
        <f t="shared" si="1"/>
        <v/>
      </c>
    </row>
    <row r="2386">
      <c r="D2386" s="1" t="str">
        <f t="shared" si="1"/>
        <v/>
      </c>
    </row>
    <row r="2387">
      <c r="D2387" s="1" t="str">
        <f t="shared" si="1"/>
        <v/>
      </c>
    </row>
    <row r="2388">
      <c r="D2388" s="1" t="str">
        <f t="shared" si="1"/>
        <v/>
      </c>
    </row>
    <row r="2389">
      <c r="D2389" s="1" t="str">
        <f t="shared" si="1"/>
        <v/>
      </c>
    </row>
    <row r="2390">
      <c r="D2390" s="1" t="str">
        <f t="shared" si="1"/>
        <v/>
      </c>
    </row>
    <row r="2391">
      <c r="D2391" s="1" t="str">
        <f t="shared" si="1"/>
        <v/>
      </c>
    </row>
    <row r="2392">
      <c r="D2392" s="1" t="str">
        <f t="shared" si="1"/>
        <v/>
      </c>
    </row>
    <row r="2393">
      <c r="D2393" s="1" t="str">
        <f t="shared" si="1"/>
        <v/>
      </c>
    </row>
    <row r="2394">
      <c r="D2394" s="1" t="str">
        <f t="shared" si="1"/>
        <v/>
      </c>
    </row>
    <row r="2395">
      <c r="D2395" s="1" t="str">
        <f t="shared" si="1"/>
        <v/>
      </c>
    </row>
    <row r="2396">
      <c r="D2396" s="1" t="str">
        <f t="shared" si="1"/>
        <v/>
      </c>
    </row>
    <row r="2397">
      <c r="D2397" s="1" t="str">
        <f t="shared" si="1"/>
        <v/>
      </c>
    </row>
    <row r="2398">
      <c r="D2398" s="1" t="str">
        <f t="shared" si="1"/>
        <v/>
      </c>
    </row>
    <row r="2399">
      <c r="D2399" s="1" t="str">
        <f t="shared" si="1"/>
        <v/>
      </c>
    </row>
    <row r="2400">
      <c r="D2400" s="1" t="str">
        <f t="shared" si="1"/>
        <v/>
      </c>
    </row>
    <row r="2401">
      <c r="D2401" s="1" t="str">
        <f t="shared" si="1"/>
        <v/>
      </c>
    </row>
    <row r="2402">
      <c r="D2402" s="1" t="str">
        <f t="shared" si="1"/>
        <v/>
      </c>
    </row>
    <row r="2403">
      <c r="D2403" s="1" t="str">
        <f t="shared" si="1"/>
        <v/>
      </c>
    </row>
    <row r="2404">
      <c r="D2404" s="1" t="str">
        <f t="shared" si="1"/>
        <v/>
      </c>
    </row>
    <row r="2405">
      <c r="D2405" s="1" t="str">
        <f t="shared" si="1"/>
        <v/>
      </c>
    </row>
    <row r="2406">
      <c r="D2406" s="1" t="str">
        <f t="shared" si="1"/>
        <v/>
      </c>
    </row>
    <row r="2407">
      <c r="D2407" s="1" t="str">
        <f t="shared" si="1"/>
        <v/>
      </c>
    </row>
    <row r="2408">
      <c r="D2408" s="1" t="str">
        <f t="shared" si="1"/>
        <v/>
      </c>
    </row>
    <row r="2409">
      <c r="D2409" s="1" t="str">
        <f t="shared" si="1"/>
        <v/>
      </c>
    </row>
    <row r="2410">
      <c r="D2410" s="1" t="str">
        <f t="shared" si="1"/>
        <v/>
      </c>
    </row>
    <row r="2411">
      <c r="D2411" s="1" t="str">
        <f t="shared" si="1"/>
        <v/>
      </c>
    </row>
    <row r="2412">
      <c r="D2412" s="1" t="str">
        <f t="shared" si="1"/>
        <v/>
      </c>
    </row>
    <row r="2413">
      <c r="D2413" s="1" t="str">
        <f t="shared" si="1"/>
        <v/>
      </c>
    </row>
    <row r="2414">
      <c r="D2414" s="1" t="str">
        <f t="shared" si="1"/>
        <v/>
      </c>
    </row>
    <row r="2415">
      <c r="D2415" s="1" t="str">
        <f t="shared" si="1"/>
        <v/>
      </c>
    </row>
    <row r="2416">
      <c r="D2416" s="1" t="str">
        <f t="shared" si="1"/>
        <v/>
      </c>
    </row>
    <row r="2417">
      <c r="D2417" s="1" t="str">
        <f t="shared" si="1"/>
        <v/>
      </c>
    </row>
    <row r="2418">
      <c r="D2418" s="1" t="str">
        <f t="shared" si="1"/>
        <v/>
      </c>
    </row>
    <row r="2419">
      <c r="D2419" s="1" t="str">
        <f t="shared" si="1"/>
        <v/>
      </c>
    </row>
    <row r="2420">
      <c r="D2420" s="1" t="str">
        <f t="shared" si="1"/>
        <v/>
      </c>
    </row>
    <row r="2421">
      <c r="D2421" s="1" t="str">
        <f t="shared" si="1"/>
        <v/>
      </c>
    </row>
    <row r="2422">
      <c r="D2422" s="1" t="str">
        <f t="shared" si="1"/>
        <v/>
      </c>
    </row>
    <row r="2423">
      <c r="D2423" s="1" t="str">
        <f t="shared" si="1"/>
        <v/>
      </c>
    </row>
    <row r="2424">
      <c r="D2424" s="1" t="str">
        <f t="shared" si="1"/>
        <v/>
      </c>
    </row>
    <row r="2425">
      <c r="D2425" s="1" t="str">
        <f t="shared" si="1"/>
        <v/>
      </c>
    </row>
    <row r="2426">
      <c r="D2426" s="1" t="str">
        <f t="shared" si="1"/>
        <v/>
      </c>
    </row>
    <row r="2427">
      <c r="D2427" s="1" t="str">
        <f t="shared" si="1"/>
        <v/>
      </c>
    </row>
    <row r="2428">
      <c r="D2428" s="1" t="str">
        <f t="shared" si="1"/>
        <v/>
      </c>
    </row>
    <row r="2429">
      <c r="D2429" s="1" t="str">
        <f t="shared" si="1"/>
        <v/>
      </c>
    </row>
    <row r="2430">
      <c r="D2430" s="1" t="str">
        <f t="shared" si="1"/>
        <v/>
      </c>
    </row>
    <row r="2431">
      <c r="D2431" s="1" t="str">
        <f t="shared" si="1"/>
        <v/>
      </c>
    </row>
    <row r="2432">
      <c r="D2432" s="1" t="str">
        <f t="shared" si="1"/>
        <v/>
      </c>
    </row>
    <row r="2433">
      <c r="D2433" s="1" t="str">
        <f t="shared" si="1"/>
        <v/>
      </c>
    </row>
    <row r="2434">
      <c r="D2434" s="1" t="str">
        <f t="shared" si="1"/>
        <v/>
      </c>
    </row>
    <row r="2435">
      <c r="D2435" s="1" t="str">
        <f t="shared" si="1"/>
        <v/>
      </c>
    </row>
    <row r="2436">
      <c r="D2436" s="1" t="str">
        <f t="shared" si="1"/>
        <v/>
      </c>
    </row>
    <row r="2437">
      <c r="D2437" s="1" t="str">
        <f t="shared" si="1"/>
        <v/>
      </c>
    </row>
    <row r="2438">
      <c r="D2438" s="1" t="str">
        <f t="shared" si="1"/>
        <v/>
      </c>
    </row>
    <row r="2439">
      <c r="D2439" s="1" t="str">
        <f t="shared" si="1"/>
        <v/>
      </c>
    </row>
    <row r="2440">
      <c r="D2440" s="1" t="str">
        <f t="shared" si="1"/>
        <v/>
      </c>
    </row>
    <row r="2441">
      <c r="D2441" s="1" t="str">
        <f t="shared" si="1"/>
        <v/>
      </c>
    </row>
    <row r="2442">
      <c r="D2442" s="1" t="str">
        <f t="shared" si="1"/>
        <v/>
      </c>
    </row>
    <row r="2443">
      <c r="D2443" s="1" t="str">
        <f t="shared" si="1"/>
        <v/>
      </c>
    </row>
    <row r="2444">
      <c r="D2444" s="1" t="str">
        <f t="shared" si="1"/>
        <v/>
      </c>
    </row>
    <row r="2445">
      <c r="D2445" s="1" t="str">
        <f t="shared" si="1"/>
        <v/>
      </c>
    </row>
    <row r="2446">
      <c r="D2446" s="1" t="str">
        <f t="shared" si="1"/>
        <v/>
      </c>
    </row>
    <row r="2447">
      <c r="D2447" s="1" t="str">
        <f t="shared" si="1"/>
        <v/>
      </c>
    </row>
    <row r="2448">
      <c r="D2448" s="1" t="str">
        <f t="shared" si="1"/>
        <v/>
      </c>
    </row>
    <row r="2449">
      <c r="D2449" s="1" t="str">
        <f t="shared" si="1"/>
        <v/>
      </c>
    </row>
    <row r="2450">
      <c r="D2450" s="1" t="str">
        <f t="shared" si="1"/>
        <v/>
      </c>
    </row>
    <row r="2451">
      <c r="D2451" s="1" t="str">
        <f t="shared" si="1"/>
        <v/>
      </c>
    </row>
    <row r="2452">
      <c r="D2452" s="1" t="str">
        <f t="shared" si="1"/>
        <v/>
      </c>
    </row>
    <row r="2453">
      <c r="D2453" s="1" t="str">
        <f t="shared" si="1"/>
        <v/>
      </c>
    </row>
    <row r="2454">
      <c r="D2454" s="1" t="str">
        <f t="shared" si="1"/>
        <v/>
      </c>
    </row>
    <row r="2455">
      <c r="D2455" s="1" t="str">
        <f t="shared" si="1"/>
        <v/>
      </c>
    </row>
    <row r="2456">
      <c r="D2456" s="1" t="str">
        <f t="shared" si="1"/>
        <v/>
      </c>
    </row>
    <row r="2457">
      <c r="D2457" s="1" t="str">
        <f t="shared" si="1"/>
        <v/>
      </c>
    </row>
    <row r="2458">
      <c r="D2458" s="1" t="str">
        <f t="shared" si="1"/>
        <v/>
      </c>
    </row>
    <row r="2459">
      <c r="D2459" s="1" t="str">
        <f t="shared" si="1"/>
        <v/>
      </c>
    </row>
    <row r="2460">
      <c r="D2460" s="1" t="str">
        <f t="shared" si="1"/>
        <v/>
      </c>
    </row>
    <row r="2461">
      <c r="D2461" s="1" t="str">
        <f t="shared" si="1"/>
        <v/>
      </c>
    </row>
    <row r="2462">
      <c r="D2462" s="1" t="str">
        <f t="shared" si="1"/>
        <v/>
      </c>
    </row>
    <row r="2463">
      <c r="D2463" s="1" t="str">
        <f t="shared" si="1"/>
        <v/>
      </c>
    </row>
    <row r="2464">
      <c r="D2464" s="1" t="str">
        <f t="shared" si="1"/>
        <v/>
      </c>
    </row>
    <row r="2465">
      <c r="D2465" s="1" t="str">
        <f t="shared" si="1"/>
        <v/>
      </c>
    </row>
    <row r="2466">
      <c r="D2466" s="1" t="str">
        <f t="shared" si="1"/>
        <v/>
      </c>
    </row>
    <row r="2467">
      <c r="D2467" s="1" t="str">
        <f t="shared" si="1"/>
        <v/>
      </c>
    </row>
    <row r="2468">
      <c r="D2468" s="1" t="str">
        <f t="shared" si="1"/>
        <v/>
      </c>
    </row>
    <row r="2469">
      <c r="D2469" s="1" t="str">
        <f t="shared" si="1"/>
        <v/>
      </c>
    </row>
    <row r="2470">
      <c r="D2470" s="1" t="str">
        <f t="shared" si="1"/>
        <v/>
      </c>
    </row>
    <row r="2471">
      <c r="D2471" s="1" t="str">
        <f t="shared" si="1"/>
        <v/>
      </c>
    </row>
    <row r="2472">
      <c r="D2472" s="1" t="str">
        <f t="shared" si="1"/>
        <v/>
      </c>
    </row>
    <row r="2473">
      <c r="D2473" s="1" t="str">
        <f t="shared" si="1"/>
        <v/>
      </c>
    </row>
    <row r="2474">
      <c r="D2474" s="1" t="str">
        <f t="shared" si="1"/>
        <v/>
      </c>
    </row>
    <row r="2475">
      <c r="D2475" s="1" t="str">
        <f t="shared" si="1"/>
        <v/>
      </c>
    </row>
    <row r="2476">
      <c r="D2476" s="1" t="str">
        <f t="shared" si="1"/>
        <v/>
      </c>
    </row>
    <row r="2477">
      <c r="D2477" s="1" t="str">
        <f t="shared" si="1"/>
        <v/>
      </c>
    </row>
    <row r="2478">
      <c r="D2478" s="1" t="str">
        <f t="shared" si="1"/>
        <v/>
      </c>
    </row>
    <row r="2479">
      <c r="D2479" s="1" t="str">
        <f t="shared" si="1"/>
        <v/>
      </c>
    </row>
    <row r="2480">
      <c r="D2480" s="1" t="str">
        <f t="shared" si="1"/>
        <v/>
      </c>
    </row>
    <row r="2481">
      <c r="D2481" s="1" t="str">
        <f t="shared" si="1"/>
        <v/>
      </c>
    </row>
    <row r="2482">
      <c r="D2482" s="1" t="str">
        <f t="shared" si="1"/>
        <v/>
      </c>
    </row>
    <row r="2483">
      <c r="D2483" s="1" t="str">
        <f t="shared" si="1"/>
        <v/>
      </c>
    </row>
    <row r="2484">
      <c r="D2484" s="1" t="str">
        <f t="shared" si="1"/>
        <v/>
      </c>
    </row>
    <row r="2485">
      <c r="D2485" s="1" t="str">
        <f t="shared" si="1"/>
        <v/>
      </c>
    </row>
    <row r="2486">
      <c r="D2486" s="1" t="str">
        <f t="shared" si="1"/>
        <v/>
      </c>
    </row>
    <row r="2487">
      <c r="D2487" s="1" t="str">
        <f t="shared" si="1"/>
        <v/>
      </c>
    </row>
    <row r="2488">
      <c r="D2488" s="1" t="str">
        <f t="shared" si="1"/>
        <v/>
      </c>
    </row>
    <row r="2489">
      <c r="D2489" s="1" t="str">
        <f t="shared" si="1"/>
        <v/>
      </c>
    </row>
    <row r="2490">
      <c r="D2490" s="1" t="str">
        <f t="shared" si="1"/>
        <v/>
      </c>
    </row>
    <row r="2491">
      <c r="D2491" s="1" t="str">
        <f t="shared" si="1"/>
        <v/>
      </c>
    </row>
    <row r="2492">
      <c r="D2492" s="1" t="str">
        <f t="shared" si="1"/>
        <v/>
      </c>
    </row>
    <row r="2493">
      <c r="D2493" s="1" t="str">
        <f t="shared" si="1"/>
        <v/>
      </c>
    </row>
    <row r="2494">
      <c r="D2494" s="1" t="str">
        <f t="shared" si="1"/>
        <v/>
      </c>
    </row>
    <row r="2495">
      <c r="D2495" s="1" t="str">
        <f t="shared" si="1"/>
        <v/>
      </c>
    </row>
    <row r="2496">
      <c r="D2496" s="1" t="str">
        <f t="shared" si="1"/>
        <v/>
      </c>
    </row>
    <row r="2497">
      <c r="D2497" s="1" t="str">
        <f t="shared" si="1"/>
        <v/>
      </c>
    </row>
    <row r="2498">
      <c r="D2498" s="1" t="str">
        <f t="shared" si="1"/>
        <v/>
      </c>
    </row>
    <row r="2499">
      <c r="D2499" s="1" t="str">
        <f t="shared" si="1"/>
        <v/>
      </c>
    </row>
    <row r="2500">
      <c r="D2500" s="1" t="str">
        <f t="shared" si="1"/>
        <v/>
      </c>
    </row>
    <row r="2501">
      <c r="D2501" s="1" t="str">
        <f t="shared" si="1"/>
        <v/>
      </c>
    </row>
    <row r="2502">
      <c r="D2502" s="1" t="str">
        <f t="shared" si="1"/>
        <v/>
      </c>
    </row>
    <row r="2503">
      <c r="D2503" s="1" t="str">
        <f t="shared" si="1"/>
        <v/>
      </c>
    </row>
  </sheetData>
  <hyperlinks>
    <hyperlink r:id="rId1" ref="M69"/>
    <hyperlink r:id="rId2" ref="A18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2">
        <v>1.0</v>
      </c>
      <c r="B1" s="12" t="s">
        <v>5526</v>
      </c>
      <c r="C1" s="12">
        <v>2.0</v>
      </c>
      <c r="D1" s="12" t="s">
        <v>5527</v>
      </c>
      <c r="E1" s="12">
        <v>3.0</v>
      </c>
      <c r="F1" s="13" t="s">
        <v>5528</v>
      </c>
      <c r="G1" s="13">
        <v>4.0</v>
      </c>
      <c r="H1" s="14" t="s">
        <v>5529</v>
      </c>
      <c r="I1" s="13">
        <v>5.0</v>
      </c>
      <c r="J1" s="14" t="s">
        <v>5530</v>
      </c>
      <c r="K1" s="13">
        <v>6.0</v>
      </c>
      <c r="L1" s="14" t="s">
        <v>5531</v>
      </c>
      <c r="M1" s="13">
        <v>7.0</v>
      </c>
      <c r="N1" s="14" t="s">
        <v>5532</v>
      </c>
      <c r="O1" s="13">
        <v>8.0</v>
      </c>
      <c r="P1" s="14" t="s">
        <v>5533</v>
      </c>
      <c r="Q1" s="13">
        <v>9.0</v>
      </c>
      <c r="R1" s="14" t="s">
        <v>5534</v>
      </c>
      <c r="S1" s="15"/>
      <c r="T1" s="15"/>
      <c r="U1" s="15"/>
      <c r="V1" s="15"/>
      <c r="W1" s="15"/>
      <c r="X1" s="15"/>
      <c r="Y1" s="15"/>
      <c r="Z1" s="15"/>
    </row>
    <row r="2">
      <c r="A2" s="14" t="s">
        <v>5535</v>
      </c>
      <c r="B2" s="15"/>
      <c r="C2" s="14" t="s">
        <v>5536</v>
      </c>
      <c r="D2" s="15"/>
      <c r="E2" s="14" t="s">
        <v>5537</v>
      </c>
      <c r="F2" s="15"/>
      <c r="G2" s="14" t="s">
        <v>5538</v>
      </c>
      <c r="I2" s="14" t="s">
        <v>5539</v>
      </c>
      <c r="K2" s="14" t="s">
        <v>5540</v>
      </c>
      <c r="L2" s="15"/>
      <c r="M2" s="14" t="s">
        <v>5541</v>
      </c>
      <c r="N2" s="15"/>
      <c r="O2" s="14" t="s">
        <v>5542</v>
      </c>
      <c r="P2" s="15"/>
      <c r="Q2" s="14" t="s">
        <v>5543</v>
      </c>
      <c r="R2" s="15"/>
      <c r="S2" s="15"/>
      <c r="T2" s="15"/>
      <c r="U2" s="15"/>
      <c r="V2" s="15"/>
      <c r="W2" s="15"/>
      <c r="X2" s="15"/>
      <c r="Y2" s="15"/>
      <c r="Z2" s="15"/>
    </row>
    <row r="3">
      <c r="A3" s="10" t="str">
        <f>IFERROR(__xludf.DUMMYFUNCTION("importrange(""https://docs.google.com/spreadsheets/d/1YmfTPiA2mwBh9kPgnDn0uYonidrMNB_nDLWSvvY6MXE/edit#gid=1396390388"", ""Sheet 3!F3:F1000"")"),"Celia Palacios")</f>
        <v>Celia Palacios</v>
      </c>
      <c r="C3" s="10" t="str">
        <f>IFERROR(__xludf.DUMMYFUNCTION("importrange(""https://docs.google.com/spreadsheets/d/1YmfTPiA2mwBh9kPgnDn0uYonidrMNB_nDLWSvvY6MXE/edit#gid=1396390388"", ""Sheet 3!G2:G1000"")"),"Day")</f>
        <v>Day</v>
      </c>
      <c r="E3" s="10" t="str">
        <f>IFERROR(__xludf.DUMMYFUNCTION("importrange(""https://docs.google.com/spreadsheets/d/1YmfTPiA2mwBh9kPgnDn0uYonidrMNB_nDLWSvvY6MXE/edit#gid=1396390388"", ""Sheet 3!H2:H1000"")"),"Shankar Pandey")</f>
        <v>Shankar Pandey</v>
      </c>
      <c r="G3" s="10" t="str">
        <f>IFERROR(__xludf.DUMMYFUNCTION("importrange(""https://docs.google.com/spreadsheets/d/1YmfTPiA2mwBh9kPgnDn0uYonidrMNB_nDLWSvvY6MXE/edit#gid=1396390388"", ""Sheet 3!I2:I1000"")"),"Houda Aynaou")</f>
        <v>Houda Aynaou</v>
      </c>
      <c r="I3" s="1" t="str">
        <f>IFERROR(__xludf.DUMMYFUNCTION("importrange(""https://docs.google.com/spreadsheets/d/1YmfTPiA2mwBh9kPgnDn0uYonidrMNB_nDLWSvvY6MXE/edit#gid=1396390388"", ""Sheet 3!J2:J1000"")"),"Vishvaraj Dhanawade")</f>
        <v>Vishvaraj Dhanawade</v>
      </c>
      <c r="K3" s="10" t="str">
        <f>IFERROR(__xludf.DUMMYFUNCTION("importrange(""https://docs.google.com/spreadsheets/d/1YmfTPiA2mwBh9kPgnDn0uYonidrMNB_nDLWSvvY6MXE/edit#gid=1396390388"", ""Sheet 3!K2:K1000"")"),"Chinedu Anayokafor")</f>
        <v>Chinedu Anayokafor</v>
      </c>
      <c r="M3" s="10" t="str">
        <f>IFERROR(__xludf.DUMMYFUNCTION("importrange(""https://docs.google.com/spreadsheets/d/1YmfTPiA2mwBh9kPgnDn0uYonidrMNB_nDLWSvvY6MXE/edit#gid=1396390388"", ""Sheet 3!L2:L1000"")"),"Jiya Gupta")</f>
        <v>Jiya Gupta</v>
      </c>
      <c r="O3" s="1" t="str">
        <f>IFERROR(__xludf.DUMMYFUNCTION("importrange(""https://docs.google.com/spreadsheets/d/1YmfTPiA2mwBh9kPgnDn0uYonidrMNB_nDLWSvvY6MXE/edit#gid=1396390388"", ""Sheet 3!M2:M1000"")"),"Tahreem Arif")</f>
        <v>Tahreem Arif</v>
      </c>
      <c r="Q3" s="1" t="str">
        <f>IFERROR(__xludf.DUMMYFUNCTION("importrange(""https://docs.google.com/spreadsheets/d/1YmfTPiA2mwBh9kPgnDn0uYonidrMNB_nDLWSvvY6MXE/edit#gid=1396390388"", ""Sheet 3!N2:N1000"")"),"hmenon")</f>
        <v>hmenon</v>
      </c>
    </row>
    <row r="4">
      <c r="A4" s="1" t="str">
        <f>IFERROR(__xludf.DUMMYFUNCTION("""COMPUTED_VALUE"""),"Tj.Udacity")</f>
        <v>Tj.Udacity</v>
      </c>
      <c r="C4" s="1" t="str">
        <f>IFERROR(__xludf.DUMMYFUNCTION("""COMPUTED_VALUE"""),"Reem Q.")</f>
        <v>Reem Q.</v>
      </c>
      <c r="E4" s="1" t="str">
        <f>IFERROR(__xludf.DUMMYFUNCTION("""COMPUTED_VALUE"""),"Dibyendu Poddar")</f>
        <v>Dibyendu Poddar</v>
      </c>
      <c r="G4" s="1" t="str">
        <f>IFERROR(__xludf.DUMMYFUNCTION("""COMPUTED_VALUE"""),"Heber")</f>
        <v>Heber</v>
      </c>
      <c r="I4" s="1" t="str">
        <f>IFERROR(__xludf.DUMMYFUNCTION("""COMPUTED_VALUE"""),"Calgary")</f>
        <v>Calgary</v>
      </c>
      <c r="K4" s="1" t="str">
        <f>IFERROR(__xludf.DUMMYFUNCTION("""COMPUTED_VALUE"""),"Abhipriya")</f>
        <v>Abhipriya</v>
      </c>
      <c r="M4" s="1" t="str">
        <f>IFERROR(__xludf.DUMMYFUNCTION("""COMPUTED_VALUE"""),"Mohammad Rafiqul Islam")</f>
        <v>Mohammad Rafiqul Islam</v>
      </c>
      <c r="O4" s="1" t="str">
        <f>IFERROR(__xludf.DUMMYFUNCTION("""COMPUTED_VALUE"""),"Ahmed")</f>
        <v>Ahmed</v>
      </c>
      <c r="Q4" s="1" t="str">
        <f>IFERROR(__xludf.DUMMYFUNCTION("""COMPUTED_VALUE"""),"Olatunde Babawale")</f>
        <v>Olatunde Babawale</v>
      </c>
    </row>
    <row r="5">
      <c r="A5" s="1" t="str">
        <f>IFERROR(__xludf.DUMMYFUNCTION("""COMPUTED_VALUE"""),"Muskan uppal")</f>
        <v>Muskan uppal</v>
      </c>
      <c r="C5" s="1" t="str">
        <f>IFERROR(__xludf.DUMMYFUNCTION("""COMPUTED_VALUE"""),"Subhadeep Chowdhury")</f>
        <v>Subhadeep Chowdhury</v>
      </c>
      <c r="E5" s="1" t="str">
        <f>IFERROR(__xludf.DUMMYFUNCTION("""COMPUTED_VALUE"""),"AYENI OREJAH")</f>
        <v>AYENI OREJAH</v>
      </c>
      <c r="G5" s="1" t="str">
        <f>IFERROR(__xludf.DUMMYFUNCTION("""COMPUTED_VALUE"""),"Krutarth Joshi")</f>
        <v>Krutarth Joshi</v>
      </c>
      <c r="I5" s="1" t="str">
        <f>IFERROR(__xludf.DUMMYFUNCTION("""COMPUTED_VALUE"""),"Mayur Soneji")</f>
        <v>Mayur Soneji</v>
      </c>
      <c r="K5" s="1" t="str">
        <f>IFERROR(__xludf.DUMMYFUNCTION("""COMPUTED_VALUE"""),"Mr Chizzy")</f>
        <v>Mr Chizzy</v>
      </c>
      <c r="M5" s="1" t="str">
        <f>IFERROR(__xludf.DUMMYFUNCTION("""COMPUTED_VALUE"""),"SaralaR")</f>
        <v>SaralaR</v>
      </c>
      <c r="O5" s="1" t="str">
        <f>IFERROR(__xludf.DUMMYFUNCTION("""COMPUTED_VALUE"""),"Ben Lambert")</f>
        <v>Ben Lambert</v>
      </c>
      <c r="Q5" s="1" t="str">
        <f>IFERROR(__xludf.DUMMYFUNCTION("""COMPUTED_VALUE"""),"Nathan")</f>
        <v>Nathan</v>
      </c>
    </row>
    <row r="6">
      <c r="A6" s="1" t="str">
        <f>IFERROR(__xludf.DUMMYFUNCTION("""COMPUTED_VALUE"""),"Nathaniel")</f>
        <v>Nathaniel</v>
      </c>
      <c r="C6" s="1" t="str">
        <f>IFERROR(__xludf.DUMMYFUNCTION("""COMPUTED_VALUE"""),"Aditya Jadhav")</f>
        <v>Aditya Jadhav</v>
      </c>
      <c r="E6" s="1" t="str">
        <f>IFERROR(__xludf.DUMMYFUNCTION("""COMPUTED_VALUE"""),"Bharath Bhambore")</f>
        <v>Bharath Bhambore</v>
      </c>
      <c r="G6" s="1" t="str">
        <f>IFERROR(__xludf.DUMMYFUNCTION("""COMPUTED_VALUE"""),"Noemi Ramiro")</f>
        <v>Noemi Ramiro</v>
      </c>
      <c r="I6" s="1" t="str">
        <f>IFERROR(__xludf.DUMMYFUNCTION("""COMPUTED_VALUE"""),"mariamtemi")</f>
        <v>mariamtemi</v>
      </c>
      <c r="K6" s="1" t="str">
        <f>IFERROR(__xludf.DUMMYFUNCTION("""COMPUTED_VALUE"""),"Ignacio Aredez")</f>
        <v>Ignacio Aredez</v>
      </c>
      <c r="M6" s="1" t="str">
        <f>IFERROR(__xludf.DUMMYFUNCTION("""COMPUTED_VALUE"""),"LuckyJD")</f>
        <v>LuckyJD</v>
      </c>
      <c r="O6" s="1" t="str">
        <f>IFERROR(__xludf.DUMMYFUNCTION("""COMPUTED_VALUE"""),"Catherine Muraya")</f>
        <v>Catherine Muraya</v>
      </c>
      <c r="Q6" s="1" t="str">
        <f>IFERROR(__xludf.DUMMYFUNCTION("""COMPUTED_VALUE"""),"Grover.Udacity")</f>
        <v>Grover.Udacity</v>
      </c>
    </row>
    <row r="7">
      <c r="A7" s="1" t="str">
        <f>IFERROR(__xludf.DUMMYFUNCTION("""COMPUTED_VALUE"""),"gagan")</f>
        <v>gagan</v>
      </c>
      <c r="C7" s="1" t="str">
        <f>IFERROR(__xludf.DUMMYFUNCTION("""COMPUTED_VALUE"""),"Raghad Hethnawi")</f>
        <v>Raghad Hethnawi</v>
      </c>
      <c r="E7" s="1" t="str">
        <f>IFERROR(__xludf.DUMMYFUNCTION("""COMPUTED_VALUE"""),"Amisha Singh")</f>
        <v>Amisha Singh</v>
      </c>
      <c r="G7" s="1" t="str">
        <f>IFERROR(__xludf.DUMMYFUNCTION("""COMPUTED_VALUE"""),"Ryk")</f>
        <v>Ryk</v>
      </c>
      <c r="I7" s="1" t="str">
        <f>IFERROR(__xludf.DUMMYFUNCTION("""COMPUTED_VALUE"""),"sage")</f>
        <v>sage</v>
      </c>
      <c r="K7" s="1" t="str">
        <f>IFERROR(__xludf.DUMMYFUNCTION("""COMPUTED_VALUE"""),"JAY PRAKASH THAKUR")</f>
        <v>JAY PRAKASH THAKUR</v>
      </c>
      <c r="M7" s="1" t="str">
        <f>IFERROR(__xludf.DUMMYFUNCTION("""COMPUTED_VALUE"""),"Fiona Owuor")</f>
        <v>Fiona Owuor</v>
      </c>
      <c r="O7" s="1" t="str">
        <f>IFERROR(__xludf.DUMMYFUNCTION("""COMPUTED_VALUE"""),"Simonetta I.")</f>
        <v>Simonetta I.</v>
      </c>
      <c r="Q7" s="1" t="str">
        <f>IFERROR(__xludf.DUMMYFUNCTION("""COMPUTED_VALUE"""),"A.Hamido")</f>
        <v>A.Hamido</v>
      </c>
    </row>
    <row r="8">
      <c r="A8" s="1" t="str">
        <f>IFERROR(__xludf.DUMMYFUNCTION("""COMPUTED_VALUE"""),"Joaquim")</f>
        <v>Joaquim</v>
      </c>
      <c r="C8" s="1" t="str">
        <f>IFERROR(__xludf.DUMMYFUNCTION("""COMPUTED_VALUE"""),"Ijeoma Ndu")</f>
        <v>Ijeoma Ndu</v>
      </c>
      <c r="E8" s="1" t="str">
        <f>IFERROR(__xludf.DUMMYFUNCTION("""COMPUTED_VALUE"""),"Mohamed Gamal Orief")</f>
        <v>Mohamed Gamal Orief</v>
      </c>
      <c r="G8" s="1" t="str">
        <f>IFERROR(__xludf.DUMMYFUNCTION("""COMPUTED_VALUE"""),"Jason Lewis")</f>
        <v>Jason Lewis</v>
      </c>
      <c r="I8" s="1" t="str">
        <f>IFERROR(__xludf.DUMMYFUNCTION("""COMPUTED_VALUE"""),"Shubham")</f>
        <v>Shubham</v>
      </c>
      <c r="K8" s="1" t="str">
        <f>IFERROR(__xludf.DUMMYFUNCTION("""COMPUTED_VALUE"""),"Rashmi Kaslikar")</f>
        <v>Rashmi Kaslikar</v>
      </c>
      <c r="M8" s="1" t="str">
        <f>IFERROR(__xludf.DUMMYFUNCTION("""COMPUTED_VALUE"""),"Dmytro Korolov")</f>
        <v>Dmytro Korolov</v>
      </c>
      <c r="O8" s="1" t="str">
        <f>IFERROR(__xludf.DUMMYFUNCTION("""COMPUTED_VALUE"""),"Fatima Al Harake")</f>
        <v>Fatima Al Harake</v>
      </c>
      <c r="Q8" s="1" t="str">
        <f>IFERROR(__xludf.DUMMYFUNCTION("""COMPUTED_VALUE"""),"KHANDWA")</f>
        <v>KHANDWA</v>
      </c>
    </row>
    <row r="9">
      <c r="A9" s="1" t="str">
        <f>IFERROR(__xludf.DUMMYFUNCTION("""COMPUTED_VALUE"""),"Cristina.M")</f>
        <v>Cristina.M</v>
      </c>
      <c r="C9" s="1" t="str">
        <f>IFERROR(__xludf.DUMMYFUNCTION("""COMPUTED_VALUE"""),"Sarah Oladejo")</f>
        <v>Sarah Oladejo</v>
      </c>
      <c r="E9" s="1" t="str">
        <f>IFERROR(__xludf.DUMMYFUNCTION("""COMPUTED_VALUE"""),"Tanvi Shinde")</f>
        <v>Tanvi Shinde</v>
      </c>
      <c r="G9" s="1" t="str">
        <f>IFERROR(__xludf.DUMMYFUNCTION("""COMPUTED_VALUE"""),"AudreyST")</f>
        <v>AudreyST</v>
      </c>
      <c r="I9" s="1" t="str">
        <f>IFERROR(__xludf.DUMMYFUNCTION("""COMPUTED_VALUE"""),"Madhumita Chatne")</f>
        <v>Madhumita Chatne</v>
      </c>
      <c r="K9" s="1" t="str">
        <f>IFERROR(__xludf.DUMMYFUNCTION("""COMPUTED_VALUE"""),"Pratistha Shrestha")</f>
        <v>Pratistha Shrestha</v>
      </c>
      <c r="M9" s="1" t="str">
        <f>IFERROR(__xludf.DUMMYFUNCTION("""COMPUTED_VALUE"""),"Muhammad Sajad")</f>
        <v>Muhammad Sajad</v>
      </c>
      <c r="O9" s="1" t="str">
        <f>IFERROR(__xludf.DUMMYFUNCTION("""COMPUTED_VALUE"""),"Julián Urrea")</f>
        <v>Julián Urrea</v>
      </c>
      <c r="Q9" s="1" t="str">
        <f>IFERROR(__xludf.DUMMYFUNCTION("""COMPUTED_VALUE"""),"Oluyomi Ayanfeoluwa")</f>
        <v>Oluyomi Ayanfeoluwa</v>
      </c>
    </row>
    <row r="10">
      <c r="A10" s="1" t="str">
        <f>IFERROR(__xludf.DUMMYFUNCTION("""COMPUTED_VALUE"""),"Juan David R.")</f>
        <v>Juan David R.</v>
      </c>
      <c r="C10" s="1" t="str">
        <f>IFERROR(__xludf.DUMMYFUNCTION("""COMPUTED_VALUE"""),"Pratheeksha C Dhanpal")</f>
        <v>Pratheeksha C Dhanpal</v>
      </c>
      <c r="E10" s="1" t="str">
        <f>IFERROR(__xludf.DUMMYFUNCTION("""COMPUTED_VALUE"""),"Dina ElGammal")</f>
        <v>Dina ElGammal</v>
      </c>
      <c r="G10" s="1" t="str">
        <f>IFERROR(__xludf.DUMMYFUNCTION("""COMPUTED_VALUE"""),"Jehanzeb Rouf Wani")</f>
        <v>Jehanzeb Rouf Wani</v>
      </c>
      <c r="I10" s="1" t="str">
        <f>IFERROR(__xludf.DUMMYFUNCTION("""COMPUTED_VALUE"""),"Mustafa Ozturk")</f>
        <v>Mustafa Ozturk</v>
      </c>
      <c r="K10" s="1" t="str">
        <f>IFERROR(__xludf.DUMMYFUNCTION("""COMPUTED_VALUE"""),"Abirami Baskaran")</f>
        <v>Abirami Baskaran</v>
      </c>
      <c r="M10" s="1" t="str">
        <f>IFERROR(__xludf.DUMMYFUNCTION("""COMPUTED_VALUE"""),"Moniga")</f>
        <v>Moniga</v>
      </c>
      <c r="O10" s="1" t="str">
        <f>IFERROR(__xludf.DUMMYFUNCTION("""COMPUTED_VALUE"""),"Cristiana Galotti")</f>
        <v>Cristiana Galotti</v>
      </c>
      <c r="Q10" s="1" t="str">
        <f>IFERROR(__xludf.DUMMYFUNCTION("""COMPUTED_VALUE"""),"Rene D.")</f>
        <v>Rene D.</v>
      </c>
    </row>
    <row r="11">
      <c r="A11" s="1" t="str">
        <f>IFERROR(__xludf.DUMMYFUNCTION("""COMPUTED_VALUE"""),"Annalisa")</f>
        <v>Annalisa</v>
      </c>
      <c r="C11" s="1" t="str">
        <f>IFERROR(__xludf.DUMMYFUNCTION("""COMPUTED_VALUE"""),"Suresh Kumar")</f>
        <v>Suresh Kumar</v>
      </c>
      <c r="E11" s="1" t="str">
        <f>IFERROR(__xludf.DUMMYFUNCTION("""COMPUTED_VALUE"""),"FAZLUL HAQ FAROOK")</f>
        <v>FAZLUL HAQ FAROOK</v>
      </c>
      <c r="G11" s="1" t="str">
        <f>IFERROR(__xludf.DUMMYFUNCTION("""COMPUTED_VALUE"""),"Dimitra Karamperi")</f>
        <v>Dimitra Karamperi</v>
      </c>
      <c r="I11" s="1" t="str">
        <f>IFERROR(__xludf.DUMMYFUNCTION("""COMPUTED_VALUE"""),"Kamal Nayak")</f>
        <v>Kamal Nayak</v>
      </c>
      <c r="K11" s="1" t="str">
        <f>IFERROR(__xludf.DUMMYFUNCTION("""COMPUTED_VALUE"""),"laxmena")</f>
        <v>laxmena</v>
      </c>
      <c r="M11" s="1" t="str">
        <f>IFERROR(__xludf.DUMMYFUNCTION("""COMPUTED_VALUE"""),"Pravallika")</f>
        <v>Pravallika</v>
      </c>
      <c r="O11" s="1" t="str">
        <f>IFERROR(__xludf.DUMMYFUNCTION("""COMPUTED_VALUE"""),"Giorgio Zorzi")</f>
        <v>Giorgio Zorzi</v>
      </c>
      <c r="Q11" s="1" t="str">
        <f>IFERROR(__xludf.DUMMYFUNCTION("""COMPUTED_VALUE"""),"Zain Abidi")</f>
        <v>Zain Abidi</v>
      </c>
    </row>
    <row r="12">
      <c r="A12" s="1" t="str">
        <f>IFERROR(__xludf.DUMMYFUNCTION("""COMPUTED_VALUE"""),"Surya")</f>
        <v>Surya</v>
      </c>
      <c r="C12" s="1" t="str">
        <f>IFERROR(__xludf.DUMMYFUNCTION("""COMPUTED_VALUE"""),"Divya Sri Bhargavi")</f>
        <v>Divya Sri Bhargavi</v>
      </c>
      <c r="E12" s="1" t="str">
        <f>IFERROR(__xludf.DUMMYFUNCTION("""COMPUTED_VALUE"""),"Gopika Krishnan")</f>
        <v>Gopika Krishnan</v>
      </c>
      <c r="G12" s="1" t="str">
        <f>IFERROR(__xludf.DUMMYFUNCTION("""COMPUTED_VALUE"""),"Jarnen")</f>
        <v>Jarnen</v>
      </c>
      <c r="I12" s="1" t="str">
        <f>IFERROR(__xludf.DUMMYFUNCTION("""COMPUTED_VALUE"""),"Megha Agarwal")</f>
        <v>Megha Agarwal</v>
      </c>
      <c r="K12" s="1" t="str">
        <f>IFERROR(__xludf.DUMMYFUNCTION("""COMPUTED_VALUE"""),"Shivansh Srivastava")</f>
        <v>Shivansh Srivastava</v>
      </c>
      <c r="M12" s="1" t="str">
        <f>IFERROR(__xludf.DUMMYFUNCTION("""COMPUTED_VALUE"""),"Alex-Navy")</f>
        <v>Alex-Navy</v>
      </c>
      <c r="O12" s="1" t="str">
        <f>IFERROR(__xludf.DUMMYFUNCTION("""COMPUTED_VALUE"""),"Erkan")</f>
        <v>Erkan</v>
      </c>
      <c r="Q12" s="1" t="str">
        <f>IFERROR(__xludf.DUMMYFUNCTION("""COMPUTED_VALUE"""),"Aishwarya Upadhyay")</f>
        <v>Aishwarya Upadhyay</v>
      </c>
    </row>
    <row r="13">
      <c r="A13" s="1" t="str">
        <f>IFERROR(__xludf.DUMMYFUNCTION("""COMPUTED_VALUE"""),"Sayak Mukherjee")</f>
        <v>Sayak Mukherjee</v>
      </c>
      <c r="C13" s="1" t="str">
        <f>IFERROR(__xludf.DUMMYFUNCTION("""COMPUTED_VALUE"""),"Mossad Dokkani")</f>
        <v>Mossad Dokkani</v>
      </c>
      <c r="E13" s="1" t="str">
        <f>IFERROR(__xludf.DUMMYFUNCTION("""COMPUTED_VALUE"""),"Anuusha BN")</f>
        <v>Anuusha BN</v>
      </c>
      <c r="G13" s="1" t="str">
        <f>IFERROR(__xludf.DUMMYFUNCTION("""COMPUTED_VALUE"""),"JohnBucMoore")</f>
        <v>JohnBucMoore</v>
      </c>
      <c r="I13" s="1" t="str">
        <f>IFERROR(__xludf.DUMMYFUNCTION("""COMPUTED_VALUE"""),"Annie Zhou")</f>
        <v>Annie Zhou</v>
      </c>
      <c r="K13" s="1" t="str">
        <f>IFERROR(__xludf.DUMMYFUNCTION("""COMPUTED_VALUE"""),"Tien-Li Kuo")</f>
        <v>Tien-Li Kuo</v>
      </c>
      <c r="M13" s="1" t="str">
        <f>IFERROR(__xludf.DUMMYFUNCTION("""COMPUTED_VALUE"""),"Manish Kumar Gupta")</f>
        <v>Manish Kumar Gupta</v>
      </c>
      <c r="O13" s="1" t="str">
        <f>IFERROR(__xludf.DUMMYFUNCTION("""COMPUTED_VALUE"""),"Krishan")</f>
        <v>Krishan</v>
      </c>
      <c r="Q13" s="1" t="str">
        <f>IFERROR(__xludf.DUMMYFUNCTION("""COMPUTED_VALUE"""),"Michelle L. Hardy")</f>
        <v>Michelle L. Hardy</v>
      </c>
    </row>
    <row r="14">
      <c r="A14" s="1" t="str">
        <f>IFERROR(__xludf.DUMMYFUNCTION("""COMPUTED_VALUE"""),"Clarence Lam")</f>
        <v>Clarence Lam</v>
      </c>
      <c r="C14" s="1" t="str">
        <f>IFERROR(__xludf.DUMMYFUNCTION("""COMPUTED_VALUE"""),"NIYOMUKIZA THAMAR")</f>
        <v>NIYOMUKIZA THAMAR</v>
      </c>
      <c r="E14" s="1" t="str">
        <f>IFERROR(__xludf.DUMMYFUNCTION("""COMPUTED_VALUE"""),"Shivani Chauhan")</f>
        <v>Shivani Chauhan</v>
      </c>
      <c r="G14" s="1" t="str">
        <f>IFERROR(__xludf.DUMMYFUNCTION("""COMPUTED_VALUE"""),"Thierry Blanchart")</f>
        <v>Thierry Blanchart</v>
      </c>
      <c r="I14" s="1" t="str">
        <f>IFERROR(__xludf.DUMMYFUNCTION("""COMPUTED_VALUE"""),"Eefje Scheerder")</f>
        <v>Eefje Scheerder</v>
      </c>
      <c r="K14" s="1" t="str">
        <f>IFERROR(__xludf.DUMMYFUNCTION("""COMPUTED_VALUE"""),"Neha Borse")</f>
        <v>Neha Borse</v>
      </c>
      <c r="M14" s="1" t="str">
        <f>IFERROR(__xludf.DUMMYFUNCTION("""COMPUTED_VALUE"""),"Andrew W")</f>
        <v>Andrew W</v>
      </c>
      <c r="O14" s="1" t="str">
        <f>IFERROR(__xludf.DUMMYFUNCTION("""COMPUTED_VALUE"""),"satyam.bhushan")</f>
        <v>satyam.bhushan</v>
      </c>
      <c r="Q14" s="1" t="str">
        <f>IFERROR(__xludf.DUMMYFUNCTION("""COMPUTED_VALUE"""),"Nícolas Pauli")</f>
        <v>Nícolas Pauli</v>
      </c>
    </row>
    <row r="15">
      <c r="A15" s="1" t="str">
        <f>IFERROR(__xludf.DUMMYFUNCTION("""COMPUTED_VALUE"""),"Soham Pendurkar")</f>
        <v>Soham Pendurkar</v>
      </c>
      <c r="C15" s="1" t="str">
        <f>IFERROR(__xludf.DUMMYFUNCTION("""COMPUTED_VALUE"""),"Gayathri Rajan")</f>
        <v>Gayathri Rajan</v>
      </c>
      <c r="E15" s="1" t="str">
        <f>IFERROR(__xludf.DUMMYFUNCTION("""COMPUTED_VALUE"""),"Ailu")</f>
        <v>Ailu</v>
      </c>
      <c r="G15" s="1" t="str">
        <f>IFERROR(__xludf.DUMMYFUNCTION("""COMPUTED_VALUE"""),"German.Ramirez")</f>
        <v>German.Ramirez</v>
      </c>
      <c r="I15" s="1" t="str">
        <f>IFERROR(__xludf.DUMMYFUNCTION("""COMPUTED_VALUE"""),"Okello Edward")</f>
        <v>Okello Edward</v>
      </c>
      <c r="K15" s="1" t="str">
        <f>IFERROR(__xludf.DUMMYFUNCTION("""COMPUTED_VALUE"""),"Heera Hemanth Bylla")</f>
        <v>Heera Hemanth Bylla</v>
      </c>
      <c r="M15" s="1" t="str">
        <f>IFERROR(__xludf.DUMMYFUNCTION("""COMPUTED_VALUE"""),"Antaripa Saha")</f>
        <v>Antaripa Saha</v>
      </c>
      <c r="O15" s="1" t="str">
        <f>IFERROR(__xludf.DUMMYFUNCTION("""COMPUTED_VALUE"""),"Olabode Ajayi")</f>
        <v>Olabode Ajayi</v>
      </c>
      <c r="Q15" s="1" t="str">
        <f>IFERROR(__xludf.DUMMYFUNCTION("""COMPUTED_VALUE"""),"Vedanth")</f>
        <v>Vedanth</v>
      </c>
    </row>
    <row r="16">
      <c r="A16" s="1" t="str">
        <f>IFERROR(__xludf.DUMMYFUNCTION("""COMPUTED_VALUE"""),"Brianna Sims")</f>
        <v>Brianna Sims</v>
      </c>
      <c r="C16" s="1" t="str">
        <f>IFERROR(__xludf.DUMMYFUNCTION("""COMPUTED_VALUE"""),"Mounika Beesapu")</f>
        <v>Mounika Beesapu</v>
      </c>
      <c r="E16" s="1" t="str">
        <f>IFERROR(__xludf.DUMMYFUNCTION("""COMPUTED_VALUE"""),"Maxx Tepper")</f>
        <v>Maxx Tepper</v>
      </c>
      <c r="G16" s="1" t="str">
        <f>IFERROR(__xludf.DUMMYFUNCTION("""COMPUTED_VALUE"""),"Swetha Mohandas")</f>
        <v>Swetha Mohandas</v>
      </c>
      <c r="I16" s="1" t="str">
        <f>IFERROR(__xludf.DUMMYFUNCTION("""COMPUTED_VALUE"""),"Roberto Noriega")</f>
        <v>Roberto Noriega</v>
      </c>
      <c r="K16" s="1" t="str">
        <f>IFERROR(__xludf.DUMMYFUNCTION("""COMPUTED_VALUE"""),"SHAIK ABDUL KHALANDAR")</f>
        <v>SHAIK ABDUL KHALANDAR</v>
      </c>
      <c r="M16" s="1" t="str">
        <f>IFERROR(__xludf.DUMMYFUNCTION("""COMPUTED_VALUE"""),"Vikas Maurya")</f>
        <v>Vikas Maurya</v>
      </c>
      <c r="O16" s="1" t="str">
        <f>IFERROR(__xludf.DUMMYFUNCTION("""COMPUTED_VALUE"""),"Zoé Goey")</f>
        <v>Zoé Goey</v>
      </c>
      <c r="Q16" s="1" t="str">
        <f>IFERROR(__xludf.DUMMYFUNCTION("""COMPUTED_VALUE"""),"Blane Sibille")</f>
        <v>Blane Sibille</v>
      </c>
    </row>
    <row r="17">
      <c r="A17" s="1" t="str">
        <f>IFERROR(__xludf.DUMMYFUNCTION("""COMPUTED_VALUE"""),"RJ")</f>
        <v>RJ</v>
      </c>
      <c r="C17" s="1" t="str">
        <f>IFERROR(__xludf.DUMMYFUNCTION("""COMPUTED_VALUE"""),"Carla Florida")</f>
        <v>Carla Florida</v>
      </c>
      <c r="E17" s="1" t="str">
        <f>IFERROR(__xludf.DUMMYFUNCTION("""COMPUTED_VALUE"""),"Kunal")</f>
        <v>Kunal</v>
      </c>
      <c r="G17" s="1" t="str">
        <f>IFERROR(__xludf.DUMMYFUNCTION("""COMPUTED_VALUE"""),"Sripathi")</f>
        <v>Sripathi</v>
      </c>
      <c r="I17" s="1" t="str">
        <f>IFERROR(__xludf.DUMMYFUNCTION("""COMPUTED_VALUE"""),"Kartikay Kumar")</f>
        <v>Kartikay Kumar</v>
      </c>
      <c r="K17" s="1" t="str">
        <f>IFERROR(__xludf.DUMMYFUNCTION("""COMPUTED_VALUE"""),"Dina AbdelRahman")</f>
        <v>Dina AbdelRahman</v>
      </c>
      <c r="M17" s="1" t="str">
        <f>IFERROR(__xludf.DUMMYFUNCTION("""COMPUTED_VALUE"""),"Pavitthiraa Periyasamy")</f>
        <v>Pavitthiraa Periyasamy</v>
      </c>
      <c r="O17" s="1" t="str">
        <f>IFERROR(__xludf.DUMMYFUNCTION("""COMPUTED_VALUE"""),"Bello Musa")</f>
        <v>Bello Musa</v>
      </c>
      <c r="Q17" s="1" t="str">
        <f>IFERROR(__xludf.DUMMYFUNCTION("""COMPUTED_VALUE"""),"Ricardo")</f>
        <v>Ricardo</v>
      </c>
    </row>
    <row r="18">
      <c r="A18" s="1" t="str">
        <f>IFERROR(__xludf.DUMMYFUNCTION("""COMPUTED_VALUE"""),"Chantelle Dubois")</f>
        <v>Chantelle Dubois</v>
      </c>
      <c r="C18" s="1" t="str">
        <f>IFERROR(__xludf.DUMMYFUNCTION("""COMPUTED_VALUE"""),"umesh")</f>
        <v>umesh</v>
      </c>
      <c r="E18" s="1" t="str">
        <f>IFERROR(__xludf.DUMMYFUNCTION("""COMPUTED_VALUE"""),"Marcos Thiago Moura")</f>
        <v>Marcos Thiago Moura</v>
      </c>
      <c r="G18" s="1" t="str">
        <f>IFERROR(__xludf.DUMMYFUNCTION("""COMPUTED_VALUE"""),"Ray's Web Presence")</f>
        <v>Ray's Web Presence</v>
      </c>
      <c r="I18" s="1" t="str">
        <f>IFERROR(__xludf.DUMMYFUNCTION("""COMPUTED_VALUE"""),"Srividya L")</f>
        <v>Srividya L</v>
      </c>
      <c r="K18" s="1" t="str">
        <f>IFERROR(__xludf.DUMMYFUNCTION("""COMPUTED_VALUE"""),"Swetha")</f>
        <v>Swetha</v>
      </c>
      <c r="M18" s="1" t="str">
        <f>IFERROR(__xludf.DUMMYFUNCTION("""COMPUTED_VALUE"""),"Ridhima Bansal")</f>
        <v>Ridhima Bansal</v>
      </c>
      <c r="O18" s="1" t="str">
        <f>IFERROR(__xludf.DUMMYFUNCTION("""COMPUTED_VALUE"""),"Gulsah Guruk")</f>
        <v>Gulsah Guruk</v>
      </c>
      <c r="Q18" s="1" t="str">
        <f>IFERROR(__xludf.DUMMYFUNCTION("""COMPUTED_VALUE"""),"Kashif Nawaz")</f>
        <v>Kashif Nawaz</v>
      </c>
    </row>
    <row r="19">
      <c r="A19" s="1" t="str">
        <f>IFERROR(__xludf.DUMMYFUNCTION("""COMPUTED_VALUE"""),"Saswat Kumar Rout")</f>
        <v>Saswat Kumar Rout</v>
      </c>
      <c r="C19" s="1" t="str">
        <f>IFERROR(__xludf.DUMMYFUNCTION("""COMPUTED_VALUE"""),"Charlotte Kerio")</f>
        <v>Charlotte Kerio</v>
      </c>
      <c r="E19" s="1" t="str">
        <f>IFERROR(__xludf.DUMMYFUNCTION("""COMPUTED_VALUE"""),"Bree Alfaruq")</f>
        <v>Bree Alfaruq</v>
      </c>
      <c r="G19" s="1" t="str">
        <f>IFERROR(__xludf.DUMMYFUNCTION("""COMPUTED_VALUE"""),"Ray Vernagus")</f>
        <v>Ray Vernagus</v>
      </c>
      <c r="I19" s="1" t="str">
        <f>IFERROR(__xludf.DUMMYFUNCTION("""COMPUTED_VALUE"""),"Omar Ayman")</f>
        <v>Omar Ayman</v>
      </c>
      <c r="K19" s="1" t="str">
        <f>IFERROR(__xludf.DUMMYFUNCTION("""COMPUTED_VALUE"""),"Brooke Talcott")</f>
        <v>Brooke Talcott</v>
      </c>
      <c r="M19" s="1" t="str">
        <f>IFERROR(__xludf.DUMMYFUNCTION("""COMPUTED_VALUE"""),"Rohit R")</f>
        <v>Rohit R</v>
      </c>
      <c r="O19" s="1" t="str">
        <f>IFERROR(__xludf.DUMMYFUNCTION("""COMPUTED_VALUE"""),"Petar Petrovski")</f>
        <v>Petar Petrovski</v>
      </c>
      <c r="Q19" s="1" t="str">
        <f>IFERROR(__xludf.DUMMYFUNCTION("""COMPUTED_VALUE"""),"Rahul Kumar Tiwary")</f>
        <v>Rahul Kumar Tiwary</v>
      </c>
    </row>
    <row r="20">
      <c r="A20" s="1" t="str">
        <f>IFERROR(__xludf.DUMMYFUNCTION("""COMPUTED_VALUE"""),"Arun Kumar Venkitaraman")</f>
        <v>Arun Kumar Venkitaraman</v>
      </c>
      <c r="C20" s="1" t="str">
        <f>IFERROR(__xludf.DUMMYFUNCTION("""COMPUTED_VALUE"""),"Radha Revathi G")</f>
        <v>Radha Revathi G</v>
      </c>
      <c r="E20" s="1" t="str">
        <f>IFERROR(__xludf.DUMMYFUNCTION("""COMPUTED_VALUE"""),"KOLKATA")</f>
        <v>KOLKATA</v>
      </c>
      <c r="G20" s="1" t="str">
        <f>IFERROR(__xludf.DUMMYFUNCTION("""COMPUTED_VALUE"""),"Harriet Lawrie")</f>
        <v>Harriet Lawrie</v>
      </c>
      <c r="I20" s="1" t="str">
        <f>IFERROR(__xludf.DUMMYFUNCTION("""COMPUTED_VALUE"""),"Sunanda Somwase")</f>
        <v>Sunanda Somwase</v>
      </c>
      <c r="K20" s="1" t="str">
        <f>IFERROR(__xludf.DUMMYFUNCTION("""COMPUTED_VALUE"""),"Michael Kovich")</f>
        <v>Michael Kovich</v>
      </c>
      <c r="M20" s="1" t="str">
        <f>IFERROR(__xludf.DUMMYFUNCTION("""COMPUTED_VALUE"""),"Padhma M")</f>
        <v>Padhma M</v>
      </c>
      <c r="O20" s="1" t="str">
        <f>IFERROR(__xludf.DUMMYFUNCTION("""COMPUTED_VALUE"""),"Daniela Alexandra Galindo Maldonado")</f>
        <v>Daniela Alexandra Galindo Maldonado</v>
      </c>
      <c r="Q20" s="1" t="str">
        <f>IFERROR(__xludf.DUMMYFUNCTION("""COMPUTED_VALUE"""),"amritchhetri")</f>
        <v>amritchhetri</v>
      </c>
    </row>
    <row r="21">
      <c r="A21" s="1" t="str">
        <f>IFERROR(__xludf.DUMMYFUNCTION("""COMPUTED_VALUE"""),"Umesh Sharma")</f>
        <v>Umesh Sharma</v>
      </c>
      <c r="C21" s="1" t="str">
        <f>IFERROR(__xludf.DUMMYFUNCTION("""COMPUTED_VALUE"""),"Gunreet Kaur")</f>
        <v>Gunreet Kaur</v>
      </c>
      <c r="E21" s="1" t="str">
        <f>IFERROR(__xludf.DUMMYFUNCTION("""COMPUTED_VALUE"""),"Prabha Venkatesh")</f>
        <v>Prabha Venkatesh</v>
      </c>
      <c r="G21" s="1" t="str">
        <f>IFERROR(__xludf.DUMMYFUNCTION("""COMPUTED_VALUE"""),"Gabi Lopez")</f>
        <v>Gabi Lopez</v>
      </c>
      <c r="I21" s="1" t="str">
        <f>IFERROR(__xludf.DUMMYFUNCTION("""COMPUTED_VALUE"""),"Eve")</f>
        <v>Eve</v>
      </c>
      <c r="K21" s="1" t="str">
        <f>IFERROR(__xludf.DUMMYFUNCTION("""COMPUTED_VALUE"""),"CtripleU")</f>
        <v>CtripleU</v>
      </c>
      <c r="M21" s="1" t="str">
        <f>IFERROR(__xludf.DUMMYFUNCTION("""COMPUTED_VALUE"""),"Adetola Olabanji")</f>
        <v>Adetola Olabanji</v>
      </c>
      <c r="O21" s="1" t="str">
        <f>IFERROR(__xludf.DUMMYFUNCTION("""COMPUTED_VALUE"""),"Harry")</f>
        <v>Harry</v>
      </c>
      <c r="Q21" s="1" t="str">
        <f>IFERROR(__xludf.DUMMYFUNCTION("""COMPUTED_VALUE"""),"Ashish Patel")</f>
        <v>Ashish Patel</v>
      </c>
    </row>
    <row r="22">
      <c r="A22" s="1" t="str">
        <f>IFERROR(__xludf.DUMMYFUNCTION("""COMPUTED_VALUE"""),"Rajasekhar")</f>
        <v>Rajasekhar</v>
      </c>
      <c r="C22" s="1" t="str">
        <f>IFERROR(__xludf.DUMMYFUNCTION("""COMPUTED_VALUE"""),"Flaka")</f>
        <v>Flaka</v>
      </c>
      <c r="E22" s="1" t="str">
        <f>IFERROR(__xludf.DUMMYFUNCTION("""COMPUTED_VALUE"""),"Sandra Yayra Onai")</f>
        <v>Sandra Yayra Onai</v>
      </c>
      <c r="G22" s="1" t="str">
        <f>IFERROR(__xludf.DUMMYFUNCTION("""COMPUTED_VALUE"""),"jaya tanwani")</f>
        <v>jaya tanwani</v>
      </c>
      <c r="I22" s="1" t="str">
        <f>IFERROR(__xludf.DUMMYFUNCTION("""COMPUTED_VALUE"""),"Riya Agarwal")</f>
        <v>Riya Agarwal</v>
      </c>
      <c r="K22" s="1" t="str">
        <f>IFERROR(__xludf.DUMMYFUNCTION("""COMPUTED_VALUE"""),"Vaclav Havlin")</f>
        <v>Vaclav Havlin</v>
      </c>
      <c r="M22" s="1" t="str">
        <f>IFERROR(__xludf.DUMMYFUNCTION("""COMPUTED_VALUE"""),"Hellen")</f>
        <v>Hellen</v>
      </c>
      <c r="O22" s="1" t="str">
        <f>IFERROR(__xludf.DUMMYFUNCTION("""COMPUTED_VALUE"""),"Felix Yepez")</f>
        <v>Felix Yepez</v>
      </c>
      <c r="Q22" s="1" t="str">
        <f>IFERROR(__xludf.DUMMYFUNCTION("""COMPUTED_VALUE"""),"MAfef")</f>
        <v>MAfef</v>
      </c>
    </row>
    <row r="23">
      <c r="A23" s="1" t="str">
        <f>IFERROR(__xludf.DUMMYFUNCTION("""COMPUTED_VALUE"""),"Satish Pradhan")</f>
        <v>Satish Pradhan</v>
      </c>
      <c r="C23" s="1" t="str">
        <f>IFERROR(__xludf.DUMMYFUNCTION("""COMPUTED_VALUE"""),"Omkar MS")</f>
        <v>Omkar MS</v>
      </c>
      <c r="E23" s="1" t="str">
        <f>IFERROR(__xludf.DUMMYFUNCTION("""COMPUTED_VALUE"""),"Kingshuk Dey")</f>
        <v>Kingshuk Dey</v>
      </c>
      <c r="G23" s="1" t="str">
        <f>IFERROR(__xludf.DUMMYFUNCTION("""COMPUTED_VALUE"""),"sulaimon ibrahim")</f>
        <v>sulaimon ibrahim</v>
      </c>
      <c r="I23" s="1" t="str">
        <f>IFERROR(__xludf.DUMMYFUNCTION("""COMPUTED_VALUE"""),"Tanushree Pai")</f>
        <v>Tanushree Pai</v>
      </c>
      <c r="K23" s="1" t="str">
        <f>IFERROR(__xludf.DUMMYFUNCTION("""COMPUTED_VALUE"""),"Thane")</f>
        <v>Thane</v>
      </c>
      <c r="M23" s="1" t="str">
        <f>IFERROR(__xludf.DUMMYFUNCTION("""COMPUTED_VALUE"""),"Saikiran Kopparthi")</f>
        <v>Saikiran Kopparthi</v>
      </c>
      <c r="O23" s="1" t="str">
        <f>IFERROR(__xludf.DUMMYFUNCTION("""COMPUTED_VALUE"""),"AmoCode")</f>
        <v>AmoCode</v>
      </c>
      <c r="Q23" s="1" t="str">
        <f>IFERROR(__xludf.DUMMYFUNCTION("""COMPUTED_VALUE"""),"Matope Sithole")</f>
        <v>Matope Sithole</v>
      </c>
    </row>
    <row r="24">
      <c r="A24" s="1" t="str">
        <f>IFERROR(__xludf.DUMMYFUNCTION("""COMPUTED_VALUE"""),"Yogita Bhatia")</f>
        <v>Yogita Bhatia</v>
      </c>
      <c r="C24" s="1" t="str">
        <f>IFERROR(__xludf.DUMMYFUNCTION("""COMPUTED_VALUE"""),"Poornima Sivanand")</f>
        <v>Poornima Sivanand</v>
      </c>
      <c r="E24" s="1" t="str">
        <f>IFERROR(__xludf.DUMMYFUNCTION("""COMPUTED_VALUE"""),"Sagar")</f>
        <v>Sagar</v>
      </c>
      <c r="G24" s="1" t="str">
        <f>IFERROR(__xludf.DUMMYFUNCTION("""COMPUTED_VALUE"""),"Christian Rutan Woods")</f>
        <v>Christian Rutan Woods</v>
      </c>
      <c r="I24" s="1" t="str">
        <f>IFERROR(__xludf.DUMMYFUNCTION("""COMPUTED_VALUE"""),"Sourav Kumar Nag")</f>
        <v>Sourav Kumar Nag</v>
      </c>
      <c r="K24" s="1" t="str">
        <f>IFERROR(__xludf.DUMMYFUNCTION("""COMPUTED_VALUE"""),"Sayar Banerjee")</f>
        <v>Sayar Banerjee</v>
      </c>
      <c r="M24" s="1" t="str">
        <f>IFERROR(__xludf.DUMMYFUNCTION("""COMPUTED_VALUE"""),"Debarati Sadhukhan")</f>
        <v>Debarati Sadhukhan</v>
      </c>
      <c r="O24" s="1" t="str">
        <f>IFERROR(__xludf.DUMMYFUNCTION("""COMPUTED_VALUE"""),"Alexander Milks")</f>
        <v>Alexander Milks</v>
      </c>
      <c r="Q24" s="1" t="str">
        <f>IFERROR(__xludf.DUMMYFUNCTION("""COMPUTED_VALUE"""),"Opeyemi Fabiyi")</f>
        <v>Opeyemi Fabiyi</v>
      </c>
    </row>
    <row r="25">
      <c r="A25" s="1" t="str">
        <f>IFERROR(__xludf.DUMMYFUNCTION("""COMPUTED_VALUE"""),"Nadine Elsaeed")</f>
        <v>Nadine Elsaeed</v>
      </c>
      <c r="C25" s="1" t="str">
        <f>IFERROR(__xludf.DUMMYFUNCTION("""COMPUTED_VALUE"""),"Tanuj Kapila")</f>
        <v>Tanuj Kapila</v>
      </c>
      <c r="E25" s="1" t="str">
        <f>IFERROR(__xludf.DUMMYFUNCTION("""COMPUTED_VALUE"""),"Anne Losch")</f>
        <v>Anne Losch</v>
      </c>
      <c r="G25" s="1" t="str">
        <f>IFERROR(__xludf.DUMMYFUNCTION("""COMPUTED_VALUE"""),"ramreddy")</f>
        <v>ramreddy</v>
      </c>
      <c r="I25" s="1" t="str">
        <f>IFERROR(__xludf.DUMMYFUNCTION("""COMPUTED_VALUE"""),"AJ")</f>
        <v>AJ</v>
      </c>
      <c r="K25" s="1" t="str">
        <f>IFERROR(__xludf.DUMMYFUNCTION("""COMPUTED_VALUE"""),"Rahym Salamov")</f>
        <v>Rahym Salamov</v>
      </c>
      <c r="M25" s="1" t="str">
        <f>IFERROR(__xludf.DUMMYFUNCTION("""COMPUTED_VALUE"""),"BenAji")</f>
        <v>BenAji</v>
      </c>
      <c r="O25" s="1" t="str">
        <f>IFERROR(__xludf.DUMMYFUNCTION("""COMPUTED_VALUE"""),"Megan Thong")</f>
        <v>Megan Thong</v>
      </c>
      <c r="Q25" s="1" t="str">
        <f>IFERROR(__xludf.DUMMYFUNCTION("""COMPUTED_VALUE"""),"Anok Kumar")</f>
        <v>Anok Kumar</v>
      </c>
    </row>
    <row r="26">
      <c r="A26" s="1" t="str">
        <f>IFERROR(__xludf.DUMMYFUNCTION("""COMPUTED_VALUE"""),"Mahathi Chintapalli")</f>
        <v>Mahathi Chintapalli</v>
      </c>
      <c r="C26" s="1" t="str">
        <f>IFERROR(__xludf.DUMMYFUNCTION("""COMPUTED_VALUE"""),"Sadmi")</f>
        <v>Sadmi</v>
      </c>
      <c r="E26" s="1" t="str">
        <f>IFERROR(__xludf.DUMMYFUNCTION("""COMPUTED_VALUE"""),"Shubhra Sachdev")</f>
        <v>Shubhra Sachdev</v>
      </c>
      <c r="G26" s="1" t="str">
        <f>IFERROR(__xludf.DUMMYFUNCTION("""COMPUTED_VALUE"""),"Ignacio Ruiz")</f>
        <v>Ignacio Ruiz</v>
      </c>
      <c r="I26" s="1" t="str">
        <f>IFERROR(__xludf.DUMMYFUNCTION("""COMPUTED_VALUE"""),"kamini")</f>
        <v>kamini</v>
      </c>
      <c r="K26" s="1" t="str">
        <f>IFERROR(__xludf.DUMMYFUNCTION("""COMPUTED_VALUE"""),"Anuja Sachan")</f>
        <v>Anuja Sachan</v>
      </c>
      <c r="M26" s="1" t="str">
        <f>IFERROR(__xludf.DUMMYFUNCTION("""COMPUTED_VALUE"""),"Willy Fitra Hendria")</f>
        <v>Willy Fitra Hendria</v>
      </c>
      <c r="O26" s="1" t="str">
        <f>IFERROR(__xludf.DUMMYFUNCTION("""COMPUTED_VALUE"""),"Daniel Garcia")</f>
        <v>Daniel Garcia</v>
      </c>
      <c r="Q26" s="1" t="str">
        <f>IFERROR(__xludf.DUMMYFUNCTION("""COMPUTED_VALUE"""),"Aygul Bayramova")</f>
        <v>Aygul Bayramova</v>
      </c>
    </row>
    <row r="27">
      <c r="A27" s="1" t="str">
        <f>IFERROR(__xludf.DUMMYFUNCTION("""COMPUTED_VALUE"""),"Ajay thakur")</f>
        <v>Ajay thakur</v>
      </c>
      <c r="C27" s="1" t="str">
        <f>IFERROR(__xludf.DUMMYFUNCTION("""COMPUTED_VALUE"""),"Nuria A Malet Quintar")</f>
        <v>Nuria A Malet Quintar</v>
      </c>
      <c r="E27" s="1" t="str">
        <f>IFERROR(__xludf.DUMMYFUNCTION("""COMPUTED_VALUE"""),"Garima Sharma")</f>
        <v>Garima Sharma</v>
      </c>
      <c r="G27" s="1" t="str">
        <f>IFERROR(__xludf.DUMMYFUNCTION("""COMPUTED_VALUE"""),"Japesh Methuku")</f>
        <v>Japesh Methuku</v>
      </c>
      <c r="I27" s="1" t="str">
        <f>IFERROR(__xludf.DUMMYFUNCTION("""COMPUTED_VALUE"""),"Santhosh Mohan")</f>
        <v>Santhosh Mohan</v>
      </c>
      <c r="K27" s="1" t="str">
        <f>IFERROR(__xludf.DUMMYFUNCTION("""COMPUTED_VALUE"""),"Gloria Nneoma Onwuneme")</f>
        <v>Gloria Nneoma Onwuneme</v>
      </c>
      <c r="M27" s="1" t="str">
        <f>IFERROR(__xludf.DUMMYFUNCTION("""COMPUTED_VALUE"""),"Maria Rios Delgado")</f>
        <v>Maria Rios Delgado</v>
      </c>
      <c r="O27" s="1" t="str">
        <f>IFERROR(__xludf.DUMMYFUNCTION("""COMPUTED_VALUE"""),"Peninah")</f>
        <v>Peninah</v>
      </c>
      <c r="Q27" s="1" t="str">
        <f>IFERROR(__xludf.DUMMYFUNCTION("""COMPUTED_VALUE"""),"yash-makes-machines-learn")</f>
        <v>yash-makes-machines-learn</v>
      </c>
    </row>
    <row r="28">
      <c r="A28" s="1" t="str">
        <f>IFERROR(__xludf.DUMMYFUNCTION("""COMPUTED_VALUE"""),"Aga Figiel")</f>
        <v>Aga Figiel</v>
      </c>
      <c r="C28" s="1" t="str">
        <f>IFERROR(__xludf.DUMMYFUNCTION("""COMPUTED_VALUE"""),"Susan Ihejirika")</f>
        <v>Susan Ihejirika</v>
      </c>
      <c r="E28" s="1" t="str">
        <f>IFERROR(__xludf.DUMMYFUNCTION("""COMPUTED_VALUE"""),"Bharath Chakilela")</f>
        <v>Bharath Chakilela</v>
      </c>
      <c r="G28" s="1" t="str">
        <f>IFERROR(__xludf.DUMMYFUNCTION("""COMPUTED_VALUE"""),"mlearner")</f>
        <v>mlearner</v>
      </c>
      <c r="I28" s="1" t="str">
        <f>IFERROR(__xludf.DUMMYFUNCTION("""COMPUTED_VALUE"""),"Mohammad Abdullah")</f>
        <v>Mohammad Abdullah</v>
      </c>
      <c r="K28" s="1" t="str">
        <f>IFERROR(__xludf.DUMMYFUNCTION("""COMPUTED_VALUE"""),"Rasha Assaf")</f>
        <v>Rasha Assaf</v>
      </c>
      <c r="M28" s="1" t="str">
        <f>IFERROR(__xludf.DUMMYFUNCTION("""COMPUTED_VALUE"""),"aditya.bansal1235")</f>
        <v>aditya.bansal1235</v>
      </c>
      <c r="O28" s="1" t="str">
        <f>IFERROR(__xludf.DUMMYFUNCTION("""COMPUTED_VALUE"""),"Ashika")</f>
        <v>Ashika</v>
      </c>
      <c r="Q28" s="1" t="str">
        <f>IFERROR(__xludf.DUMMYFUNCTION("""COMPUTED_VALUE"""),"Sahil Arora")</f>
        <v>Sahil Arora</v>
      </c>
    </row>
    <row r="29">
      <c r="A29" s="1" t="str">
        <f>IFERROR(__xludf.DUMMYFUNCTION("""COMPUTED_VALUE"""),"Marie Carmelina Sandrine Joseph")</f>
        <v>Marie Carmelina Sandrine Joseph</v>
      </c>
      <c r="C29" s="1" t="str">
        <f>IFERROR(__xludf.DUMMYFUNCTION("""COMPUTED_VALUE"""),"Mahesh")</f>
        <v>Mahesh</v>
      </c>
      <c r="E29" s="1" t="str">
        <f>IFERROR(__xludf.DUMMYFUNCTION("""COMPUTED_VALUE"""),"couragedike")</f>
        <v>couragedike</v>
      </c>
      <c r="G29" s="1" t="str">
        <f>IFERROR(__xludf.DUMMYFUNCTION("""COMPUTED_VALUE"""),"Vatsal Shah")</f>
        <v>Vatsal Shah</v>
      </c>
      <c r="I29" s="1" t="str">
        <f>IFERROR(__xludf.DUMMYFUNCTION("""COMPUTED_VALUE"""),"Madis Kaspar Nigol")</f>
        <v>Madis Kaspar Nigol</v>
      </c>
      <c r="K29" s="1" t="str">
        <f>IFERROR(__xludf.DUMMYFUNCTION("""COMPUTED_VALUE"""),"Alexander M")</f>
        <v>Alexander M</v>
      </c>
      <c r="M29" s="1" t="str">
        <f>IFERROR(__xludf.DUMMYFUNCTION("""COMPUTED_VALUE"""),"Alexander Kariuki")</f>
        <v>Alexander Kariuki</v>
      </c>
      <c r="O29" s="1" t="str">
        <f>IFERROR(__xludf.DUMMYFUNCTION("""COMPUTED_VALUE"""),"TousifAhamed")</f>
        <v>TousifAhamed</v>
      </c>
      <c r="Q29" s="1" t="str">
        <f>IFERROR(__xludf.DUMMYFUNCTION("""COMPUTED_VALUE"""),"Sayed Maheen Basheer")</f>
        <v>Sayed Maheen Basheer</v>
      </c>
    </row>
    <row r="30">
      <c r="A30" s="1" t="str">
        <f>IFERROR(__xludf.DUMMYFUNCTION("""COMPUTED_VALUE"""),"Daniela Llano")</f>
        <v>Daniela Llano</v>
      </c>
      <c r="C30" s="1" t="str">
        <f>IFERROR(__xludf.DUMMYFUNCTION("""COMPUTED_VALUE"""),"Mayur Kanojiya")</f>
        <v>Mayur Kanojiya</v>
      </c>
      <c r="E30" s="1" t="str">
        <f>IFERROR(__xludf.DUMMYFUNCTION("""COMPUTED_VALUE"""),"Ayoyinka")</f>
        <v>Ayoyinka</v>
      </c>
      <c r="G30" s="1" t="str">
        <f>IFERROR(__xludf.DUMMYFUNCTION("""COMPUTED_VALUE"""),"dahespindola")</f>
        <v>dahespindola</v>
      </c>
      <c r="I30" s="1" t="str">
        <f>IFERROR(__xludf.DUMMYFUNCTION("""COMPUTED_VALUE"""),"SnehaPawar")</f>
        <v>SnehaPawar</v>
      </c>
      <c r="K30" s="1" t="str">
        <f>IFERROR(__xludf.DUMMYFUNCTION("""COMPUTED_VALUE"""),"temi")</f>
        <v>temi</v>
      </c>
      <c r="M30" s="1" t="str">
        <f>IFERROR(__xludf.DUMMYFUNCTION("""COMPUTED_VALUE"""),"Ajna")</f>
        <v>Ajna</v>
      </c>
      <c r="O30" s="1" t="str">
        <f>IFERROR(__xludf.DUMMYFUNCTION("""COMPUTED_VALUE"""),"massoudhamad")</f>
        <v>massoudhamad</v>
      </c>
      <c r="Q30" s="1" t="str">
        <f>IFERROR(__xludf.DUMMYFUNCTION("""COMPUTED_VALUE"""),"sh.usmanikram")</f>
        <v>sh.usmanikram</v>
      </c>
    </row>
    <row r="31">
      <c r="A31" s="1" t="str">
        <f>IFERROR(__xludf.DUMMYFUNCTION("""COMPUTED_VALUE"""),"John Babalola")</f>
        <v>John Babalola</v>
      </c>
      <c r="C31" s="1" t="str">
        <f>IFERROR(__xludf.DUMMYFUNCTION("""COMPUTED_VALUE"""),"Gaston Tavara")</f>
        <v>Gaston Tavara</v>
      </c>
      <c r="E31" s="1" t="str">
        <f>IFERROR(__xludf.DUMMYFUNCTION("""COMPUTED_VALUE"""),"Oriji Sandra O")</f>
        <v>Oriji Sandra O</v>
      </c>
      <c r="G31" s="1" t="str">
        <f>IFERROR(__xludf.DUMMYFUNCTION("""COMPUTED_VALUE"""),"Rofiat Ibrahim")</f>
        <v>Rofiat Ibrahim</v>
      </c>
      <c r="I31" s="1" t="str">
        <f>IFERROR(__xludf.DUMMYFUNCTION("""COMPUTED_VALUE"""),"Maya")</f>
        <v>Maya</v>
      </c>
      <c r="K31" s="1" t="str">
        <f>IFERROR(__xludf.DUMMYFUNCTION("""COMPUTED_VALUE"""),"Olalekan Bello")</f>
        <v>Olalekan Bello</v>
      </c>
      <c r="M31" s="1" t="str">
        <f>IFERROR(__xludf.DUMMYFUNCTION("""COMPUTED_VALUE"""),"Sivasankari")</f>
        <v>Sivasankari</v>
      </c>
      <c r="O31" s="1" t="str">
        <f>IFERROR(__xludf.DUMMYFUNCTION("""COMPUTED_VALUE"""),"Mukhesh narra")</f>
        <v>Mukhesh narra</v>
      </c>
      <c r="Q31" s="1" t="str">
        <f>IFERROR(__xludf.DUMMYFUNCTION("""COMPUTED_VALUE"""),"Neeharika")</f>
        <v>Neeharika</v>
      </c>
    </row>
    <row r="32">
      <c r="A32" s="1" t="str">
        <f>IFERROR(__xludf.DUMMYFUNCTION("""COMPUTED_VALUE"""),"Carlos Fernandez")</f>
        <v>Carlos Fernandez</v>
      </c>
      <c r="C32" s="1" t="str">
        <f>IFERROR(__xludf.DUMMYFUNCTION("""COMPUTED_VALUE"""),"Pbeugnet")</f>
        <v>Pbeugnet</v>
      </c>
      <c r="E32" s="1" t="str">
        <f>IFERROR(__xludf.DUMMYFUNCTION("""COMPUTED_VALUE"""),"Muhammad Yasir Mansoor")</f>
        <v>Muhammad Yasir Mansoor</v>
      </c>
      <c r="G32" s="1" t="str">
        <f>IFERROR(__xludf.DUMMYFUNCTION("""COMPUTED_VALUE"""),"Venkat Maguluri")</f>
        <v>Venkat Maguluri</v>
      </c>
      <c r="I32" s="1" t="str">
        <f>IFERROR(__xludf.DUMMYFUNCTION("""COMPUTED_VALUE"""),"Pedro Matos")</f>
        <v>Pedro Matos</v>
      </c>
      <c r="K32" s="1" t="str">
        <f>IFERROR(__xludf.DUMMYFUNCTION("""COMPUTED_VALUE"""),"Yogesh J")</f>
        <v>Yogesh J</v>
      </c>
      <c r="M32" s="1" t="str">
        <f>IFERROR(__xludf.DUMMYFUNCTION("""COMPUTED_VALUE"""),"Sahar Badr")</f>
        <v>Sahar Badr</v>
      </c>
      <c r="O32" s="1" t="str">
        <f>IFERROR(__xludf.DUMMYFUNCTION("""COMPUTED_VALUE"""),"ulfa")</f>
        <v>ulfa</v>
      </c>
      <c r="Q32" s="1" t="str">
        <f>IFERROR(__xludf.DUMMYFUNCTION("""COMPUTED_VALUE"""),"emmanuel macharia")</f>
        <v>emmanuel macharia</v>
      </c>
    </row>
    <row r="33">
      <c r="A33" s="1" t="str">
        <f>IFERROR(__xludf.DUMMYFUNCTION("""COMPUTED_VALUE"""),"Marija")</f>
        <v>Marija</v>
      </c>
      <c r="C33" s="1" t="str">
        <f>IFERROR(__xludf.DUMMYFUNCTION("""COMPUTED_VALUE"""),"Mahuq2005")</f>
        <v>Mahuq2005</v>
      </c>
      <c r="E33" s="1" t="str">
        <f>IFERROR(__xludf.DUMMYFUNCTION("""COMPUTED_VALUE"""),"Bharati")</f>
        <v>Bharati</v>
      </c>
      <c r="G33" s="1" t="str">
        <f>IFERROR(__xludf.DUMMYFUNCTION("""COMPUTED_VALUE"""),"pkams")</f>
        <v>pkams</v>
      </c>
      <c r="I33" s="1" t="str">
        <f>IFERROR(__xludf.DUMMYFUNCTION("""COMPUTED_VALUE"""),"Pankhuri Bhatnagar")</f>
        <v>Pankhuri Bhatnagar</v>
      </c>
      <c r="K33" s="1" t="str">
        <f>IFERROR(__xludf.DUMMYFUNCTION("""COMPUTED_VALUE"""),"Srishti")</f>
        <v>Srishti</v>
      </c>
      <c r="M33" s="1" t="str">
        <f>IFERROR(__xludf.DUMMYFUNCTION("""COMPUTED_VALUE"""),"Lavina")</f>
        <v>Lavina</v>
      </c>
      <c r="O33" s="1" t="str">
        <f>IFERROR(__xludf.DUMMYFUNCTION("""COMPUTED_VALUE"""),"Sanna Nazir")</f>
        <v>Sanna Nazir</v>
      </c>
      <c r="Q33" s="1" t="str">
        <f>IFERROR(__xludf.DUMMYFUNCTION("""COMPUTED_VALUE"""),"kkech")</f>
        <v>kkech</v>
      </c>
    </row>
    <row r="34">
      <c r="A34" s="1" t="str">
        <f>IFERROR(__xludf.DUMMYFUNCTION("""COMPUTED_VALUE"""),"Arushikha")</f>
        <v>Arushikha</v>
      </c>
      <c r="C34" s="1" t="str">
        <f>IFERROR(__xludf.DUMMYFUNCTION("""COMPUTED_VALUE"""),"Its_srs")</f>
        <v>Its_srs</v>
      </c>
      <c r="E34" s="1" t="str">
        <f>IFERROR(__xludf.DUMMYFUNCTION("""COMPUTED_VALUE"""),"Zhicui Zhang")</f>
        <v>Zhicui Zhang</v>
      </c>
      <c r="G34" s="1" t="str">
        <f>IFERROR(__xludf.DUMMYFUNCTION("""COMPUTED_VALUE"""),"Vikram Mark Radhakrishnan")</f>
        <v>Vikram Mark Radhakrishnan</v>
      </c>
      <c r="I34" s="1" t="str">
        <f>IFERROR(__xludf.DUMMYFUNCTION("""COMPUTED_VALUE"""),"Bhrigu")</f>
        <v>Bhrigu</v>
      </c>
      <c r="K34" s="1" t="str">
        <f>IFERROR(__xludf.DUMMYFUNCTION("""COMPUTED_VALUE"""),"Hari Prasanth SM")</f>
        <v>Hari Prasanth SM</v>
      </c>
      <c r="M34" s="1" t="str">
        <f>IFERROR(__xludf.DUMMYFUNCTION("""COMPUTED_VALUE"""),"Pavan B J")</f>
        <v>Pavan B J</v>
      </c>
      <c r="O34" s="1" t="str">
        <f>IFERROR(__xludf.DUMMYFUNCTION("""COMPUTED_VALUE"""),"Ankit Kumar Bhagat")</f>
        <v>Ankit Kumar Bhagat</v>
      </c>
      <c r="Q34" s="1" t="str">
        <f>IFERROR(__xludf.DUMMYFUNCTION("""COMPUTED_VALUE"""),"CASABLANCA")</f>
        <v>CASABLANCA</v>
      </c>
    </row>
    <row r="35">
      <c r="A35" s="1" t="str">
        <f>IFERROR(__xludf.DUMMYFUNCTION("""COMPUTED_VALUE"""),"Marcelo Pereira Marco Peres")</f>
        <v>Marcelo Pereira Marco Peres</v>
      </c>
      <c r="C35" s="1" t="str">
        <f>IFERROR(__xludf.DUMMYFUNCTION("""COMPUTED_VALUE"""),"Apurva K")</f>
        <v>Apurva K</v>
      </c>
      <c r="E35" s="1" t="str">
        <f>IFERROR(__xludf.DUMMYFUNCTION("""COMPUTED_VALUE"""),"Nabil Belmokhtar")</f>
        <v>Nabil Belmokhtar</v>
      </c>
      <c r="G35" s="1" t="str">
        <f>IFERROR(__xludf.DUMMYFUNCTION("""COMPUTED_VALUE"""),"Mirza Mehdi")</f>
        <v>Mirza Mehdi</v>
      </c>
      <c r="I35" s="1" t="str">
        <f>IFERROR(__xludf.DUMMYFUNCTION("""COMPUTED_VALUE"""),"juvchan")</f>
        <v>juvchan</v>
      </c>
      <c r="K35" s="1" t="str">
        <f>IFERROR(__xludf.DUMMYFUNCTION("""COMPUTED_VALUE"""),"Vidhi Agarwal")</f>
        <v>Vidhi Agarwal</v>
      </c>
      <c r="M35" s="1" t="str">
        <f>IFERROR(__xludf.DUMMYFUNCTION("""COMPUTED_VALUE"""),"Preeti Sharma")</f>
        <v>Preeti Sharma</v>
      </c>
      <c r="O35" s="1" t="str">
        <f>IFERROR(__xludf.DUMMYFUNCTION("""COMPUTED_VALUE"""),"Oguchi Ebuka Philip")</f>
        <v>Oguchi Ebuka Philip</v>
      </c>
      <c r="Q35" s="1" t="str">
        <f>IFERROR(__xludf.DUMMYFUNCTION("""COMPUTED_VALUE"""),"afir salwa")</f>
        <v>afir salwa</v>
      </c>
    </row>
    <row r="36">
      <c r="A36" s="1" t="str">
        <f>IFERROR(__xludf.DUMMYFUNCTION("""COMPUTED_VALUE"""),"Neha")</f>
        <v>Neha</v>
      </c>
      <c r="C36" s="1" t="str">
        <f>IFERROR(__xludf.DUMMYFUNCTION("""COMPUTED_VALUE"""),"Shatakshi Pachori")</f>
        <v>Shatakshi Pachori</v>
      </c>
      <c r="E36" s="1" t="str">
        <f>IFERROR(__xludf.DUMMYFUNCTION("""COMPUTED_VALUE"""),"Bilal Azmi")</f>
        <v>Bilal Azmi</v>
      </c>
      <c r="G36" s="1" t="str">
        <f>IFERROR(__xludf.DUMMYFUNCTION("""COMPUTED_VALUE"""),"Sumeet kumar singh")</f>
        <v>Sumeet kumar singh</v>
      </c>
      <c r="I36" s="1" t="str">
        <f>IFERROR(__xludf.DUMMYFUNCTION("""COMPUTED_VALUE"""),"Siva Teja")</f>
        <v>Siva Teja</v>
      </c>
      <c r="K36" s="1" t="str">
        <f>IFERROR(__xludf.DUMMYFUNCTION("""COMPUTED_VALUE"""),"Priya Gupta")</f>
        <v>Priya Gupta</v>
      </c>
      <c r="M36" s="1" t="str">
        <f>IFERROR(__xludf.DUMMYFUNCTION("""COMPUTED_VALUE"""),"Deep_B")</f>
        <v>Deep_B</v>
      </c>
      <c r="O36" s="1" t="str">
        <f>IFERROR(__xludf.DUMMYFUNCTION("""COMPUTED_VALUE"""),"Sachindev")</f>
        <v>Sachindev</v>
      </c>
      <c r="Q36" s="1" t="str">
        <f>IFERROR(__xludf.DUMMYFUNCTION("""COMPUTED_VALUE"""),"Mon Calma")</f>
        <v>Mon Calma</v>
      </c>
    </row>
    <row r="37">
      <c r="A37" s="1" t="str">
        <f>IFERROR(__xludf.DUMMYFUNCTION("""COMPUTED_VALUE"""),"Astha Sinha")</f>
        <v>Astha Sinha</v>
      </c>
      <c r="C37" s="1" t="str">
        <f>IFERROR(__xludf.DUMMYFUNCTION("""COMPUTED_VALUE"""),"Gabby")</f>
        <v>Gabby</v>
      </c>
      <c r="E37" s="1" t="str">
        <f>IFERROR(__xludf.DUMMYFUNCTION("""COMPUTED_VALUE"""),"Matt Abar")</f>
        <v>Matt Abar</v>
      </c>
      <c r="G37" s="1" t="str">
        <f>IFERROR(__xludf.DUMMYFUNCTION("""COMPUTED_VALUE"""),"Yuvraj")</f>
        <v>Yuvraj</v>
      </c>
      <c r="I37" s="1" t="str">
        <f>IFERROR(__xludf.DUMMYFUNCTION("""COMPUTED_VALUE"""),"AB")</f>
        <v>AB</v>
      </c>
      <c r="K37" s="1" t="str">
        <f>IFERROR(__xludf.DUMMYFUNCTION("""COMPUTED_VALUE"""),"Johanna Salazar White")</f>
        <v>Johanna Salazar White</v>
      </c>
      <c r="M37" s="1" t="str">
        <f>IFERROR(__xludf.DUMMYFUNCTION("""COMPUTED_VALUE"""),"hannes delbeke")</f>
        <v>hannes delbeke</v>
      </c>
      <c r="O37" s="1" t="str">
        <f>IFERROR(__xludf.DUMMYFUNCTION("""COMPUTED_VALUE"""),"Rosemary")</f>
        <v>Rosemary</v>
      </c>
      <c r="Q37" s="1" t="str">
        <f>IFERROR(__xludf.DUMMYFUNCTION("""COMPUTED_VALUE"""),"lutfisan")</f>
        <v>lutfisan</v>
      </c>
    </row>
    <row r="38">
      <c r="A38" s="1" t="str">
        <f>IFERROR(__xludf.DUMMYFUNCTION("""COMPUTED_VALUE"""),"Suman Dandapat")</f>
        <v>Suman Dandapat</v>
      </c>
      <c r="C38" s="1" t="str">
        <f>IFERROR(__xludf.DUMMYFUNCTION("""COMPUTED_VALUE"""),"Gayathri Venkatesh")</f>
        <v>Gayathri Venkatesh</v>
      </c>
      <c r="E38" s="1" t="str">
        <f>IFERROR(__xludf.DUMMYFUNCTION("""COMPUTED_VALUE"""),"Muhammad Farooq Tahir")</f>
        <v>Muhammad Farooq Tahir</v>
      </c>
      <c r="G38" s="1" t="str">
        <f>IFERROR(__xludf.DUMMYFUNCTION("""COMPUTED_VALUE"""),"am.leheta")</f>
        <v>am.leheta</v>
      </c>
      <c r="I38" s="1" t="str">
        <f>IFERROR(__xludf.DUMMYFUNCTION("""COMPUTED_VALUE"""),"Nilesh_Bhosale")</f>
        <v>Nilesh_Bhosale</v>
      </c>
      <c r="K38" s="1" t="str">
        <f>IFERROR(__xludf.DUMMYFUNCTION("""COMPUTED_VALUE"""),"Jagannathan Arumugam")</f>
        <v>Jagannathan Arumugam</v>
      </c>
      <c r="M38" s="1" t="str">
        <f>IFERROR(__xludf.DUMMYFUNCTION("""COMPUTED_VALUE"""),"Dare.Udacity")</f>
        <v>Dare.Udacity</v>
      </c>
      <c r="O38" s="1" t="str">
        <f>IFERROR(__xludf.DUMMYFUNCTION("""COMPUTED_VALUE"""),"Islamabad")</f>
        <v>Islamabad</v>
      </c>
      <c r="Q38" s="1" t="str">
        <f>IFERROR(__xludf.DUMMYFUNCTION("""COMPUTED_VALUE"""),"Rothwulf")</f>
        <v>Rothwulf</v>
      </c>
    </row>
    <row r="39">
      <c r="A39" s="1" t="str">
        <f>IFERROR(__xludf.DUMMYFUNCTION("""COMPUTED_VALUE"""),"Bhadresh Savani")</f>
        <v>Bhadresh Savani</v>
      </c>
      <c r="C39" s="1" t="str">
        <f>IFERROR(__xludf.DUMMYFUNCTION("""COMPUTED_VALUE"""),"Ayman Fatima")</f>
        <v>Ayman Fatima</v>
      </c>
      <c r="E39" s="1" t="str">
        <f>IFERROR(__xludf.DUMMYFUNCTION("""COMPUTED_VALUE"""),"Ayushi Choudhary")</f>
        <v>Ayushi Choudhary</v>
      </c>
      <c r="G39" s="1" t="str">
        <f>IFERROR(__xludf.DUMMYFUNCTION("""COMPUTED_VALUE"""),"Adekunle Gabriel")</f>
        <v>Adekunle Gabriel</v>
      </c>
      <c r="I39" s="1" t="str">
        <f>IFERROR(__xludf.DUMMYFUNCTION("""COMPUTED_VALUE"""),"Rikki.M")</f>
        <v>Rikki.M</v>
      </c>
      <c r="K39" s="1" t="str">
        <f>IFERROR(__xludf.DUMMYFUNCTION("""COMPUTED_VALUE"""),"Aron Castro")</f>
        <v>Aron Castro</v>
      </c>
      <c r="M39" s="1" t="str">
        <f>IFERROR(__xludf.DUMMYFUNCTION("""COMPUTED_VALUE"""),"Constance Maurer")</f>
        <v>Constance Maurer</v>
      </c>
      <c r="O39" s="1" t="str">
        <f>IFERROR(__xludf.DUMMYFUNCTION("""COMPUTED_VALUE"""),"K Anusha")</f>
        <v>K Anusha</v>
      </c>
      <c r="Q39" s="1" t="str">
        <f>IFERROR(__xludf.DUMMYFUNCTION("""COMPUTED_VALUE"""),"Liberto")</f>
        <v>Liberto</v>
      </c>
    </row>
    <row r="40">
      <c r="A40" s="1" t="str">
        <f>IFERROR(__xludf.DUMMYFUNCTION("""COMPUTED_VALUE"""),"Taha")</f>
        <v>Taha</v>
      </c>
      <c r="C40" s="1" t="str">
        <f>IFERROR(__xludf.DUMMYFUNCTION("""COMPUTED_VALUE"""),"cgimenest")</f>
        <v>cgimenest</v>
      </c>
      <c r="E40" s="1" t="str">
        <f>IFERROR(__xludf.DUMMYFUNCTION("""COMPUTED_VALUE"""),"Russell Hanna")</f>
        <v>Russell Hanna</v>
      </c>
      <c r="G40" s="1" t="str">
        <f>IFERROR(__xludf.DUMMYFUNCTION("""COMPUTED_VALUE"""),"Venn Dingal")</f>
        <v>Venn Dingal</v>
      </c>
      <c r="I40" s="1" t="str">
        <f>IFERROR(__xludf.DUMMYFUNCTION("""COMPUTED_VALUE"""),"Gabriel Perez")</f>
        <v>Gabriel Perez</v>
      </c>
      <c r="K40" s="1" t="str">
        <f>IFERROR(__xludf.DUMMYFUNCTION("""COMPUTED_VALUE"""),"Nishkarsh Vardhan")</f>
        <v>Nishkarsh Vardhan</v>
      </c>
      <c r="M40" s="1" t="str">
        <f>IFERROR(__xludf.DUMMYFUNCTION("""COMPUTED_VALUE"""),"Abhishek")</f>
        <v>Abhishek</v>
      </c>
      <c r="O40" s="1" t="str">
        <f>IFERROR(__xludf.DUMMYFUNCTION("""COMPUTED_VALUE"""),"Noubissie Landry")</f>
        <v>Noubissie Landry</v>
      </c>
      <c r="Q40" s="1" t="str">
        <f>IFERROR(__xludf.DUMMYFUNCTION("""COMPUTED_VALUE"""),"Ankita Sinha")</f>
        <v>Ankita Sinha</v>
      </c>
    </row>
    <row r="41">
      <c r="A41" s="1" t="str">
        <f>IFERROR(__xludf.DUMMYFUNCTION("""COMPUTED_VALUE"""),"Renu Konda")</f>
        <v>Renu Konda</v>
      </c>
      <c r="C41" s="1" t="str">
        <f>IFERROR(__xludf.DUMMYFUNCTION("""COMPUTED_VALUE"""),"Hariharan Palanichamy")</f>
        <v>Hariharan Palanichamy</v>
      </c>
      <c r="E41" s="1" t="str">
        <f>IFERROR(__xludf.DUMMYFUNCTION("""COMPUTED_VALUE"""),"Joyce Annie George")</f>
        <v>Joyce Annie George</v>
      </c>
      <c r="G41" s="1" t="str">
        <f>IFERROR(__xludf.DUMMYFUNCTION("""COMPUTED_VALUE"""),"Yogeshsinghal50")</f>
        <v>Yogeshsinghal50</v>
      </c>
      <c r="I41" s="1" t="str">
        <f>IFERROR(__xludf.DUMMYFUNCTION("""COMPUTED_VALUE"""),"Ankit")</f>
        <v>Ankit</v>
      </c>
      <c r="K41" s="1" t="str">
        <f>IFERROR(__xludf.DUMMYFUNCTION("""COMPUTED_VALUE"""),"priyranjan.udacity")</f>
        <v>priyranjan.udacity</v>
      </c>
      <c r="M41" s="1" t="str">
        <f>IFERROR(__xludf.DUMMYFUNCTION("""COMPUTED_VALUE"""),"gul jain")</f>
        <v>gul jain</v>
      </c>
      <c r="O41" s="1" t="str">
        <f>IFERROR(__xludf.DUMMYFUNCTION("""COMPUTED_VALUE"""),"Shaista Aman")</f>
        <v>Shaista Aman</v>
      </c>
      <c r="Q41" s="1" t="str">
        <f>IFERROR(__xludf.DUMMYFUNCTION("""COMPUTED_VALUE"""),"Smriti Jha")</f>
        <v>Smriti Jha</v>
      </c>
    </row>
    <row r="42">
      <c r="A42" s="1" t="str">
        <f>IFERROR(__xludf.DUMMYFUNCTION("""COMPUTED_VALUE"""),"Shubham Sharma")</f>
        <v>Shubham Sharma</v>
      </c>
      <c r="C42" s="1" t="str">
        <f>IFERROR(__xludf.DUMMYFUNCTION("""COMPUTED_VALUE"""),"Cesar S.")</f>
        <v>Cesar S.</v>
      </c>
      <c r="E42" s="1" t="str">
        <f>IFERROR(__xludf.DUMMYFUNCTION("""COMPUTED_VALUE"""),"Kevin Bardool")</f>
        <v>Kevin Bardool</v>
      </c>
      <c r="G42" s="1" t="str">
        <f>IFERROR(__xludf.DUMMYFUNCTION("""COMPUTED_VALUE"""),"Sophia Okito")</f>
        <v>Sophia Okito</v>
      </c>
      <c r="I42" s="1" t="str">
        <f>IFERROR(__xludf.DUMMYFUNCTION("""COMPUTED_VALUE"""),"Kavyashree B S")</f>
        <v>Kavyashree B S</v>
      </c>
      <c r="K42" s="1" t="str">
        <f>IFERROR(__xludf.DUMMYFUNCTION("""COMPUTED_VALUE"""),"Andre")</f>
        <v>Andre</v>
      </c>
      <c r="M42" s="1" t="str">
        <f>IFERROR(__xludf.DUMMYFUNCTION("""COMPUTED_VALUE"""),"Kimaya")</f>
        <v>Kimaya</v>
      </c>
      <c r="O42" s="1" t="str">
        <f>IFERROR(__xludf.DUMMYFUNCTION("""COMPUTED_VALUE"""),"Felicia Tay")</f>
        <v>Felicia Tay</v>
      </c>
      <c r="Q42" s="1" t="str">
        <f>IFERROR(__xludf.DUMMYFUNCTION("""COMPUTED_VALUE"""),"Harini Pavithra")</f>
        <v>Harini Pavithra</v>
      </c>
    </row>
    <row r="43">
      <c r="A43" s="1" t="str">
        <f>IFERROR(__xludf.DUMMYFUNCTION("""COMPUTED_VALUE"""),"Neeraj Ruhela")</f>
        <v>Neeraj Ruhela</v>
      </c>
      <c r="C43" s="1" t="str">
        <f>IFERROR(__xludf.DUMMYFUNCTION("""COMPUTED_VALUE"""),"Devesh Tarasia")</f>
        <v>Devesh Tarasia</v>
      </c>
      <c r="E43" s="1" t="str">
        <f>IFERROR(__xludf.DUMMYFUNCTION("""COMPUTED_VALUE"""),"Pratyusha Kumar Sahu")</f>
        <v>Pratyusha Kumar Sahu</v>
      </c>
      <c r="G43" s="1" t="str">
        <f>IFERROR(__xludf.DUMMYFUNCTION("""COMPUTED_VALUE"""),"rishabh uniyal")</f>
        <v>rishabh uniyal</v>
      </c>
      <c r="I43" s="1" t="str">
        <f>IFERROR(__xludf.DUMMYFUNCTION("""COMPUTED_VALUE"""),"Venkata Ravi K A")</f>
        <v>Venkata Ravi K A</v>
      </c>
      <c r="K43" s="1" t="str">
        <f>IFERROR(__xludf.DUMMYFUNCTION("""COMPUTED_VALUE"""),"Yuan Tian")</f>
        <v>Yuan Tian</v>
      </c>
      <c r="M43" s="1" t="str">
        <f>IFERROR(__xludf.DUMMYFUNCTION("""COMPUTED_VALUE"""),"Reijay")</f>
        <v>Reijay</v>
      </c>
      <c r="O43" s="1" t="str">
        <f>IFERROR(__xludf.DUMMYFUNCTION("""COMPUTED_VALUE"""),"Sagar Jangid")</f>
        <v>Sagar Jangid</v>
      </c>
      <c r="Q43" s="1" t="str">
        <f>IFERROR(__xludf.DUMMYFUNCTION("""COMPUTED_VALUE"""),"karthikeyan")</f>
        <v>karthikeyan</v>
      </c>
    </row>
    <row r="44">
      <c r="A44" s="1" t="str">
        <f>IFERROR(__xludf.DUMMYFUNCTION("""COMPUTED_VALUE"""),"Somya Dwivedi")</f>
        <v>Somya Dwivedi</v>
      </c>
      <c r="C44" s="1" t="str">
        <f>IFERROR(__xludf.DUMMYFUNCTION("""COMPUTED_VALUE"""),"Vani Gupta")</f>
        <v>Vani Gupta</v>
      </c>
      <c r="E44" s="1" t="str">
        <f>IFERROR(__xludf.DUMMYFUNCTION("""COMPUTED_VALUE"""),"Masi")</f>
        <v>Masi</v>
      </c>
      <c r="G44" s="1" t="str">
        <f>IFERROR(__xludf.DUMMYFUNCTION("""COMPUTED_VALUE"""),"Harits Abdr")</f>
        <v>Harits Abdr</v>
      </c>
      <c r="I44" s="1" t="str">
        <f>IFERROR(__xludf.DUMMYFUNCTION("""COMPUTED_VALUE"""),"Nkem")</f>
        <v>Nkem</v>
      </c>
      <c r="K44" s="1" t="str">
        <f>IFERROR(__xludf.DUMMYFUNCTION("""COMPUTED_VALUE"""),"Amber Clark")</f>
        <v>Amber Clark</v>
      </c>
      <c r="M44" s="1" t="str">
        <f>IFERROR(__xludf.DUMMYFUNCTION("""COMPUTED_VALUE"""),"Suraj")</f>
        <v>Suraj</v>
      </c>
      <c r="O44" s="1" t="str">
        <f>IFERROR(__xludf.DUMMYFUNCTION("""COMPUTED_VALUE"""),"Amit Pradhan")</f>
        <v>Amit Pradhan</v>
      </c>
      <c r="Q44" s="1" t="str">
        <f>IFERROR(__xludf.DUMMYFUNCTION("""COMPUTED_VALUE"""),"Shayla Costello")</f>
        <v>Shayla Costello</v>
      </c>
    </row>
    <row r="45">
      <c r="A45" s="1" t="str">
        <f>IFERROR(__xludf.DUMMYFUNCTION("""COMPUTED_VALUE"""),"Hemangee De")</f>
        <v>Hemangee De</v>
      </c>
      <c r="C45" s="1" t="str">
        <f>IFERROR(__xludf.DUMMYFUNCTION("""COMPUTED_VALUE"""),"Sandy")</f>
        <v>Sandy</v>
      </c>
      <c r="E45" s="1" t="str">
        <f>IFERROR(__xludf.DUMMYFUNCTION("""COMPUTED_VALUE"""),"Aayush Sharma")</f>
        <v>Aayush Sharma</v>
      </c>
      <c r="G45" s="1" t="str">
        <f>IFERROR(__xludf.DUMMYFUNCTION("""COMPUTED_VALUE"""),"Mark Ye")</f>
        <v>Mark Ye</v>
      </c>
      <c r="I45" s="1" t="str">
        <f>IFERROR(__xludf.DUMMYFUNCTION("""COMPUTED_VALUE"""),"godsenteliel")</f>
        <v>godsenteliel</v>
      </c>
      <c r="K45" s="1" t="str">
        <f>IFERROR(__xludf.DUMMYFUNCTION("""COMPUTED_VALUE"""),"Rahul Lokesh")</f>
        <v>Rahul Lokesh</v>
      </c>
      <c r="M45" s="1" t="str">
        <f>IFERROR(__xludf.DUMMYFUNCTION("""COMPUTED_VALUE"""),"Quy Vu")</f>
        <v>Quy Vu</v>
      </c>
      <c r="O45" s="1" t="str">
        <f>IFERROR(__xludf.DUMMYFUNCTION("""COMPUTED_VALUE"""),"Amit Pradhan")</f>
        <v>Amit Pradhan</v>
      </c>
      <c r="Q45" s="1" t="str">
        <f>IFERROR(__xludf.DUMMYFUNCTION("""COMPUTED_VALUE"""),"Elijah Kiplimo")</f>
        <v>Elijah Kiplimo</v>
      </c>
    </row>
    <row r="46">
      <c r="A46" s="1" t="str">
        <f>IFERROR(__xludf.DUMMYFUNCTION("""COMPUTED_VALUE"""),"Balu_r")</f>
        <v>Balu_r</v>
      </c>
      <c r="C46" s="1" t="str">
        <f>IFERROR(__xludf.DUMMYFUNCTION("""COMPUTED_VALUE"""),"Vikram Verma")</f>
        <v>Vikram Verma</v>
      </c>
      <c r="E46" s="1" t="str">
        <f>IFERROR(__xludf.DUMMYFUNCTION("""COMPUTED_VALUE"""),"SomenBag")</f>
        <v>SomenBag</v>
      </c>
      <c r="G46" s="1" t="str">
        <f>IFERROR(__xludf.DUMMYFUNCTION("""COMPUTED_VALUE"""),"Guei-Ya Jhang")</f>
        <v>Guei-Ya Jhang</v>
      </c>
      <c r="I46" s="1" t="str">
        <f>IFERROR(__xludf.DUMMYFUNCTION("""COMPUTED_VALUE"""),"rafayel")</f>
        <v>rafayel</v>
      </c>
      <c r="K46" s="1" t="str">
        <f>IFERROR(__xludf.DUMMYFUNCTION("""COMPUTED_VALUE"""),"Tomii")</f>
        <v>Tomii</v>
      </c>
      <c r="M46" s="1" t="str">
        <f>IFERROR(__xludf.DUMMYFUNCTION("""COMPUTED_VALUE"""),"Sani Kamal")</f>
        <v>Sani Kamal</v>
      </c>
      <c r="O46" s="1" t="str">
        <f>IFERROR(__xludf.DUMMYFUNCTION("""COMPUTED_VALUE"""),"Freddy V")</f>
        <v>Freddy V</v>
      </c>
      <c r="Q46" s="1" t="str">
        <f>IFERROR(__xludf.DUMMYFUNCTION("""COMPUTED_VALUE"""),"Puneet Saluja")</f>
        <v>Puneet Saluja</v>
      </c>
    </row>
    <row r="47">
      <c r="A47" s="1" t="str">
        <f>IFERROR(__xludf.DUMMYFUNCTION("""COMPUTED_VALUE"""),"Paul Nkem Betekong")</f>
        <v>Paul Nkem Betekong</v>
      </c>
      <c r="C47" s="1" t="str">
        <f>IFERROR(__xludf.DUMMYFUNCTION("""COMPUTED_VALUE"""),"Ikram")</f>
        <v>Ikram</v>
      </c>
      <c r="E47" s="1" t="str">
        <f>IFERROR(__xludf.DUMMYFUNCTION("""COMPUTED_VALUE"""),"Muhammad Zubair")</f>
        <v>Muhammad Zubair</v>
      </c>
      <c r="G47" s="1" t="str">
        <f>IFERROR(__xludf.DUMMYFUNCTION("""COMPUTED_VALUE"""),"MissDesire")</f>
        <v>MissDesire</v>
      </c>
      <c r="I47" s="1" t="str">
        <f>IFERROR(__xludf.DUMMYFUNCTION("""COMPUTED_VALUE"""),"Svetlana Krätschmer")</f>
        <v>Svetlana Krätschmer</v>
      </c>
      <c r="K47" s="1" t="str">
        <f>IFERROR(__xludf.DUMMYFUNCTION("""COMPUTED_VALUE"""),"Vamshika Lekkala")</f>
        <v>Vamshika Lekkala</v>
      </c>
      <c r="M47" s="1" t="str">
        <f>IFERROR(__xludf.DUMMYFUNCTION("""COMPUTED_VALUE"""),"Erode")</f>
        <v>Erode</v>
      </c>
      <c r="O47" s="1" t="str">
        <f>IFERROR(__xludf.DUMMYFUNCTION("""COMPUTED_VALUE"""),"surekha Ramireddy")</f>
        <v>surekha Ramireddy</v>
      </c>
      <c r="Q47" s="1" t="str">
        <f>IFERROR(__xludf.DUMMYFUNCTION("""COMPUTED_VALUE"""),"lakin.patel")</f>
        <v>lakin.patel</v>
      </c>
    </row>
    <row r="48">
      <c r="A48" s="1" t="str">
        <f>IFERROR(__xludf.DUMMYFUNCTION("""COMPUTED_VALUE"""),"Jo")</f>
        <v>Jo</v>
      </c>
      <c r="C48" s="1" t="str">
        <f>IFERROR(__xludf.DUMMYFUNCTION("""COMPUTED_VALUE"""),"Kevin Prinsloo")</f>
        <v>Kevin Prinsloo</v>
      </c>
      <c r="E48" s="1" t="str">
        <f>IFERROR(__xludf.DUMMYFUNCTION("""COMPUTED_VALUE"""),"Rohit.Goshalawale")</f>
        <v>Rohit.Goshalawale</v>
      </c>
      <c r="G48" s="1" t="str">
        <f>IFERROR(__xludf.DUMMYFUNCTION("""COMPUTED_VALUE"""),"Norman Lim")</f>
        <v>Norman Lim</v>
      </c>
      <c r="I48" s="1" t="str">
        <f>IFERROR(__xludf.DUMMYFUNCTION("""COMPUTED_VALUE"""),"Rakshaa Viswanathan")</f>
        <v>Rakshaa Viswanathan</v>
      </c>
      <c r="K48" s="1" t="str">
        <f>IFERROR(__xludf.DUMMYFUNCTION("""COMPUTED_VALUE"""),"Sahil Jain")</f>
        <v>Sahil Jain</v>
      </c>
      <c r="M48" s="1" t="str">
        <f>IFERROR(__xludf.DUMMYFUNCTION("""COMPUTED_VALUE"""),"Anjali")</f>
        <v>Anjali</v>
      </c>
      <c r="O48" s="1" t="str">
        <f>IFERROR(__xludf.DUMMYFUNCTION("""COMPUTED_VALUE"""),"Wilson_Udacity_ML")</f>
        <v>Wilson_Udacity_ML</v>
      </c>
      <c r="Q48" s="1" t="str">
        <f>IFERROR(__xludf.DUMMYFUNCTION("""COMPUTED_VALUE"""),"Amina Assouane")</f>
        <v>Amina Assouane</v>
      </c>
    </row>
    <row r="49">
      <c r="A49" s="1" t="str">
        <f>IFERROR(__xludf.DUMMYFUNCTION("""COMPUTED_VALUE"""),"Surbhi Sharma")</f>
        <v>Surbhi Sharma</v>
      </c>
      <c r="C49" s="1" t="str">
        <f>IFERROR(__xludf.DUMMYFUNCTION("""COMPUTED_VALUE"""),"Rachhek shrestha")</f>
        <v>Rachhek shrestha</v>
      </c>
      <c r="E49" s="1" t="str">
        <f>IFERROR(__xludf.DUMMYFUNCTION("""COMPUTED_VALUE"""),"Michalis Chaviaras")</f>
        <v>Michalis Chaviaras</v>
      </c>
      <c r="G49" s="1" t="str">
        <f>IFERROR(__xludf.DUMMYFUNCTION("""COMPUTED_VALUE"""),"Mary Becken")</f>
        <v>Mary Becken</v>
      </c>
      <c r="I49" s="1" t="str">
        <f>IFERROR(__xludf.DUMMYFUNCTION("""COMPUTED_VALUE"""),"Lyse Arlette Aneze")</f>
        <v>Lyse Arlette Aneze</v>
      </c>
      <c r="K49" s="1" t="str">
        <f>IFERROR(__xludf.DUMMYFUNCTION("""COMPUTED_VALUE"""),"Luna")</f>
        <v>Luna</v>
      </c>
      <c r="M49" s="1" t="str">
        <f>IFERROR(__xludf.DUMMYFUNCTION("""COMPUTED_VALUE"""),"Omitusa Oluwafemi")</f>
        <v>Omitusa Oluwafemi</v>
      </c>
      <c r="O49" s="1" t="str">
        <f>IFERROR(__xludf.DUMMYFUNCTION("""COMPUTED_VALUE"""),"Chris M")</f>
        <v>Chris M</v>
      </c>
      <c r="Q49" s="1" t="str">
        <f>IFERROR(__xludf.DUMMYFUNCTION("""COMPUTED_VALUE"""),"Jafar")</f>
        <v>Jafar</v>
      </c>
    </row>
    <row r="50">
      <c r="A50" s="1" t="str">
        <f>IFERROR(__xludf.DUMMYFUNCTION("""COMPUTED_VALUE"""),"Alexander Korolev")</f>
        <v>Alexander Korolev</v>
      </c>
      <c r="C50" s="1" t="str">
        <f>IFERROR(__xludf.DUMMYFUNCTION("""COMPUTED_VALUE"""),"Md. Golam Mostafa")</f>
        <v>Md. Golam Mostafa</v>
      </c>
      <c r="E50" s="1" t="str">
        <f>IFERROR(__xludf.DUMMYFUNCTION("""COMPUTED_VALUE"""),"Sreenithi Sridharan")</f>
        <v>Sreenithi Sridharan</v>
      </c>
      <c r="G50" s="1" t="str">
        <f>IFERROR(__xludf.DUMMYFUNCTION("""COMPUTED_VALUE"""),"Ranganath Venkataraman")</f>
        <v>Ranganath Venkataraman</v>
      </c>
      <c r="I50" s="1" t="str">
        <f>IFERROR(__xludf.DUMMYFUNCTION("""COMPUTED_VALUE"""),"Sandra Dumitrescu")</f>
        <v>Sandra Dumitrescu</v>
      </c>
      <c r="K50" s="1" t="str">
        <f>IFERROR(__xludf.DUMMYFUNCTION("""COMPUTED_VALUE"""),"Dwitrisha Saha")</f>
        <v>Dwitrisha Saha</v>
      </c>
      <c r="M50" s="1" t="str">
        <f>IFERROR(__xludf.DUMMYFUNCTION("""COMPUTED_VALUE"""),"kirtika Jain")</f>
        <v>kirtika Jain</v>
      </c>
      <c r="O50" s="1" t="str">
        <f>IFERROR(__xludf.DUMMYFUNCTION("""COMPUTED_VALUE"""),"Indrajit Roy")</f>
        <v>Indrajit Roy</v>
      </c>
      <c r="Q50" s="1" t="str">
        <f>IFERROR(__xludf.DUMMYFUNCTION("""COMPUTED_VALUE"""),"Shruti Srivatsan")</f>
        <v>Shruti Srivatsan</v>
      </c>
    </row>
    <row r="51">
      <c r="A51" s="1" t="str">
        <f>IFERROR(__xludf.DUMMYFUNCTION("""COMPUTED_VALUE"""),"Nickson Thanda")</f>
        <v>Nickson Thanda</v>
      </c>
      <c r="C51" s="1" t="str">
        <f>IFERROR(__xludf.DUMMYFUNCTION("""COMPUTED_VALUE"""),"Maneesha Athikam")</f>
        <v>Maneesha Athikam</v>
      </c>
      <c r="E51" s="1" t="str">
        <f>IFERROR(__xludf.DUMMYFUNCTION("""COMPUTED_VALUE"""),"Vaishali Gagwani")</f>
        <v>Vaishali Gagwani</v>
      </c>
      <c r="G51" s="1" t="str">
        <f>IFERROR(__xludf.DUMMYFUNCTION("""COMPUTED_VALUE"""),"samiabutt")</f>
        <v>samiabutt</v>
      </c>
      <c r="I51" s="1" t="str">
        <f>IFERROR(__xludf.DUMMYFUNCTION("""COMPUTED_VALUE"""),"Abdul Haleem")</f>
        <v>Abdul Haleem</v>
      </c>
      <c r="K51" s="1" t="str">
        <f>IFERROR(__xludf.DUMMYFUNCTION("""COMPUTED_VALUE"""),"Kelvin Mwenda")</f>
        <v>Kelvin Mwenda</v>
      </c>
      <c r="M51" s="1" t="str">
        <f>IFERROR(__xludf.DUMMYFUNCTION("""COMPUTED_VALUE"""),"GabrielaF")</f>
        <v>GabrielaF</v>
      </c>
      <c r="O51" s="1" t="str">
        <f>IFERROR(__xludf.DUMMYFUNCTION("""COMPUTED_VALUE"""),"Vmalik")</f>
        <v>Vmalik</v>
      </c>
      <c r="Q51" s="1" t="str">
        <f>IFERROR(__xludf.DUMMYFUNCTION("""COMPUTED_VALUE"""),"Lamiae Hana")</f>
        <v>Lamiae Hana</v>
      </c>
    </row>
    <row r="52">
      <c r="A52" s="1" t="str">
        <f>IFERROR(__xludf.DUMMYFUNCTION("""COMPUTED_VALUE"""),"Tali")</f>
        <v>Tali</v>
      </c>
      <c r="C52" s="1" t="str">
        <f>IFERROR(__xludf.DUMMYFUNCTION("""COMPUTED_VALUE"""),"Huijun Zhao")</f>
        <v>Huijun Zhao</v>
      </c>
      <c r="E52" s="1" t="str">
        <f>IFERROR(__xludf.DUMMYFUNCTION("""COMPUTED_VALUE"""),"Ajinkya Ambike")</f>
        <v>Ajinkya Ambike</v>
      </c>
      <c r="G52" s="1" t="str">
        <f>IFERROR(__xludf.DUMMYFUNCTION("""COMPUTED_VALUE"""),"Krash")</f>
        <v>Krash</v>
      </c>
      <c r="I52" s="1" t="str">
        <f>IFERROR(__xludf.DUMMYFUNCTION("""COMPUTED_VALUE"""),"vishalnandanwar")</f>
        <v>vishalnandanwar</v>
      </c>
      <c r="K52" s="1" t="str">
        <f>IFERROR(__xludf.DUMMYFUNCTION("""COMPUTED_VALUE"""),"Peace Peters")</f>
        <v>Peace Peters</v>
      </c>
      <c r="M52" s="1" t="str">
        <f>IFERROR(__xludf.DUMMYFUNCTION("""COMPUTED_VALUE"""),"Apata oyinlade")</f>
        <v>Apata oyinlade</v>
      </c>
      <c r="O52" s="1" t="str">
        <f>IFERROR(__xludf.DUMMYFUNCTION("""COMPUTED_VALUE"""),"NIDHI_V")</f>
        <v>NIDHI_V</v>
      </c>
      <c r="Q52" s="1" t="str">
        <f>IFERROR(__xludf.DUMMYFUNCTION("""COMPUTED_VALUE"""),"akashjain832")</f>
        <v>akashjain832</v>
      </c>
    </row>
    <row r="53">
      <c r="A53" s="1" t="str">
        <f>IFERROR(__xludf.DUMMYFUNCTION("""COMPUTED_VALUE"""),"Maria Quijano")</f>
        <v>Maria Quijano</v>
      </c>
      <c r="C53" s="1" t="str">
        <f>IFERROR(__xludf.DUMMYFUNCTION("""COMPUTED_VALUE"""),"Juan Carlos Valerio")</f>
        <v>Juan Carlos Valerio</v>
      </c>
      <c r="E53" s="1" t="str">
        <f>IFERROR(__xludf.DUMMYFUNCTION("""COMPUTED_VALUE"""),"Rohit Raj")</f>
        <v>Rohit Raj</v>
      </c>
      <c r="G53" s="1" t="str">
        <f>IFERROR(__xludf.DUMMYFUNCTION("""COMPUTED_VALUE"""),"Aaron")</f>
        <v>Aaron</v>
      </c>
      <c r="I53" s="1" t="str">
        <f>IFERROR(__xludf.DUMMYFUNCTION("""COMPUTED_VALUE"""),"Mike McK")</f>
        <v>Mike McK</v>
      </c>
      <c r="K53" s="1" t="str">
        <f>IFERROR(__xludf.DUMMYFUNCTION("""COMPUTED_VALUE"""),"Krishna Gupta")</f>
        <v>Krishna Gupta</v>
      </c>
      <c r="M53" s="1" t="str">
        <f>IFERROR(__xludf.DUMMYFUNCTION("""COMPUTED_VALUE"""),"LUIS.CORCHADO")</f>
        <v>LUIS.CORCHADO</v>
      </c>
      <c r="O53" s="1" t="str">
        <f>IFERROR(__xludf.DUMMYFUNCTION("""COMPUTED_VALUE"""),"Jahnavi Jonnalagadda")</f>
        <v>Jahnavi Jonnalagadda</v>
      </c>
      <c r="Q53" s="1" t="str">
        <f>IFERROR(__xludf.DUMMYFUNCTION("""COMPUTED_VALUE"""),"Bhumika Saini")</f>
        <v>Bhumika Saini</v>
      </c>
    </row>
    <row r="54">
      <c r="A54" s="1" t="str">
        <f>IFERROR(__xludf.DUMMYFUNCTION("""COMPUTED_VALUE"""),"Mayowa Omotunde")</f>
        <v>Mayowa Omotunde</v>
      </c>
      <c r="C54" s="1" t="str">
        <f>IFERROR(__xludf.DUMMYFUNCTION("""COMPUTED_VALUE"""),"Swapna K E")</f>
        <v>Swapna K E</v>
      </c>
      <c r="E54" s="1" t="str">
        <f>IFERROR(__xludf.DUMMYFUNCTION("""COMPUTED_VALUE"""),"Maia Le")</f>
        <v>Maia Le</v>
      </c>
      <c r="G54" s="1" t="str">
        <f>IFERROR(__xludf.DUMMYFUNCTION("""COMPUTED_VALUE"""),"Foluwa")</f>
        <v>Foluwa</v>
      </c>
      <c r="I54" s="1" t="str">
        <f>IFERROR(__xludf.DUMMYFUNCTION("""COMPUTED_VALUE"""),"Ratna Deepak Aluru")</f>
        <v>Ratna Deepak Aluru</v>
      </c>
      <c r="K54" s="1" t="str">
        <f>IFERROR(__xludf.DUMMYFUNCTION("""COMPUTED_VALUE"""),"Amisha Rawat")</f>
        <v>Amisha Rawat</v>
      </c>
      <c r="M54" s="1" t="str">
        <f>IFERROR(__xludf.DUMMYFUNCTION("""COMPUTED_VALUE"""),"saleeta")</f>
        <v>saleeta</v>
      </c>
      <c r="O54" s="1" t="str">
        <f>IFERROR(__xludf.DUMMYFUNCTION("""COMPUTED_VALUE"""),"Akki07")</f>
        <v>Akki07</v>
      </c>
      <c r="Q54" s="1" t="str">
        <f>IFERROR(__xludf.DUMMYFUNCTION("""COMPUTED_VALUE"""),"Gunisha Chaturvedi")</f>
        <v>Gunisha Chaturvedi</v>
      </c>
    </row>
    <row r="55">
      <c r="A55" s="1" t="str">
        <f>IFERROR(__xludf.DUMMYFUNCTION("""COMPUTED_VALUE"""),"Vinod Koli")</f>
        <v>Vinod Koli</v>
      </c>
      <c r="C55" s="1" t="str">
        <f>IFERROR(__xludf.DUMMYFUNCTION("""COMPUTED_VALUE"""),"er1shivam")</f>
        <v>er1shivam</v>
      </c>
      <c r="E55" s="1" t="str">
        <f>IFERROR(__xludf.DUMMYFUNCTION("""COMPUTED_VALUE"""),"Angelica Cook")</f>
        <v>Angelica Cook</v>
      </c>
      <c r="G55" s="1" t="str">
        <f>IFERROR(__xludf.DUMMYFUNCTION("""COMPUTED_VALUE"""),"Jeremiah K.N.")</f>
        <v>Jeremiah K.N.</v>
      </c>
      <c r="I55" s="1" t="str">
        <f>IFERROR(__xludf.DUMMYFUNCTION("""COMPUTED_VALUE"""),"Bakhytdariya")</f>
        <v>Bakhytdariya</v>
      </c>
      <c r="K55" s="1" t="str">
        <f>IFERROR(__xludf.DUMMYFUNCTION("""COMPUTED_VALUE"""),"Daniel Garcia")</f>
        <v>Daniel Garcia</v>
      </c>
      <c r="M55" s="1" t="str">
        <f>IFERROR(__xludf.DUMMYFUNCTION("""COMPUTED_VALUE"""),"Shrishti Sharma")</f>
        <v>Shrishti Sharma</v>
      </c>
      <c r="O55" s="1" t="str">
        <f>IFERROR(__xludf.DUMMYFUNCTION("""COMPUTED_VALUE"""),"Lokesh")</f>
        <v>Lokesh</v>
      </c>
      <c r="Q55" s="1" t="str">
        <f>IFERROR(__xludf.DUMMYFUNCTION("""COMPUTED_VALUE"""),"Duygu")</f>
        <v>Duygu</v>
      </c>
    </row>
    <row r="56">
      <c r="A56" s="1" t="str">
        <f>IFERROR(__xludf.DUMMYFUNCTION("""COMPUTED_VALUE"""),"Aditya Sharma")</f>
        <v>Aditya Sharma</v>
      </c>
      <c r="C56" s="1" t="str">
        <f>IFERROR(__xludf.DUMMYFUNCTION("""COMPUTED_VALUE"""),"Devashish Shivmurthy")</f>
        <v>Devashish Shivmurthy</v>
      </c>
      <c r="E56" s="1" t="str">
        <f>IFERROR(__xludf.DUMMYFUNCTION("""COMPUTED_VALUE"""),"carloshvp")</f>
        <v>carloshvp</v>
      </c>
      <c r="G56" s="1" t="str">
        <f>IFERROR(__xludf.DUMMYFUNCTION("""COMPUTED_VALUE"""),"Xian Xun")</f>
        <v>Xian Xun</v>
      </c>
      <c r="I56" s="1" t="str">
        <f>IFERROR(__xludf.DUMMYFUNCTION("""COMPUTED_VALUE"""),"Cakra Ocha")</f>
        <v>Cakra Ocha</v>
      </c>
      <c r="K56" s="1" t="str">
        <f>IFERROR(__xludf.DUMMYFUNCTION("""COMPUTED_VALUE"""),"Hector")</f>
        <v>Hector</v>
      </c>
      <c r="M56" s="1" t="str">
        <f>IFERROR(__xludf.DUMMYFUNCTION("""COMPUTED_VALUE"""),"Abir Ghenaiet")</f>
        <v>Abir Ghenaiet</v>
      </c>
      <c r="O56" s="1" t="str">
        <f>IFERROR(__xludf.DUMMYFUNCTION("""COMPUTED_VALUE"""),"Alina Motygullina")</f>
        <v>Alina Motygullina</v>
      </c>
      <c r="Q56" s="1" t="str">
        <f>IFERROR(__xludf.DUMMYFUNCTION("""COMPUTED_VALUE"""),"Ala Qabaja")</f>
        <v>Ala Qabaja</v>
      </c>
    </row>
    <row r="57">
      <c r="A57" s="1" t="str">
        <f>IFERROR(__xludf.DUMMYFUNCTION("""COMPUTED_VALUE"""),"Sasanapuri Aishwarya")</f>
        <v>Sasanapuri Aishwarya</v>
      </c>
      <c r="C57" s="1" t="str">
        <f>IFERROR(__xludf.DUMMYFUNCTION("""COMPUTED_VALUE"""),"Tushika Singh")</f>
        <v>Tushika Singh</v>
      </c>
      <c r="E57" s="1" t="str">
        <f>IFERROR(__xludf.DUMMYFUNCTION("""COMPUTED_VALUE"""),"Idayat")</f>
        <v>Idayat</v>
      </c>
      <c r="G57" s="1" t="str">
        <f>IFERROR(__xludf.DUMMYFUNCTION("""COMPUTED_VALUE"""),"Joy Linda Wawira")</f>
        <v>Joy Linda Wawira</v>
      </c>
      <c r="I57" s="1" t="str">
        <f>IFERROR(__xludf.DUMMYFUNCTION("""COMPUTED_VALUE"""),"Shailendra Kumar")</f>
        <v>Shailendra Kumar</v>
      </c>
      <c r="K57" s="1" t="str">
        <f>IFERROR(__xludf.DUMMYFUNCTION("""COMPUTED_VALUE"""),"Luigi B")</f>
        <v>Luigi B</v>
      </c>
      <c r="M57" s="1" t="str">
        <f>IFERROR(__xludf.DUMMYFUNCTION("""COMPUTED_VALUE"""),"Subhasis Rout")</f>
        <v>Subhasis Rout</v>
      </c>
      <c r="O57" s="1" t="str">
        <f>IFERROR(__xludf.DUMMYFUNCTION("""COMPUTED_VALUE"""),"atalex")</f>
        <v>atalex</v>
      </c>
      <c r="Q57" s="1" t="str">
        <f>IFERROR(__xludf.DUMMYFUNCTION("""COMPUTED_VALUE"""),"Pasupuleti Chandana")</f>
        <v>Pasupuleti Chandana</v>
      </c>
    </row>
    <row r="58">
      <c r="A58" s="1" t="str">
        <f>IFERROR(__xludf.DUMMYFUNCTION("""COMPUTED_VALUE"""),"Caio Alencikas")</f>
        <v>Caio Alencikas</v>
      </c>
      <c r="C58" s="1" t="str">
        <f>IFERROR(__xludf.DUMMYFUNCTION("""COMPUTED_VALUE"""),"Gowthami")</f>
        <v>Gowthami</v>
      </c>
      <c r="E58" s="1" t="str">
        <f>IFERROR(__xludf.DUMMYFUNCTION("""COMPUTED_VALUE"""),"Anupriya Saraswat")</f>
        <v>Anupriya Saraswat</v>
      </c>
      <c r="G58" s="1" t="str">
        <f>IFERROR(__xludf.DUMMYFUNCTION("""COMPUTED_VALUE"""),"John Cabiles")</f>
        <v>John Cabiles</v>
      </c>
      <c r="I58" s="1" t="str">
        <f>IFERROR(__xludf.DUMMYFUNCTION("""COMPUTED_VALUE"""),"Nischitha N")</f>
        <v>Nischitha N</v>
      </c>
      <c r="K58" s="1" t="str">
        <f>IFERROR(__xludf.DUMMYFUNCTION("""COMPUTED_VALUE"""),"July")</f>
        <v>July</v>
      </c>
      <c r="M58" s="1" t="str">
        <f>IFERROR(__xludf.DUMMYFUNCTION("""COMPUTED_VALUE"""),"Loise")</f>
        <v>Loise</v>
      </c>
      <c r="O58" s="1" t="str">
        <f>IFERROR(__xludf.DUMMYFUNCTION("""COMPUTED_VALUE"""),"Karim Youssef")</f>
        <v>Karim Youssef</v>
      </c>
      <c r="Q58" s="1" t="str">
        <f>IFERROR(__xludf.DUMMYFUNCTION("""COMPUTED_VALUE"""),"Sara Karim")</f>
        <v>Sara Karim</v>
      </c>
    </row>
    <row r="59">
      <c r="A59" s="1" t="str">
        <f>IFERROR(__xludf.DUMMYFUNCTION("""COMPUTED_VALUE"""),"Mahulena Kuklova")</f>
        <v>Mahulena Kuklova</v>
      </c>
      <c r="C59" s="1" t="str">
        <f>IFERROR(__xludf.DUMMYFUNCTION("""COMPUTED_VALUE"""),"Wale Adelanwa")</f>
        <v>Wale Adelanwa</v>
      </c>
      <c r="E59" s="1" t="str">
        <f>IFERROR(__xludf.DUMMYFUNCTION("""COMPUTED_VALUE"""),"Mayur Gaidhane")</f>
        <v>Mayur Gaidhane</v>
      </c>
      <c r="G59" s="1" t="str">
        <f>IFERROR(__xludf.DUMMYFUNCTION("""COMPUTED_VALUE"""),"Harry Lu")</f>
        <v>Harry Lu</v>
      </c>
      <c r="I59" s="1" t="str">
        <f>IFERROR(__xludf.DUMMYFUNCTION("""COMPUTED_VALUE"""),"Stella Galamo")</f>
        <v>Stella Galamo</v>
      </c>
      <c r="K59" s="1" t="str">
        <f>IFERROR(__xludf.DUMMYFUNCTION("""COMPUTED_VALUE"""),"YusuphFatai-Ayoade.slack")</f>
        <v>YusuphFatai-Ayoade.slack</v>
      </c>
      <c r="M59" s="1" t="str">
        <f>IFERROR(__xludf.DUMMYFUNCTION("""COMPUTED_VALUE"""),"rogertovalle")</f>
        <v>rogertovalle</v>
      </c>
      <c r="O59" s="1" t="str">
        <f>IFERROR(__xludf.DUMMYFUNCTION("""COMPUTED_VALUE"""),"Sajjad")</f>
        <v>Sajjad</v>
      </c>
      <c r="Q59" s="1" t="str">
        <f>IFERROR(__xludf.DUMMYFUNCTION("""COMPUTED_VALUE"""),"Stan Taov")</f>
        <v>Stan Taov</v>
      </c>
    </row>
    <row r="60">
      <c r="A60" s="1" t="str">
        <f>IFERROR(__xludf.DUMMYFUNCTION("""COMPUTED_VALUE"""),"Rishika.Udacity")</f>
        <v>Rishika.Udacity</v>
      </c>
      <c r="C60" s="1" t="str">
        <f>IFERROR(__xludf.DUMMYFUNCTION("""COMPUTED_VALUE"""),"Sukanya Sahoo")</f>
        <v>Sukanya Sahoo</v>
      </c>
      <c r="E60" s="1" t="str">
        <f>IFERROR(__xludf.DUMMYFUNCTION("""COMPUTED_VALUE"""),"Debanshu Datta")</f>
        <v>Debanshu Datta</v>
      </c>
      <c r="G60" s="1" t="str">
        <f>IFERROR(__xludf.DUMMYFUNCTION("""COMPUTED_VALUE"""),"simchuck")</f>
        <v>simchuck</v>
      </c>
      <c r="I60" s="1" t="str">
        <f>IFERROR(__xludf.DUMMYFUNCTION("""COMPUTED_VALUE"""),"Laasya Kasaraneni")</f>
        <v>Laasya Kasaraneni</v>
      </c>
      <c r="K60" s="1" t="str">
        <f>IFERROR(__xludf.DUMMYFUNCTION("""COMPUTED_VALUE"""),"Harsahib Singh")</f>
        <v>Harsahib Singh</v>
      </c>
      <c r="M60" s="1" t="str">
        <f>IFERROR(__xludf.DUMMYFUNCTION("""COMPUTED_VALUE"""),"Islamabad")</f>
        <v>Islamabad</v>
      </c>
      <c r="O60" s="1" t="str">
        <f>IFERROR(__xludf.DUMMYFUNCTION("""COMPUTED_VALUE"""),"siddhartha bhattacharya")</f>
        <v>siddhartha bhattacharya</v>
      </c>
      <c r="Q60" s="1" t="str">
        <f>IFERROR(__xludf.DUMMYFUNCTION("""COMPUTED_VALUE"""),"enessari")</f>
        <v>enessari</v>
      </c>
    </row>
    <row r="61">
      <c r="A61" s="1" t="str">
        <f>IFERROR(__xludf.DUMMYFUNCTION("""COMPUTED_VALUE"""),"Nitinkumar Gupta")</f>
        <v>Nitinkumar Gupta</v>
      </c>
      <c r="C61" s="1" t="str">
        <f>IFERROR(__xludf.DUMMYFUNCTION("""COMPUTED_VALUE"""),"Oindrila Choudhury")</f>
        <v>Oindrila Choudhury</v>
      </c>
      <c r="E61" s="1" t="str">
        <f>IFERROR(__xludf.DUMMYFUNCTION("""COMPUTED_VALUE"""),"Ruslan Idelfonso Magana Vsevolodovna")</f>
        <v>Ruslan Idelfonso Magana Vsevolodovna</v>
      </c>
      <c r="G61" s="1" t="str">
        <f>IFERROR(__xludf.DUMMYFUNCTION("""COMPUTED_VALUE"""),"Jappreet Singh")</f>
        <v>Jappreet Singh</v>
      </c>
      <c r="I61" s="1" t="str">
        <f>IFERROR(__xludf.DUMMYFUNCTION("""COMPUTED_VALUE"""),"Aamir Hussain")</f>
        <v>Aamir Hussain</v>
      </c>
      <c r="K61" s="1" t="str">
        <f>IFERROR(__xludf.DUMMYFUNCTION("""COMPUTED_VALUE"""),"tamer")</f>
        <v>tamer</v>
      </c>
      <c r="M61" s="1" t="str">
        <f>IFERROR(__xludf.DUMMYFUNCTION("""COMPUTED_VALUE"""),"Vignesh Rajkumar")</f>
        <v>Vignesh Rajkumar</v>
      </c>
      <c r="O61" s="1" t="str">
        <f>IFERROR(__xludf.DUMMYFUNCTION("""COMPUTED_VALUE"""),"BurakKilicaslan")</f>
        <v>BurakKilicaslan</v>
      </c>
      <c r="Q61" s="1" t="str">
        <f>IFERROR(__xludf.DUMMYFUNCTION("""COMPUTED_VALUE"""),"Manuel Martinez")</f>
        <v>Manuel Martinez</v>
      </c>
    </row>
    <row r="62">
      <c r="A62" s="1" t="str">
        <f>IFERROR(__xludf.DUMMYFUNCTION("""COMPUTED_VALUE"""),"sowmya")</f>
        <v>sowmya</v>
      </c>
      <c r="C62" s="1" t="str">
        <f>IFERROR(__xludf.DUMMYFUNCTION("""COMPUTED_VALUE"""),"Purvaja Durga Barnala")</f>
        <v>Purvaja Durga Barnala</v>
      </c>
      <c r="E62" s="1" t="str">
        <f>IFERROR(__xludf.DUMMYFUNCTION("""COMPUTED_VALUE"""),"Nadiyah Ahmed")</f>
        <v>Nadiyah Ahmed</v>
      </c>
      <c r="G62" s="1" t="str">
        <f>IFERROR(__xludf.DUMMYFUNCTION("""COMPUTED_VALUE"""),"Mr. Presh")</f>
        <v>Mr. Presh</v>
      </c>
      <c r="I62" s="1" t="str">
        <f>IFERROR(__xludf.DUMMYFUNCTION("""COMPUTED_VALUE"""),"Ayush")</f>
        <v>Ayush</v>
      </c>
      <c r="K62" s="1" t="str">
        <f>IFERROR(__xludf.DUMMYFUNCTION("""COMPUTED_VALUE"""),"Abdul Basit")</f>
        <v>Abdul Basit</v>
      </c>
      <c r="M62" s="1" t="str">
        <f>IFERROR(__xludf.DUMMYFUNCTION("""COMPUTED_VALUE"""),"Carlos Rojas V")</f>
        <v>Carlos Rojas V</v>
      </c>
      <c r="O62" s="1" t="str">
        <f>IFERROR(__xludf.DUMMYFUNCTION("""COMPUTED_VALUE"""),"Shivakanth P")</f>
        <v>Shivakanth P</v>
      </c>
      <c r="Q62" s="1" t="str">
        <f>IFERROR(__xludf.DUMMYFUNCTION("""COMPUTED_VALUE"""),"Franco Valor")</f>
        <v>Franco Valor</v>
      </c>
    </row>
    <row r="63">
      <c r="A63" s="1" t="str">
        <f>IFERROR(__xludf.DUMMYFUNCTION("""COMPUTED_VALUE"""),"Victoria")</f>
        <v>Victoria</v>
      </c>
      <c r="C63" s="1" t="str">
        <f>IFERROR(__xludf.DUMMYFUNCTION("""COMPUTED_VALUE"""),"Ruchika Julka")</f>
        <v>Ruchika Julka</v>
      </c>
      <c r="E63" s="1" t="str">
        <f>IFERROR(__xludf.DUMMYFUNCTION("""COMPUTED_VALUE"""),"Raunak Sarada")</f>
        <v>Raunak Sarada</v>
      </c>
      <c r="G63" s="1" t="str">
        <f>IFERROR(__xludf.DUMMYFUNCTION("""COMPUTED_VALUE"""),"Nicholas Miller")</f>
        <v>Nicholas Miller</v>
      </c>
      <c r="I63" s="1" t="str">
        <f>IFERROR(__xludf.DUMMYFUNCTION("""COMPUTED_VALUE"""),"Karol Karwat")</f>
        <v>Karol Karwat</v>
      </c>
      <c r="K63" s="1" t="str">
        <f>IFERROR(__xludf.DUMMYFUNCTION("""COMPUTED_VALUE"""),"Samriddhi Mishra")</f>
        <v>Samriddhi Mishra</v>
      </c>
      <c r="M63" s="1" t="str">
        <f>IFERROR(__xludf.DUMMYFUNCTION("""COMPUTED_VALUE"""),"Shruti Aher")</f>
        <v>Shruti Aher</v>
      </c>
      <c r="O63" s="1" t="str">
        <f>IFERROR(__xludf.DUMMYFUNCTION("""COMPUTED_VALUE"""),"falconArrow")</f>
        <v>falconArrow</v>
      </c>
      <c r="Q63" s="1" t="str">
        <f>IFERROR(__xludf.DUMMYFUNCTION("""COMPUTED_VALUE"""),"Emiliya Hrabova")</f>
        <v>Emiliya Hrabova</v>
      </c>
    </row>
    <row r="64">
      <c r="A64" s="1" t="str">
        <f>IFERROR(__xludf.DUMMYFUNCTION("""COMPUTED_VALUE"""),"Yash Kulkarni")</f>
        <v>Yash Kulkarni</v>
      </c>
      <c r="C64" s="1" t="str">
        <f>IFERROR(__xludf.DUMMYFUNCTION("""COMPUTED_VALUE"""),"Vivica Anyango")</f>
        <v>Vivica Anyango</v>
      </c>
      <c r="E64" s="1" t="str">
        <f>IFERROR(__xludf.DUMMYFUNCTION("""COMPUTED_VALUE"""),"florentina.vlasceanu")</f>
        <v>florentina.vlasceanu</v>
      </c>
      <c r="G64" s="1" t="str">
        <f>IFERROR(__xludf.DUMMYFUNCTION("""COMPUTED_VALUE"""),"Richu Thomas")</f>
        <v>Richu Thomas</v>
      </c>
      <c r="I64" s="1" t="str">
        <f>IFERROR(__xludf.DUMMYFUNCTION("""COMPUTED_VALUE"""),"Purna Chander")</f>
        <v>Purna Chander</v>
      </c>
      <c r="K64" s="1" t="str">
        <f>IFERROR(__xludf.DUMMYFUNCTION("""COMPUTED_VALUE"""),"Alok Sharma")</f>
        <v>Alok Sharma</v>
      </c>
      <c r="M64" s="1" t="str">
        <f>IFERROR(__xludf.DUMMYFUNCTION("""COMPUTED_VALUE"""),"Yu-Ping Tseng")</f>
        <v>Yu-Ping Tseng</v>
      </c>
      <c r="O64" s="1" t="str">
        <f>IFERROR(__xludf.DUMMYFUNCTION("""COMPUTED_VALUE"""),"Feekah")</f>
        <v>Feekah</v>
      </c>
      <c r="Q64" s="1" t="str">
        <f>IFERROR(__xludf.DUMMYFUNCTION("""COMPUTED_VALUE"""),"Asha Nair")</f>
        <v>Asha Nair</v>
      </c>
    </row>
    <row r="65">
      <c r="A65" s="1" t="str">
        <f>IFERROR(__xludf.DUMMYFUNCTION("""COMPUTED_VALUE"""),"Noel Ching")</f>
        <v>Noel Ching</v>
      </c>
      <c r="C65" s="1" t="str">
        <f>IFERROR(__xludf.DUMMYFUNCTION("""COMPUTED_VALUE"""),"somatat")</f>
        <v>somatat</v>
      </c>
      <c r="E65" s="1" t="str">
        <f>IFERROR(__xludf.DUMMYFUNCTION("""COMPUTED_VALUE"""),"Sylvia Ekongo")</f>
        <v>Sylvia Ekongo</v>
      </c>
      <c r="G65" s="1" t="str">
        <f>IFERROR(__xludf.DUMMYFUNCTION("""COMPUTED_VALUE"""),"Ni Putu Noviyanti Kusuma")</f>
        <v>Ni Putu Noviyanti Kusuma</v>
      </c>
      <c r="I65" s="1" t="str">
        <f>IFERROR(__xludf.DUMMYFUNCTION("""COMPUTED_VALUE"""),"Francesca Frattaroli")</f>
        <v>Francesca Frattaroli</v>
      </c>
      <c r="K65" s="1" t="str">
        <f>IFERROR(__xludf.DUMMYFUNCTION("""COMPUTED_VALUE"""),"Ebiere")</f>
        <v>Ebiere</v>
      </c>
      <c r="M65" s="1" t="str">
        <f>IFERROR(__xludf.DUMMYFUNCTION("""COMPUTED_VALUE"""),"Anuja Dasnurkar")</f>
        <v>Anuja Dasnurkar</v>
      </c>
      <c r="O65" s="1" t="str">
        <f>IFERROR(__xludf.DUMMYFUNCTION("""COMPUTED_VALUE"""),"Ramprakash")</f>
        <v>Ramprakash</v>
      </c>
      <c r="Q65" s="1" t="str">
        <f>IFERROR(__xludf.DUMMYFUNCTION("""COMPUTED_VALUE"""),"Todimu Isewon")</f>
        <v>Todimu Isewon</v>
      </c>
    </row>
    <row r="66">
      <c r="A66" s="1" t="str">
        <f>IFERROR(__xludf.DUMMYFUNCTION("""COMPUTED_VALUE"""),"Aura Frizzati")</f>
        <v>Aura Frizzati</v>
      </c>
      <c r="C66" s="1" t="str">
        <f>IFERROR(__xludf.DUMMYFUNCTION("""COMPUTED_VALUE"""),"Debalekha Chakraborty")</f>
        <v>Debalekha Chakraborty</v>
      </c>
      <c r="E66" s="1" t="str">
        <f>IFERROR(__xludf.DUMMYFUNCTION("""COMPUTED_VALUE"""),"Yesika Contreras")</f>
        <v>Yesika Contreras</v>
      </c>
      <c r="G66" s="1" t="str">
        <f>IFERROR(__xludf.DUMMYFUNCTION("""COMPUTED_VALUE"""),"Manva Pradhan")</f>
        <v>Manva Pradhan</v>
      </c>
      <c r="I66" s="1" t="str">
        <f>IFERROR(__xludf.DUMMYFUNCTION("""COMPUTED_VALUE"""),"Chollette C. Olisah")</f>
        <v>Chollette C. Olisah</v>
      </c>
      <c r="K66" s="1" t="str">
        <f>IFERROR(__xludf.DUMMYFUNCTION("""COMPUTED_VALUE"""),"Shudipto Trafder")</f>
        <v>Shudipto Trafder</v>
      </c>
      <c r="M66" s="1" t="str">
        <f>IFERROR(__xludf.DUMMYFUNCTION("""COMPUTED_VALUE"""),"Mahek")</f>
        <v>Mahek</v>
      </c>
      <c r="O66" s="1" t="str">
        <f>IFERROR(__xludf.DUMMYFUNCTION("""COMPUTED_VALUE"""),"Nadiyah Ahmed")</f>
        <v>Nadiyah Ahmed</v>
      </c>
      <c r="Q66" s="1" t="str">
        <f>IFERROR(__xludf.DUMMYFUNCTION("""COMPUTED_VALUE"""),"Anand Bhave")</f>
        <v>Anand Bhave</v>
      </c>
    </row>
    <row r="67">
      <c r="A67" s="1" t="str">
        <f>IFERROR(__xludf.DUMMYFUNCTION("""COMPUTED_VALUE"""),"Rakshithaa R")</f>
        <v>Rakshithaa R</v>
      </c>
      <c r="C67" s="1" t="str">
        <f>IFERROR(__xludf.DUMMYFUNCTION("""COMPUTED_VALUE"""),"Ashik Ravindran")</f>
        <v>Ashik Ravindran</v>
      </c>
      <c r="E67" s="1" t="str">
        <f>IFERROR(__xludf.DUMMYFUNCTION("""COMPUTED_VALUE"""),"Alex_O")</f>
        <v>Alex_O</v>
      </c>
      <c r="G67" s="1" t="str">
        <f>IFERROR(__xludf.DUMMYFUNCTION("""COMPUTED_VALUE"""),"Shamli Singh")</f>
        <v>Shamli Singh</v>
      </c>
      <c r="I67" s="1" t="str">
        <f>IFERROR(__xludf.DUMMYFUNCTION("""COMPUTED_VALUE"""),"Sahithi")</f>
        <v>Sahithi</v>
      </c>
      <c r="K67" s="1" t="str">
        <f>IFERROR(__xludf.DUMMYFUNCTION("""COMPUTED_VALUE"""),"Sam Rostami")</f>
        <v>Sam Rostami</v>
      </c>
      <c r="M67" s="1" t="str">
        <f>IFERROR(__xludf.DUMMYFUNCTION("""COMPUTED_VALUE"""),"Mahira")</f>
        <v>Mahira</v>
      </c>
      <c r="O67" s="1" t="str">
        <f>IFERROR(__xludf.DUMMYFUNCTION("""COMPUTED_VALUE"""),"vanam srikanth")</f>
        <v>vanam srikanth</v>
      </c>
      <c r="Q67" s="1" t="str">
        <f>IFERROR(__xludf.DUMMYFUNCTION("""COMPUTED_VALUE"""),"Sushmita")</f>
        <v>Sushmita</v>
      </c>
    </row>
    <row r="68">
      <c r="A68" s="1" t="str">
        <f>IFERROR(__xludf.DUMMYFUNCTION("""COMPUTED_VALUE"""),"Anderson Furtado")</f>
        <v>Anderson Furtado</v>
      </c>
      <c r="C68" s="1" t="str">
        <f>IFERROR(__xludf.DUMMYFUNCTION("""COMPUTED_VALUE"""),"Arpit Dhankhar")</f>
        <v>Arpit Dhankhar</v>
      </c>
      <c r="E68" s="1" t="str">
        <f>IFERROR(__xludf.DUMMYFUNCTION("""COMPUTED_VALUE"""),"Rezwanul Haque")</f>
        <v>Rezwanul Haque</v>
      </c>
      <c r="G68" s="1" t="str">
        <f>IFERROR(__xludf.DUMMYFUNCTION("""COMPUTED_VALUE"""),"Anwesha")</f>
        <v>Anwesha</v>
      </c>
      <c r="I68" s="1" t="str">
        <f>IFERROR(__xludf.DUMMYFUNCTION("""COMPUTED_VALUE"""),"Roshan")</f>
        <v>Roshan</v>
      </c>
      <c r="K68" s="1" t="str">
        <f>IFERROR(__xludf.DUMMYFUNCTION("""COMPUTED_VALUE"""),"eccede")</f>
        <v>eccede</v>
      </c>
      <c r="M68" s="1" t="str">
        <f>IFERROR(__xludf.DUMMYFUNCTION("""COMPUTED_VALUE"""),"Mahek")</f>
        <v>Mahek</v>
      </c>
      <c r="O68" s="1" t="str">
        <f>IFERROR(__xludf.DUMMYFUNCTION("""COMPUTED_VALUE"""),"Jorge Cañizares")</f>
        <v>Jorge Cañizares</v>
      </c>
      <c r="Q68" s="1" t="str">
        <f>IFERROR(__xludf.DUMMYFUNCTION("""COMPUTED_VALUE"""),"Sai Addagalla")</f>
        <v>Sai Addagalla</v>
      </c>
    </row>
    <row r="69">
      <c r="A69" s="1" t="str">
        <f>IFERROR(__xludf.DUMMYFUNCTION("""COMPUTED_VALUE"""),"Vinay")</f>
        <v>Vinay</v>
      </c>
      <c r="C69" s="1" t="str">
        <f>IFERROR(__xludf.DUMMYFUNCTION("""COMPUTED_VALUE"""),"Oselox")</f>
        <v>Oselox</v>
      </c>
      <c r="E69" s="1" t="str">
        <f>IFERROR(__xludf.DUMMYFUNCTION("""COMPUTED_VALUE"""),"Arnaldoramirez")</f>
        <v>Arnaldoramirez</v>
      </c>
      <c r="G69" s="1" t="str">
        <f>IFERROR(__xludf.DUMMYFUNCTION("""COMPUTED_VALUE"""),"Omar Bataineh")</f>
        <v>Omar Bataineh</v>
      </c>
      <c r="I69" s="1" t="str">
        <f>IFERROR(__xludf.DUMMYFUNCTION("""COMPUTED_VALUE"""),"shristi")</f>
        <v>shristi</v>
      </c>
      <c r="K69" s="1" t="str">
        <f>IFERROR(__xludf.DUMMYFUNCTION("""COMPUTED_VALUE"""),"ayse.nur")</f>
        <v>ayse.nur</v>
      </c>
      <c r="M69" s="1" t="str">
        <f>IFERROR(__xludf.DUMMYFUNCTION("""COMPUTED_VALUE"""),"Danotsonof")</f>
        <v>Danotsonof</v>
      </c>
      <c r="O69" s="1" t="str">
        <f>IFERROR(__xludf.DUMMYFUNCTION("""COMPUTED_VALUE"""),"Sulaiman")</f>
        <v>Sulaiman</v>
      </c>
      <c r="Q69" s="1" t="str">
        <f>IFERROR(__xludf.DUMMYFUNCTION("""COMPUTED_VALUE"""),"Jinesh Maloo")</f>
        <v>Jinesh Maloo</v>
      </c>
    </row>
    <row r="70">
      <c r="A70" s="1" t="str">
        <f>IFERROR(__xludf.DUMMYFUNCTION("""COMPUTED_VALUE"""),"Wee Nie Tham")</f>
        <v>Wee Nie Tham</v>
      </c>
      <c r="C70" s="1" t="str">
        <f>IFERROR(__xludf.DUMMYFUNCTION("""COMPUTED_VALUE"""),"Mukund")</f>
        <v>Mukund</v>
      </c>
      <c r="E70" s="1" t="str">
        <f>IFERROR(__xludf.DUMMYFUNCTION("""COMPUTED_VALUE"""),"Asif hossain")</f>
        <v>Asif hossain</v>
      </c>
      <c r="G70" s="1" t="str">
        <f>IFERROR(__xludf.DUMMYFUNCTION("""COMPUTED_VALUE"""),"Robert Taylor")</f>
        <v>Robert Taylor</v>
      </c>
      <c r="I70" s="1" t="str">
        <f>IFERROR(__xludf.DUMMYFUNCTION("""COMPUTED_VALUE"""),"Ashish Dhadwal")</f>
        <v>Ashish Dhadwal</v>
      </c>
      <c r="K70" s="1" t="str">
        <f>IFERROR(__xludf.DUMMYFUNCTION("""COMPUTED_VALUE"""),"Peter O")</f>
        <v>Peter O</v>
      </c>
      <c r="M70" s="1" t="str">
        <f>IFERROR(__xludf.DUMMYFUNCTION("""COMPUTED_VALUE"""),"Balkrushn Hirani")</f>
        <v>Balkrushn Hirani</v>
      </c>
      <c r="O70" s="11" t="str">
        <f>IFERROR(__xludf.DUMMYFUNCTION("""COMPUTED_VALUE"""),"Chitisha.UK")</f>
        <v>Chitisha.UK</v>
      </c>
      <c r="Q70" s="1" t="str">
        <f>IFERROR(__xludf.DUMMYFUNCTION("""COMPUTED_VALUE"""),"Enniye Timiebi")</f>
        <v>Enniye Timiebi</v>
      </c>
    </row>
    <row r="71">
      <c r="A71" s="1" t="str">
        <f>IFERROR(__xludf.DUMMYFUNCTION("""COMPUTED_VALUE"""),"Hea Jae Ryu")</f>
        <v>Hea Jae Ryu</v>
      </c>
      <c r="C71" s="1" t="str">
        <f>IFERROR(__xludf.DUMMYFUNCTION("""COMPUTED_VALUE"""),"ManasviDuggal")</f>
        <v>ManasviDuggal</v>
      </c>
      <c r="E71" s="1" t="str">
        <f>IFERROR(__xludf.DUMMYFUNCTION("""COMPUTED_VALUE"""),"Happiness J Davou")</f>
        <v>Happiness J Davou</v>
      </c>
      <c r="G71" s="1" t="str">
        <f>IFERROR(__xludf.DUMMYFUNCTION("""COMPUTED_VALUE"""),"Kyle Knudson")</f>
        <v>Kyle Knudson</v>
      </c>
      <c r="I71" s="1" t="str">
        <f>IFERROR(__xludf.DUMMYFUNCTION("""COMPUTED_VALUE"""),"Shifana Tarranum")</f>
        <v>Shifana Tarranum</v>
      </c>
      <c r="K71" s="1" t="str">
        <f>IFERROR(__xludf.DUMMYFUNCTION("""COMPUTED_VALUE"""),"Hezbon Oduol")</f>
        <v>Hezbon Oduol</v>
      </c>
      <c r="M71" s="1" t="str">
        <f>IFERROR(__xludf.DUMMYFUNCTION("""COMPUTED_VALUE"""),"Jason Paredes")</f>
        <v>Jason Paredes</v>
      </c>
      <c r="O71" s="1" t="str">
        <f>IFERROR(__xludf.DUMMYFUNCTION("""COMPUTED_VALUE"""),"Ashish Shukla")</f>
        <v>Ashish Shukla</v>
      </c>
      <c r="Q71" s="1" t="str">
        <f>IFERROR(__xludf.DUMMYFUNCTION("""COMPUTED_VALUE"""),"Onyinye")</f>
        <v>Onyinye</v>
      </c>
    </row>
    <row r="72">
      <c r="A72" s="1" t="str">
        <f>IFERROR(__xludf.DUMMYFUNCTION("""COMPUTED_VALUE"""),"Sandeep Kohli")</f>
        <v>Sandeep Kohli</v>
      </c>
      <c r="C72" s="1" t="str">
        <f>IFERROR(__xludf.DUMMYFUNCTION("""COMPUTED_VALUE"""),"tejas")</f>
        <v>tejas</v>
      </c>
      <c r="E72" s="1" t="str">
        <f>IFERROR(__xludf.DUMMYFUNCTION("""COMPUTED_VALUE"""),"Damalie")</f>
        <v>Damalie</v>
      </c>
      <c r="G72" s="1" t="str">
        <f>IFERROR(__xludf.DUMMYFUNCTION("""COMPUTED_VALUE"""),"Luisa Morales")</f>
        <v>Luisa Morales</v>
      </c>
      <c r="I72" s="1" t="str">
        <f>IFERROR(__xludf.DUMMYFUNCTION("""COMPUTED_VALUE"""),"Anika Khandelwal")</f>
        <v>Anika Khandelwal</v>
      </c>
      <c r="K72" s="1" t="str">
        <f>IFERROR(__xludf.DUMMYFUNCTION("""COMPUTED_VALUE"""),"sharjeel.butt")</f>
        <v>sharjeel.butt</v>
      </c>
      <c r="M72" s="1" t="str">
        <f>IFERROR(__xludf.DUMMYFUNCTION("""COMPUTED_VALUE"""),"Faith chepkorir")</f>
        <v>Faith chepkorir</v>
      </c>
      <c r="O72" s="1" t="str">
        <f>IFERROR(__xludf.DUMMYFUNCTION("""COMPUTED_VALUE"""),"Wilson Teng")</f>
        <v>Wilson Teng</v>
      </c>
      <c r="Q72" s="1" t="str">
        <f>IFERROR(__xludf.DUMMYFUNCTION("""COMPUTED_VALUE"""),"Samruddhi Kulkarni")</f>
        <v>Samruddhi Kulkarni</v>
      </c>
    </row>
    <row r="73">
      <c r="A73" s="1" t="str">
        <f>IFERROR(__xludf.DUMMYFUNCTION("""COMPUTED_VALUE"""),"An Van")</f>
        <v>An Van</v>
      </c>
      <c r="C73" s="1" t="str">
        <f>IFERROR(__xludf.DUMMYFUNCTION("""COMPUTED_VALUE"""),"IPSEETA GARG")</f>
        <v>IPSEETA GARG</v>
      </c>
      <c r="E73" s="1" t="str">
        <f>IFERROR(__xludf.DUMMYFUNCTION("""COMPUTED_VALUE"""),"Rasa Bernotiene")</f>
        <v>Rasa Bernotiene</v>
      </c>
      <c r="G73" s="1" t="str">
        <f>IFERROR(__xludf.DUMMYFUNCTION("""COMPUTED_VALUE"""),"Michael")</f>
        <v>Michael</v>
      </c>
      <c r="I73" s="1" t="str">
        <f>IFERROR(__xludf.DUMMYFUNCTION("""COMPUTED_VALUE"""),"1729")</f>
        <v>1729</v>
      </c>
      <c r="K73" s="1" t="str">
        <f>IFERROR(__xludf.DUMMYFUNCTION("""COMPUTED_VALUE"""),"Kennedy Njoroge")</f>
        <v>Kennedy Njoroge</v>
      </c>
      <c r="M73" s="1" t="str">
        <f>IFERROR(__xludf.DUMMYFUNCTION("""COMPUTED_VALUE"""),"Chris Fowler")</f>
        <v>Chris Fowler</v>
      </c>
      <c r="O73" s="1" t="str">
        <f>IFERROR(__xludf.DUMMYFUNCTION("""COMPUTED_VALUE"""),"Hareesh Namani")</f>
        <v>Hareesh Namani</v>
      </c>
      <c r="Q73" s="1" t="str">
        <f>IFERROR(__xludf.DUMMYFUNCTION("""COMPUTED_VALUE"""),"Apoorva Yadav")</f>
        <v>Apoorva Yadav</v>
      </c>
    </row>
    <row r="74">
      <c r="A74" s="1" t="str">
        <f>IFERROR(__xludf.DUMMYFUNCTION("""COMPUTED_VALUE"""),"jayaswalaman")</f>
        <v>jayaswalaman</v>
      </c>
      <c r="C74" s="1" t="str">
        <f>IFERROR(__xludf.DUMMYFUNCTION("""COMPUTED_VALUE"""),"Amman")</f>
        <v>Amman</v>
      </c>
      <c r="E74" s="1" t="str">
        <f>IFERROR(__xludf.DUMMYFUNCTION("""COMPUTED_VALUE"""),"Neringa Bukyte")</f>
        <v>Neringa Bukyte</v>
      </c>
      <c r="G74" s="1" t="str">
        <f>IFERROR(__xludf.DUMMYFUNCTION("""COMPUTED_VALUE"""),"moussa")</f>
        <v>moussa</v>
      </c>
      <c r="I74" s="1" t="str">
        <f>IFERROR(__xludf.DUMMYFUNCTION("""COMPUTED_VALUE"""),"Ria Goel")</f>
        <v>Ria Goel</v>
      </c>
      <c r="K74" s="1" t="str">
        <f>IFERROR(__xludf.DUMMYFUNCTION("""COMPUTED_VALUE"""),"Jeremie")</f>
        <v>Jeremie</v>
      </c>
      <c r="M74" s="1" t="str">
        <f>IFERROR(__xludf.DUMMYFUNCTION("""COMPUTED_VALUE"""),"Debanjana Karmakar")</f>
        <v>Debanjana Karmakar</v>
      </c>
      <c r="O74" s="1" t="str">
        <f>IFERROR(__xludf.DUMMYFUNCTION("""COMPUTED_VALUE"""),"Simranjeet Singh")</f>
        <v>Simranjeet Singh</v>
      </c>
      <c r="Q74" s="1" t="str">
        <f>IFERROR(__xludf.DUMMYFUNCTION("""COMPUTED_VALUE"""),"Elizabeth Jara")</f>
        <v>Elizabeth Jara</v>
      </c>
    </row>
    <row r="75">
      <c r="A75" s="1" t="str">
        <f>IFERROR(__xludf.DUMMYFUNCTION("""COMPUTED_VALUE"""),"Francis")</f>
        <v>Francis</v>
      </c>
      <c r="C75" s="1" t="str">
        <f>IFERROR(__xludf.DUMMYFUNCTION("""COMPUTED_VALUE"""),"Anand Topu")</f>
        <v>Anand Topu</v>
      </c>
      <c r="E75" s="1" t="str">
        <f>IFERROR(__xludf.DUMMYFUNCTION("""COMPUTED_VALUE"""),"Anuradha Anumalasetty")</f>
        <v>Anuradha Anumalasetty</v>
      </c>
      <c r="G75" s="1" t="str">
        <f>IFERROR(__xludf.DUMMYFUNCTION("""COMPUTED_VALUE"""),"sadeem.kh992")</f>
        <v>sadeem.kh992</v>
      </c>
      <c r="I75" s="1" t="str">
        <f>IFERROR(__xludf.DUMMYFUNCTION("""COMPUTED_VALUE"""),"Jithesh Gopal")</f>
        <v>Jithesh Gopal</v>
      </c>
      <c r="K75" s="1" t="str">
        <f>IFERROR(__xludf.DUMMYFUNCTION("""COMPUTED_VALUE"""),"Supriya Khanolkar")</f>
        <v>Supriya Khanolkar</v>
      </c>
      <c r="M75" s="1" t="str">
        <f>IFERROR(__xludf.DUMMYFUNCTION("""COMPUTED_VALUE"""),"SATHPra")</f>
        <v>SATHPra</v>
      </c>
      <c r="O75" s="1" t="str">
        <f>IFERROR(__xludf.DUMMYFUNCTION("""COMPUTED_VALUE"""),"Elijah Thai")</f>
        <v>Elijah Thai</v>
      </c>
      <c r="Q75" s="1" t="str">
        <f>IFERROR(__xludf.DUMMYFUNCTION("""COMPUTED_VALUE"""),"serjesh")</f>
        <v>serjesh</v>
      </c>
    </row>
    <row r="76">
      <c r="A76" s="1" t="str">
        <f>IFERROR(__xludf.DUMMYFUNCTION("""COMPUTED_VALUE"""),"Annsana Baby")</f>
        <v>Annsana Baby</v>
      </c>
      <c r="C76" s="1" t="str">
        <f>IFERROR(__xludf.DUMMYFUNCTION("""COMPUTED_VALUE"""),"Muhammad Bilal")</f>
        <v>Muhammad Bilal</v>
      </c>
      <c r="E76" s="1" t="str">
        <f>IFERROR(__xludf.DUMMYFUNCTION("""COMPUTED_VALUE"""),"Italo")</f>
        <v>Italo</v>
      </c>
      <c r="G76" s="1" t="str">
        <f>IFERROR(__xludf.DUMMYFUNCTION("""COMPUTED_VALUE"""),"jaycob")</f>
        <v>jaycob</v>
      </c>
      <c r="I76" s="1" t="str">
        <f>IFERROR(__xludf.DUMMYFUNCTION("""COMPUTED_VALUE"""),"Shubham Jante")</f>
        <v>Shubham Jante</v>
      </c>
      <c r="K76" s="1" t="str">
        <f>IFERROR(__xludf.DUMMYFUNCTION("""COMPUTED_VALUE"""),"Xinran Dong")</f>
        <v>Xinran Dong</v>
      </c>
      <c r="M76" s="1" t="str">
        <f>IFERROR(__xludf.DUMMYFUNCTION("""COMPUTED_VALUE"""),"Sonal Prabhu")</f>
        <v>Sonal Prabhu</v>
      </c>
      <c r="O76" s="1" t="str">
        <f>IFERROR(__xludf.DUMMYFUNCTION("""COMPUTED_VALUE"""),"Sree Venkatesh")</f>
        <v>Sree Venkatesh</v>
      </c>
      <c r="Q76" s="1" t="str">
        <f>IFERROR(__xludf.DUMMYFUNCTION("""COMPUTED_VALUE"""),"Tharun Reddy Pesara")</f>
        <v>Tharun Reddy Pesara</v>
      </c>
    </row>
    <row r="77">
      <c r="A77" s="1" t="str">
        <f>IFERROR(__xludf.DUMMYFUNCTION("""COMPUTED_VALUE"""),"Clinton B")</f>
        <v>Clinton B</v>
      </c>
      <c r="C77" s="1" t="str">
        <f>IFERROR(__xludf.DUMMYFUNCTION("""COMPUTED_VALUE"""),"Gaston R")</f>
        <v>Gaston R</v>
      </c>
      <c r="E77" s="1" t="str">
        <f>IFERROR(__xludf.DUMMYFUNCTION("""COMPUTED_VALUE"""),"Melissa Bloomer")</f>
        <v>Melissa Bloomer</v>
      </c>
      <c r="G77" s="1" t="str">
        <f>IFERROR(__xludf.DUMMYFUNCTION("""COMPUTED_VALUE"""),"Reza Dwi Utomo")</f>
        <v>Reza Dwi Utomo</v>
      </c>
      <c r="I77" s="1" t="str">
        <f>IFERROR(__xludf.DUMMYFUNCTION("""COMPUTED_VALUE"""),"iam_Akolab")</f>
        <v>iam_Akolab</v>
      </c>
      <c r="K77" s="1" t="str">
        <f>IFERROR(__xludf.DUMMYFUNCTION("""COMPUTED_VALUE"""),"Pradeep Ash")</f>
        <v>Pradeep Ash</v>
      </c>
      <c r="M77" s="1" t="str">
        <f>IFERROR(__xludf.DUMMYFUNCTION("""COMPUTED_VALUE"""),"Fiyinfoluwa")</f>
        <v>Fiyinfoluwa</v>
      </c>
      <c r="O77" s="1" t="str">
        <f>IFERROR(__xludf.DUMMYFUNCTION("""COMPUTED_VALUE"""),"Snehal Mangesh Jadhav")</f>
        <v>Snehal Mangesh Jadhav</v>
      </c>
      <c r="Q77" s="1" t="str">
        <f>IFERROR(__xludf.DUMMYFUNCTION("""COMPUTED_VALUE"""),"Ashirwad Satapathi")</f>
        <v>Ashirwad Satapathi</v>
      </c>
    </row>
    <row r="78">
      <c r="A78" s="1" t="str">
        <f>IFERROR(__xludf.DUMMYFUNCTION("""COMPUTED_VALUE"""),"apriyana")</f>
        <v>apriyana</v>
      </c>
      <c r="C78" s="1" t="str">
        <f>IFERROR(__xludf.DUMMYFUNCTION("""COMPUTED_VALUE"""),"Harsha Vardhan")</f>
        <v>Harsha Vardhan</v>
      </c>
      <c r="E78" s="1" t="str">
        <f>IFERROR(__xludf.DUMMYFUNCTION("""COMPUTED_VALUE"""),"Anurag_hiwanj")</f>
        <v>Anurag_hiwanj</v>
      </c>
      <c r="G78" s="1" t="str">
        <f>IFERROR(__xludf.DUMMYFUNCTION("""COMPUTED_VALUE"""),"a")</f>
        <v>a</v>
      </c>
      <c r="I78" s="1" t="str">
        <f>IFERROR(__xludf.DUMMYFUNCTION("""COMPUTED_VALUE"""),"2001guljain")</f>
        <v>2001guljain</v>
      </c>
      <c r="K78" s="1" t="str">
        <f>IFERROR(__xludf.DUMMYFUNCTION("""COMPUTED_VALUE"""),"Prakash.Gore")</f>
        <v>Prakash.Gore</v>
      </c>
      <c r="M78" s="1" t="str">
        <f>IFERROR(__xludf.DUMMYFUNCTION("""COMPUTED_VALUE"""),"Sheetal Singj")</f>
        <v>Sheetal Singj</v>
      </c>
      <c r="O78" s="1" t="str">
        <f>IFERROR(__xludf.DUMMYFUNCTION("""COMPUTED_VALUE"""),"Sambit Rout")</f>
        <v>Sambit Rout</v>
      </c>
      <c r="Q78" s="1" t="str">
        <f>IFERROR(__xludf.DUMMYFUNCTION("""COMPUTED_VALUE"""),"Mvortizr")</f>
        <v>Mvortizr</v>
      </c>
    </row>
    <row r="79">
      <c r="A79" s="1" t="str">
        <f>IFERROR(__xludf.DUMMYFUNCTION("""COMPUTED_VALUE"""),"Pakeeza")</f>
        <v>Pakeeza</v>
      </c>
      <c r="C79" s="1" t="str">
        <f>IFERROR(__xludf.DUMMYFUNCTION("""COMPUTED_VALUE"""),"Arunabh Ghosal")</f>
        <v>Arunabh Ghosal</v>
      </c>
      <c r="E79" s="1" t="str">
        <f>IFERROR(__xludf.DUMMYFUNCTION("""COMPUTED_VALUE"""),"wildes.silva")</f>
        <v>wildes.silva</v>
      </c>
      <c r="G79" s="1" t="str">
        <f>IFERROR(__xludf.DUMMYFUNCTION("""COMPUTED_VALUE"""),"Bima Putra Pratama")</f>
        <v>Bima Putra Pratama</v>
      </c>
      <c r="I79" s="1" t="str">
        <f>IFERROR(__xludf.DUMMYFUNCTION("""COMPUTED_VALUE"""),"Magdalena Weyher")</f>
        <v>Magdalena Weyher</v>
      </c>
      <c r="K79" s="1" t="str">
        <f>IFERROR(__xludf.DUMMYFUNCTION("""COMPUTED_VALUE"""),"Vivek")</f>
        <v>Vivek</v>
      </c>
      <c r="M79" s="1" t="str">
        <f>IFERROR(__xludf.DUMMYFUNCTION("""COMPUTED_VALUE"""),"Ishani Bhardwaj")</f>
        <v>Ishani Bhardwaj</v>
      </c>
      <c r="O79" s="1" t="str">
        <f>IFERROR(__xludf.DUMMYFUNCTION("""COMPUTED_VALUE"""),"Sunanda")</f>
        <v>Sunanda</v>
      </c>
      <c r="Q79" s="1" t="str">
        <f>IFERROR(__xludf.DUMMYFUNCTION("""COMPUTED_VALUE"""),"Sandeep Kumar Jha")</f>
        <v>Sandeep Kumar Jha</v>
      </c>
    </row>
    <row r="80">
      <c r="A80" s="1" t="str">
        <f>IFERROR(__xludf.DUMMYFUNCTION("""COMPUTED_VALUE"""),"Ashique Bin Iqbal")</f>
        <v>Ashique Bin Iqbal</v>
      </c>
      <c r="C80" s="1" t="str">
        <f>IFERROR(__xludf.DUMMYFUNCTION("""COMPUTED_VALUE"""),"accakks")</f>
        <v>accakks</v>
      </c>
      <c r="E80" s="1" t="str">
        <f>IFERROR(__xludf.DUMMYFUNCTION("""COMPUTED_VALUE"""),"Nadine AB")</f>
        <v>Nadine AB</v>
      </c>
      <c r="G80" s="1" t="str">
        <f>IFERROR(__xludf.DUMMYFUNCTION("""COMPUTED_VALUE"""),"Chelsea Nowlin")</f>
        <v>Chelsea Nowlin</v>
      </c>
      <c r="I80" s="1" t="str">
        <f>IFERROR(__xludf.DUMMYFUNCTION("""COMPUTED_VALUE"""),"Shrigouri Gumaste")</f>
        <v>Shrigouri Gumaste</v>
      </c>
      <c r="K80" s="1" t="str">
        <f>IFERROR(__xludf.DUMMYFUNCTION("""COMPUTED_VALUE"""),"Maheshcheetirala")</f>
        <v>Maheshcheetirala</v>
      </c>
      <c r="M80" s="1" t="str">
        <f>IFERROR(__xludf.DUMMYFUNCTION("""COMPUTED_VALUE"""),"Casiana Ulici")</f>
        <v>Casiana Ulici</v>
      </c>
      <c r="O80" s="1" t="str">
        <f>IFERROR(__xludf.DUMMYFUNCTION("""COMPUTED_VALUE"""),"Ayushi Choudhary")</f>
        <v>Ayushi Choudhary</v>
      </c>
      <c r="Q80" s="1" t="str">
        <f>IFERROR(__xludf.DUMMYFUNCTION("""COMPUTED_VALUE"""),"Akhil Sebastian")</f>
        <v>Akhil Sebastian</v>
      </c>
    </row>
    <row r="81">
      <c r="A81" s="1" t="str">
        <f>IFERROR(__xludf.DUMMYFUNCTION("""COMPUTED_VALUE"""),"Avinash Topani")</f>
        <v>Avinash Topani</v>
      </c>
      <c r="C81" s="1" t="str">
        <f>IFERROR(__xludf.DUMMYFUNCTION("""COMPUTED_VALUE"""),"Ruchika Rohilla")</f>
        <v>Ruchika Rohilla</v>
      </c>
      <c r="E81" s="1" t="str">
        <f>IFERROR(__xludf.DUMMYFUNCTION("""COMPUTED_VALUE"""),"druby")</f>
        <v>druby</v>
      </c>
      <c r="G81" s="1" t="str">
        <f>IFERROR(__xludf.DUMMYFUNCTION("""COMPUTED_VALUE"""),"Syahril RS")</f>
        <v>Syahril RS</v>
      </c>
      <c r="I81" s="1" t="str">
        <f>IFERROR(__xludf.DUMMYFUNCTION("""COMPUTED_VALUE"""),"Chaimae")</f>
        <v>Chaimae</v>
      </c>
      <c r="K81" s="1" t="str">
        <f>IFERROR(__xludf.DUMMYFUNCTION("""COMPUTED_VALUE"""),"rachit.udacity")</f>
        <v>rachit.udacity</v>
      </c>
      <c r="M81" s="1" t="str">
        <f>IFERROR(__xludf.DUMMYFUNCTION("""COMPUTED_VALUE"""),"Akshay mahale")</f>
        <v>Akshay mahale</v>
      </c>
      <c r="O81" s="1" t="str">
        <f>IFERROR(__xludf.DUMMYFUNCTION("""COMPUTED_VALUE"""),"Yogesh")</f>
        <v>Yogesh</v>
      </c>
      <c r="Q81" s="1" t="str">
        <f>IFERROR(__xludf.DUMMYFUNCTION("""COMPUTED_VALUE"""),"emrekaraselvi")</f>
        <v>emrekaraselvi</v>
      </c>
    </row>
    <row r="82">
      <c r="A82" s="1" t="str">
        <f>IFERROR(__xludf.DUMMYFUNCTION("""COMPUTED_VALUE"""),"Muhammad Adeen")</f>
        <v>Muhammad Adeen</v>
      </c>
      <c r="C82" s="1" t="str">
        <f>IFERROR(__xludf.DUMMYFUNCTION("""COMPUTED_VALUE"""),"Chirag Baru")</f>
        <v>Chirag Baru</v>
      </c>
      <c r="E82" s="1" t="str">
        <f>IFERROR(__xludf.DUMMYFUNCTION("""COMPUTED_VALUE"""),"Sayema")</f>
        <v>Sayema</v>
      </c>
      <c r="G82" s="1" t="str">
        <f>IFERROR(__xludf.DUMMYFUNCTION("""COMPUTED_VALUE"""),"Bhupinder")</f>
        <v>Bhupinder</v>
      </c>
      <c r="I82" s="1" t="str">
        <f>IFERROR(__xludf.DUMMYFUNCTION("""COMPUTED_VALUE"""),"Ali Huzmeli")</f>
        <v>Ali Huzmeli</v>
      </c>
      <c r="K82" s="1" t="str">
        <f>IFERROR(__xludf.DUMMYFUNCTION("""COMPUTED_VALUE"""),"Mary S.")</f>
        <v>Mary S.</v>
      </c>
      <c r="M82" s="1" t="str">
        <f>IFERROR(__xludf.DUMMYFUNCTION("""COMPUTED_VALUE"""),"Microprocessor")</f>
        <v>Microprocessor</v>
      </c>
      <c r="O82" s="1" t="str">
        <f>IFERROR(__xludf.DUMMYFUNCTION("""COMPUTED_VALUE"""),"Manasi Gupta")</f>
        <v>Manasi Gupta</v>
      </c>
      <c r="Q82" s="1" t="str">
        <f>IFERROR(__xludf.DUMMYFUNCTION("""COMPUTED_VALUE"""),"Raman Chopra")</f>
        <v>Raman Chopra</v>
      </c>
    </row>
    <row r="83">
      <c r="A83" s="1" t="str">
        <f>IFERROR(__xludf.DUMMYFUNCTION("""COMPUTED_VALUE"""),"G Saketha")</f>
        <v>G Saketha</v>
      </c>
      <c r="C83" s="1" t="str">
        <f>IFERROR(__xludf.DUMMYFUNCTION("""COMPUTED_VALUE"""),"Ichha Rathod")</f>
        <v>Ichha Rathod</v>
      </c>
      <c r="E83" s="1" t="str">
        <f>IFERROR(__xludf.DUMMYFUNCTION("""COMPUTED_VALUE"""),"Michał Kucharczyk")</f>
        <v>Michał Kucharczyk</v>
      </c>
      <c r="G83" s="1" t="str">
        <f>IFERROR(__xludf.DUMMYFUNCTION("""COMPUTED_VALUE"""),"Iwan Saputra")</f>
        <v>Iwan Saputra</v>
      </c>
      <c r="I83" s="1" t="str">
        <f>IFERROR(__xludf.DUMMYFUNCTION("""COMPUTED_VALUE"""),"Apoorva Dhawan")</f>
        <v>Apoorva Dhawan</v>
      </c>
      <c r="K83" s="1" t="str">
        <f>IFERROR(__xludf.DUMMYFUNCTION("""COMPUTED_VALUE"""),"Aarthi Alagammai")</f>
        <v>Aarthi Alagammai</v>
      </c>
      <c r="M83" s="1" t="str">
        <f>IFERROR(__xludf.DUMMYFUNCTION("""COMPUTED_VALUE"""),"Ngacha")</f>
        <v>Ngacha</v>
      </c>
      <c r="O83" s="1" t="str">
        <f>IFERROR(__xludf.DUMMYFUNCTION("""COMPUTED_VALUE"""),"Onur Baris")</f>
        <v>Onur Baris</v>
      </c>
      <c r="Q83" s="1" t="str">
        <f>IFERROR(__xludf.DUMMYFUNCTION("""COMPUTED_VALUE"""),"Myk")</f>
        <v>Myk</v>
      </c>
    </row>
    <row r="84">
      <c r="A84" s="1" t="str">
        <f>IFERROR(__xludf.DUMMYFUNCTION("""COMPUTED_VALUE"""),"Raul Ascencio")</f>
        <v>Raul Ascencio</v>
      </c>
      <c r="C84" s="1" t="str">
        <f>IFERROR(__xludf.DUMMYFUNCTION("""COMPUTED_VALUE"""),"Wen Chang")</f>
        <v>Wen Chang</v>
      </c>
      <c r="E84" s="1" t="str">
        <f>IFERROR(__xludf.DUMMYFUNCTION("""COMPUTED_VALUE"""),"Anand Kumar")</f>
        <v>Anand Kumar</v>
      </c>
      <c r="G84" s="1" t="str">
        <f>IFERROR(__xludf.DUMMYFUNCTION("""COMPUTED_VALUE"""),"Funmilayo M Adeyinka")</f>
        <v>Funmilayo M Adeyinka</v>
      </c>
      <c r="I84" s="1" t="str">
        <f>IFERROR(__xludf.DUMMYFUNCTION("""COMPUTED_VALUE"""),"shymaa")</f>
        <v>shymaa</v>
      </c>
      <c r="K84" s="1" t="str">
        <f>IFERROR(__xludf.DUMMYFUNCTION("""COMPUTED_VALUE"""),"Sneha Saragadam")</f>
        <v>Sneha Saragadam</v>
      </c>
      <c r="M84" s="1" t="str">
        <f>IFERROR(__xludf.DUMMYFUNCTION("""COMPUTED_VALUE"""),"Vikraman")</f>
        <v>Vikraman</v>
      </c>
      <c r="O84" s="1" t="str">
        <f>IFERROR(__xludf.DUMMYFUNCTION("""COMPUTED_VALUE"""),"Anand Jha")</f>
        <v>Anand Jha</v>
      </c>
      <c r="Q84" s="1" t="str">
        <f>IFERROR(__xludf.DUMMYFUNCTION("""COMPUTED_VALUE"""),"Jun Auh")</f>
        <v>Jun Auh</v>
      </c>
    </row>
    <row r="85">
      <c r="A85" s="1" t="str">
        <f>IFERROR(__xludf.DUMMYFUNCTION("""COMPUTED_VALUE"""),"Snehith Allamraju")</f>
        <v>Snehith Allamraju</v>
      </c>
      <c r="C85" s="1" t="str">
        <f>IFERROR(__xludf.DUMMYFUNCTION("""COMPUTED_VALUE"""),"George Obiaju")</f>
        <v>George Obiaju</v>
      </c>
      <c r="E85" s="1" t="str">
        <f>IFERROR(__xludf.DUMMYFUNCTION("""COMPUTED_VALUE"""),"Lavina")</f>
        <v>Lavina</v>
      </c>
      <c r="G85" s="1" t="str">
        <f>IFERROR(__xludf.DUMMYFUNCTION("""COMPUTED_VALUE"""),"Monica Sai Kambala")</f>
        <v>Monica Sai Kambala</v>
      </c>
      <c r="I85" s="1" t="str">
        <f>IFERROR(__xludf.DUMMYFUNCTION("""COMPUTED_VALUE"""),"Aishwarya SVS")</f>
        <v>Aishwarya SVS</v>
      </c>
      <c r="K85" s="1" t="str">
        <f>IFERROR(__xludf.DUMMYFUNCTION("""COMPUTED_VALUE"""),"Palak Rathi")</f>
        <v>Palak Rathi</v>
      </c>
      <c r="M85" s="1" t="str">
        <f>IFERROR(__xludf.DUMMYFUNCTION("""COMPUTED_VALUE"""),"Nikiya Simpson")</f>
        <v>Nikiya Simpson</v>
      </c>
      <c r="O85" s="1" t="str">
        <f>IFERROR(__xludf.DUMMYFUNCTION("""COMPUTED_VALUE"""),"Umar Taiwo Salman")</f>
        <v>Umar Taiwo Salman</v>
      </c>
      <c r="Q85" s="1" t="str">
        <f>IFERROR(__xludf.DUMMYFUNCTION("""COMPUTED_VALUE"""),"Abiola Omolaja")</f>
        <v>Abiola Omolaja</v>
      </c>
    </row>
    <row r="86">
      <c r="A86" s="1" t="str">
        <f>IFERROR(__xludf.DUMMYFUNCTION("""COMPUTED_VALUE"""),"Samridhi")</f>
        <v>Samridhi</v>
      </c>
      <c r="C86" s="1" t="str">
        <f>IFERROR(__xludf.DUMMYFUNCTION("""COMPUTED_VALUE"""),"Bina R")</f>
        <v>Bina R</v>
      </c>
      <c r="E86" s="1" t="str">
        <f>IFERROR(__xludf.DUMMYFUNCTION("""COMPUTED_VALUE"""),"Shri Varsheni")</f>
        <v>Shri Varsheni</v>
      </c>
      <c r="G86" s="1" t="str">
        <f>IFERROR(__xludf.DUMMYFUNCTION("""COMPUTED_VALUE"""),"Dominique Sy")</f>
        <v>Dominique Sy</v>
      </c>
      <c r="I86" s="1" t="str">
        <f>IFERROR(__xludf.DUMMYFUNCTION("""COMPUTED_VALUE"""),"Rohit Joshi")</f>
        <v>Rohit Joshi</v>
      </c>
      <c r="K86" s="1" t="str">
        <f>IFERROR(__xludf.DUMMYFUNCTION("""COMPUTED_VALUE"""),"Martin Tonikyan")</f>
        <v>Martin Tonikyan</v>
      </c>
      <c r="M86" s="1" t="str">
        <f>IFERROR(__xludf.DUMMYFUNCTION("""COMPUTED_VALUE"""),"Rodrigo de Lima Oliveira")</f>
        <v>Rodrigo de Lima Oliveira</v>
      </c>
      <c r="O86" s="1" t="str">
        <f>IFERROR(__xludf.DUMMYFUNCTION("""COMPUTED_VALUE"""),"Kirkcaldy")</f>
        <v>Kirkcaldy</v>
      </c>
      <c r="Q86" s="1" t="str">
        <f>IFERROR(__xludf.DUMMYFUNCTION("""COMPUTED_VALUE"""),"Miruna")</f>
        <v>Miruna</v>
      </c>
    </row>
    <row r="87">
      <c r="A87" s="1" t="str">
        <f>IFERROR(__xludf.DUMMYFUNCTION("""COMPUTED_VALUE"""),"Khushal Goyal")</f>
        <v>Khushal Goyal</v>
      </c>
      <c r="C87" s="1" t="str">
        <f>IFERROR(__xludf.DUMMYFUNCTION("""COMPUTED_VALUE"""),"Arshi Saleh")</f>
        <v>Arshi Saleh</v>
      </c>
      <c r="E87" s="1" t="str">
        <f>IFERROR(__xludf.DUMMYFUNCTION("""COMPUTED_VALUE"""),"Muskan")</f>
        <v>Muskan</v>
      </c>
      <c r="G87" s="1" t="str">
        <f>IFERROR(__xludf.DUMMYFUNCTION("""COMPUTED_VALUE"""),"Hsin-Wen Chang")</f>
        <v>Hsin-Wen Chang</v>
      </c>
      <c r="I87" s="1" t="str">
        <f>IFERROR(__xludf.DUMMYFUNCTION("""COMPUTED_VALUE"""),"IsmaelFajardo")</f>
        <v>IsmaelFajardo</v>
      </c>
      <c r="K87" s="1" t="str">
        <f>IFERROR(__xludf.DUMMYFUNCTION("""COMPUTED_VALUE"""),"Milcah Maina")</f>
        <v>Milcah Maina</v>
      </c>
      <c r="M87" s="1" t="str">
        <f>IFERROR(__xludf.DUMMYFUNCTION("""COMPUTED_VALUE"""),"Vivian J.")</f>
        <v>Vivian J.</v>
      </c>
      <c r="O87" s="1" t="str">
        <f>IFERROR(__xludf.DUMMYFUNCTION("""COMPUTED_VALUE"""),"Shikha Shandilya")</f>
        <v>Shikha Shandilya</v>
      </c>
      <c r="Q87" s="1" t="str">
        <f>IFERROR(__xludf.DUMMYFUNCTION("""COMPUTED_VALUE"""),"Chetan bhangale")</f>
        <v>Chetan bhangale</v>
      </c>
    </row>
    <row r="88">
      <c r="A88" s="1" t="str">
        <f>IFERROR(__xludf.DUMMYFUNCTION("""COMPUTED_VALUE"""),"Parvati")</f>
        <v>Parvati</v>
      </c>
      <c r="C88" s="1" t="str">
        <f>IFERROR(__xludf.DUMMYFUNCTION("""COMPUTED_VALUE"""),"Chowjanya")</f>
        <v>Chowjanya</v>
      </c>
      <c r="E88" s="1" t="str">
        <f>IFERROR(__xludf.DUMMYFUNCTION("""COMPUTED_VALUE"""),"Dipanwita.G")</f>
        <v>Dipanwita.G</v>
      </c>
      <c r="G88" s="1" t="str">
        <f>IFERROR(__xludf.DUMMYFUNCTION("""COMPUTED_VALUE"""),"Ishika Goel")</f>
        <v>Ishika Goel</v>
      </c>
      <c r="I88" s="1" t="str">
        <f>IFERROR(__xludf.DUMMYFUNCTION("""COMPUTED_VALUE"""),"Chaimae")</f>
        <v>Chaimae</v>
      </c>
      <c r="K88" s="1" t="str">
        <f>IFERROR(__xludf.DUMMYFUNCTION("""COMPUTED_VALUE"""),"Jesutomi Johnson Ayanda")</f>
        <v>Jesutomi Johnson Ayanda</v>
      </c>
      <c r="M88" s="1" t="str">
        <f>IFERROR(__xludf.DUMMYFUNCTION("""COMPUTED_VALUE"""),"afir salwa")</f>
        <v>afir salwa</v>
      </c>
      <c r="O88" s="1" t="str">
        <f>IFERROR(__xludf.DUMMYFUNCTION("""COMPUTED_VALUE"""),"Yeliz_Udacity")</f>
        <v>Yeliz_Udacity</v>
      </c>
      <c r="Q88" s="1" t="str">
        <f>IFERROR(__xludf.DUMMYFUNCTION("""COMPUTED_VALUE"""),"Jatin Mishra")</f>
        <v>Jatin Mishra</v>
      </c>
    </row>
    <row r="89">
      <c r="A89" s="1" t="str">
        <f>IFERROR(__xludf.DUMMYFUNCTION("""COMPUTED_VALUE"""),"singhalok641")</f>
        <v>singhalok641</v>
      </c>
      <c r="C89" s="1" t="str">
        <f>IFERROR(__xludf.DUMMYFUNCTION("""COMPUTED_VALUE"""),"Aatish")</f>
        <v>Aatish</v>
      </c>
      <c r="E89" s="1" t="str">
        <f>IFERROR(__xludf.DUMMYFUNCTION("""COMPUTED_VALUE"""),"Afamefuna Chidinma Deborah")</f>
        <v>Afamefuna Chidinma Deborah</v>
      </c>
      <c r="G89" s="1" t="str">
        <f>IFERROR(__xludf.DUMMYFUNCTION("""COMPUTED_VALUE"""),"Maria Paula")</f>
        <v>Maria Paula</v>
      </c>
      <c r="I89" s="1" t="str">
        <f>IFERROR(__xludf.DUMMYFUNCTION("""COMPUTED_VALUE"""),"BMC")</f>
        <v>BMC</v>
      </c>
      <c r="K89" s="1" t="str">
        <f>IFERROR(__xludf.DUMMYFUNCTION("""COMPUTED_VALUE"""),"Hasan Tahir")</f>
        <v>Hasan Tahir</v>
      </c>
      <c r="M89" s="1" t="str">
        <f>IFERROR(__xludf.DUMMYFUNCTION("""COMPUTED_VALUE"""),"Christos Gklinavos")</f>
        <v>Christos Gklinavos</v>
      </c>
      <c r="O89" s="1" t="str">
        <f>IFERROR(__xludf.DUMMYFUNCTION("""COMPUTED_VALUE"""),"Yacine Hafiane")</f>
        <v>Yacine Hafiane</v>
      </c>
      <c r="Q89" s="1" t="str">
        <f>IFERROR(__xludf.DUMMYFUNCTION("""COMPUTED_VALUE"""),"Kaushki Raj")</f>
        <v>Kaushki Raj</v>
      </c>
    </row>
    <row r="90">
      <c r="A90" s="1" t="str">
        <f>IFERROR(__xludf.DUMMYFUNCTION("""COMPUTED_VALUE"""),"Grace.D")</f>
        <v>Grace.D</v>
      </c>
      <c r="C90" s="1" t="str">
        <f>IFERROR(__xludf.DUMMYFUNCTION("""COMPUTED_VALUE"""),"Jose Quintini")</f>
        <v>Jose Quintini</v>
      </c>
      <c r="E90" s="1" t="str">
        <f>IFERROR(__xludf.DUMMYFUNCTION("""COMPUTED_VALUE"""),"Vivek Narayan")</f>
        <v>Vivek Narayan</v>
      </c>
      <c r="G90" s="1" t="str">
        <f>IFERROR(__xludf.DUMMYFUNCTION("""COMPUTED_VALUE"""),"Nagaraj Dhondale Amarnath")</f>
        <v>Nagaraj Dhondale Amarnath</v>
      </c>
      <c r="I90" s="1" t="str">
        <f>IFERROR(__xludf.DUMMYFUNCTION("""COMPUTED_VALUE"""),"Ankita maurya")</f>
        <v>Ankita maurya</v>
      </c>
      <c r="K90" s="1" t="str">
        <f>IFERROR(__xludf.DUMMYFUNCTION("""COMPUTED_VALUE"""),"Rafael Guntzel Arenhart")</f>
        <v>Rafael Guntzel Arenhart</v>
      </c>
      <c r="M90" s="1" t="str">
        <f>IFERROR(__xludf.DUMMYFUNCTION("""COMPUTED_VALUE"""),"Cemre")</f>
        <v>Cemre</v>
      </c>
      <c r="O90" s="1" t="str">
        <f>IFERROR(__xludf.DUMMYFUNCTION("""COMPUTED_VALUE"""),"Ashish Somvanshi")</f>
        <v>Ashish Somvanshi</v>
      </c>
      <c r="Q90" s="1" t="str">
        <f>IFERROR(__xludf.DUMMYFUNCTION("""COMPUTED_VALUE"""),"Nidhi Verma")</f>
        <v>Nidhi Verma</v>
      </c>
    </row>
    <row r="91">
      <c r="A91" s="1" t="str">
        <f>IFERROR(__xludf.DUMMYFUNCTION("""COMPUTED_VALUE"""),"Mufaddal Haidermota")</f>
        <v>Mufaddal Haidermota</v>
      </c>
      <c r="C91" s="1" t="str">
        <f>IFERROR(__xludf.DUMMYFUNCTION("""COMPUTED_VALUE"""),"Mariam Okereafor")</f>
        <v>Mariam Okereafor</v>
      </c>
      <c r="E91" s="1" t="str">
        <f>IFERROR(__xludf.DUMMYFUNCTION("""COMPUTED_VALUE"""),"Gbolahan Olumade")</f>
        <v>Gbolahan Olumade</v>
      </c>
      <c r="G91" s="1" t="str">
        <f>IFERROR(__xludf.DUMMYFUNCTION("""COMPUTED_VALUE"""),"Ashish Karn")</f>
        <v>Ashish Karn</v>
      </c>
      <c r="I91" s="1" t="str">
        <f>IFERROR(__xludf.DUMMYFUNCTION("""COMPUTED_VALUE"""),"Shubham Gaikwad")</f>
        <v>Shubham Gaikwad</v>
      </c>
      <c r="K91" s="1" t="str">
        <f>IFERROR(__xludf.DUMMYFUNCTION("""COMPUTED_VALUE"""),"Advaith Rao")</f>
        <v>Advaith Rao</v>
      </c>
      <c r="M91" s="1" t="str">
        <f>IFERROR(__xludf.DUMMYFUNCTION("""COMPUTED_VALUE"""),"Muimi justus")</f>
        <v>Muimi justus</v>
      </c>
      <c r="O91" s="1" t="str">
        <f>IFERROR(__xludf.DUMMYFUNCTION("""COMPUTED_VALUE"""),"Rashmikiran Pandit")</f>
        <v>Rashmikiran Pandit</v>
      </c>
      <c r="Q91" s="1" t="str">
        <f>IFERROR(__xludf.DUMMYFUNCTION("""COMPUTED_VALUE"""),"Luciano de Toledo Santos")</f>
        <v>Luciano de Toledo Santos</v>
      </c>
    </row>
    <row r="92">
      <c r="A92" s="1" t="str">
        <f>IFERROR(__xludf.DUMMYFUNCTION("""COMPUTED_VALUE"""),"Joey Cendagorta")</f>
        <v>Joey Cendagorta</v>
      </c>
      <c r="C92" s="1" t="str">
        <f>IFERROR(__xludf.DUMMYFUNCTION("""COMPUTED_VALUE"""),"Hanane Ouhammouch")</f>
        <v>Hanane Ouhammouch</v>
      </c>
      <c r="E92" s="1" t="str">
        <f>IFERROR(__xludf.DUMMYFUNCTION("""COMPUTED_VALUE"""),"Harshita Sharma")</f>
        <v>Harshita Sharma</v>
      </c>
      <c r="G92" s="1" t="str">
        <f>IFERROR(__xludf.DUMMYFUNCTION("""COMPUTED_VALUE"""),"Raquel Andrea Cerda Montañez")</f>
        <v>Raquel Andrea Cerda Montañez</v>
      </c>
      <c r="I92" s="1" t="str">
        <f>IFERROR(__xludf.DUMMYFUNCTION("""COMPUTED_VALUE"""),"VIVEK TAMBI")</f>
        <v>VIVEK TAMBI</v>
      </c>
      <c r="K92" s="1" t="str">
        <f>IFERROR(__xludf.DUMMYFUNCTION("""COMPUTED_VALUE"""),"vishal")</f>
        <v>vishal</v>
      </c>
      <c r="M92" s="1" t="str">
        <f>IFERROR(__xludf.DUMMYFUNCTION("""COMPUTED_VALUE"""),"Nandi Chinmay")</f>
        <v>Nandi Chinmay</v>
      </c>
      <c r="O92" s="1" t="str">
        <f>IFERROR(__xludf.DUMMYFUNCTION("""COMPUTED_VALUE"""),"Ravi")</f>
        <v>Ravi</v>
      </c>
      <c r="Q92" s="1" t="str">
        <f>IFERROR(__xludf.DUMMYFUNCTION("""COMPUTED_VALUE"""),"Taka")</f>
        <v>Taka</v>
      </c>
    </row>
    <row r="93">
      <c r="A93" s="1" t="str">
        <f>IFERROR(__xludf.DUMMYFUNCTION("""COMPUTED_VALUE"""),"Shimaa Ahmed")</f>
        <v>Shimaa Ahmed</v>
      </c>
      <c r="C93" s="1" t="str">
        <f>IFERROR(__xludf.DUMMYFUNCTION("""COMPUTED_VALUE"""),"Manjunath Hanmantgad")</f>
        <v>Manjunath Hanmantgad</v>
      </c>
      <c r="E93" s="1" t="str">
        <f>IFERROR(__xludf.DUMMYFUNCTION("""COMPUTED_VALUE"""),"Engin Alkan")</f>
        <v>Engin Alkan</v>
      </c>
      <c r="G93" s="1" t="str">
        <f>IFERROR(__xludf.DUMMYFUNCTION("""COMPUTED_VALUE"""),"Jose Rubio")</f>
        <v>Jose Rubio</v>
      </c>
      <c r="I93" s="1" t="str">
        <f>IFERROR(__xludf.DUMMYFUNCTION("""COMPUTED_VALUE"""),"Avi")</f>
        <v>Avi</v>
      </c>
      <c r="K93" s="1" t="str">
        <f>IFERROR(__xludf.DUMMYFUNCTION("""COMPUTED_VALUE"""),"Debbie 16")</f>
        <v>Debbie 16</v>
      </c>
      <c r="M93" s="1" t="str">
        <f>IFERROR(__xludf.DUMMYFUNCTION("""COMPUTED_VALUE"""),"Karolina Kulesz")</f>
        <v>Karolina Kulesz</v>
      </c>
      <c r="O93" s="1" t="str">
        <f>IFERROR(__xludf.DUMMYFUNCTION("""COMPUTED_VALUE"""),"Yusuf Alma")</f>
        <v>Yusuf Alma</v>
      </c>
      <c r="Q93" s="1" t="str">
        <f>IFERROR(__xludf.DUMMYFUNCTION("""COMPUTED_VALUE"""),"Sowji")</f>
        <v>Sowji</v>
      </c>
    </row>
    <row r="94">
      <c r="A94" s="1" t="str">
        <f>IFERROR(__xludf.DUMMYFUNCTION("""COMPUTED_VALUE"""),"jesus golindano")</f>
        <v>jesus golindano</v>
      </c>
      <c r="C94" s="1" t="str">
        <f>IFERROR(__xludf.DUMMYFUNCTION("""COMPUTED_VALUE"""),"Apoorva Mahajan")</f>
        <v>Apoorva Mahajan</v>
      </c>
      <c r="E94" s="1" t="str">
        <f>IFERROR(__xludf.DUMMYFUNCTION("""COMPUTED_VALUE"""),"Engin Alkan")</f>
        <v>Engin Alkan</v>
      </c>
      <c r="G94" s="1" t="str">
        <f>IFERROR(__xludf.DUMMYFUNCTION("""COMPUTED_VALUE"""),"Georges D Auguste")</f>
        <v>Georges D Auguste</v>
      </c>
      <c r="I94" s="1" t="str">
        <f>IFERROR(__xludf.DUMMYFUNCTION("""COMPUTED_VALUE"""),"Diana Meneses")</f>
        <v>Diana Meneses</v>
      </c>
      <c r="K94" s="1" t="str">
        <f>IFERROR(__xludf.DUMMYFUNCTION("""COMPUTED_VALUE"""),"Teena Mary Thomas")</f>
        <v>Teena Mary Thomas</v>
      </c>
      <c r="M94" s="1" t="str">
        <f>IFERROR(__xludf.DUMMYFUNCTION("""COMPUTED_VALUE"""),"Bhavya Dubey")</f>
        <v>Bhavya Dubey</v>
      </c>
      <c r="O94" s="1" t="str">
        <f>IFERROR(__xludf.DUMMYFUNCTION("""COMPUTED_VALUE"""),"Neethu")</f>
        <v>Neethu</v>
      </c>
      <c r="Q94" s="1" t="str">
        <f>IFERROR(__xludf.DUMMYFUNCTION("""COMPUTED_VALUE"""),"tnitave")</f>
        <v>tnitave</v>
      </c>
    </row>
    <row r="95">
      <c r="A95" s="1" t="str">
        <f>IFERROR(__xludf.DUMMYFUNCTION("""COMPUTED_VALUE"""),"Mary.Jonah")</f>
        <v>Mary.Jonah</v>
      </c>
      <c r="C95" s="1" t="str">
        <f>IFERROR(__xludf.DUMMYFUNCTION("""COMPUTED_VALUE"""),"Karim Guirguis")</f>
        <v>Karim Guirguis</v>
      </c>
      <c r="E95" s="1" t="str">
        <f>IFERROR(__xludf.DUMMYFUNCTION("""COMPUTED_VALUE"""),"Qingyang Li")</f>
        <v>Qingyang Li</v>
      </c>
      <c r="G95" s="1" t="str">
        <f>IFERROR(__xludf.DUMMYFUNCTION("""COMPUTED_VALUE"""),"Mokit Hossain")</f>
        <v>Mokit Hossain</v>
      </c>
      <c r="I95" s="1" t="str">
        <f>IFERROR(__xludf.DUMMYFUNCTION("""COMPUTED_VALUE"""),"Hasan Ozyavru")</f>
        <v>Hasan Ozyavru</v>
      </c>
      <c r="K95" s="1" t="str">
        <f>IFERROR(__xludf.DUMMYFUNCTION("""COMPUTED_VALUE"""),"Riaan")</f>
        <v>Riaan</v>
      </c>
      <c r="M95" s="1" t="str">
        <f>IFERROR(__xludf.DUMMYFUNCTION("""COMPUTED_VALUE"""),"Jeovani Sanchez")</f>
        <v>Jeovani Sanchez</v>
      </c>
      <c r="O95" s="1" t="str">
        <f>IFERROR(__xludf.DUMMYFUNCTION("""COMPUTED_VALUE"""),"Nishant")</f>
        <v>Nishant</v>
      </c>
      <c r="Q95" s="1" t="str">
        <f>IFERROR(__xludf.DUMMYFUNCTION("""COMPUTED_VALUE"""),"Pooja")</f>
        <v>Pooja</v>
      </c>
    </row>
    <row r="96">
      <c r="A96" s="1" t="str">
        <f>IFERROR(__xludf.DUMMYFUNCTION("""COMPUTED_VALUE"""),"Deekshita Saikia")</f>
        <v>Deekshita Saikia</v>
      </c>
      <c r="C96" s="1" t="str">
        <f>IFERROR(__xludf.DUMMYFUNCTION("""COMPUTED_VALUE"""),"yacine hakimi")</f>
        <v>yacine hakimi</v>
      </c>
      <c r="E96" s="1" t="str">
        <f>IFERROR(__xludf.DUMMYFUNCTION("""COMPUTED_VALUE"""),"Chandresh Ghodasara")</f>
        <v>Chandresh Ghodasara</v>
      </c>
      <c r="G96" s="1" t="str">
        <f>IFERROR(__xludf.DUMMYFUNCTION("""COMPUTED_VALUE"""),"Ronaldo Cachi Delgado")</f>
        <v>Ronaldo Cachi Delgado</v>
      </c>
      <c r="I96" s="1" t="str">
        <f>IFERROR(__xludf.DUMMYFUNCTION("""COMPUTED_VALUE"""),"Oluwanifemi Abimbola")</f>
        <v>Oluwanifemi Abimbola</v>
      </c>
      <c r="K96" s="1" t="str">
        <f>IFERROR(__xludf.DUMMYFUNCTION("""COMPUTED_VALUE"""),"Radames Azaryan")</f>
        <v>Radames Azaryan</v>
      </c>
      <c r="M96" s="1" t="str">
        <f>IFERROR(__xludf.DUMMYFUNCTION("""COMPUTED_VALUE"""),"Tanuja")</f>
        <v>Tanuja</v>
      </c>
      <c r="O96" s="1" t="str">
        <f>IFERROR(__xludf.DUMMYFUNCTION("""COMPUTED_VALUE"""),"Martin-Philipp Irsch")</f>
        <v>Martin-Philipp Irsch</v>
      </c>
      <c r="Q96" s="1" t="str">
        <f>IFERROR(__xludf.DUMMYFUNCTION("""COMPUTED_VALUE"""),"LauraG")</f>
        <v>LauraG</v>
      </c>
    </row>
    <row r="97">
      <c r="A97" s="1" t="str">
        <f>IFERROR(__xludf.DUMMYFUNCTION("""COMPUTED_VALUE"""),"Athashree")</f>
        <v>Athashree</v>
      </c>
      <c r="C97" s="1" t="str">
        <f>IFERROR(__xludf.DUMMYFUNCTION("""COMPUTED_VALUE"""),"Karthik V")</f>
        <v>Karthik V</v>
      </c>
      <c r="E97" s="1" t="str">
        <f>IFERROR(__xludf.DUMMYFUNCTION("""COMPUTED_VALUE"""),"Shuvro Pal")</f>
        <v>Shuvro Pal</v>
      </c>
      <c r="G97" s="1" t="str">
        <f>IFERROR(__xludf.DUMMYFUNCTION("""COMPUTED_VALUE"""),"Ramya Ramesh")</f>
        <v>Ramya Ramesh</v>
      </c>
      <c r="I97" s="1" t="str">
        <f>IFERROR(__xludf.DUMMYFUNCTION("""COMPUTED_VALUE"""),"Sherbin")</f>
        <v>Sherbin</v>
      </c>
      <c r="K97" s="1" t="str">
        <f>IFERROR(__xludf.DUMMYFUNCTION("""COMPUTED_VALUE"""),"AndyL")</f>
        <v>AndyL</v>
      </c>
      <c r="M97" s="1" t="str">
        <f>IFERROR(__xludf.DUMMYFUNCTION("""COMPUTED_VALUE"""),"Durban")</f>
        <v>Durban</v>
      </c>
      <c r="O97" s="1" t="str">
        <f>IFERROR(__xludf.DUMMYFUNCTION("""COMPUTED_VALUE"""),"Oluwasefunmi.Udacity")</f>
        <v>Oluwasefunmi.Udacity</v>
      </c>
      <c r="Q97" s="1" t="str">
        <f>IFERROR(__xludf.DUMMYFUNCTION("""COMPUTED_VALUE"""),"Shubhi Singh")</f>
        <v>Shubhi Singh</v>
      </c>
    </row>
    <row r="98">
      <c r="A98" s="1" t="str">
        <f>IFERROR(__xludf.DUMMYFUNCTION("""COMPUTED_VALUE"""),"Israel Tiñini Alvarez")</f>
        <v>Israel Tiñini Alvarez</v>
      </c>
      <c r="C98" s="1" t="str">
        <f>IFERROR(__xludf.DUMMYFUNCTION("""COMPUTED_VALUE"""),"Patrick Flynn")</f>
        <v>Patrick Flynn</v>
      </c>
      <c r="E98" s="1" t="str">
        <f>IFERROR(__xludf.DUMMYFUNCTION("""COMPUTED_VALUE"""),"Sreelekha D")</f>
        <v>Sreelekha D</v>
      </c>
      <c r="G98" s="1" t="str">
        <f>IFERROR(__xludf.DUMMYFUNCTION("""COMPUTED_VALUE"""),"prabhanshu")</f>
        <v>prabhanshu</v>
      </c>
      <c r="I98" s="1" t="str">
        <f>IFERROR(__xludf.DUMMYFUNCTION("""COMPUTED_VALUE"""),"Prateek")</f>
        <v>Prateek</v>
      </c>
      <c r="K98" s="1" t="str">
        <f>IFERROR(__xludf.DUMMYFUNCTION("""COMPUTED_VALUE"""),"ramster")</f>
        <v>ramster</v>
      </c>
      <c r="M98" s="1" t="str">
        <f>IFERROR(__xludf.DUMMYFUNCTION("""COMPUTED_VALUE"""),"Vikas Malik")</f>
        <v>Vikas Malik</v>
      </c>
      <c r="O98" s="1" t="str">
        <f>IFERROR(__xludf.DUMMYFUNCTION("""COMPUTED_VALUE"""),"Pedro Couto")</f>
        <v>Pedro Couto</v>
      </c>
      <c r="Q98" s="1" t="str">
        <f>IFERROR(__xludf.DUMMYFUNCTION("""COMPUTED_VALUE"""),"Shreya Shinde")</f>
        <v>Shreya Shinde</v>
      </c>
    </row>
    <row r="99">
      <c r="A99" s="1" t="str">
        <f>IFERROR(__xludf.DUMMYFUNCTION("""COMPUTED_VALUE"""),"Harinath Krishnamoorthy")</f>
        <v>Harinath Krishnamoorthy</v>
      </c>
      <c r="C99" s="1" t="str">
        <f>IFERROR(__xludf.DUMMYFUNCTION("""COMPUTED_VALUE"""),"Veloshan")</f>
        <v>Veloshan</v>
      </c>
      <c r="E99" s="1" t="str">
        <f>IFERROR(__xludf.DUMMYFUNCTION("""COMPUTED_VALUE"""),"Ike Nigel.O")</f>
        <v>Ike Nigel.O</v>
      </c>
      <c r="G99" s="1" t="str">
        <f>IFERROR(__xludf.DUMMYFUNCTION("""COMPUTED_VALUE"""),"Imam.Maulana")</f>
        <v>Imam.Maulana</v>
      </c>
      <c r="I99" s="1" t="str">
        <f>IFERROR(__xludf.DUMMYFUNCTION("""COMPUTED_VALUE"""),"Cécile N.")</f>
        <v>Cécile N.</v>
      </c>
      <c r="K99" s="1" t="str">
        <f>IFERROR(__xludf.DUMMYFUNCTION("""COMPUTED_VALUE"""),"vamsikrishna adepu")</f>
        <v>vamsikrishna adepu</v>
      </c>
      <c r="M99" s="1" t="str">
        <f>IFERROR(__xludf.DUMMYFUNCTION("""COMPUTED_VALUE"""),"Nandi Chinmay")</f>
        <v>Nandi Chinmay</v>
      </c>
      <c r="O99" s="1" t="str">
        <f>IFERROR(__xludf.DUMMYFUNCTION("""COMPUTED_VALUE"""),"Herbert Fernandez Tamayo")</f>
        <v>Herbert Fernandez Tamayo</v>
      </c>
      <c r="Q99" s="1" t="str">
        <f>IFERROR(__xludf.DUMMYFUNCTION("""COMPUTED_VALUE"""),"mostafa.mhmosry")</f>
        <v>mostafa.mhmosry</v>
      </c>
    </row>
    <row r="100">
      <c r="A100" s="1" t="str">
        <f>IFERROR(__xludf.DUMMYFUNCTION("""COMPUTED_VALUE"""),"Nick Ferraro")</f>
        <v>Nick Ferraro</v>
      </c>
      <c r="C100" s="1" t="str">
        <f>IFERROR(__xludf.DUMMYFUNCTION("""COMPUTED_VALUE"""),"HajarS")</f>
        <v>HajarS</v>
      </c>
      <c r="E100" s="1" t="str">
        <f>IFERROR(__xludf.DUMMYFUNCTION("""COMPUTED_VALUE"""),"elston")</f>
        <v>elston</v>
      </c>
      <c r="G100" s="1" t="str">
        <f>IFERROR(__xludf.DUMMYFUNCTION("""COMPUTED_VALUE"""),"Divya Gugale")</f>
        <v>Divya Gugale</v>
      </c>
      <c r="I100" s="1" t="str">
        <f>IFERROR(__xludf.DUMMYFUNCTION("""COMPUTED_VALUE"""),"Walla Adlan")</f>
        <v>Walla Adlan</v>
      </c>
      <c r="K100" s="1" t="str">
        <f>IFERROR(__xludf.DUMMYFUNCTION("""COMPUTED_VALUE"""),"Frances Boykin")</f>
        <v>Frances Boykin</v>
      </c>
      <c r="M100" s="1" t="str">
        <f>IFERROR(__xludf.DUMMYFUNCTION("""COMPUTED_VALUE"""),"Nandi Chinmay")</f>
        <v>Nandi Chinmay</v>
      </c>
      <c r="O100" s="1" t="str">
        <f>IFERROR(__xludf.DUMMYFUNCTION("""COMPUTED_VALUE"""),"Asai04")</f>
        <v>Asai04</v>
      </c>
      <c r="Q100" s="1" t="str">
        <f>IFERROR(__xludf.DUMMYFUNCTION("""COMPUTED_VALUE"""),"Blessing Alayande")</f>
        <v>Blessing Alayande</v>
      </c>
    </row>
    <row r="101">
      <c r="A101" s="1" t="str">
        <f>IFERROR(__xludf.DUMMYFUNCTION("""COMPUTED_VALUE"""),"Kevin Vicent")</f>
        <v>Kevin Vicent</v>
      </c>
      <c r="C101" s="1" t="str">
        <f>IFERROR(__xludf.DUMMYFUNCTION("""COMPUTED_VALUE"""),"Anupama Garani Sheshagiri")</f>
        <v>Anupama Garani Sheshagiri</v>
      </c>
      <c r="E101" s="1" t="str">
        <f>IFERROR(__xludf.DUMMYFUNCTION("""COMPUTED_VALUE"""),"vishal.pentakota")</f>
        <v>vishal.pentakota</v>
      </c>
      <c r="G101" s="1" t="str">
        <f>IFERROR(__xludf.DUMMYFUNCTION("""COMPUTED_VALUE"""),"Reijay")</f>
        <v>Reijay</v>
      </c>
      <c r="I101" s="1" t="str">
        <f>IFERROR(__xludf.DUMMYFUNCTION("""COMPUTED_VALUE"""),"Shalini Jaiswal")</f>
        <v>Shalini Jaiswal</v>
      </c>
      <c r="K101" s="1" t="str">
        <f>IFERROR(__xludf.DUMMYFUNCTION("""COMPUTED_VALUE"""),"Pavani")</f>
        <v>Pavani</v>
      </c>
      <c r="M101" s="1" t="str">
        <f>IFERROR(__xludf.DUMMYFUNCTION("""COMPUTED_VALUE"""),"Rahul Appana")</f>
        <v>Rahul Appana</v>
      </c>
      <c r="O101" s="1" t="str">
        <f>IFERROR(__xludf.DUMMYFUNCTION("""COMPUTED_VALUE"""),"Michelle Foo")</f>
        <v>Michelle Foo</v>
      </c>
      <c r="Q101" s="1" t="str">
        <f>IFERROR(__xludf.DUMMYFUNCTION("""COMPUTED_VALUE"""),"Maulik Naik")</f>
        <v>Maulik Naik</v>
      </c>
    </row>
    <row r="102">
      <c r="A102" s="1" t="str">
        <f>IFERROR(__xludf.DUMMYFUNCTION("""COMPUTED_VALUE"""),"Nirav")</f>
        <v>Nirav</v>
      </c>
      <c r="C102" s="1" t="str">
        <f>IFERROR(__xludf.DUMMYFUNCTION("""COMPUTED_VALUE"""),"Daniel Ogbu")</f>
        <v>Daniel Ogbu</v>
      </c>
      <c r="E102" s="1" t="str">
        <f>IFERROR(__xludf.DUMMYFUNCTION("""COMPUTED_VALUE"""),"MihailD")</f>
        <v>MihailD</v>
      </c>
      <c r="G102" s="1" t="str">
        <f>IFERROR(__xludf.DUMMYFUNCTION("""COMPUTED_VALUE"""),"Jorge")</f>
        <v>Jorge</v>
      </c>
      <c r="I102" s="1" t="str">
        <f>IFERROR(__xludf.DUMMYFUNCTION("""COMPUTED_VALUE"""),"Spyridon Mouratis")</f>
        <v>Spyridon Mouratis</v>
      </c>
      <c r="K102" s="1" t="str">
        <f>IFERROR(__xludf.DUMMYFUNCTION("""COMPUTED_VALUE"""),"A7MED")</f>
        <v>A7MED</v>
      </c>
      <c r="M102" s="1" t="str">
        <f>IFERROR(__xludf.DUMMYFUNCTION("""COMPUTED_VALUE"""),"Muhammad Usman Qadeer")</f>
        <v>Muhammad Usman Qadeer</v>
      </c>
      <c r="O102" s="1" t="str">
        <f>IFERROR(__xludf.DUMMYFUNCTION("""COMPUTED_VALUE"""),"asai04101999.udacity")</f>
        <v>asai04101999.udacity</v>
      </c>
      <c r="Q102" s="1" t="str">
        <f>IFERROR(__xludf.DUMMYFUNCTION("""COMPUTED_VALUE"""),"heman")</f>
        <v>heman</v>
      </c>
    </row>
    <row r="103">
      <c r="A103" s="1" t="str">
        <f>IFERROR(__xludf.DUMMYFUNCTION("""COMPUTED_VALUE"""),"Julio")</f>
        <v>Julio</v>
      </c>
      <c r="C103" s="1" t="str">
        <f>IFERROR(__xludf.DUMMYFUNCTION("""COMPUTED_VALUE"""),"Jannat Arora")</f>
        <v>Jannat Arora</v>
      </c>
      <c r="E103" s="1" t="str">
        <f>IFERROR(__xludf.DUMMYFUNCTION("""COMPUTED_VALUE"""),"As Salt")</f>
        <v>As Salt</v>
      </c>
      <c r="G103" s="1" t="str">
        <f>IFERROR(__xludf.DUMMYFUNCTION("""COMPUTED_VALUE"""),"Ugochi Jones")</f>
        <v>Ugochi Jones</v>
      </c>
      <c r="I103" s="1" t="str">
        <f>IFERROR(__xludf.DUMMYFUNCTION("""COMPUTED_VALUE"""),"Verena Gorris")</f>
        <v>Verena Gorris</v>
      </c>
      <c r="K103" s="1" t="str">
        <f>IFERROR(__xludf.DUMMYFUNCTION("""COMPUTED_VALUE"""),"Kiboss")</f>
        <v>Kiboss</v>
      </c>
      <c r="M103" s="1" t="str">
        <f>IFERROR(__xludf.DUMMYFUNCTION("""COMPUTED_VALUE"""),"Weiyang Sun")</f>
        <v>Weiyang Sun</v>
      </c>
      <c r="O103" s="1" t="str">
        <f>IFERROR(__xludf.DUMMYFUNCTION("""COMPUTED_VALUE"""),"Mahynour")</f>
        <v>Mahynour</v>
      </c>
      <c r="Q103" s="1" t="str">
        <f>IFERROR(__xludf.DUMMYFUNCTION("""COMPUTED_VALUE"""),"Godfrey")</f>
        <v>Godfrey</v>
      </c>
    </row>
    <row r="104">
      <c r="A104" s="1" t="str">
        <f>IFERROR(__xludf.DUMMYFUNCTION("""COMPUTED_VALUE"""),"Romana Akter")</f>
        <v>Romana Akter</v>
      </c>
      <c r="C104" s="1" t="str">
        <f>IFERROR(__xludf.DUMMYFUNCTION("""COMPUTED_VALUE"""),"Vikkyfama")</f>
        <v>Vikkyfama</v>
      </c>
      <c r="E104" s="1" t="str">
        <f>IFERROR(__xludf.DUMMYFUNCTION("""COMPUTED_VALUE"""),"Igor Duas")</f>
        <v>Igor Duas</v>
      </c>
      <c r="G104" s="1" t="str">
        <f>IFERROR(__xludf.DUMMYFUNCTION("""COMPUTED_VALUE"""),"Yohannes B Bekele")</f>
        <v>Yohannes B Bekele</v>
      </c>
      <c r="I104" s="1" t="str">
        <f>IFERROR(__xludf.DUMMYFUNCTION("""COMPUTED_VALUE"""),"nileshnegi")</f>
        <v>nileshnegi</v>
      </c>
      <c r="K104" s="1" t="str">
        <f>IFERROR(__xludf.DUMMYFUNCTION("""COMPUTED_VALUE"""),"shield")</f>
        <v>shield</v>
      </c>
      <c r="M104" s="1" t="str">
        <f>IFERROR(__xludf.DUMMYFUNCTION("""COMPUTED_VALUE"""),"Mitali")</f>
        <v>Mitali</v>
      </c>
      <c r="O104" s="1" t="str">
        <f>IFERROR(__xludf.DUMMYFUNCTION("""COMPUTED_VALUE"""),"Wooil Jeong")</f>
        <v>Wooil Jeong</v>
      </c>
      <c r="Q104" s="1" t="str">
        <f>IFERROR(__xludf.DUMMYFUNCTION("""COMPUTED_VALUE"""),"Lauren")</f>
        <v>Lauren</v>
      </c>
    </row>
    <row r="105">
      <c r="A105" s="1" t="str">
        <f>IFERROR(__xludf.DUMMYFUNCTION("""COMPUTED_VALUE"""),"Jivansha G")</f>
        <v>Jivansha G</v>
      </c>
      <c r="C105" s="1" t="str">
        <f>IFERROR(__xludf.DUMMYFUNCTION("""COMPUTED_VALUE"""),"Aishwarya Mahapatra")</f>
        <v>Aishwarya Mahapatra</v>
      </c>
      <c r="E105" s="1" t="str">
        <f>IFERROR(__xludf.DUMMYFUNCTION("""COMPUTED_VALUE"""),"Mohamed Amr")</f>
        <v>Mohamed Amr</v>
      </c>
      <c r="G105" s="1" t="str">
        <f>IFERROR(__xludf.DUMMYFUNCTION("""COMPUTED_VALUE"""),"Mahima")</f>
        <v>Mahima</v>
      </c>
      <c r="I105" s="1" t="str">
        <f>IFERROR(__xludf.DUMMYFUNCTION("""COMPUTED_VALUE"""),"Jankyoh")</f>
        <v>Jankyoh</v>
      </c>
      <c r="K105" s="1" t="str">
        <f>IFERROR(__xludf.DUMMYFUNCTION("""COMPUTED_VALUE"""),"Sai Kiran Kuppala")</f>
        <v>Sai Kiran Kuppala</v>
      </c>
      <c r="M105" s="1" t="str">
        <f>IFERROR(__xludf.DUMMYFUNCTION("""COMPUTED_VALUE"""),"Femi Oladosu")</f>
        <v>Femi Oladosu</v>
      </c>
      <c r="O105" s="1" t="str">
        <f>IFERROR(__xludf.DUMMYFUNCTION("""COMPUTED_VALUE"""),"Nikunj_J")</f>
        <v>Nikunj_J</v>
      </c>
      <c r="Q105" s="1" t="str">
        <f>IFERROR(__xludf.DUMMYFUNCTION("""COMPUTED_VALUE"""),"Jesus Velasco")</f>
        <v>Jesus Velasco</v>
      </c>
    </row>
    <row r="106">
      <c r="A106" s="1" t="str">
        <f>IFERROR(__xludf.DUMMYFUNCTION("""COMPUTED_VALUE"""),"John Cabiles")</f>
        <v>John Cabiles</v>
      </c>
      <c r="C106" s="1" t="str">
        <f>IFERROR(__xludf.DUMMYFUNCTION("""COMPUTED_VALUE"""),"Ricardo Quibao")</f>
        <v>Ricardo Quibao</v>
      </c>
      <c r="E106" s="1" t="str">
        <f>IFERROR(__xludf.DUMMYFUNCTION("""COMPUTED_VALUE"""),"Wamuyu Wanjohi")</f>
        <v>Wamuyu Wanjohi</v>
      </c>
      <c r="G106" s="1" t="str">
        <f>IFERROR(__xludf.DUMMYFUNCTION("""COMPUTED_VALUE"""),"arfat")</f>
        <v>arfat</v>
      </c>
      <c r="I106" s="1" t="str">
        <f>IFERROR(__xludf.DUMMYFUNCTION("""COMPUTED_VALUE"""),"Veena")</f>
        <v>Veena</v>
      </c>
      <c r="K106" s="1" t="str">
        <f>IFERROR(__xludf.DUMMYFUNCTION("""COMPUTED_VALUE"""),"Akansha Goel")</f>
        <v>Akansha Goel</v>
      </c>
      <c r="M106" s="1" t="str">
        <f>IFERROR(__xludf.DUMMYFUNCTION("""COMPUTED_VALUE"""),"Udegbunam MORAH")</f>
        <v>Udegbunam MORAH</v>
      </c>
      <c r="O106" s="1" t="str">
        <f>IFERROR(__xludf.DUMMYFUNCTION("""COMPUTED_VALUE"""),"Chahrazed Hamadouche")</f>
        <v>Chahrazed Hamadouche</v>
      </c>
      <c r="Q106" s="1" t="str">
        <f>IFERROR(__xludf.DUMMYFUNCTION("""COMPUTED_VALUE"""),"Heba Beshai")</f>
        <v>Heba Beshai</v>
      </c>
    </row>
    <row r="107">
      <c r="A107" s="1" t="str">
        <f>IFERROR(__xludf.DUMMYFUNCTION("""COMPUTED_VALUE"""),"Andres Dorado")</f>
        <v>Andres Dorado</v>
      </c>
      <c r="C107" s="1" t="str">
        <f>IFERROR(__xludf.DUMMYFUNCTION("""COMPUTED_VALUE"""),"Renee Raven")</f>
        <v>Renee Raven</v>
      </c>
      <c r="E107" s="1" t="str">
        <f>IFERROR(__xludf.DUMMYFUNCTION("""COMPUTED_VALUE"""),"Shar")</f>
        <v>Shar</v>
      </c>
      <c r="G107" s="1" t="str">
        <f>IFERROR(__xludf.DUMMYFUNCTION("""COMPUTED_VALUE"""),"tmmsagheer")</f>
        <v>tmmsagheer</v>
      </c>
      <c r="I107" s="1" t="str">
        <f>IFERROR(__xludf.DUMMYFUNCTION("""COMPUTED_VALUE"""),"Quanitah Shaikh")</f>
        <v>Quanitah Shaikh</v>
      </c>
      <c r="K107" s="1" t="str">
        <f>IFERROR(__xludf.DUMMYFUNCTION("""COMPUTED_VALUE"""),"Bharat Divvela")</f>
        <v>Bharat Divvela</v>
      </c>
      <c r="M107" s="1" t="str">
        <f>IFERROR(__xludf.DUMMYFUNCTION("""COMPUTED_VALUE"""),"Siva")</f>
        <v>Siva</v>
      </c>
      <c r="O107" s="1" t="str">
        <f>IFERROR(__xludf.DUMMYFUNCTION("""COMPUTED_VALUE"""),"Sajid Zaman")</f>
        <v>Sajid Zaman</v>
      </c>
      <c r="Q107" s="1" t="str">
        <f>IFERROR(__xludf.DUMMYFUNCTION("""COMPUTED_VALUE"""),"Néstor Nicolás Campos Rojas")</f>
        <v>Néstor Nicolás Campos Rojas</v>
      </c>
    </row>
    <row r="108">
      <c r="A108" s="1" t="str">
        <f>IFERROR(__xludf.DUMMYFUNCTION("""COMPUTED_VALUE"""),"Varada.B")</f>
        <v>Varada.B</v>
      </c>
      <c r="C108" s="1" t="str">
        <f>IFERROR(__xludf.DUMMYFUNCTION("""COMPUTED_VALUE"""),"sailikhith.k")</f>
        <v>sailikhith.k</v>
      </c>
      <c r="E108" s="1" t="str">
        <f>IFERROR(__xludf.DUMMYFUNCTION("""COMPUTED_VALUE"""),"AKHIL JAMES")</f>
        <v>AKHIL JAMES</v>
      </c>
      <c r="G108" s="1" t="str">
        <f>IFERROR(__xludf.DUMMYFUNCTION("""COMPUTED_VALUE"""),"aaron g")</f>
        <v>aaron g</v>
      </c>
      <c r="I108" s="1" t="str">
        <f>IFERROR(__xludf.DUMMYFUNCTION("""COMPUTED_VALUE"""),"Elijah Thai")</f>
        <v>Elijah Thai</v>
      </c>
      <c r="K108" s="1" t="str">
        <f>IFERROR(__xludf.DUMMYFUNCTION("""COMPUTED_VALUE"""),"Andre Daniel")</f>
        <v>Andre Daniel</v>
      </c>
      <c r="M108" s="1" t="str">
        <f>IFERROR(__xludf.DUMMYFUNCTION("""COMPUTED_VALUE"""),"Solomon Kamau")</f>
        <v>Solomon Kamau</v>
      </c>
      <c r="O108" s="1" t="str">
        <f>IFERROR(__xludf.DUMMYFUNCTION("""COMPUTED_VALUE"""),"Varada Vishnu")</f>
        <v>Varada Vishnu</v>
      </c>
      <c r="Q108" s="1" t="str">
        <f>IFERROR(__xludf.DUMMYFUNCTION("""COMPUTED_VALUE"""),"Alaa Eddine Bouchikhi")</f>
        <v>Alaa Eddine Bouchikhi</v>
      </c>
    </row>
    <row r="109">
      <c r="A109" s="1" t="str">
        <f>IFERROR(__xludf.DUMMYFUNCTION("""COMPUTED_VALUE"""),"Chetan Kuckian")</f>
        <v>Chetan Kuckian</v>
      </c>
      <c r="C109" s="1" t="str">
        <f>IFERROR(__xludf.DUMMYFUNCTION("""COMPUTED_VALUE"""),"Lucas de Andrade")</f>
        <v>Lucas de Andrade</v>
      </c>
      <c r="E109" s="1" t="str">
        <f>IFERROR(__xludf.DUMMYFUNCTION("""COMPUTED_VALUE"""),"sezin")</f>
        <v>sezin</v>
      </c>
      <c r="G109" s="1" t="str">
        <f>IFERROR(__xludf.DUMMYFUNCTION("""COMPUTED_VALUE"""),"Aparna Kumari")</f>
        <v>Aparna Kumari</v>
      </c>
      <c r="I109" s="1" t="str">
        <f>IFERROR(__xludf.DUMMYFUNCTION("""COMPUTED_VALUE"""),"Alberto Pardo")</f>
        <v>Alberto Pardo</v>
      </c>
      <c r="K109" s="1" t="str">
        <f>IFERROR(__xludf.DUMMYFUNCTION("""COMPUTED_VALUE"""),"GSahu")</f>
        <v>GSahu</v>
      </c>
      <c r="M109" s="1" t="str">
        <f>IFERROR(__xludf.DUMMYFUNCTION("""COMPUTED_VALUE"""),"Avijit Das")</f>
        <v>Avijit Das</v>
      </c>
      <c r="O109" s="1" t="str">
        <f>IFERROR(__xludf.DUMMYFUNCTION("""COMPUTED_VALUE"""),"Ashraf Kanyadakam")</f>
        <v>Ashraf Kanyadakam</v>
      </c>
      <c r="Q109" s="1" t="str">
        <f>IFERROR(__xludf.DUMMYFUNCTION("""COMPUTED_VALUE"""),"juvchan")</f>
        <v>juvchan</v>
      </c>
    </row>
    <row r="110">
      <c r="A110" s="1" t="str">
        <f>IFERROR(__xludf.DUMMYFUNCTION("""COMPUTED_VALUE"""),"Annisa")</f>
        <v>Annisa</v>
      </c>
      <c r="C110" s="1" t="str">
        <f>IFERROR(__xludf.DUMMYFUNCTION("""COMPUTED_VALUE"""),"SHASHANK KUMAR")</f>
        <v>SHASHANK KUMAR</v>
      </c>
      <c r="E110" s="1" t="str">
        <f>IFERROR(__xludf.DUMMYFUNCTION("""COMPUTED_VALUE"""),"Varun Valeti")</f>
        <v>Varun Valeti</v>
      </c>
      <c r="G110" s="1" t="str">
        <f>IFERROR(__xludf.DUMMYFUNCTION("""COMPUTED_VALUE"""),"Harkirat Singh")</f>
        <v>Harkirat Singh</v>
      </c>
      <c r="I110" s="1" t="str">
        <f>IFERROR(__xludf.DUMMYFUNCTION("""COMPUTED_VALUE"""),"Sushama")</f>
        <v>Sushama</v>
      </c>
      <c r="K110" s="1" t="str">
        <f>IFERROR(__xludf.DUMMYFUNCTION("""COMPUTED_VALUE"""),"pool.t")</f>
        <v>pool.t</v>
      </c>
      <c r="M110" s="1" t="str">
        <f>IFERROR(__xludf.DUMMYFUNCTION("""COMPUTED_VALUE"""),"Kofi Ocran")</f>
        <v>Kofi Ocran</v>
      </c>
      <c r="O110" s="1" t="str">
        <f>IFERROR(__xludf.DUMMYFUNCTION("""COMPUTED_VALUE"""),"WC Tseng")</f>
        <v>WC Tseng</v>
      </c>
      <c r="Q110" s="1" t="str">
        <f>IFERROR(__xludf.DUMMYFUNCTION("""COMPUTED_VALUE"""),"Yan")</f>
        <v>Yan</v>
      </c>
    </row>
    <row r="111">
      <c r="A111" s="1" t="str">
        <f>IFERROR(__xludf.DUMMYFUNCTION("""COMPUTED_VALUE"""),"Pippa")</f>
        <v>Pippa</v>
      </c>
      <c r="C111" s="1" t="str">
        <f>IFERROR(__xludf.DUMMYFUNCTION("""COMPUTED_VALUE"""),"Tahani Aladwani")</f>
        <v>Tahani Aladwani</v>
      </c>
      <c r="E111" s="1" t="str">
        <f>IFERROR(__xludf.DUMMYFUNCTION("""COMPUTED_VALUE"""),"Ozan Ersoy")</f>
        <v>Ozan Ersoy</v>
      </c>
      <c r="G111" s="1" t="str">
        <f>IFERROR(__xludf.DUMMYFUNCTION("""COMPUTED_VALUE"""),"Vinay More")</f>
        <v>Vinay More</v>
      </c>
      <c r="I111" s="1" t="str">
        <f>IFERROR(__xludf.DUMMYFUNCTION("""COMPUTED_VALUE"""),"Shreya Kumari")</f>
        <v>Shreya Kumari</v>
      </c>
      <c r="K111" s="1" t="str">
        <f>IFERROR(__xludf.DUMMYFUNCTION("""COMPUTED_VALUE"""),"Paola Pizutti")</f>
        <v>Paola Pizutti</v>
      </c>
      <c r="M111" s="1" t="str">
        <f>IFERROR(__xludf.DUMMYFUNCTION("""COMPUTED_VALUE"""),"_vishal")</f>
        <v>_vishal</v>
      </c>
      <c r="O111" s="1" t="str">
        <f>IFERROR(__xludf.DUMMYFUNCTION("""COMPUTED_VALUE"""),"Deep Chatterjee")</f>
        <v>Deep Chatterjee</v>
      </c>
      <c r="Q111" s="1" t="str">
        <f>IFERROR(__xludf.DUMMYFUNCTION("""COMPUTED_VALUE"""),"Ashley Mallia")</f>
        <v>Ashley Mallia</v>
      </c>
    </row>
    <row r="112">
      <c r="A112" s="1" t="str">
        <f>IFERROR(__xludf.DUMMYFUNCTION("""COMPUTED_VALUE"""),"Shreya Khare")</f>
        <v>Shreya Khare</v>
      </c>
      <c r="C112" s="1" t="str">
        <f>IFERROR(__xludf.DUMMYFUNCTION("""COMPUTED_VALUE"""),"Nard")</f>
        <v>Nard</v>
      </c>
      <c r="E112" s="1" t="str">
        <f>IFERROR(__xludf.DUMMYFUNCTION("""COMPUTED_VALUE"""),"Vishal Bansal")</f>
        <v>Vishal Bansal</v>
      </c>
      <c r="G112" s="1" t="str">
        <f>IFERROR(__xludf.DUMMYFUNCTION("""COMPUTED_VALUE"""),"Jenny Treviño")</f>
        <v>Jenny Treviño</v>
      </c>
      <c r="I112" s="1" t="str">
        <f>IFERROR(__xludf.DUMMYFUNCTION("""COMPUTED_VALUE"""),"Lalit Bangad")</f>
        <v>Lalit Bangad</v>
      </c>
      <c r="K112" s="1" t="str">
        <f>IFERROR(__xludf.DUMMYFUNCTION("""COMPUTED_VALUE"""),"Gilbert Gotora")</f>
        <v>Gilbert Gotora</v>
      </c>
      <c r="M112" s="1" t="str">
        <f>IFERROR(__xludf.DUMMYFUNCTION("""COMPUTED_VALUE"""),"Shashank")</f>
        <v>Shashank</v>
      </c>
      <c r="O112" s="1" t="str">
        <f>IFERROR(__xludf.DUMMYFUNCTION("""COMPUTED_VALUE"""),"Joseph Henry")</f>
        <v>Joseph Henry</v>
      </c>
      <c r="Q112" s="1" t="str">
        <f>IFERROR(__xludf.DUMMYFUNCTION("""COMPUTED_VALUE"""),"Ricardo Roiseman")</f>
        <v>Ricardo Roiseman</v>
      </c>
    </row>
    <row r="113">
      <c r="A113" s="1" t="str">
        <f>IFERROR(__xludf.DUMMYFUNCTION("""COMPUTED_VALUE"""),"Maulin Gogri")</f>
        <v>Maulin Gogri</v>
      </c>
      <c r="C113" s="1" t="str">
        <f>IFERROR(__xludf.DUMMYFUNCTION("""COMPUTED_VALUE"""),"sailikhith_k")</f>
        <v>sailikhith_k</v>
      </c>
      <c r="E113" s="1" t="str">
        <f>IFERROR(__xludf.DUMMYFUNCTION("""COMPUTED_VALUE"""),"Maria Quijano")</f>
        <v>Maria Quijano</v>
      </c>
      <c r="G113" s="1" t="str">
        <f>IFERROR(__xludf.DUMMYFUNCTION("""COMPUTED_VALUE"""),"Mohan")</f>
        <v>Mohan</v>
      </c>
      <c r="I113" s="1" t="str">
        <f>IFERROR(__xludf.DUMMYFUNCTION("""COMPUTED_VALUE"""),"Mukhammad Khalimudin")</f>
        <v>Mukhammad Khalimudin</v>
      </c>
      <c r="K113" s="1" t="str">
        <f>IFERROR(__xludf.DUMMYFUNCTION("""COMPUTED_VALUE"""),"Nicole Yue Lin")</f>
        <v>Nicole Yue Lin</v>
      </c>
      <c r="M113" s="1" t="str">
        <f>IFERROR(__xludf.DUMMYFUNCTION("""COMPUTED_VALUE"""),"Julia")</f>
        <v>Julia</v>
      </c>
      <c r="O113" s="1" t="str">
        <f>IFERROR(__xludf.DUMMYFUNCTION("""COMPUTED_VALUE"""),"Onyebuche")</f>
        <v>Onyebuche</v>
      </c>
      <c r="Q113" s="1" t="str">
        <f>IFERROR(__xludf.DUMMYFUNCTION("""COMPUTED_VALUE"""),"Hinson Chung")</f>
        <v>Hinson Chung</v>
      </c>
    </row>
    <row r="114">
      <c r="A114" s="1" t="str">
        <f>IFERROR(__xludf.DUMMYFUNCTION("""COMPUTED_VALUE"""),"Divya Nayal")</f>
        <v>Divya Nayal</v>
      </c>
      <c r="C114" s="1" t="str">
        <f>IFERROR(__xludf.DUMMYFUNCTION("""COMPUTED_VALUE"""),"Eshwarya Pathak")</f>
        <v>Eshwarya Pathak</v>
      </c>
      <c r="E114" s="1" t="str">
        <f>IFERROR(__xludf.DUMMYFUNCTION("""COMPUTED_VALUE"""),"Silvana Zdravevska")</f>
        <v>Silvana Zdravevska</v>
      </c>
      <c r="G114" s="1" t="str">
        <f>IFERROR(__xludf.DUMMYFUNCTION("""COMPUTED_VALUE"""),"Luis Rodríguez")</f>
        <v>Luis Rodríguez</v>
      </c>
      <c r="I114" s="1" t="str">
        <f>IFERROR(__xludf.DUMMYFUNCTION("""COMPUTED_VALUE"""),"Muhammad Rake Linggar Anggoro")</f>
        <v>Muhammad Rake Linggar Anggoro</v>
      </c>
      <c r="K114" s="1" t="str">
        <f>IFERROR(__xludf.DUMMYFUNCTION("""COMPUTED_VALUE"""),"Sushmithap3")</f>
        <v>Sushmithap3</v>
      </c>
      <c r="M114" s="1" t="str">
        <f>IFERROR(__xludf.DUMMYFUNCTION("""COMPUTED_VALUE"""),"Brian Behnke")</f>
        <v>Brian Behnke</v>
      </c>
      <c r="O114" s="1" t="str">
        <f>IFERROR(__xludf.DUMMYFUNCTION("""COMPUTED_VALUE"""),"Juber Rahman")</f>
        <v>Juber Rahman</v>
      </c>
      <c r="Q114" s="1" t="str">
        <f>IFERROR(__xludf.DUMMYFUNCTION("""COMPUTED_VALUE"""),"Kirtika Jaiswal")</f>
        <v>Kirtika Jaiswal</v>
      </c>
    </row>
    <row r="115">
      <c r="A115" s="1" t="str">
        <f>IFERROR(__xludf.DUMMYFUNCTION("""COMPUTED_VALUE"""),"Ashvinee")</f>
        <v>Ashvinee</v>
      </c>
      <c r="C115" s="1" t="str">
        <f>IFERROR(__xludf.DUMMYFUNCTION("""COMPUTED_VALUE"""),"ketcx")</f>
        <v>ketcx</v>
      </c>
      <c r="E115" s="1" t="str">
        <f>IFERROR(__xludf.DUMMYFUNCTION("""COMPUTED_VALUE"""),"aditya lahariya")</f>
        <v>aditya lahariya</v>
      </c>
      <c r="G115" s="1" t="str">
        <f>IFERROR(__xludf.DUMMYFUNCTION("""COMPUTED_VALUE"""),"kazeem Awoniyi")</f>
        <v>kazeem Awoniyi</v>
      </c>
      <c r="I115" s="1" t="str">
        <f>IFERROR(__xludf.DUMMYFUNCTION("""COMPUTED_VALUE"""),"katoernesthenry")</f>
        <v>katoernesthenry</v>
      </c>
      <c r="K115" s="1" t="str">
        <f>IFERROR(__xludf.DUMMYFUNCTION("""COMPUTED_VALUE"""),"SE")</f>
        <v>SE</v>
      </c>
      <c r="M115" s="1" t="str">
        <f>IFERROR(__xludf.DUMMYFUNCTION("""COMPUTED_VALUE"""),"maali altulayhi")</f>
        <v>maali altulayhi</v>
      </c>
      <c r="O115" s="1" t="str">
        <f>IFERROR(__xludf.DUMMYFUNCTION("""COMPUTED_VALUE"""),"Angel Torres")</f>
        <v>Angel Torres</v>
      </c>
      <c r="Q115" s="1" t="str">
        <f>IFERROR(__xludf.DUMMYFUNCTION("""COMPUTED_VALUE"""),"Aman")</f>
        <v>Aman</v>
      </c>
    </row>
    <row r="116">
      <c r="A116" s="1" t="str">
        <f>IFERROR(__xludf.DUMMYFUNCTION("""COMPUTED_VALUE"""),"RAMKRISHNA KUNDU")</f>
        <v>RAMKRISHNA KUNDU</v>
      </c>
      <c r="C116" s="1" t="str">
        <f>IFERROR(__xludf.DUMMYFUNCTION("""COMPUTED_VALUE"""),"Busra")</f>
        <v>Busra</v>
      </c>
      <c r="E116" s="1" t="str">
        <f>IFERROR(__xludf.DUMMYFUNCTION("""COMPUTED_VALUE"""),"TousifAhamed")</f>
        <v>TousifAhamed</v>
      </c>
      <c r="G116" s="1" t="str">
        <f>IFERROR(__xludf.DUMMYFUNCTION("""COMPUTED_VALUE"""),"Eduardo Navickas")</f>
        <v>Eduardo Navickas</v>
      </c>
      <c r="I116" s="1" t="str">
        <f>IFERROR(__xludf.DUMMYFUNCTION("""COMPUTED_VALUE"""),"Abhishek Kumar Jha")</f>
        <v>Abhishek Kumar Jha</v>
      </c>
      <c r="K116" s="1" t="str">
        <f>IFERROR(__xludf.DUMMYFUNCTION("""COMPUTED_VALUE"""),"Hephzaron")</f>
        <v>Hephzaron</v>
      </c>
      <c r="M116" s="1" t="str">
        <f>IFERROR(__xludf.DUMMYFUNCTION("""COMPUTED_VALUE"""),"Zoltán Fábián")</f>
        <v>Zoltán Fábián</v>
      </c>
      <c r="O116" s="1" t="str">
        <f>IFERROR(__xludf.DUMMYFUNCTION("""COMPUTED_VALUE"""),"Puja")</f>
        <v>Puja</v>
      </c>
      <c r="Q116" s="1" t="str">
        <f>IFERROR(__xludf.DUMMYFUNCTION("""COMPUTED_VALUE"""),"Raj Uppala")</f>
        <v>Raj Uppala</v>
      </c>
    </row>
    <row r="117">
      <c r="A117" s="1" t="str">
        <f>IFERROR(__xludf.DUMMYFUNCTION("""COMPUTED_VALUE"""),"Himanshu Madan")</f>
        <v>Himanshu Madan</v>
      </c>
      <c r="C117" s="1" t="str">
        <f>IFERROR(__xludf.DUMMYFUNCTION("""COMPUTED_VALUE"""),"Devender Bejju")</f>
        <v>Devender Bejju</v>
      </c>
      <c r="E117" s="1" t="str">
        <f>IFERROR(__xludf.DUMMYFUNCTION("""COMPUTED_VALUE"""),"AR")</f>
        <v>AR</v>
      </c>
      <c r="G117" s="1" t="str">
        <f>IFERROR(__xludf.DUMMYFUNCTION("""COMPUTED_VALUE"""),"Rodrigo Piña Lépiz")</f>
        <v>Rodrigo Piña Lépiz</v>
      </c>
      <c r="I117" s="1" t="str">
        <f>IFERROR(__xludf.DUMMYFUNCTION("""COMPUTED_VALUE"""),"Sabrina Rosini")</f>
        <v>Sabrina Rosini</v>
      </c>
      <c r="K117" s="1" t="str">
        <f>IFERROR(__xludf.DUMMYFUNCTION("""COMPUTED_VALUE"""),"Dakshina Dhanasekaran")</f>
        <v>Dakshina Dhanasekaran</v>
      </c>
      <c r="M117" s="1" t="str">
        <f>IFERROR(__xludf.DUMMYFUNCTION("""COMPUTED_VALUE"""),"Rachana.Udacity")</f>
        <v>Rachana.Udacity</v>
      </c>
      <c r="O117" s="1" t="str">
        <f>IFERROR(__xludf.DUMMYFUNCTION("""COMPUTED_VALUE"""),"Srujana.UIEngineer")</f>
        <v>Srujana.UIEngineer</v>
      </c>
      <c r="Q117" s="1" t="str">
        <f>IFERROR(__xludf.DUMMYFUNCTION("""COMPUTED_VALUE"""),"timiderinola")</f>
        <v>timiderinola</v>
      </c>
    </row>
    <row r="118">
      <c r="A118" s="1" t="str">
        <f>IFERROR(__xludf.DUMMYFUNCTION("""COMPUTED_VALUE"""),"Panth Shah")</f>
        <v>Panth Shah</v>
      </c>
      <c r="C118" s="1" t="str">
        <f>IFERROR(__xludf.DUMMYFUNCTION("""COMPUTED_VALUE"""),"Polamarasetty Lavanya")</f>
        <v>Polamarasetty Lavanya</v>
      </c>
      <c r="E118" s="1" t="str">
        <f>IFERROR(__xludf.DUMMYFUNCTION("""COMPUTED_VALUE"""),"Rasha Salim")</f>
        <v>Rasha Salim</v>
      </c>
      <c r="G118" s="1" t="str">
        <f>IFERROR(__xludf.DUMMYFUNCTION("""COMPUTED_VALUE"""),"Kashfia")</f>
        <v>Kashfia</v>
      </c>
      <c r="I118" s="1" t="str">
        <f>IFERROR(__xludf.DUMMYFUNCTION("""COMPUTED_VALUE"""),"AKANKSHA SINGH")</f>
        <v>AKANKSHA SINGH</v>
      </c>
      <c r="K118" s="1" t="str">
        <f>IFERROR(__xludf.DUMMYFUNCTION("""COMPUTED_VALUE"""),"Elena Lestini")</f>
        <v>Elena Lestini</v>
      </c>
      <c r="M118" s="1" t="str">
        <f>IFERROR(__xludf.DUMMYFUNCTION("""COMPUTED_VALUE"""),"Sridhar Ethiraj")</f>
        <v>Sridhar Ethiraj</v>
      </c>
      <c r="O118" s="1" t="str">
        <f>IFERROR(__xludf.DUMMYFUNCTION("""COMPUTED_VALUE"""),"Mohammad Abdullah")</f>
        <v>Mohammad Abdullah</v>
      </c>
      <c r="Q118" s="1" t="str">
        <f>IFERROR(__xludf.DUMMYFUNCTION("""COMPUTED_VALUE"""),"Meena")</f>
        <v>Meena</v>
      </c>
    </row>
    <row r="119">
      <c r="A119" s="1" t="str">
        <f>IFERROR(__xludf.DUMMYFUNCTION("""COMPUTED_VALUE"""),"Joe Abraham")</f>
        <v>Joe Abraham</v>
      </c>
      <c r="C119" s="1" t="str">
        <f>IFERROR(__xludf.DUMMYFUNCTION("""COMPUTED_VALUE"""),"Rayan Salah")</f>
        <v>Rayan Salah</v>
      </c>
      <c r="E119" s="1" t="str">
        <f>IFERROR(__xludf.DUMMYFUNCTION("""COMPUTED_VALUE"""),"sourav.verma")</f>
        <v>sourav.verma</v>
      </c>
      <c r="G119" s="1" t="str">
        <f>IFERROR(__xludf.DUMMYFUNCTION("""COMPUTED_VALUE"""),"Bhavya Chawla")</f>
        <v>Bhavya Chawla</v>
      </c>
      <c r="I119" s="1" t="str">
        <f>IFERROR(__xludf.DUMMYFUNCTION("""COMPUTED_VALUE"""),"Kimaya")</f>
        <v>Kimaya</v>
      </c>
      <c r="K119" s="1" t="str">
        <f>IFERROR(__xludf.DUMMYFUNCTION("""COMPUTED_VALUE"""),"Gauri")</f>
        <v>Gauri</v>
      </c>
      <c r="M119" s="1" t="str">
        <f>IFERROR(__xludf.DUMMYFUNCTION("""COMPUTED_VALUE"""),"Jermaine Dasargo")</f>
        <v>Jermaine Dasargo</v>
      </c>
      <c r="O119" s="1" t="str">
        <f>IFERROR(__xludf.DUMMYFUNCTION("""COMPUTED_VALUE"""),"Florian Ammon")</f>
        <v>Florian Ammon</v>
      </c>
      <c r="Q119" s="1" t="str">
        <f>IFERROR(__xludf.DUMMYFUNCTION("""COMPUTED_VALUE"""),"AndyP")</f>
        <v>AndyP</v>
      </c>
    </row>
    <row r="120">
      <c r="A120" s="1" t="str">
        <f>IFERROR(__xludf.DUMMYFUNCTION("""COMPUTED_VALUE"""),"Danielle Paes Barretto")</f>
        <v>Danielle Paes Barretto</v>
      </c>
      <c r="C120" s="1" t="str">
        <f>IFERROR(__xludf.DUMMYFUNCTION("""COMPUTED_VALUE"""),"Marcela Alves")</f>
        <v>Marcela Alves</v>
      </c>
      <c r="E120" s="1" t="str">
        <f>IFERROR(__xludf.DUMMYFUNCTION("""COMPUTED_VALUE"""),"AMIT SINGH")</f>
        <v>AMIT SINGH</v>
      </c>
      <c r="G120" s="1" t="str">
        <f>IFERROR(__xludf.DUMMYFUNCTION("""COMPUTED_VALUE"""),"Cristina")</f>
        <v>Cristina</v>
      </c>
      <c r="I120" s="1" t="str">
        <f>IFERROR(__xludf.DUMMYFUNCTION("""COMPUTED_VALUE"""),"Jeanet")</f>
        <v>Jeanet</v>
      </c>
      <c r="K120" s="1" t="str">
        <f>IFERROR(__xludf.DUMMYFUNCTION("""COMPUTED_VALUE"""),"Ye Zhang")</f>
        <v>Ye Zhang</v>
      </c>
      <c r="M120" s="1" t="str">
        <f>IFERROR(__xludf.DUMMYFUNCTION("""COMPUTED_VALUE"""),"Nirmal")</f>
        <v>Nirmal</v>
      </c>
      <c r="O120" s="1" t="str">
        <f>IFERROR(__xludf.DUMMYFUNCTION("""COMPUTED_VALUE"""),"MOK0111.Udacity")</f>
        <v>MOK0111.Udacity</v>
      </c>
      <c r="Q120" s="1" t="str">
        <f>IFERROR(__xludf.DUMMYFUNCTION("""COMPUTED_VALUE"""),"Tahseen Fathima")</f>
        <v>Tahseen Fathima</v>
      </c>
    </row>
    <row r="121">
      <c r="A121" s="1" t="str">
        <f>IFERROR(__xludf.DUMMYFUNCTION("""COMPUTED_VALUE"""),"Divyanshu Malik")</f>
        <v>Divyanshu Malik</v>
      </c>
      <c r="C121" s="1" t="str">
        <f>IFERROR(__xludf.DUMMYFUNCTION("""COMPUTED_VALUE"""),"PRIYANKA UMRE")</f>
        <v>PRIYANKA UMRE</v>
      </c>
      <c r="E121" s="1" t="str">
        <f>IFERROR(__xludf.DUMMYFUNCTION("""COMPUTED_VALUE"""),"Paula")</f>
        <v>Paula</v>
      </c>
      <c r="G121" s="1" t="str">
        <f>IFERROR(__xludf.DUMMYFUNCTION("""COMPUTED_VALUE"""),"Detlev Kerkovius")</f>
        <v>Detlev Kerkovius</v>
      </c>
      <c r="I121" s="1" t="str">
        <f>IFERROR(__xludf.DUMMYFUNCTION("""COMPUTED_VALUE"""),"Jeffry Christopher")</f>
        <v>Jeffry Christopher</v>
      </c>
      <c r="K121" s="1" t="str">
        <f>IFERROR(__xludf.DUMMYFUNCTION("""COMPUTED_VALUE"""),"Joseph Majekodunmi")</f>
        <v>Joseph Majekodunmi</v>
      </c>
      <c r="M121" s="1" t="str">
        <f>IFERROR(__xludf.DUMMYFUNCTION("""COMPUTED_VALUE"""),"Ajay Patil")</f>
        <v>Ajay Patil</v>
      </c>
      <c r="O121" s="1" t="str">
        <f>IFERROR(__xludf.DUMMYFUNCTION("""COMPUTED_VALUE"""),"Hiba")</f>
        <v>Hiba</v>
      </c>
      <c r="Q121" s="1" t="str">
        <f>IFERROR(__xludf.DUMMYFUNCTION("""COMPUTED_VALUE"""),"Tahseen Fathima")</f>
        <v>Tahseen Fathima</v>
      </c>
    </row>
    <row r="122">
      <c r="A122" s="1" t="str">
        <f>IFERROR(__xludf.DUMMYFUNCTION("""COMPUTED_VALUE"""),"Abita Ann Augustine")</f>
        <v>Abita Ann Augustine</v>
      </c>
      <c r="C122" s="1" t="str">
        <f>IFERROR(__xludf.DUMMYFUNCTION("""COMPUTED_VALUE"""),"Anushka Saxena")</f>
        <v>Anushka Saxena</v>
      </c>
      <c r="E122" s="1" t="str">
        <f>IFERROR(__xludf.DUMMYFUNCTION("""COMPUTED_VALUE"""),"Clem")</f>
        <v>Clem</v>
      </c>
      <c r="G122" s="1" t="str">
        <f>IFERROR(__xludf.DUMMYFUNCTION("""COMPUTED_VALUE"""),"SnehaPawar")</f>
        <v>SnehaPawar</v>
      </c>
      <c r="I122" s="1" t="str">
        <f>IFERROR(__xludf.DUMMYFUNCTION("""COMPUTED_VALUE"""),"Divyanshi Parashar")</f>
        <v>Divyanshi Parashar</v>
      </c>
      <c r="K122" s="1" t="str">
        <f>IFERROR(__xludf.DUMMYFUNCTION("""COMPUTED_VALUE"""),"Rashmi Badadale")</f>
        <v>Rashmi Badadale</v>
      </c>
      <c r="M122" s="1" t="str">
        <f>IFERROR(__xludf.DUMMYFUNCTION("""COMPUTED_VALUE"""),"Suma")</f>
        <v>Suma</v>
      </c>
      <c r="O122" s="1" t="str">
        <f>IFERROR(__xludf.DUMMYFUNCTION("""COMPUTED_VALUE"""),"sobil.dalal")</f>
        <v>sobil.dalal</v>
      </c>
      <c r="Q122" s="1" t="str">
        <f>IFERROR(__xludf.DUMMYFUNCTION("""COMPUTED_VALUE"""),"Amisha")</f>
        <v>Amisha</v>
      </c>
    </row>
    <row r="123">
      <c r="A123" s="1" t="str">
        <f>IFERROR(__xludf.DUMMYFUNCTION("""COMPUTED_VALUE"""),"Ishwarya Lakshmi")</f>
        <v>Ishwarya Lakshmi</v>
      </c>
      <c r="C123" s="1" t="str">
        <f>IFERROR(__xludf.DUMMYFUNCTION("""COMPUTED_VALUE"""),"Muhammad Saad Uddin")</f>
        <v>Muhammad Saad Uddin</v>
      </c>
      <c r="E123" s="1" t="str">
        <f>IFERROR(__xludf.DUMMYFUNCTION("""COMPUTED_VALUE"""),"Kashmiraa")</f>
        <v>Kashmiraa</v>
      </c>
      <c r="G123" s="1" t="str">
        <f>IFERROR(__xludf.DUMMYFUNCTION("""COMPUTED_VALUE"""),"Jagannathan Arumugam")</f>
        <v>Jagannathan Arumugam</v>
      </c>
      <c r="I123" s="1" t="str">
        <f>IFERROR(__xludf.DUMMYFUNCTION("""COMPUTED_VALUE"""),"Oke Oluwayomi")</f>
        <v>Oke Oluwayomi</v>
      </c>
      <c r="K123" s="1" t="str">
        <f>IFERROR(__xludf.DUMMYFUNCTION("""COMPUTED_VALUE"""),"amritchhetrib")</f>
        <v>amritchhetrib</v>
      </c>
      <c r="M123" s="1" t="str">
        <f>IFERROR(__xludf.DUMMYFUNCTION("""COMPUTED_VALUE"""),"Edir Garcia")</f>
        <v>Edir Garcia</v>
      </c>
      <c r="O123" s="1" t="str">
        <f>IFERROR(__xludf.DUMMYFUNCTION("""COMPUTED_VALUE"""),"Ricky.Patino")</f>
        <v>Ricky.Patino</v>
      </c>
      <c r="Q123" s="1" t="str">
        <f>IFERROR(__xludf.DUMMYFUNCTION("""COMPUTED_VALUE"""),"Biswajit Bandyopadhyay")</f>
        <v>Biswajit Bandyopadhyay</v>
      </c>
    </row>
    <row r="124">
      <c r="A124" s="1" t="str">
        <f>IFERROR(__xludf.DUMMYFUNCTION("""COMPUTED_VALUE"""),"Hanish")</f>
        <v>Hanish</v>
      </c>
      <c r="C124" s="1" t="str">
        <f>IFERROR(__xludf.DUMMYFUNCTION("""COMPUTED_VALUE"""),"Aditi")</f>
        <v>Aditi</v>
      </c>
      <c r="E124" s="1" t="str">
        <f>IFERROR(__xludf.DUMMYFUNCTION("""COMPUTED_VALUE"""),"Patrina Bailey")</f>
        <v>Patrina Bailey</v>
      </c>
      <c r="G124" s="1" t="str">
        <f>IFERROR(__xludf.DUMMYFUNCTION("""COMPUTED_VALUE"""),"Salinee Kingbaisomboon")</f>
        <v>Salinee Kingbaisomboon</v>
      </c>
      <c r="I124" s="1" t="str">
        <f>IFERROR(__xludf.DUMMYFUNCTION("""COMPUTED_VALUE"""),"Nikita Sadhnani")</f>
        <v>Nikita Sadhnani</v>
      </c>
      <c r="K124" s="1" t="str">
        <f>IFERROR(__xludf.DUMMYFUNCTION("""COMPUTED_VALUE"""),"Chinelo Okafor")</f>
        <v>Chinelo Okafor</v>
      </c>
      <c r="M124" s="1" t="str">
        <f>IFERROR(__xludf.DUMMYFUNCTION("""COMPUTED_VALUE"""),"Astika Nehra")</f>
        <v>Astika Nehra</v>
      </c>
      <c r="O124" s="1" t="str">
        <f>IFERROR(__xludf.DUMMYFUNCTION("""COMPUTED_VALUE"""),"Aayushma Pant")</f>
        <v>Aayushma Pant</v>
      </c>
      <c r="Q124" s="1" t="str">
        <f>IFERROR(__xludf.DUMMYFUNCTION("""COMPUTED_VALUE"""),"Shaun Reiger")</f>
        <v>Shaun Reiger</v>
      </c>
    </row>
    <row r="125">
      <c r="A125" s="1" t="str">
        <f>IFERROR(__xludf.DUMMYFUNCTION("""COMPUTED_VALUE"""),"Wojtek Czuba")</f>
        <v>Wojtek Czuba</v>
      </c>
      <c r="C125" s="1" t="str">
        <f>IFERROR(__xludf.DUMMYFUNCTION("""COMPUTED_VALUE"""),"Hitesh Karunakara Shetty")</f>
        <v>Hitesh Karunakara Shetty</v>
      </c>
      <c r="E125" s="1" t="str">
        <f>IFERROR(__xludf.DUMMYFUNCTION("""COMPUTED_VALUE"""),"Reshma Ramesh Babu")</f>
        <v>Reshma Ramesh Babu</v>
      </c>
      <c r="G125" s="1" t="str">
        <f>IFERROR(__xludf.DUMMYFUNCTION("""COMPUTED_VALUE"""),"Purushottam Dangol")</f>
        <v>Purushottam Dangol</v>
      </c>
      <c r="I125" s="1" t="str">
        <f>IFERROR(__xludf.DUMMYFUNCTION("""COMPUTED_VALUE"""),"SEDA HAN DOUKAS")</f>
        <v>SEDA HAN DOUKAS</v>
      </c>
      <c r="K125" s="1" t="str">
        <f>IFERROR(__xludf.DUMMYFUNCTION("""COMPUTED_VALUE"""),"Zica")</f>
        <v>Zica</v>
      </c>
      <c r="M125" s="1" t="str">
        <f>IFERROR(__xludf.DUMMYFUNCTION("""COMPUTED_VALUE"""),"Ashish Pradhan")</f>
        <v>Ashish Pradhan</v>
      </c>
      <c r="O125" s="1" t="str">
        <f>IFERROR(__xludf.DUMMYFUNCTION("""COMPUTED_VALUE"""),"Anita kumari Jena")</f>
        <v>Anita kumari Jena</v>
      </c>
      <c r="Q125" s="1" t="str">
        <f>IFERROR(__xludf.DUMMYFUNCTION("""COMPUTED_VALUE"""),"harisbinzia")</f>
        <v>harisbinzia</v>
      </c>
    </row>
    <row r="126">
      <c r="A126" s="1" t="str">
        <f>IFERROR(__xludf.DUMMYFUNCTION("""COMPUTED_VALUE"""),"Akash Mhatre")</f>
        <v>Akash Mhatre</v>
      </c>
      <c r="C126" s="1" t="str">
        <f>IFERROR(__xludf.DUMMYFUNCTION("""COMPUTED_VALUE"""),"Ahmed M. Hasan")</f>
        <v>Ahmed M. Hasan</v>
      </c>
      <c r="E126" s="1" t="str">
        <f>IFERROR(__xludf.DUMMYFUNCTION("""COMPUTED_VALUE"""),"Sara Saad")</f>
        <v>Sara Saad</v>
      </c>
      <c r="G126" s="1" t="str">
        <f>IFERROR(__xludf.DUMMYFUNCTION("""COMPUTED_VALUE"""),"Rafael Dias")</f>
        <v>Rafael Dias</v>
      </c>
      <c r="I126" s="1" t="str">
        <f>IFERROR(__xludf.DUMMYFUNCTION("""COMPUTED_VALUE"""),"Rattana")</f>
        <v>Rattana</v>
      </c>
      <c r="K126" s="1" t="str">
        <f>IFERROR(__xludf.DUMMYFUNCTION("""COMPUTED_VALUE"""),"Nourhan Fooda")</f>
        <v>Nourhan Fooda</v>
      </c>
      <c r="M126" s="1" t="str">
        <f>IFERROR(__xludf.DUMMYFUNCTION("""COMPUTED_VALUE"""),"Mazi Essoloani Aleza")</f>
        <v>Mazi Essoloani Aleza</v>
      </c>
      <c r="O126" s="1" t="str">
        <f>IFERROR(__xludf.DUMMYFUNCTION("""COMPUTED_VALUE"""),"Deepak kanuri")</f>
        <v>Deepak kanuri</v>
      </c>
      <c r="Q126" s="1" t="str">
        <f>IFERROR(__xludf.DUMMYFUNCTION("""COMPUTED_VALUE"""),"Vanessa Alumasa")</f>
        <v>Vanessa Alumasa</v>
      </c>
    </row>
    <row r="127">
      <c r="A127" s="1" t="str">
        <f>IFERROR(__xludf.DUMMYFUNCTION("""COMPUTED_VALUE"""),"Shaini Soni")</f>
        <v>Shaini Soni</v>
      </c>
      <c r="C127" s="1" t="str">
        <f>IFERROR(__xludf.DUMMYFUNCTION("""COMPUTED_VALUE"""),"Sumanth")</f>
        <v>Sumanth</v>
      </c>
      <c r="E127" s="1" t="str">
        <f>IFERROR(__xludf.DUMMYFUNCTION("""COMPUTED_VALUE"""),"coral")</f>
        <v>coral</v>
      </c>
      <c r="G127" s="1" t="str">
        <f>IFERROR(__xludf.DUMMYFUNCTION("""COMPUTED_VALUE"""),"Antonio Garcia")</f>
        <v>Antonio Garcia</v>
      </c>
      <c r="I127" s="1" t="str">
        <f>IFERROR(__xludf.DUMMYFUNCTION("""COMPUTED_VALUE"""),"Mahek")</f>
        <v>Mahek</v>
      </c>
      <c r="K127" s="1" t="str">
        <f>IFERROR(__xludf.DUMMYFUNCTION("""COMPUTED_VALUE"""),"David Jurado")</f>
        <v>David Jurado</v>
      </c>
      <c r="M127" s="1" t="str">
        <f>IFERROR(__xludf.DUMMYFUNCTION("""COMPUTED_VALUE"""),"Donatienne.Udacity")</f>
        <v>Donatienne.Udacity</v>
      </c>
      <c r="O127" s="1" t="str">
        <f>IFERROR(__xludf.DUMMYFUNCTION("""COMPUTED_VALUE"""),"lanenok")</f>
        <v>lanenok</v>
      </c>
      <c r="Q127" s="1" t="str">
        <f>IFERROR(__xludf.DUMMYFUNCTION("""COMPUTED_VALUE"""),"Devi Vara Prasad")</f>
        <v>Devi Vara Prasad</v>
      </c>
    </row>
    <row r="128">
      <c r="A128" s="1" t="str">
        <f>IFERROR(__xludf.DUMMYFUNCTION("""COMPUTED_VALUE"""),"Medha Shaharkar")</f>
        <v>Medha Shaharkar</v>
      </c>
      <c r="C128" s="1" t="str">
        <f>IFERROR(__xludf.DUMMYFUNCTION("""COMPUTED_VALUE"""),"Sandeep Kumar Palit")</f>
        <v>Sandeep Kumar Palit</v>
      </c>
      <c r="E128" s="1" t="str">
        <f>IFERROR(__xludf.DUMMYFUNCTION("""COMPUTED_VALUE"""),"Ivar Maeland")</f>
        <v>Ivar Maeland</v>
      </c>
      <c r="G128" s="1" t="str">
        <f>IFERROR(__xludf.DUMMYFUNCTION("""COMPUTED_VALUE"""),"Carlos Alcantara")</f>
        <v>Carlos Alcantara</v>
      </c>
      <c r="I128" s="1" t="str">
        <f>IFERROR(__xludf.DUMMYFUNCTION("""COMPUTED_VALUE"""),"BWO")</f>
        <v>BWO</v>
      </c>
      <c r="K128" s="1" t="str">
        <f>IFERROR(__xludf.DUMMYFUNCTION("""COMPUTED_VALUE"""),"vaitkus")</f>
        <v>vaitkus</v>
      </c>
      <c r="M128" s="1" t="str">
        <f>IFERROR(__xludf.DUMMYFUNCTION("""COMPUTED_VALUE"""),"Vijaya")</f>
        <v>Vijaya</v>
      </c>
      <c r="O128" s="1" t="str">
        <f>IFERROR(__xludf.DUMMYFUNCTION("""COMPUTED_VALUE"""),"Arunima Bhattacharya")</f>
        <v>Arunima Bhattacharya</v>
      </c>
      <c r="Q128" s="1" t="str">
        <f>IFERROR(__xludf.DUMMYFUNCTION("""COMPUTED_VALUE"""),"Mayuresh Amberkar")</f>
        <v>Mayuresh Amberkar</v>
      </c>
    </row>
    <row r="129">
      <c r="A129" s="1" t="str">
        <f>IFERROR(__xludf.DUMMYFUNCTION("""COMPUTED_VALUE"""),"Dankuni")</f>
        <v>Dankuni</v>
      </c>
      <c r="C129" s="1" t="str">
        <f>IFERROR(__xludf.DUMMYFUNCTION("""COMPUTED_VALUE"""),"Siddharth Maity")</f>
        <v>Siddharth Maity</v>
      </c>
      <c r="E129" s="1" t="str">
        <f>IFERROR(__xludf.DUMMYFUNCTION("""COMPUTED_VALUE"""),"Advait Kumar")</f>
        <v>Advait Kumar</v>
      </c>
      <c r="G129" s="1" t="str">
        <f>IFERROR(__xludf.DUMMYFUNCTION("""COMPUTED_VALUE"""),"Soumyanil Banerjee")</f>
        <v>Soumyanil Banerjee</v>
      </c>
      <c r="I129" s="1" t="str">
        <f>IFERROR(__xludf.DUMMYFUNCTION("""COMPUTED_VALUE"""),"janebraine")</f>
        <v>janebraine</v>
      </c>
      <c r="K129" s="1" t="str">
        <f>IFERROR(__xludf.DUMMYFUNCTION("""COMPUTED_VALUE"""),"Michael Zulu")</f>
        <v>Michael Zulu</v>
      </c>
      <c r="M129" s="1" t="str">
        <f>IFERROR(__xludf.DUMMYFUNCTION("""COMPUTED_VALUE"""),"Patrícia")</f>
        <v>Patrícia</v>
      </c>
      <c r="O129" s="1" t="str">
        <f>IFERROR(__xludf.DUMMYFUNCTION("""COMPUTED_VALUE"""),"Rafael Sarmiento")</f>
        <v>Rafael Sarmiento</v>
      </c>
      <c r="Q129" s="1" t="str">
        <f>IFERROR(__xludf.DUMMYFUNCTION("""COMPUTED_VALUE"""),"Shifana Tarranum")</f>
        <v>Shifana Tarranum</v>
      </c>
    </row>
    <row r="130">
      <c r="A130" s="1" t="str">
        <f>IFERROR(__xludf.DUMMYFUNCTION("""COMPUTED_VALUE"""),"Carlos Castro")</f>
        <v>Carlos Castro</v>
      </c>
      <c r="C130" s="1" t="str">
        <f>IFERROR(__xludf.DUMMYFUNCTION("""COMPUTED_VALUE"""),"Monishka")</f>
        <v>Monishka</v>
      </c>
      <c r="E130" s="1" t="str">
        <f>IFERROR(__xludf.DUMMYFUNCTION("""COMPUTED_VALUE"""),"Varshaa Dhanasekar")</f>
        <v>Varshaa Dhanasekar</v>
      </c>
      <c r="G130" s="1" t="str">
        <f>IFERROR(__xludf.DUMMYFUNCTION("""COMPUTED_VALUE"""),"Whitehat")</f>
        <v>Whitehat</v>
      </c>
      <c r="I130" s="1" t="str">
        <f>IFERROR(__xludf.DUMMYFUNCTION("""COMPUTED_VALUE"""),"iulian v")</f>
        <v>iulian v</v>
      </c>
      <c r="K130" s="1" t="str">
        <f>IFERROR(__xludf.DUMMYFUNCTION("""COMPUTED_VALUE"""),"Gilead_Ezerie")</f>
        <v>Gilead_Ezerie</v>
      </c>
      <c r="M130" s="1" t="str">
        <f>IFERROR(__xludf.DUMMYFUNCTION("""COMPUTED_VALUE"""),"Rehab Emam")</f>
        <v>Rehab Emam</v>
      </c>
      <c r="O130" s="1" t="str">
        <f>IFERROR(__xludf.DUMMYFUNCTION("""COMPUTED_VALUE"""),"Bhargav Kakadiya")</f>
        <v>Bhargav Kakadiya</v>
      </c>
      <c r="Q130" s="1" t="str">
        <f>IFERROR(__xludf.DUMMYFUNCTION("""COMPUTED_VALUE"""),"Shubhi Sinha")</f>
        <v>Shubhi Sinha</v>
      </c>
    </row>
    <row r="131">
      <c r="A131" s="1" t="str">
        <f>IFERROR(__xludf.DUMMYFUNCTION("""COMPUTED_VALUE"""),"M Thejaswini")</f>
        <v>M Thejaswini</v>
      </c>
      <c r="C131" s="1" t="str">
        <f>IFERROR(__xludf.DUMMYFUNCTION("""COMPUTED_VALUE"""),"Aishwarya")</f>
        <v>Aishwarya</v>
      </c>
      <c r="E131" s="1" t="str">
        <f>IFERROR(__xludf.DUMMYFUNCTION("""COMPUTED_VALUE"""),"Alisha Aamir")</f>
        <v>Alisha Aamir</v>
      </c>
      <c r="G131" s="1" t="str">
        <f>IFERROR(__xludf.DUMMYFUNCTION("""COMPUTED_VALUE"""),"Silla Priyadarshni")</f>
        <v>Silla Priyadarshni</v>
      </c>
      <c r="I131" s="1" t="str">
        <f>IFERROR(__xludf.DUMMYFUNCTION("""COMPUTED_VALUE"""),"Elijah Thai")</f>
        <v>Elijah Thai</v>
      </c>
      <c r="K131" s="1" t="str">
        <f>IFERROR(__xludf.DUMMYFUNCTION("""COMPUTED_VALUE"""),"Oluwatosin")</f>
        <v>Oluwatosin</v>
      </c>
      <c r="M131" s="1" t="str">
        <f>IFERROR(__xludf.DUMMYFUNCTION("""COMPUTED_VALUE"""),"Patrícia")</f>
        <v>Patrícia</v>
      </c>
      <c r="O131" s="1" t="str">
        <f>IFERROR(__xludf.DUMMYFUNCTION("""COMPUTED_VALUE"""),"Shreya Shetty")</f>
        <v>Shreya Shetty</v>
      </c>
      <c r="Q131" s="1" t="str">
        <f>IFERROR(__xludf.DUMMYFUNCTION("""COMPUTED_VALUE"""),"Illia Halych")</f>
        <v>Illia Halych</v>
      </c>
    </row>
    <row r="132">
      <c r="A132" s="1" t="str">
        <f>IFERROR(__xludf.DUMMYFUNCTION("""COMPUTED_VALUE"""),"Yiby Morales")</f>
        <v>Yiby Morales</v>
      </c>
      <c r="C132" s="1" t="str">
        <f>IFERROR(__xludf.DUMMYFUNCTION("""COMPUTED_VALUE"""),"Kanthi Bhamidipati")</f>
        <v>Kanthi Bhamidipati</v>
      </c>
      <c r="E132" s="1" t="str">
        <f>IFERROR(__xludf.DUMMYFUNCTION("""COMPUTED_VALUE"""),"eparamasari")</f>
        <v>eparamasari</v>
      </c>
      <c r="G132" s="1" t="str">
        <f>IFERROR(__xludf.DUMMYFUNCTION("""COMPUTED_VALUE"""),"Shivranjan Kolvankar")</f>
        <v>Shivranjan Kolvankar</v>
      </c>
      <c r="I132" s="1" t="str">
        <f>IFERROR(__xludf.DUMMYFUNCTION("""COMPUTED_VALUE"""),"Akpevwoghene I Michael")</f>
        <v>Akpevwoghene I Michael</v>
      </c>
      <c r="K132" s="1" t="str">
        <f>IFERROR(__xludf.DUMMYFUNCTION("""COMPUTED_VALUE"""),"vshrey")</f>
        <v>vshrey</v>
      </c>
      <c r="M132" s="1" t="str">
        <f>IFERROR(__xludf.DUMMYFUNCTION("""COMPUTED_VALUE"""),"Gen Parra")</f>
        <v>Gen Parra</v>
      </c>
      <c r="O132" s="1" t="str">
        <f>IFERROR(__xludf.DUMMYFUNCTION("""COMPUTED_VALUE"""),"Verena")</f>
        <v>Verena</v>
      </c>
      <c r="Q132" s="1" t="str">
        <f>IFERROR(__xludf.DUMMYFUNCTION("""COMPUTED_VALUE"""),"Dewa")</f>
        <v>Dewa</v>
      </c>
    </row>
    <row r="133">
      <c r="A133" s="1" t="str">
        <f>IFERROR(__xludf.DUMMYFUNCTION("""COMPUTED_VALUE"""),"Oyindamola")</f>
        <v>Oyindamola</v>
      </c>
      <c r="C133" s="1" t="str">
        <f>IFERROR(__xludf.DUMMYFUNCTION("""COMPUTED_VALUE"""),"Ved Prakash")</f>
        <v>Ved Prakash</v>
      </c>
      <c r="E133" s="1" t="str">
        <f>IFERROR(__xludf.DUMMYFUNCTION("""COMPUTED_VALUE"""),"Chantal L.")</f>
        <v>Chantal L.</v>
      </c>
      <c r="G133" s="1" t="str">
        <f>IFERROR(__xludf.DUMMYFUNCTION("""COMPUTED_VALUE"""),"Karan Ambasht")</f>
        <v>Karan Ambasht</v>
      </c>
      <c r="I133" s="1" t="str">
        <f>IFERROR(__xludf.DUMMYFUNCTION("""COMPUTED_VALUE"""),"D.Richard")</f>
        <v>D.Richard</v>
      </c>
      <c r="K133" s="1" t="str">
        <f>IFERROR(__xludf.DUMMYFUNCTION("""COMPUTED_VALUE"""),"Princewill Okechukwu")</f>
        <v>Princewill Okechukwu</v>
      </c>
      <c r="M133" s="1" t="str">
        <f>IFERROR(__xludf.DUMMYFUNCTION("""COMPUTED_VALUE"""),"Wlemma")</f>
        <v>Wlemma</v>
      </c>
      <c r="O133" s="1" t="str">
        <f>IFERROR(__xludf.DUMMYFUNCTION("""COMPUTED_VALUE"""),"Varun.Kumar")</f>
        <v>Varun.Kumar</v>
      </c>
      <c r="Q133" s="1" t="str">
        <f>IFERROR(__xludf.DUMMYFUNCTION("""COMPUTED_VALUE"""),"Vishawjeet Deshmukh")</f>
        <v>Vishawjeet Deshmukh</v>
      </c>
    </row>
    <row r="134">
      <c r="A134" s="1" t="str">
        <f>IFERROR(__xludf.DUMMYFUNCTION("""COMPUTED_VALUE"""),"ILS")</f>
        <v>ILS</v>
      </c>
      <c r="C134" s="1" t="str">
        <f>IFERROR(__xludf.DUMMYFUNCTION("""COMPUTED_VALUE"""),"Abhishek Nair")</f>
        <v>Abhishek Nair</v>
      </c>
      <c r="E134" s="1" t="str">
        <f>IFERROR(__xludf.DUMMYFUNCTION("""COMPUTED_VALUE"""),"Narmatha D")</f>
        <v>Narmatha D</v>
      </c>
      <c r="G134" s="1" t="str">
        <f>IFERROR(__xludf.DUMMYFUNCTION("""COMPUTED_VALUE"""),"Claudia Sameshima")</f>
        <v>Claudia Sameshima</v>
      </c>
      <c r="I134" s="1" t="str">
        <f>IFERROR(__xludf.DUMMYFUNCTION("""COMPUTED_VALUE"""),"Kajal Aggarwal")</f>
        <v>Kajal Aggarwal</v>
      </c>
      <c r="K134" s="1" t="str">
        <f>IFERROR(__xludf.DUMMYFUNCTION("""COMPUTED_VALUE"""),"Gigi")</f>
        <v>Gigi</v>
      </c>
      <c r="M134" s="1" t="str">
        <f>IFERROR(__xludf.DUMMYFUNCTION("""COMPUTED_VALUE"""),"Qinhong Cai")</f>
        <v>Qinhong Cai</v>
      </c>
      <c r="O134" s="1" t="str">
        <f>IFERROR(__xludf.DUMMYFUNCTION("""COMPUTED_VALUE"""),"Fariman Kashani")</f>
        <v>Fariman Kashani</v>
      </c>
      <c r="Q134" s="1" t="str">
        <f>IFERROR(__xludf.DUMMYFUNCTION("""COMPUTED_VALUE"""),"Anderson Fardin Vinco")</f>
        <v>Anderson Fardin Vinco</v>
      </c>
    </row>
    <row r="135">
      <c r="A135" s="1" t="str">
        <f>IFERROR(__xludf.DUMMYFUNCTION("""COMPUTED_VALUE"""),"Solomon Ejukorlem")</f>
        <v>Solomon Ejukorlem</v>
      </c>
      <c r="C135" s="1" t="str">
        <f>IFERROR(__xludf.DUMMYFUNCTION("""COMPUTED_VALUE"""),"Anna Kondratenko")</f>
        <v>Anna Kondratenko</v>
      </c>
      <c r="E135" s="1" t="str">
        <f>IFERROR(__xludf.DUMMYFUNCTION("""COMPUTED_VALUE"""),"vishi sharma")</f>
        <v>vishi sharma</v>
      </c>
      <c r="G135" s="1" t="str">
        <f>IFERROR(__xludf.DUMMYFUNCTION("""COMPUTED_VALUE"""),"Bhushit Nema")</f>
        <v>Bhushit Nema</v>
      </c>
      <c r="I135" s="1" t="str">
        <f>IFERROR(__xludf.DUMMYFUNCTION("""COMPUTED_VALUE"""),"Alireza Abedin")</f>
        <v>Alireza Abedin</v>
      </c>
      <c r="K135" s="1" t="str">
        <f>IFERROR(__xludf.DUMMYFUNCTION("""COMPUTED_VALUE"""),"akshita sakshi")</f>
        <v>akshita sakshi</v>
      </c>
      <c r="M135" s="1" t="str">
        <f>IFERROR(__xludf.DUMMYFUNCTION("""COMPUTED_VALUE"""),"Shivanii")</f>
        <v>Shivanii</v>
      </c>
      <c r="O135" s="1" t="str">
        <f>IFERROR(__xludf.DUMMYFUNCTION("""COMPUTED_VALUE"""),"Kendi'")</f>
        <v>Kendi'</v>
      </c>
      <c r="Q135" s="1" t="str">
        <f>IFERROR(__xludf.DUMMYFUNCTION("""COMPUTED_VALUE"""),"Norman Lim")</f>
        <v>Norman Lim</v>
      </c>
    </row>
    <row r="136">
      <c r="A136" s="1" t="str">
        <f>IFERROR(__xludf.DUMMYFUNCTION("""COMPUTED_VALUE"""),"Marwan Saeed Alsharabbi")</f>
        <v>Marwan Saeed Alsharabbi</v>
      </c>
      <c r="C136" s="1" t="str">
        <f>IFERROR(__xludf.DUMMYFUNCTION("""COMPUTED_VALUE"""),"Diana")</f>
        <v>Diana</v>
      </c>
      <c r="E136" s="1" t="str">
        <f>IFERROR(__xludf.DUMMYFUNCTION("""COMPUTED_VALUE"""),"Visarion")</f>
        <v>Visarion</v>
      </c>
      <c r="G136" s="1" t="str">
        <f>IFERROR(__xludf.DUMMYFUNCTION("""COMPUTED_VALUE"""),"melvinroy")</f>
        <v>melvinroy</v>
      </c>
      <c r="I136" s="1" t="str">
        <f>IFERROR(__xludf.DUMMYFUNCTION("""COMPUTED_VALUE"""),"Eddy Qay")</f>
        <v>Eddy Qay</v>
      </c>
      <c r="K136" s="1" t="str">
        <f>IFERROR(__xludf.DUMMYFUNCTION("""COMPUTED_VALUE"""),"Anita Gulyasne Goldpergel")</f>
        <v>Anita Gulyasne Goldpergel</v>
      </c>
      <c r="M136" s="1" t="str">
        <f>IFERROR(__xludf.DUMMYFUNCTION("""COMPUTED_VALUE"""),"Astika Nehra")</f>
        <v>Astika Nehra</v>
      </c>
      <c r="O136" s="1" t="str">
        <f>IFERROR(__xludf.DUMMYFUNCTION("""COMPUTED_VALUE"""),"Nathan")</f>
        <v>Nathan</v>
      </c>
      <c r="Q136" s="1" t="str">
        <f>IFERROR(__xludf.DUMMYFUNCTION("""COMPUTED_VALUE"""),"Khyati Mahendru")</f>
        <v>Khyati Mahendru</v>
      </c>
    </row>
    <row r="137">
      <c r="A137" s="1" t="str">
        <f>IFERROR(__xludf.DUMMYFUNCTION("""COMPUTED_VALUE"""),"Sindhu Sirigireddy")</f>
        <v>Sindhu Sirigireddy</v>
      </c>
      <c r="C137" s="1" t="str">
        <f>IFERROR(__xludf.DUMMYFUNCTION("""COMPUTED_VALUE"""),"Marco Cavalcanti")</f>
        <v>Marco Cavalcanti</v>
      </c>
      <c r="E137" s="1" t="str">
        <f>IFERROR(__xludf.DUMMYFUNCTION("""COMPUTED_VALUE"""),"Christodoulos Santorinaios")</f>
        <v>Christodoulos Santorinaios</v>
      </c>
      <c r="G137" s="1" t="str">
        <f>IFERROR(__xludf.DUMMYFUNCTION("""COMPUTED_VALUE"""),"Mohamed Faris")</f>
        <v>Mohamed Faris</v>
      </c>
      <c r="I137" s="1" t="str">
        <f>IFERROR(__xludf.DUMMYFUNCTION("""COMPUTED_VALUE"""),"Paolo")</f>
        <v>Paolo</v>
      </c>
      <c r="K137" s="1" t="str">
        <f>IFERROR(__xludf.DUMMYFUNCTION("""COMPUTED_VALUE"""),"chancald")</f>
        <v>chancald</v>
      </c>
      <c r="M137" s="1" t="str">
        <f>IFERROR(__xludf.DUMMYFUNCTION("""COMPUTED_VALUE"""),"Effie Tsonis")</f>
        <v>Effie Tsonis</v>
      </c>
      <c r="O137" s="1" t="str">
        <f>IFERROR(__xludf.DUMMYFUNCTION("""COMPUTED_VALUE"""),"Sonia Agrawal")</f>
        <v>Sonia Agrawal</v>
      </c>
      <c r="Q137" s="1" t="str">
        <f>IFERROR(__xludf.DUMMYFUNCTION("""COMPUTED_VALUE"""),"Martin Brose")</f>
        <v>Martin Brose</v>
      </c>
    </row>
    <row r="138">
      <c r="A138" s="1" t="str">
        <f>IFERROR(__xludf.DUMMYFUNCTION("""COMPUTED_VALUE"""),"Verrah Otiende")</f>
        <v>Verrah Otiende</v>
      </c>
      <c r="C138" s="1" t="str">
        <f>IFERROR(__xludf.DUMMYFUNCTION("""COMPUTED_VALUE"""),"Aishwarya Das")</f>
        <v>Aishwarya Das</v>
      </c>
      <c r="E138" s="1" t="str">
        <f>IFERROR(__xludf.DUMMYFUNCTION("""COMPUTED_VALUE"""),"Remi")</f>
        <v>Remi</v>
      </c>
      <c r="G138" s="1" t="str">
        <f>IFERROR(__xludf.DUMMYFUNCTION("""COMPUTED_VALUE"""),"Haripriya")</f>
        <v>Haripriya</v>
      </c>
      <c r="I138" s="1" t="str">
        <f>IFERROR(__xludf.DUMMYFUNCTION("""COMPUTED_VALUE"""),"Marianna")</f>
        <v>Marianna</v>
      </c>
      <c r="K138" s="1" t="str">
        <f>IFERROR(__xludf.DUMMYFUNCTION("""COMPUTED_VALUE"""),"FATIMA A")</f>
        <v>FATIMA A</v>
      </c>
      <c r="M138" s="1" t="str">
        <f>IFERROR(__xludf.DUMMYFUNCTION("""COMPUTED_VALUE"""),"C.Gustavo_Seminario")</f>
        <v>C.Gustavo_Seminario</v>
      </c>
      <c r="O138" s="1" t="str">
        <f>IFERROR(__xludf.DUMMYFUNCTION("""COMPUTED_VALUE"""),"Abhishek Saxena")</f>
        <v>Abhishek Saxena</v>
      </c>
      <c r="Q138" s="1" t="str">
        <f>IFERROR(__xludf.DUMMYFUNCTION("""COMPUTED_VALUE"""),"Pratibha Saha")</f>
        <v>Pratibha Saha</v>
      </c>
    </row>
    <row r="139">
      <c r="A139" s="1" t="str">
        <f>IFERROR(__xludf.DUMMYFUNCTION("""COMPUTED_VALUE"""),"Jayavardhan Kaspa")</f>
        <v>Jayavardhan Kaspa</v>
      </c>
      <c r="C139" s="1" t="str">
        <f>IFERROR(__xludf.DUMMYFUNCTION("""COMPUTED_VALUE"""),"Mdeborto")</f>
        <v>Mdeborto</v>
      </c>
      <c r="E139" s="1" t="str">
        <f>IFERROR(__xludf.DUMMYFUNCTION("""COMPUTED_VALUE"""),"Tugce")</f>
        <v>Tugce</v>
      </c>
      <c r="G139" s="1" t="str">
        <f>IFERROR(__xludf.DUMMYFUNCTION("""COMPUTED_VALUE"""),"Sahana M")</f>
        <v>Sahana M</v>
      </c>
      <c r="I139" s="1" t="str">
        <f>IFERROR(__xludf.DUMMYFUNCTION("""COMPUTED_VALUE"""),"Ankit Paliwal")</f>
        <v>Ankit Paliwal</v>
      </c>
      <c r="K139" s="1" t="str">
        <f>IFERROR(__xludf.DUMMYFUNCTION("""COMPUTED_VALUE"""),"NajiElKotob")</f>
        <v>NajiElKotob</v>
      </c>
      <c r="M139" s="1" t="str">
        <f>IFERROR(__xludf.DUMMYFUNCTION("""COMPUTED_VALUE"""),"Nithin Upadhya B K")</f>
        <v>Nithin Upadhya B K</v>
      </c>
      <c r="O139" s="1" t="str">
        <f>IFERROR(__xludf.DUMMYFUNCTION("""COMPUTED_VALUE"""),"Memphis Ndego")</f>
        <v>Memphis Ndego</v>
      </c>
      <c r="Q139" s="1" t="str">
        <f>IFERROR(__xludf.DUMMYFUNCTION("""COMPUTED_VALUE"""),"Kalaimaran Routtramourthy")</f>
        <v>Kalaimaran Routtramourthy</v>
      </c>
    </row>
    <row r="140">
      <c r="A140" s="1" t="str">
        <f>IFERROR(__xludf.DUMMYFUNCTION("""COMPUTED_VALUE"""),"Sumit S Chawla")</f>
        <v>Sumit S Chawla</v>
      </c>
      <c r="C140" s="1" t="str">
        <f>IFERROR(__xludf.DUMMYFUNCTION("""COMPUTED_VALUE"""),"Radhika Khandelwal")</f>
        <v>Radhika Khandelwal</v>
      </c>
      <c r="E140" s="1" t="str">
        <f>IFERROR(__xludf.DUMMYFUNCTION("""COMPUTED_VALUE"""),"Piotr Piasta")</f>
        <v>Piotr Piasta</v>
      </c>
      <c r="G140" s="1" t="str">
        <f>IFERROR(__xludf.DUMMYFUNCTION("""COMPUTED_VALUE"""),"xu")</f>
        <v>xu</v>
      </c>
      <c r="I140" s="1" t="str">
        <f>IFERROR(__xludf.DUMMYFUNCTION("""COMPUTED_VALUE"""),"ddeepak01")</f>
        <v>ddeepak01</v>
      </c>
      <c r="K140" s="1" t="str">
        <f>IFERROR(__xludf.DUMMYFUNCTION("""COMPUTED_VALUE"""),"Evan Gillespie")</f>
        <v>Evan Gillespie</v>
      </c>
      <c r="M140" s="1" t="str">
        <f>IFERROR(__xludf.DUMMYFUNCTION("""COMPUTED_VALUE"""),"Mahesh Khatri")</f>
        <v>Mahesh Khatri</v>
      </c>
      <c r="O140" s="1" t="str">
        <f>IFERROR(__xludf.DUMMYFUNCTION("""COMPUTED_VALUE"""),"Sweta")</f>
        <v>Sweta</v>
      </c>
      <c r="Q140" s="1" t="str">
        <f>IFERROR(__xludf.DUMMYFUNCTION("""COMPUTED_VALUE"""),"Ritika Pal")</f>
        <v>Ritika Pal</v>
      </c>
    </row>
    <row r="141">
      <c r="A141" s="1" t="str">
        <f>IFERROR(__xludf.DUMMYFUNCTION("""COMPUTED_VALUE"""),"R.M Subodha Lakmini Rathnayake")</f>
        <v>R.M Subodha Lakmini Rathnayake</v>
      </c>
      <c r="C141" s="1" t="str">
        <f>IFERROR(__xludf.DUMMYFUNCTION("""COMPUTED_VALUE"""),"Rachel Ann Drury")</f>
        <v>Rachel Ann Drury</v>
      </c>
      <c r="E141" s="1" t="str">
        <f>IFERROR(__xludf.DUMMYFUNCTION("""COMPUTED_VALUE"""),"Piyush")</f>
        <v>Piyush</v>
      </c>
      <c r="G141" s="1" t="str">
        <f>IFERROR(__xludf.DUMMYFUNCTION("""COMPUTED_VALUE"""),"Vinayak nv")</f>
        <v>Vinayak nv</v>
      </c>
      <c r="I141" s="1" t="str">
        <f>IFERROR(__xludf.DUMMYFUNCTION("""COMPUTED_VALUE"""),"Daria")</f>
        <v>Daria</v>
      </c>
      <c r="K141" s="1" t="str">
        <f>IFERROR(__xludf.DUMMYFUNCTION("""COMPUTED_VALUE"""),"Leo Biaggi")</f>
        <v>Leo Biaggi</v>
      </c>
      <c r="M141" s="1" t="str">
        <f>IFERROR(__xludf.DUMMYFUNCTION("""COMPUTED_VALUE"""),"Neema Mwaniki")</f>
        <v>Neema Mwaniki</v>
      </c>
      <c r="O141" s="1" t="str">
        <f>IFERROR(__xludf.DUMMYFUNCTION("""COMPUTED_VALUE"""),"oots")</f>
        <v>oots</v>
      </c>
      <c r="Q141" s="1" t="str">
        <f>IFERROR(__xludf.DUMMYFUNCTION("""COMPUTED_VALUE"""),"Chris Zumberge")</f>
        <v>Chris Zumberge</v>
      </c>
    </row>
    <row r="142">
      <c r="A142" s="1" t="str">
        <f>IFERROR(__xludf.DUMMYFUNCTION("""COMPUTED_VALUE"""),"Pradnya Karve")</f>
        <v>Pradnya Karve</v>
      </c>
      <c r="C142" s="1" t="str">
        <f>IFERROR(__xludf.DUMMYFUNCTION("""COMPUTED_VALUE"""),"Cristian Carlos dos Santos")</f>
        <v>Cristian Carlos dos Santos</v>
      </c>
      <c r="E142" s="1" t="str">
        <f>IFERROR(__xludf.DUMMYFUNCTION("""COMPUTED_VALUE"""),"nandan")</f>
        <v>nandan</v>
      </c>
      <c r="G142" s="1" t="str">
        <f>IFERROR(__xludf.DUMMYFUNCTION("""COMPUTED_VALUE"""),"Devipriya")</f>
        <v>Devipriya</v>
      </c>
      <c r="I142" s="1" t="str">
        <f>IFERROR(__xludf.DUMMYFUNCTION("""COMPUTED_VALUE"""),"Saloni Jaitly")</f>
        <v>Saloni Jaitly</v>
      </c>
      <c r="K142" s="1" t="str">
        <f>IFERROR(__xludf.DUMMYFUNCTION("""COMPUTED_VALUE"""),"Uma Raju")</f>
        <v>Uma Raju</v>
      </c>
      <c r="M142" s="1" t="str">
        <f>IFERROR(__xludf.DUMMYFUNCTION("""COMPUTED_VALUE"""),"brendalf")</f>
        <v>brendalf</v>
      </c>
      <c r="O142" s="1" t="str">
        <f>IFERROR(__xludf.DUMMYFUNCTION("""COMPUTED_VALUE"""),"Vaishali Gagwani")</f>
        <v>Vaishali Gagwani</v>
      </c>
      <c r="Q142" s="1" t="str">
        <f>IFERROR(__xludf.DUMMYFUNCTION("""COMPUTED_VALUE"""),"David Pereira")</f>
        <v>David Pereira</v>
      </c>
    </row>
    <row r="143">
      <c r="A143" s="1" t="str">
        <f>IFERROR(__xludf.DUMMYFUNCTION("""COMPUTED_VALUE"""),"Bushra Akram")</f>
        <v>Bushra Akram</v>
      </c>
      <c r="C143" s="1" t="str">
        <f>IFERROR(__xludf.DUMMYFUNCTION("""COMPUTED_VALUE"""),"Caio Vasconcelos")</f>
        <v>Caio Vasconcelos</v>
      </c>
      <c r="E143" s="1" t="str">
        <f>IFERROR(__xludf.DUMMYFUNCTION("""COMPUTED_VALUE"""),"Alex Paiz")</f>
        <v>Alex Paiz</v>
      </c>
      <c r="G143" s="1" t="str">
        <f>IFERROR(__xludf.DUMMYFUNCTION("""COMPUTED_VALUE"""),"Manikanta Loya")</f>
        <v>Manikanta Loya</v>
      </c>
      <c r="I143" s="1" t="str">
        <f>IFERROR(__xludf.DUMMYFUNCTION("""COMPUTED_VALUE"""),"Mrigendra Singh")</f>
        <v>Mrigendra Singh</v>
      </c>
      <c r="K143" s="1" t="str">
        <f>IFERROR(__xludf.DUMMYFUNCTION("""COMPUTED_VALUE"""),"Gustavo Domingues")</f>
        <v>Gustavo Domingues</v>
      </c>
      <c r="M143" s="1" t="str">
        <f>IFERROR(__xludf.DUMMYFUNCTION("""COMPUTED_VALUE"""),"Atira Bagwan")</f>
        <v>Atira Bagwan</v>
      </c>
      <c r="O143" s="1" t="str">
        <f>IFERROR(__xludf.DUMMYFUNCTION("""COMPUTED_VALUE"""),"Rina Tiwari")</f>
        <v>Rina Tiwari</v>
      </c>
      <c r="Q143" s="1" t="str">
        <f>IFERROR(__xludf.DUMMYFUNCTION("""COMPUTED_VALUE"""),"Gianpier Verutti")</f>
        <v>Gianpier Verutti</v>
      </c>
    </row>
    <row r="144">
      <c r="A144" s="1" t="str">
        <f>IFERROR(__xludf.DUMMYFUNCTION("""COMPUTED_VALUE"""),"Clare-Joyce F. N.")</f>
        <v>Clare-Joyce F. N.</v>
      </c>
      <c r="C144" s="1" t="str">
        <f>IFERROR(__xludf.DUMMYFUNCTION("""COMPUTED_VALUE"""),"Leena")</f>
        <v>Leena</v>
      </c>
      <c r="E144" s="1" t="str">
        <f>IFERROR(__xludf.DUMMYFUNCTION("""COMPUTED_VALUE"""),"Akol")</f>
        <v>Akol</v>
      </c>
      <c r="G144" s="1" t="str">
        <f>IFERROR(__xludf.DUMMYFUNCTION("""COMPUTED_VALUE"""),"Komal Khetlani")</f>
        <v>Komal Khetlani</v>
      </c>
      <c r="I144" s="1" t="str">
        <f>IFERROR(__xludf.DUMMYFUNCTION("""COMPUTED_VALUE"""),"Nishtha")</f>
        <v>Nishtha</v>
      </c>
      <c r="K144" s="1" t="str">
        <f>IFERROR(__xludf.DUMMYFUNCTION("""COMPUTED_VALUE"""),"Beatriz Garci")</f>
        <v>Beatriz Garci</v>
      </c>
      <c r="M144" s="1" t="str">
        <f>IFERROR(__xludf.DUMMYFUNCTION("""COMPUTED_VALUE"""),"Immanuella Duke")</f>
        <v>Immanuella Duke</v>
      </c>
      <c r="O144" s="1" t="str">
        <f>IFERROR(__xludf.DUMMYFUNCTION("""COMPUTED_VALUE"""),"Noma_mthii")</f>
        <v>Noma_mthii</v>
      </c>
      <c r="Q144" s="1" t="str">
        <f>IFERROR(__xludf.DUMMYFUNCTION("""COMPUTED_VALUE"""),"Lourdes Lizbeth Luna Rodríguez")</f>
        <v>Lourdes Lizbeth Luna Rodríguez</v>
      </c>
    </row>
    <row r="145">
      <c r="A145" s="1" t="str">
        <f>IFERROR(__xludf.DUMMYFUNCTION("""COMPUTED_VALUE"""),"Shanaya Mehta")</f>
        <v>Shanaya Mehta</v>
      </c>
      <c r="C145" s="1" t="str">
        <f>IFERROR(__xludf.DUMMYFUNCTION("""COMPUTED_VALUE"""),"Ioana")</f>
        <v>Ioana</v>
      </c>
      <c r="E145" s="1" t="str">
        <f>IFERROR(__xludf.DUMMYFUNCTION("""COMPUTED_VALUE"""),"Ammar Tello")</f>
        <v>Ammar Tello</v>
      </c>
      <c r="G145" s="1" t="str">
        <f>IFERROR(__xludf.DUMMYFUNCTION("""COMPUTED_VALUE"""),"fnando1995")</f>
        <v>fnando1995</v>
      </c>
      <c r="I145" s="1" t="str">
        <f>IFERROR(__xludf.DUMMYFUNCTION("""COMPUTED_VALUE"""),"Nishanth C N")</f>
        <v>Nishanth C N</v>
      </c>
      <c r="K145" s="1" t="str">
        <f>IFERROR(__xludf.DUMMYFUNCTION("""COMPUTED_VALUE"""),"Neema Mwaniki")</f>
        <v>Neema Mwaniki</v>
      </c>
      <c r="M145" s="1" t="str">
        <f>IFERROR(__xludf.DUMMYFUNCTION("""COMPUTED_VALUE"""),"Yallamandarao Daghupati")</f>
        <v>Yallamandarao Daghupati</v>
      </c>
      <c r="O145" s="1" t="str">
        <f>IFERROR(__xludf.DUMMYFUNCTION("""COMPUTED_VALUE"""),"Onyemma Mirian")</f>
        <v>Onyemma Mirian</v>
      </c>
      <c r="Q145" s="1" t="str">
        <f>IFERROR(__xludf.DUMMYFUNCTION("""COMPUTED_VALUE"""),"Usama Younus")</f>
        <v>Usama Younus</v>
      </c>
    </row>
    <row r="146">
      <c r="A146" s="1" t="str">
        <f>IFERROR(__xludf.DUMMYFUNCTION("""COMPUTED_VALUE"""),"Steve Paek")</f>
        <v>Steve Paek</v>
      </c>
      <c r="C146" s="1" t="str">
        <f>IFERROR(__xludf.DUMMYFUNCTION("""COMPUTED_VALUE"""),"Felipe Schneider")</f>
        <v>Felipe Schneider</v>
      </c>
      <c r="E146" s="1" t="str">
        <f>IFERROR(__xludf.DUMMYFUNCTION("""COMPUTED_VALUE"""),"Vinay")</f>
        <v>Vinay</v>
      </c>
      <c r="G146" s="1" t="str">
        <f>IFERROR(__xludf.DUMMYFUNCTION("""COMPUTED_VALUE"""),"Fernando T")</f>
        <v>Fernando T</v>
      </c>
      <c r="I146" s="1" t="str">
        <f>IFERROR(__xludf.DUMMYFUNCTION("""COMPUTED_VALUE"""),"Huzefa Lohawala")</f>
        <v>Huzefa Lohawala</v>
      </c>
      <c r="K146" s="1" t="str">
        <f>IFERROR(__xludf.DUMMYFUNCTION("""COMPUTED_VALUE"""),"fernandabruno")</f>
        <v>fernandabruno</v>
      </c>
      <c r="M146" s="1" t="str">
        <f>IFERROR(__xludf.DUMMYFUNCTION("""COMPUTED_VALUE"""),"visalakshi.d")</f>
        <v>visalakshi.d</v>
      </c>
      <c r="O146" s="1" t="str">
        <f>IFERROR(__xludf.DUMMYFUNCTION("""COMPUTED_VALUE"""),"Nirmal")</f>
        <v>Nirmal</v>
      </c>
      <c r="Q146" s="1" t="str">
        <f>IFERROR(__xludf.DUMMYFUNCTION("""COMPUTED_VALUE"""),"Pulluru Sri Lekhya")</f>
        <v>Pulluru Sri Lekhya</v>
      </c>
    </row>
    <row r="147">
      <c r="A147" s="1" t="str">
        <f>IFERROR(__xludf.DUMMYFUNCTION("""COMPUTED_VALUE"""),"Harryson Johnson")</f>
        <v>Harryson Johnson</v>
      </c>
      <c r="C147" s="1" t="str">
        <f>IFERROR(__xludf.DUMMYFUNCTION("""COMPUTED_VALUE"""),"rustamaly")</f>
        <v>rustamaly</v>
      </c>
      <c r="E147" s="1" t="str">
        <f>IFERROR(__xludf.DUMMYFUNCTION("""COMPUTED_VALUE"""),"Jchavarr")</f>
        <v>Jchavarr</v>
      </c>
      <c r="G147" s="1" t="str">
        <f>IFERROR(__xludf.DUMMYFUNCTION("""COMPUTED_VALUE"""),"Jie")</f>
        <v>Jie</v>
      </c>
      <c r="I147" s="1" t="str">
        <f>IFERROR(__xludf.DUMMYFUNCTION("""COMPUTED_VALUE"""),"Johannesburg")</f>
        <v>Johannesburg</v>
      </c>
      <c r="K147" s="1" t="str">
        <f>IFERROR(__xludf.DUMMYFUNCTION("""COMPUTED_VALUE"""),"Oluchi")</f>
        <v>Oluchi</v>
      </c>
      <c r="M147" s="1" t="str">
        <f>IFERROR(__xludf.DUMMYFUNCTION("""COMPUTED_VALUE"""),"K Anusha")</f>
        <v>K Anusha</v>
      </c>
      <c r="O147" s="1" t="str">
        <f>IFERROR(__xludf.DUMMYFUNCTION("""COMPUTED_VALUE"""),"ayanlola")</f>
        <v>ayanlola</v>
      </c>
      <c r="Q147" s="1" t="str">
        <f>IFERROR(__xludf.DUMMYFUNCTION("""COMPUTED_VALUE"""),"Abhishek Kumar")</f>
        <v>Abhishek Kumar</v>
      </c>
    </row>
    <row r="148">
      <c r="A148" s="1" t="str">
        <f>IFERROR(__xludf.DUMMYFUNCTION("""COMPUTED_VALUE"""),"Stefan Z")</f>
        <v>Stefan Z</v>
      </c>
      <c r="C148" s="1" t="str">
        <f>IFERROR(__xludf.DUMMYFUNCTION("""COMPUTED_VALUE"""),"Larisa Aionesei")</f>
        <v>Larisa Aionesei</v>
      </c>
      <c r="E148" s="1" t="str">
        <f>IFERROR(__xludf.DUMMYFUNCTION("""COMPUTED_VALUE"""),"Chidi Nwaneto")</f>
        <v>Chidi Nwaneto</v>
      </c>
      <c r="G148" s="1" t="str">
        <f>IFERROR(__xludf.DUMMYFUNCTION("""COMPUTED_VALUE"""),"Valeriya Drachuk")</f>
        <v>Valeriya Drachuk</v>
      </c>
      <c r="I148" s="1" t="str">
        <f>IFERROR(__xludf.DUMMYFUNCTION("""COMPUTED_VALUE"""),"Isah Katun Adam")</f>
        <v>Isah Katun Adam</v>
      </c>
      <c r="K148" s="1" t="str">
        <f>IFERROR(__xludf.DUMMYFUNCTION("""COMPUTED_VALUE"""),"Marien")</f>
        <v>Marien</v>
      </c>
      <c r="M148" s="1" t="str">
        <f>IFERROR(__xludf.DUMMYFUNCTION("""COMPUTED_VALUE"""),"Vijaya Lakshmi Venkatraman")</f>
        <v>Vijaya Lakshmi Venkatraman</v>
      </c>
      <c r="O148" s="1" t="str">
        <f>IFERROR(__xludf.DUMMYFUNCTION("""COMPUTED_VALUE"""),"Rivka Cucalon")</f>
        <v>Rivka Cucalon</v>
      </c>
      <c r="Q148" s="1" t="str">
        <f>IFERROR(__xludf.DUMMYFUNCTION("""COMPUTED_VALUE"""),"Christian")</f>
        <v>Christian</v>
      </c>
    </row>
    <row r="149">
      <c r="A149" s="1" t="str">
        <f>IFERROR(__xludf.DUMMYFUNCTION("""COMPUTED_VALUE"""),"Anna Hae")</f>
        <v>Anna Hae</v>
      </c>
      <c r="C149" s="1" t="str">
        <f>IFERROR(__xludf.DUMMYFUNCTION("""COMPUTED_VALUE"""),"Anubhuti Singh")</f>
        <v>Anubhuti Singh</v>
      </c>
      <c r="E149" s="1" t="str">
        <f>IFERROR(__xludf.DUMMYFUNCTION("""COMPUTED_VALUE"""),"Avinesh Adhikthikar")</f>
        <v>Avinesh Adhikthikar</v>
      </c>
      <c r="G149" s="1" t="str">
        <f>IFERROR(__xludf.DUMMYFUNCTION("""COMPUTED_VALUE"""),"Melwin Amith D'Almeida")</f>
        <v>Melwin Amith D'Almeida</v>
      </c>
      <c r="I149" s="1" t="str">
        <f>IFERROR(__xludf.DUMMYFUNCTION("""COMPUTED_VALUE"""),"Thant Thazin Eain")</f>
        <v>Thant Thazin Eain</v>
      </c>
      <c r="K149" s="1" t="str">
        <f>IFERROR(__xludf.DUMMYFUNCTION("""COMPUTED_VALUE"""),"Eduardo.Ramos")</f>
        <v>Eduardo.Ramos</v>
      </c>
      <c r="M149" s="1" t="str">
        <f>IFERROR(__xludf.DUMMYFUNCTION("""COMPUTED_VALUE"""),"Viji")</f>
        <v>Viji</v>
      </c>
      <c r="O149" s="1" t="str">
        <f>IFERROR(__xludf.DUMMYFUNCTION("""COMPUTED_VALUE"""),"John")</f>
        <v>John</v>
      </c>
      <c r="Q149" s="1" t="str">
        <f>IFERROR(__xludf.DUMMYFUNCTION("""COMPUTED_VALUE"""),"Maria Jose")</f>
        <v>Maria Jose</v>
      </c>
    </row>
    <row r="150">
      <c r="A150" s="1" t="str">
        <f>IFERROR(__xludf.DUMMYFUNCTION("""COMPUTED_VALUE"""),"Nikita Mahajan")</f>
        <v>Nikita Mahajan</v>
      </c>
      <c r="C150" s="1" t="str">
        <f>IFERROR(__xludf.DUMMYFUNCTION("""COMPUTED_VALUE"""),"Akshay")</f>
        <v>Akshay</v>
      </c>
      <c r="E150" s="1" t="str">
        <f>IFERROR(__xludf.DUMMYFUNCTION("""COMPUTED_VALUE"""),"Umut Dalkılıç")</f>
        <v>Umut Dalkılıç</v>
      </c>
      <c r="G150" s="1" t="str">
        <f>IFERROR(__xludf.DUMMYFUNCTION("""COMPUTED_VALUE"""),"Mutegeki Ronald")</f>
        <v>Mutegeki Ronald</v>
      </c>
      <c r="I150" s="1" t="str">
        <f>IFERROR(__xludf.DUMMYFUNCTION("""COMPUTED_VALUE"""),"Thant Thazin Eain")</f>
        <v>Thant Thazin Eain</v>
      </c>
      <c r="K150" s="1" t="str">
        <f>IFERROR(__xludf.DUMMYFUNCTION("""COMPUTED_VALUE"""),"ojo")</f>
        <v>ojo</v>
      </c>
      <c r="M150" s="1" t="str">
        <f>IFERROR(__xludf.DUMMYFUNCTION("""COMPUTED_VALUE"""),"RAHUL SINGH SAMANT")</f>
        <v>RAHUL SINGH SAMANT</v>
      </c>
      <c r="O150" s="1" t="str">
        <f>IFERROR(__xludf.DUMMYFUNCTION("""COMPUTED_VALUE"""),"Roma")</f>
        <v>Roma</v>
      </c>
      <c r="Q150" s="1" t="str">
        <f>IFERROR(__xludf.DUMMYFUNCTION("""COMPUTED_VALUE"""),"Jyoti Janai")</f>
        <v>Jyoti Janai</v>
      </c>
    </row>
    <row r="151">
      <c r="A151" s="1" t="str">
        <f>IFERROR(__xludf.DUMMYFUNCTION("""COMPUTED_VALUE"""),"Sudha")</f>
        <v>Sudha</v>
      </c>
      <c r="C151" s="1" t="str">
        <f>IFERROR(__xludf.DUMMYFUNCTION("""COMPUTED_VALUE"""),"Ram Nayudu")</f>
        <v>Ram Nayudu</v>
      </c>
      <c r="E151" s="1" t="str">
        <f>IFERROR(__xludf.DUMMYFUNCTION("""COMPUTED_VALUE"""),"Ola-sumbo")</f>
        <v>Ola-sumbo</v>
      </c>
      <c r="G151" s="1" t="str">
        <f>IFERROR(__xludf.DUMMYFUNCTION("""COMPUTED_VALUE"""),"Monica Stephanie")</f>
        <v>Monica Stephanie</v>
      </c>
      <c r="I151" s="1" t="str">
        <f>IFERROR(__xludf.DUMMYFUNCTION("""COMPUTED_VALUE"""),"Akanksha")</f>
        <v>Akanksha</v>
      </c>
      <c r="K151" s="1" t="str">
        <f>IFERROR(__xludf.DUMMYFUNCTION("""COMPUTED_VALUE"""),"Sara.Udicity")</f>
        <v>Sara.Udicity</v>
      </c>
      <c r="M151" s="1" t="str">
        <f>IFERROR(__xludf.DUMMYFUNCTION("""COMPUTED_VALUE"""),"Jankyoh")</f>
        <v>Jankyoh</v>
      </c>
      <c r="O151" s="1" t="str">
        <f>IFERROR(__xludf.DUMMYFUNCTION("""COMPUTED_VALUE"""),"Annie Lu")</f>
        <v>Annie Lu</v>
      </c>
      <c r="Q151" s="1" t="str">
        <f>IFERROR(__xludf.DUMMYFUNCTION("""COMPUTED_VALUE"""),"AndyP")</f>
        <v>AndyP</v>
      </c>
    </row>
    <row r="152">
      <c r="A152" s="1" t="str">
        <f>IFERROR(__xludf.DUMMYFUNCTION("""COMPUTED_VALUE"""),"Vanshika Mediratta")</f>
        <v>Vanshika Mediratta</v>
      </c>
      <c r="C152" s="1" t="str">
        <f>IFERROR(__xludf.DUMMYFUNCTION("""COMPUTED_VALUE"""),"Andres Hernandez")</f>
        <v>Andres Hernandez</v>
      </c>
      <c r="E152" s="1" t="str">
        <f>IFERROR(__xludf.DUMMYFUNCTION("""COMPUTED_VALUE"""),"Sakshi-M")</f>
        <v>Sakshi-M</v>
      </c>
      <c r="G152" s="1" t="str">
        <f>IFERROR(__xludf.DUMMYFUNCTION("""COMPUTED_VALUE"""),"rizkysifaul")</f>
        <v>rizkysifaul</v>
      </c>
      <c r="I152" s="1" t="str">
        <f>IFERROR(__xludf.DUMMYFUNCTION("""COMPUTED_VALUE"""),"Jude")</f>
        <v>Jude</v>
      </c>
      <c r="K152" s="1" t="str">
        <f>IFERROR(__xludf.DUMMYFUNCTION("""COMPUTED_VALUE"""),"Manju Bhardwaj.Udacity")</f>
        <v>Manju Bhardwaj.Udacity</v>
      </c>
      <c r="M152" s="1" t="str">
        <f>IFERROR(__xludf.DUMMYFUNCTION("""COMPUTED_VALUE"""),"Iishi Patel")</f>
        <v>Iishi Patel</v>
      </c>
      <c r="O152" s="1" t="str">
        <f>IFERROR(__xludf.DUMMYFUNCTION("""COMPUTED_VALUE"""),"Emily Tan")</f>
        <v>Emily Tan</v>
      </c>
      <c r="Q152" s="1" t="str">
        <f>IFERROR(__xludf.DUMMYFUNCTION("""COMPUTED_VALUE"""),"Stacy Mwende")</f>
        <v>Stacy Mwende</v>
      </c>
    </row>
    <row r="153">
      <c r="A153" s="1" t="str">
        <f>IFERROR(__xludf.DUMMYFUNCTION("""COMPUTED_VALUE"""),"Prashasti Gupta")</f>
        <v>Prashasti Gupta</v>
      </c>
      <c r="C153" s="1" t="str">
        <f>IFERROR(__xludf.DUMMYFUNCTION("""COMPUTED_VALUE"""),"Dina Abdul-Rasoul")</f>
        <v>Dina Abdul-Rasoul</v>
      </c>
      <c r="E153" s="1" t="str">
        <f>IFERROR(__xludf.DUMMYFUNCTION("""COMPUTED_VALUE"""),"Amal Al-Khulaifi")</f>
        <v>Amal Al-Khulaifi</v>
      </c>
      <c r="G153" s="1" t="str">
        <f>IFERROR(__xludf.DUMMYFUNCTION("""COMPUTED_VALUE"""),"ruchajogaikar")</f>
        <v>ruchajogaikar</v>
      </c>
      <c r="I153" s="1" t="str">
        <f>IFERROR(__xludf.DUMMYFUNCTION("""COMPUTED_VALUE"""),"Sandeep Sricharan Mukku")</f>
        <v>Sandeep Sricharan Mukku</v>
      </c>
      <c r="K153" s="1" t="str">
        <f>IFERROR(__xludf.DUMMYFUNCTION("""COMPUTED_VALUE"""),"David Spriggs")</f>
        <v>David Spriggs</v>
      </c>
      <c r="M153" s="1" t="str">
        <f>IFERROR(__xludf.DUMMYFUNCTION("""COMPUTED_VALUE"""),"Nikiya Simpson")</f>
        <v>Nikiya Simpson</v>
      </c>
      <c r="O153" s="1" t="str">
        <f>IFERROR(__xludf.DUMMYFUNCTION("""COMPUTED_VALUE"""),"Jorge")</f>
        <v>Jorge</v>
      </c>
      <c r="Q153" s="1" t="str">
        <f>IFERROR(__xludf.DUMMYFUNCTION("""COMPUTED_VALUE"""),"stanlee321")</f>
        <v>stanlee321</v>
      </c>
    </row>
    <row r="154">
      <c r="A154" s="1" t="str">
        <f>IFERROR(__xludf.DUMMYFUNCTION("""COMPUTED_VALUE"""),"Moshood Yahaya")</f>
        <v>Moshood Yahaya</v>
      </c>
      <c r="C154" s="1" t="str">
        <f>IFERROR(__xludf.DUMMYFUNCTION("""COMPUTED_VALUE"""),"Katie Park")</f>
        <v>Katie Park</v>
      </c>
      <c r="E154" s="1" t="str">
        <f>IFERROR(__xludf.DUMMYFUNCTION("""COMPUTED_VALUE"""),"Hillary Kirui")</f>
        <v>Hillary Kirui</v>
      </c>
      <c r="G154" s="1" t="str">
        <f>IFERROR(__xludf.DUMMYFUNCTION("""COMPUTED_VALUE"""),"Dave Halvorson")</f>
        <v>Dave Halvorson</v>
      </c>
      <c r="I154" s="1" t="str">
        <f>IFERROR(__xludf.DUMMYFUNCTION("""COMPUTED_VALUE"""),"Archana Kumari")</f>
        <v>Archana Kumari</v>
      </c>
      <c r="K154" s="1" t="str">
        <f>IFERROR(__xludf.DUMMYFUNCTION("""COMPUTED_VALUE"""),"Veronica")</f>
        <v>Veronica</v>
      </c>
      <c r="M154" s="1" t="str">
        <f>IFERROR(__xludf.DUMMYFUNCTION("""COMPUTED_VALUE"""),"Arianna Rojas Aquino")</f>
        <v>Arianna Rojas Aquino</v>
      </c>
      <c r="O154" s="1" t="str">
        <f>IFERROR(__xludf.DUMMYFUNCTION("""COMPUTED_VALUE"""),"Paulo Farias")</f>
        <v>Paulo Farias</v>
      </c>
      <c r="Q154" s="1" t="str">
        <f>IFERROR(__xludf.DUMMYFUNCTION("""COMPUTED_VALUE"""),"ionutchitic")</f>
        <v>ionutchitic</v>
      </c>
    </row>
    <row r="155">
      <c r="A155" s="1" t="str">
        <f>IFERROR(__xludf.DUMMYFUNCTION("""COMPUTED_VALUE"""),"Tarun Shukla")</f>
        <v>Tarun Shukla</v>
      </c>
      <c r="C155" s="1" t="str">
        <f>IFERROR(__xludf.DUMMYFUNCTION("""COMPUTED_VALUE"""),"Ameeq Hanzlah Sohail")</f>
        <v>Ameeq Hanzlah Sohail</v>
      </c>
      <c r="E155" s="1" t="str">
        <f>IFERROR(__xludf.DUMMYFUNCTION("""COMPUTED_VALUE"""),"Teeshe1")</f>
        <v>Teeshe1</v>
      </c>
      <c r="G155" s="1" t="str">
        <f>IFERROR(__xludf.DUMMYFUNCTION("""COMPUTED_VALUE"""),"Ammavajjula Sai Tejaswi")</f>
        <v>Ammavajjula Sai Tejaswi</v>
      </c>
      <c r="I155" s="1" t="str">
        <f>IFERROR(__xludf.DUMMYFUNCTION("""COMPUTED_VALUE"""),"Pavithra Devi M")</f>
        <v>Pavithra Devi M</v>
      </c>
      <c r="K155" s="1" t="str">
        <f>IFERROR(__xludf.DUMMYFUNCTION("""COMPUTED_VALUE"""),"Rtjoe")</f>
        <v>Rtjoe</v>
      </c>
      <c r="M155" s="1" t="str">
        <f>IFERROR(__xludf.DUMMYFUNCTION("""COMPUTED_VALUE"""),"Pinzari Chiril")</f>
        <v>Pinzari Chiril</v>
      </c>
      <c r="O155" s="1" t="str">
        <f>IFERROR(__xludf.DUMMYFUNCTION("""COMPUTED_VALUE"""),"Will Tribbey")</f>
        <v>Will Tribbey</v>
      </c>
      <c r="Q155" s="1" t="str">
        <f>IFERROR(__xludf.DUMMYFUNCTION("""COMPUTED_VALUE"""),"Miradil Zeynalli")</f>
        <v>Miradil Zeynalli</v>
      </c>
    </row>
    <row r="156">
      <c r="A156" s="1" t="str">
        <f>IFERROR(__xludf.DUMMYFUNCTION("""COMPUTED_VALUE"""),"Seema P")</f>
        <v>Seema P</v>
      </c>
      <c r="C156" s="1" t="str">
        <f>IFERROR(__xludf.DUMMYFUNCTION("""COMPUTED_VALUE"""),"Chetana Tadadikar")</f>
        <v>Chetana Tadadikar</v>
      </c>
      <c r="E156" s="1" t="str">
        <f>IFERROR(__xludf.DUMMYFUNCTION("""COMPUTED_VALUE"""),"Vaishnave Subbramanian")</f>
        <v>Vaishnave Subbramanian</v>
      </c>
      <c r="G156" s="1" t="str">
        <f>IFERROR(__xludf.DUMMYFUNCTION("""COMPUTED_VALUE"""),"IES")</f>
        <v>IES</v>
      </c>
      <c r="I156" s="1" t="str">
        <f>IFERROR(__xludf.DUMMYFUNCTION("""COMPUTED_VALUE"""),"Saleeta.Udacity")</f>
        <v>Saleeta.Udacity</v>
      </c>
      <c r="K156" s="1" t="str">
        <f>IFERROR(__xludf.DUMMYFUNCTION("""COMPUTED_VALUE"""),"Francisco Assis Nascimento at Udacity")</f>
        <v>Francisco Assis Nascimento at Udacity</v>
      </c>
      <c r="M156" s="1" t="str">
        <f>IFERROR(__xludf.DUMMYFUNCTION("""COMPUTED_VALUE"""),"Vanessa G.")</f>
        <v>Vanessa G.</v>
      </c>
      <c r="O156" s="1" t="str">
        <f>IFERROR(__xludf.DUMMYFUNCTION("""COMPUTED_VALUE"""),"Fabrice Claudien")</f>
        <v>Fabrice Claudien</v>
      </c>
      <c r="Q156" s="1" t="str">
        <f>IFERROR(__xludf.DUMMYFUNCTION("""COMPUTED_VALUE"""),"Olasupo Tobiloba")</f>
        <v>Olasupo Tobiloba</v>
      </c>
    </row>
    <row r="157">
      <c r="A157" s="1" t="str">
        <f>IFERROR(__xludf.DUMMYFUNCTION("""COMPUTED_VALUE"""),"Qaqamba")</f>
        <v>Qaqamba</v>
      </c>
      <c r="C157" s="1" t="str">
        <f>IFERROR(__xludf.DUMMYFUNCTION("""COMPUTED_VALUE"""),"Gunveen Batra")</f>
        <v>Gunveen Batra</v>
      </c>
      <c r="E157" s="1" t="str">
        <f>IFERROR(__xludf.DUMMYFUNCTION("""COMPUTED_VALUE"""),"LauraT")</f>
        <v>LauraT</v>
      </c>
      <c r="G157" s="1" t="str">
        <f>IFERROR(__xludf.DUMMYFUNCTION("""COMPUTED_VALUE"""),"Gabriel M")</f>
        <v>Gabriel M</v>
      </c>
      <c r="I157" s="1" t="str">
        <f>IFERROR(__xludf.DUMMYFUNCTION("""COMPUTED_VALUE"""),"Gurgaon")</f>
        <v>Gurgaon</v>
      </c>
      <c r="K157" s="1" t="str">
        <f>IFERROR(__xludf.DUMMYFUNCTION("""COMPUTED_VALUE"""),"Tanuj Sawant")</f>
        <v>Tanuj Sawant</v>
      </c>
      <c r="M157" s="1" t="str">
        <f>IFERROR(__xludf.DUMMYFUNCTION("""COMPUTED_VALUE"""),"Ubaidullah Jaffar Ali")</f>
        <v>Ubaidullah Jaffar Ali</v>
      </c>
      <c r="O157" s="1" t="str">
        <f>IFERROR(__xludf.DUMMYFUNCTION("""COMPUTED_VALUE"""),"Prify Philip")</f>
        <v>Prify Philip</v>
      </c>
      <c r="Q157" s="1" t="str">
        <f>IFERROR(__xludf.DUMMYFUNCTION("""COMPUTED_VALUE"""),"Ramoul.Udacity")</f>
        <v>Ramoul.Udacity</v>
      </c>
    </row>
    <row r="158">
      <c r="A158" s="1" t="str">
        <f>IFERROR(__xludf.DUMMYFUNCTION("""COMPUTED_VALUE"""),"Tahani Alsubait")</f>
        <v>Tahani Alsubait</v>
      </c>
      <c r="C158" s="1" t="str">
        <f>IFERROR(__xludf.DUMMYFUNCTION("""COMPUTED_VALUE"""),"Alexander Hiesch")</f>
        <v>Alexander Hiesch</v>
      </c>
      <c r="E158" s="1" t="str">
        <f>IFERROR(__xludf.DUMMYFUNCTION("""COMPUTED_VALUE"""),"Martin Andres Liendo")</f>
        <v>Martin Andres Liendo</v>
      </c>
      <c r="G158" s="1" t="str">
        <f>IFERROR(__xludf.DUMMYFUNCTION("""COMPUTED_VALUE"""),"Suresh Koppisetti")</f>
        <v>Suresh Koppisetti</v>
      </c>
      <c r="I158" s="1" t="str">
        <f>IFERROR(__xludf.DUMMYFUNCTION("""COMPUTED_VALUE"""),"Navdeep Singh")</f>
        <v>Navdeep Singh</v>
      </c>
      <c r="K158" s="1" t="str">
        <f>IFERROR(__xludf.DUMMYFUNCTION("""COMPUTED_VALUE"""),"Anita Ajoku")</f>
        <v>Anita Ajoku</v>
      </c>
      <c r="M158" s="1" t="str">
        <f>IFERROR(__xludf.DUMMYFUNCTION("""COMPUTED_VALUE"""),"pablo.puente")</f>
        <v>pablo.puente</v>
      </c>
      <c r="O158" s="1" t="str">
        <f>IFERROR(__xludf.DUMMYFUNCTION("""COMPUTED_VALUE"""),"Niharikaa")</f>
        <v>Niharikaa</v>
      </c>
      <c r="Q158" s="1" t="str">
        <f>IFERROR(__xludf.DUMMYFUNCTION("""COMPUTED_VALUE"""),"Chloe He")</f>
        <v>Chloe He</v>
      </c>
    </row>
    <row r="159">
      <c r="A159" s="1" t="str">
        <f>IFERROR(__xludf.DUMMYFUNCTION("""COMPUTED_VALUE"""),"Komal T Behera")</f>
        <v>Komal T Behera</v>
      </c>
      <c r="C159" s="1" t="str">
        <f>IFERROR(__xludf.DUMMYFUNCTION("""COMPUTED_VALUE"""),"Marcela Canavarro")</f>
        <v>Marcela Canavarro</v>
      </c>
      <c r="E159" s="1" t="str">
        <f>IFERROR(__xludf.DUMMYFUNCTION("""COMPUTED_VALUE"""),"Priya Bhatia")</f>
        <v>Priya Bhatia</v>
      </c>
      <c r="G159" s="1" t="str">
        <f>IFERROR(__xludf.DUMMYFUNCTION("""COMPUTED_VALUE"""),"Sharif Nasser")</f>
        <v>Sharif Nasser</v>
      </c>
      <c r="I159" s="1" t="str">
        <f>IFERROR(__xludf.DUMMYFUNCTION("""COMPUTED_VALUE"""),"Tia Dwi Setiani")</f>
        <v>Tia Dwi Setiani</v>
      </c>
      <c r="K159" s="1" t="str">
        <f>IFERROR(__xludf.DUMMYFUNCTION("""COMPUTED_VALUE"""),"Sourav Banerjee")</f>
        <v>Sourav Banerjee</v>
      </c>
      <c r="M159" s="1" t="str">
        <f>IFERROR(__xludf.DUMMYFUNCTION("""COMPUTED_VALUE"""),"Ismail Kilicaslan")</f>
        <v>Ismail Kilicaslan</v>
      </c>
      <c r="O159" s="1" t="str">
        <f>IFERROR(__xludf.DUMMYFUNCTION("""COMPUTED_VALUE"""),"Ayinde Sunday")</f>
        <v>Ayinde Sunday</v>
      </c>
      <c r="Q159" s="1" t="str">
        <f>IFERROR(__xludf.DUMMYFUNCTION("""COMPUTED_VALUE"""),"Nwabisa Ndodana")</f>
        <v>Nwabisa Ndodana</v>
      </c>
    </row>
    <row r="160">
      <c r="A160" s="1" t="str">
        <f>IFERROR(__xludf.DUMMYFUNCTION("""COMPUTED_VALUE"""),"Laura JB")</f>
        <v>Laura JB</v>
      </c>
      <c r="C160" s="1" t="str">
        <f>IFERROR(__xludf.DUMMYFUNCTION("""COMPUTED_VALUE"""),"Umut Rêzan Azizoğlu")</f>
        <v>Umut Rêzan Azizoğlu</v>
      </c>
      <c r="E160" s="1" t="str">
        <f>IFERROR(__xludf.DUMMYFUNCTION("""COMPUTED_VALUE"""),"Melanie Denyer")</f>
        <v>Melanie Denyer</v>
      </c>
      <c r="G160" s="1" t="str">
        <f>IFERROR(__xludf.DUMMYFUNCTION("""COMPUTED_VALUE"""),"pkmahan")</f>
        <v>pkmahan</v>
      </c>
      <c r="I160" s="1" t="str">
        <f>IFERROR(__xludf.DUMMYFUNCTION("""COMPUTED_VALUE"""),"Raquel Guiomar")</f>
        <v>Raquel Guiomar</v>
      </c>
      <c r="K160" s="1" t="str">
        <f>IFERROR(__xludf.DUMMYFUNCTION("""COMPUTED_VALUE"""),"Akbar Surani")</f>
        <v>Akbar Surani</v>
      </c>
      <c r="M160" s="1" t="str">
        <f>IFERROR(__xludf.DUMMYFUNCTION("""COMPUTED_VALUE"""),"Simran Wadhwa")</f>
        <v>Simran Wadhwa</v>
      </c>
      <c r="O160" s="1" t="str">
        <f>IFERROR(__xludf.DUMMYFUNCTION("""COMPUTED_VALUE"""),"Ravi Jain")</f>
        <v>Ravi Jain</v>
      </c>
      <c r="Q160" s="1" t="str">
        <f>IFERROR(__xludf.DUMMYFUNCTION("""COMPUTED_VALUE"""),"Gaurav Arwade")</f>
        <v>Gaurav Arwade</v>
      </c>
    </row>
    <row r="161">
      <c r="A161" s="1" t="str">
        <f>IFERROR(__xludf.DUMMYFUNCTION("""COMPUTED_VALUE"""),"Rafael Guimarães Siqueira")</f>
        <v>Rafael Guimarães Siqueira</v>
      </c>
      <c r="C161" s="1" t="str">
        <f>IFERROR(__xludf.DUMMYFUNCTION("""COMPUTED_VALUE"""),"Tamjid Ahmed")</f>
        <v>Tamjid Ahmed</v>
      </c>
      <c r="E161" s="1" t="str">
        <f>IFERROR(__xludf.DUMMYFUNCTION("""COMPUTED_VALUE"""),"Kosi ashara")</f>
        <v>Kosi ashara</v>
      </c>
      <c r="G161" s="1" t="str">
        <f>IFERROR(__xludf.DUMMYFUNCTION("""COMPUTED_VALUE"""),"erin song")</f>
        <v>erin song</v>
      </c>
      <c r="I161" s="1" t="str">
        <f>IFERROR(__xludf.DUMMYFUNCTION("""COMPUTED_VALUE"""),"medmghari")</f>
        <v>medmghari</v>
      </c>
      <c r="K161" s="1" t="str">
        <f>IFERROR(__xludf.DUMMYFUNCTION("""COMPUTED_VALUE"""),"Habeeb Kazeem")</f>
        <v>Habeeb Kazeem</v>
      </c>
      <c r="M161" s="1" t="str">
        <f>IFERROR(__xludf.DUMMYFUNCTION("""COMPUTED_VALUE"""),"Ahmed Gharib")</f>
        <v>Ahmed Gharib</v>
      </c>
      <c r="O161" s="1" t="str">
        <f>IFERROR(__xludf.DUMMYFUNCTION("""COMPUTED_VALUE"""),"Tatiana Delgadillo")</f>
        <v>Tatiana Delgadillo</v>
      </c>
      <c r="Q161" s="1" t="str">
        <f>IFERROR(__xludf.DUMMYFUNCTION("""COMPUTED_VALUE"""),"Grant Glass")</f>
        <v>Grant Glass</v>
      </c>
    </row>
    <row r="162">
      <c r="A162" s="1" t="str">
        <f>IFERROR(__xludf.DUMMYFUNCTION("""COMPUTED_VALUE"""),"Apichart Hortiangtham")</f>
        <v>Apichart Hortiangtham</v>
      </c>
      <c r="C162" s="1" t="str">
        <f>IFERROR(__xludf.DUMMYFUNCTION("""COMPUTED_VALUE"""),"Jose Mariscal")</f>
        <v>Jose Mariscal</v>
      </c>
      <c r="E162" s="1" t="str">
        <f>IFERROR(__xludf.DUMMYFUNCTION("""COMPUTED_VALUE"""),"Abhi Agarwal")</f>
        <v>Abhi Agarwal</v>
      </c>
      <c r="G162" s="1" t="str">
        <f>IFERROR(__xludf.DUMMYFUNCTION("""COMPUTED_VALUE"""),"Phat Tran")</f>
        <v>Phat Tran</v>
      </c>
      <c r="I162" s="1" t="str">
        <f>IFERROR(__xludf.DUMMYFUNCTION("""COMPUTED_VALUE"""),"Lavina")</f>
        <v>Lavina</v>
      </c>
      <c r="K162" s="1" t="str">
        <f>IFERROR(__xludf.DUMMYFUNCTION("""COMPUTED_VALUE"""),"rob")</f>
        <v>rob</v>
      </c>
      <c r="M162" s="1" t="str">
        <f>IFERROR(__xludf.DUMMYFUNCTION("""COMPUTED_VALUE"""),"rahul")</f>
        <v>rahul</v>
      </c>
      <c r="O162" s="1" t="str">
        <f>IFERROR(__xludf.DUMMYFUNCTION("""COMPUTED_VALUE"""),"MD SALAH UDDIN")</f>
        <v>MD SALAH UDDIN</v>
      </c>
      <c r="Q162" s="1" t="str">
        <f>IFERROR(__xludf.DUMMYFUNCTION("""COMPUTED_VALUE"""),"Olufemi")</f>
        <v>Olufemi</v>
      </c>
    </row>
    <row r="163">
      <c r="A163" s="1" t="str">
        <f>IFERROR(__xludf.DUMMYFUNCTION("""COMPUTED_VALUE"""),"Anshul Srivastava")</f>
        <v>Anshul Srivastava</v>
      </c>
      <c r="C163" s="1" t="str">
        <f>IFERROR(__xludf.DUMMYFUNCTION("""COMPUTED_VALUE"""),"Audrey Mengue")</f>
        <v>Audrey Mengue</v>
      </c>
      <c r="E163" s="1" t="str">
        <f>IFERROR(__xludf.DUMMYFUNCTION("""COMPUTED_VALUE"""),"Ali Abo-Jadya")</f>
        <v>Ali Abo-Jadya</v>
      </c>
      <c r="G163" s="1" t="str">
        <f>IFERROR(__xludf.DUMMYFUNCTION("""COMPUTED_VALUE"""),"jhonsen")</f>
        <v>jhonsen</v>
      </c>
      <c r="I163" s="1" t="str">
        <f>IFERROR(__xludf.DUMMYFUNCTION("""COMPUTED_VALUE"""),"Collins Juma")</f>
        <v>Collins Juma</v>
      </c>
      <c r="K163" s="1" t="str">
        <f>IFERROR(__xludf.DUMMYFUNCTION("""COMPUTED_VALUE"""),"Carlos Raul Ramirez")</f>
        <v>Carlos Raul Ramirez</v>
      </c>
      <c r="M163" s="1" t="str">
        <f>IFERROR(__xludf.DUMMYFUNCTION("""COMPUTED_VALUE"""),"Chris")</f>
        <v>Chris</v>
      </c>
      <c r="O163" s="1" t="str">
        <f>IFERROR(__xludf.DUMMYFUNCTION("""COMPUTED_VALUE"""),"Anjali Kumari")</f>
        <v>Anjali Kumari</v>
      </c>
      <c r="Q163" s="1" t="str">
        <f>IFERROR(__xludf.DUMMYFUNCTION("""COMPUTED_VALUE"""),"Boluwatife")</f>
        <v>Boluwatife</v>
      </c>
    </row>
    <row r="164">
      <c r="A164" s="1" t="str">
        <f>IFERROR(__xludf.DUMMYFUNCTION("""COMPUTED_VALUE"""),"Yagna")</f>
        <v>Yagna</v>
      </c>
      <c r="C164" s="1" t="str">
        <f>IFERROR(__xludf.DUMMYFUNCTION("""COMPUTED_VALUE"""),"Mardillu")</f>
        <v>Mardillu</v>
      </c>
      <c r="E164" s="1" t="str">
        <f>IFERROR(__xludf.DUMMYFUNCTION("""COMPUTED_VALUE"""),"Reuben Groenewald")</f>
        <v>Reuben Groenewald</v>
      </c>
      <c r="G164" s="1" t="str">
        <f>IFERROR(__xludf.DUMMYFUNCTION("""COMPUTED_VALUE"""),"M. Saif Ahmad")</f>
        <v>M. Saif Ahmad</v>
      </c>
      <c r="I164" s="1" t="str">
        <f>IFERROR(__xludf.DUMMYFUNCTION("""COMPUTED_VALUE"""),"Stacey .O")</f>
        <v>Stacey .O</v>
      </c>
      <c r="K164" s="1" t="str">
        <f>IFERROR(__xludf.DUMMYFUNCTION("""COMPUTED_VALUE"""),"Sandy")</f>
        <v>Sandy</v>
      </c>
      <c r="M164" s="1" t="str">
        <f>IFERROR(__xludf.DUMMYFUNCTION("""COMPUTED_VALUE"""),"Saakshi Malhotra")</f>
        <v>Saakshi Malhotra</v>
      </c>
      <c r="O164" s="1" t="str">
        <f>IFERROR(__xludf.DUMMYFUNCTION("""COMPUTED_VALUE"""),"Amardeep Singh")</f>
        <v>Amardeep Singh</v>
      </c>
      <c r="Q164" s="1" t="str">
        <f>IFERROR(__xludf.DUMMYFUNCTION("""COMPUTED_VALUE"""),"Muhammad.Ali")</f>
        <v>Muhammad.Ali</v>
      </c>
    </row>
    <row r="165">
      <c r="A165" s="1" t="str">
        <f>IFERROR(__xludf.DUMMYFUNCTION("""COMPUTED_VALUE"""),"Sneha Jayaganthan")</f>
        <v>Sneha Jayaganthan</v>
      </c>
      <c r="C165" s="1" t="str">
        <f>IFERROR(__xludf.DUMMYFUNCTION("""COMPUTED_VALUE"""),"TK")</f>
        <v>TK</v>
      </c>
      <c r="E165" s="1" t="str">
        <f>IFERROR(__xludf.DUMMYFUNCTION("""COMPUTED_VALUE"""),"Pedro Zacharias")</f>
        <v>Pedro Zacharias</v>
      </c>
      <c r="G165" s="1" t="str">
        <f>IFERROR(__xludf.DUMMYFUNCTION("""COMPUTED_VALUE"""),"Sree")</f>
        <v>Sree</v>
      </c>
      <c r="I165" s="1" t="str">
        <f>IFERROR(__xludf.DUMMYFUNCTION("""COMPUTED_VALUE"""),"Palkin Jangra")</f>
        <v>Palkin Jangra</v>
      </c>
      <c r="K165" s="1" t="str">
        <f>IFERROR(__xludf.DUMMYFUNCTION("""COMPUTED_VALUE"""),"Maryam Zahra Hasan")</f>
        <v>Maryam Zahra Hasan</v>
      </c>
      <c r="M165" s="1" t="str">
        <f>IFERROR(__xludf.DUMMYFUNCTION("""COMPUTED_VALUE"""),"Lissa Graciela")</f>
        <v>Lissa Graciela</v>
      </c>
      <c r="O165" s="1" t="str">
        <f>IFERROR(__xludf.DUMMYFUNCTION("""COMPUTED_VALUE"""),"Jefin Paul")</f>
        <v>Jefin Paul</v>
      </c>
      <c r="Q165" s="1" t="str">
        <f>IFERROR(__xludf.DUMMYFUNCTION("""COMPUTED_VALUE"""),"Guadalupe B.")</f>
        <v>Guadalupe B.</v>
      </c>
    </row>
    <row r="166">
      <c r="A166" s="1" t="str">
        <f>IFERROR(__xludf.DUMMYFUNCTION("""COMPUTED_VALUE"""),"Cesar")</f>
        <v>Cesar</v>
      </c>
      <c r="C166" s="1" t="str">
        <f>IFERROR(__xludf.DUMMYFUNCTION("""COMPUTED_VALUE"""),"Ananyay Ankit")</f>
        <v>Ananyay Ankit</v>
      </c>
      <c r="E166" s="1" t="str">
        <f>IFERROR(__xludf.DUMMYFUNCTION("""COMPUTED_VALUE"""),"Timothy Moore")</f>
        <v>Timothy Moore</v>
      </c>
      <c r="G166" s="1" t="str">
        <f>IFERROR(__xludf.DUMMYFUNCTION("""COMPUTED_VALUE"""),"Nithin Upadhya B K")</f>
        <v>Nithin Upadhya B K</v>
      </c>
      <c r="I166" s="1" t="str">
        <f>IFERROR(__xludf.DUMMYFUNCTION("""COMPUTED_VALUE"""),"Sabelo")</f>
        <v>Sabelo</v>
      </c>
      <c r="K166" s="1" t="str">
        <f>IFERROR(__xludf.DUMMYFUNCTION("""COMPUTED_VALUE"""),"Seyide Hunyinbo")</f>
        <v>Seyide Hunyinbo</v>
      </c>
      <c r="M166" s="1" t="str">
        <f>IFERROR(__xludf.DUMMYFUNCTION("""COMPUTED_VALUE"""),"Molinge")</f>
        <v>Molinge</v>
      </c>
      <c r="O166" s="1" t="str">
        <f>IFERROR(__xludf.DUMMYFUNCTION("""COMPUTED_VALUE"""),"Aaditree Jaisswal")</f>
        <v>Aaditree Jaisswal</v>
      </c>
      <c r="Q166" s="1" t="str">
        <f>IFERROR(__xludf.DUMMYFUNCTION("""COMPUTED_VALUE"""),"Pranshu Rastogi")</f>
        <v>Pranshu Rastogi</v>
      </c>
    </row>
    <row r="167">
      <c r="A167" s="1" t="str">
        <f>IFERROR(__xludf.DUMMYFUNCTION("""COMPUTED_VALUE"""),"ruba.dabbaz")</f>
        <v>ruba.dabbaz</v>
      </c>
      <c r="C167" s="1" t="str">
        <f>IFERROR(__xludf.DUMMYFUNCTION("""COMPUTED_VALUE"""),"Shivangee Singh Chouhan")</f>
        <v>Shivangee Singh Chouhan</v>
      </c>
      <c r="E167" s="1" t="str">
        <f>IFERROR(__xludf.DUMMYFUNCTION("""COMPUTED_VALUE"""),"Mariem Ben Charrada")</f>
        <v>Mariem Ben Charrada</v>
      </c>
      <c r="G167" s="1" t="str">
        <f>IFERROR(__xludf.DUMMYFUNCTION("""COMPUTED_VALUE"""),"Priyanka Padiyar")</f>
        <v>Priyanka Padiyar</v>
      </c>
      <c r="I167" s="1" t="str">
        <f>IFERROR(__xludf.DUMMYFUNCTION("""COMPUTED_VALUE"""),"mkbhd")</f>
        <v>mkbhd</v>
      </c>
      <c r="K167" s="1" t="str">
        <f>IFERROR(__xludf.DUMMYFUNCTION("""COMPUTED_VALUE"""),"Carol")</f>
        <v>Carol</v>
      </c>
      <c r="M167" s="1" t="str">
        <f>IFERROR(__xludf.DUMMYFUNCTION("""COMPUTED_VALUE"""),"Elaine")</f>
        <v>Elaine</v>
      </c>
      <c r="O167" s="1" t="str">
        <f>IFERROR(__xludf.DUMMYFUNCTION("""COMPUTED_VALUE"""),"Kwong Wai Man")</f>
        <v>Kwong Wai Man</v>
      </c>
      <c r="Q167" s="1" t="str">
        <f>IFERROR(__xludf.DUMMYFUNCTION("""COMPUTED_VALUE"""),"Javier Adanaque")</f>
        <v>Javier Adanaque</v>
      </c>
    </row>
    <row r="168">
      <c r="A168" s="1" t="str">
        <f>IFERROR(__xludf.DUMMYFUNCTION("""COMPUTED_VALUE"""),"Felipe Crispim")</f>
        <v>Felipe Crispim</v>
      </c>
      <c r="C168" s="1" t="str">
        <f>IFERROR(__xludf.DUMMYFUNCTION("""COMPUTED_VALUE"""),"Mariia Karyaeva")</f>
        <v>Mariia Karyaeva</v>
      </c>
      <c r="E168" s="1" t="str">
        <f>IFERROR(__xludf.DUMMYFUNCTION("""COMPUTED_VALUE"""),"Jeremiah Ifeanyichukwu")</f>
        <v>Jeremiah Ifeanyichukwu</v>
      </c>
      <c r="G168" s="1" t="str">
        <f>IFERROR(__xludf.DUMMYFUNCTION("""COMPUTED_VALUE"""),"Karthik Ranggarajan")</f>
        <v>Karthik Ranggarajan</v>
      </c>
      <c r="I168" s="1" t="str">
        <f>IFERROR(__xludf.DUMMYFUNCTION("""COMPUTED_VALUE"""),"Nimisha Karnatak")</f>
        <v>Nimisha Karnatak</v>
      </c>
      <c r="K168" s="1" t="str">
        <f>IFERROR(__xludf.DUMMYFUNCTION("""COMPUTED_VALUE"""),"Shivani Singh Rajput")</f>
        <v>Shivani Singh Rajput</v>
      </c>
      <c r="M168" s="1" t="str">
        <f>IFERROR(__xludf.DUMMYFUNCTION("""COMPUTED_VALUE"""),"Saood khan")</f>
        <v>Saood khan</v>
      </c>
      <c r="O168" s="1" t="str">
        <f>IFERROR(__xludf.DUMMYFUNCTION("""COMPUTED_VALUE"""),"Anupam Sinha")</f>
        <v>Anupam Sinha</v>
      </c>
      <c r="Q168" s="1" t="str">
        <f>IFERROR(__xludf.DUMMYFUNCTION("""COMPUTED_VALUE"""),"Pranshu Rastogi")</f>
        <v>Pranshu Rastogi</v>
      </c>
    </row>
    <row r="169">
      <c r="A169" s="1" t="str">
        <f>IFERROR(__xludf.DUMMYFUNCTION("""COMPUTED_VALUE"""),"Mohsen Dehhaghi")</f>
        <v>Mohsen Dehhaghi</v>
      </c>
      <c r="C169" s="1" t="str">
        <f>IFERROR(__xludf.DUMMYFUNCTION("""COMPUTED_VALUE"""),"Trishla Pal")</f>
        <v>Trishla Pal</v>
      </c>
      <c r="E169" s="1" t="str">
        <f>IFERROR(__xludf.DUMMYFUNCTION("""COMPUTED_VALUE"""),"Mohammed Morhaf Jaela")</f>
        <v>Mohammed Morhaf Jaela</v>
      </c>
      <c r="G169" s="1" t="str">
        <f>IFERROR(__xludf.DUMMYFUNCTION("""COMPUTED_VALUE"""),"Aarthi Padmanabhan")</f>
        <v>Aarthi Padmanabhan</v>
      </c>
      <c r="I169" s="1" t="str">
        <f>IFERROR(__xludf.DUMMYFUNCTION("""COMPUTED_VALUE"""),"Ramyapriya Thirunavukkarasu")</f>
        <v>Ramyapriya Thirunavukkarasu</v>
      </c>
      <c r="K169" s="1" t="str">
        <f>IFERROR(__xludf.DUMMYFUNCTION("""COMPUTED_VALUE"""),"Iury Melo")</f>
        <v>Iury Melo</v>
      </c>
      <c r="M169" s="1" t="str">
        <f>IFERROR(__xludf.DUMMYFUNCTION("""COMPUTED_VALUE"""),"ghanshyam.tech")</f>
        <v>ghanshyam.tech</v>
      </c>
      <c r="O169" s="1" t="str">
        <f>IFERROR(__xludf.DUMMYFUNCTION("""COMPUTED_VALUE"""),"Ameenah")</f>
        <v>Ameenah</v>
      </c>
      <c r="Q169" s="1" t="str">
        <f>IFERROR(__xludf.DUMMYFUNCTION("""COMPUTED_VALUE"""),"Rofiat Ibrahim")</f>
        <v>Rofiat Ibrahim</v>
      </c>
    </row>
    <row r="170">
      <c r="A170" s="1" t="str">
        <f>IFERROR(__xludf.DUMMYFUNCTION("""COMPUTED_VALUE"""),"Lilly T")</f>
        <v>Lilly T</v>
      </c>
      <c r="C170" s="1" t="str">
        <f>IFERROR(__xludf.DUMMYFUNCTION("""COMPUTED_VALUE"""),"Debarpita Jyoti")</f>
        <v>Debarpita Jyoti</v>
      </c>
      <c r="E170" s="1" t="str">
        <f>IFERROR(__xludf.DUMMYFUNCTION("""COMPUTED_VALUE"""),"Syed.Zyyad")</f>
        <v>Syed.Zyyad</v>
      </c>
      <c r="G170" s="1" t="str">
        <f>IFERROR(__xludf.DUMMYFUNCTION("""COMPUTED_VALUE"""),"Greg Carroll")</f>
        <v>Greg Carroll</v>
      </c>
      <c r="I170" s="1" t="str">
        <f>IFERROR(__xludf.DUMMYFUNCTION("""COMPUTED_VALUE"""),"Mary Shengelia")</f>
        <v>Mary Shengelia</v>
      </c>
      <c r="K170" s="1" t="str">
        <f>IFERROR(__xludf.DUMMYFUNCTION("""COMPUTED_VALUE"""),"Saesol Kang")</f>
        <v>Saesol Kang</v>
      </c>
      <c r="M170" s="1" t="str">
        <f>IFERROR(__xludf.DUMMYFUNCTION("""COMPUTED_VALUE"""),"Miroslaw Kurzela")</f>
        <v>Miroslaw Kurzela</v>
      </c>
      <c r="O170" s="1" t="str">
        <f>IFERROR(__xludf.DUMMYFUNCTION("""COMPUTED_VALUE"""),"Arushi Shrivastava")</f>
        <v>Arushi Shrivastava</v>
      </c>
      <c r="Q170" s="1" t="str">
        <f>IFERROR(__xludf.DUMMYFUNCTION("""COMPUTED_VALUE"""),"YiWang")</f>
        <v>YiWang</v>
      </c>
    </row>
    <row r="171">
      <c r="A171" s="1" t="str">
        <f>IFERROR(__xludf.DUMMYFUNCTION("""COMPUTED_VALUE"""),"Varsha Kesavan")</f>
        <v>Varsha Kesavan</v>
      </c>
      <c r="C171" s="1" t="str">
        <f>IFERROR(__xludf.DUMMYFUNCTION("""COMPUTED_VALUE"""),"Apoorva")</f>
        <v>Apoorva</v>
      </c>
      <c r="E171" s="1" t="str">
        <f>IFERROR(__xludf.DUMMYFUNCTION("""COMPUTED_VALUE"""),"Mohan M")</f>
        <v>Mohan M</v>
      </c>
      <c r="G171" s="1" t="str">
        <f>IFERROR(__xludf.DUMMYFUNCTION("""COMPUTED_VALUE"""),"msolanos")</f>
        <v>msolanos</v>
      </c>
      <c r="I171" s="1" t="str">
        <f>IFERROR(__xludf.DUMMYFUNCTION("""COMPUTED_VALUE"""),"Melyana")</f>
        <v>Melyana</v>
      </c>
      <c r="K171" s="1" t="str">
        <f>IFERROR(__xludf.DUMMYFUNCTION("""COMPUTED_VALUE"""),"Oli L")</f>
        <v>Oli L</v>
      </c>
      <c r="M171" s="1" t="str">
        <f>IFERROR(__xludf.DUMMYFUNCTION("""COMPUTED_VALUE"""),"Funmbi")</f>
        <v>Funmbi</v>
      </c>
      <c r="O171" s="1" t="str">
        <f>IFERROR(__xludf.DUMMYFUNCTION("""COMPUTED_VALUE"""),"monica iyabo")</f>
        <v>monica iyabo</v>
      </c>
      <c r="Q171" s="1" t="str">
        <f>IFERROR(__xludf.DUMMYFUNCTION("""COMPUTED_VALUE"""),"C. Meink")</f>
        <v>C. Meink</v>
      </c>
    </row>
    <row r="172">
      <c r="A172" s="1" t="str">
        <f>IFERROR(__xludf.DUMMYFUNCTION("""COMPUTED_VALUE"""),"Mohammed_Azeem")</f>
        <v>Mohammed_Azeem</v>
      </c>
      <c r="C172" s="1" t="str">
        <f>IFERROR(__xludf.DUMMYFUNCTION("""COMPUTED_VALUE"""),"Abhradeep Mukherjee")</f>
        <v>Abhradeep Mukherjee</v>
      </c>
      <c r="E172" s="1" t="str">
        <f>IFERROR(__xludf.DUMMYFUNCTION("""COMPUTED_VALUE"""),"Cem")</f>
        <v>Cem</v>
      </c>
      <c r="G172" s="1" t="str">
        <f>IFERROR(__xludf.DUMMYFUNCTION("""COMPUTED_VALUE"""),"milind.pathak")</f>
        <v>milind.pathak</v>
      </c>
      <c r="I172" s="1" t="str">
        <f>IFERROR(__xludf.DUMMYFUNCTION("""COMPUTED_VALUE"""),"Muhammad Haris")</f>
        <v>Muhammad Haris</v>
      </c>
      <c r="K172" s="1" t="str">
        <f>IFERROR(__xludf.DUMMYFUNCTION("""COMPUTED_VALUE"""),"Grover")</f>
        <v>Grover</v>
      </c>
      <c r="M172" s="1" t="str">
        <f>IFERROR(__xludf.DUMMYFUNCTION("""COMPUTED_VALUE"""),"Inês Pinto")</f>
        <v>Inês Pinto</v>
      </c>
      <c r="O172" s="1" t="str">
        <f>IFERROR(__xludf.DUMMYFUNCTION("""COMPUTED_VALUE"""),"Aj Paul")</f>
        <v>Aj Paul</v>
      </c>
      <c r="Q172" s="1" t="str">
        <f>IFERROR(__xludf.DUMMYFUNCTION("""COMPUTED_VALUE"""),"juvchan")</f>
        <v>juvchan</v>
      </c>
    </row>
    <row r="173">
      <c r="A173" s="1" t="str">
        <f>IFERROR(__xludf.DUMMYFUNCTION("""COMPUTED_VALUE"""),"Singapore")</f>
        <v>Singapore</v>
      </c>
      <c r="C173" s="1" t="str">
        <f>IFERROR(__xludf.DUMMYFUNCTION("""COMPUTED_VALUE"""),"Gurpreet Chawla")</f>
        <v>Gurpreet Chawla</v>
      </c>
      <c r="E173" s="1" t="str">
        <f>IFERROR(__xludf.DUMMYFUNCTION("""COMPUTED_VALUE"""),"anya")</f>
        <v>anya</v>
      </c>
      <c r="G173" s="1" t="str">
        <f>IFERROR(__xludf.DUMMYFUNCTION("""COMPUTED_VALUE"""),"Madhuri M")</f>
        <v>Madhuri M</v>
      </c>
      <c r="I173" s="1" t="str">
        <f>IFERROR(__xludf.DUMMYFUNCTION("""COMPUTED_VALUE"""),"Ankur Singh")</f>
        <v>Ankur Singh</v>
      </c>
      <c r="K173" s="1" t="str">
        <f>IFERROR(__xludf.DUMMYFUNCTION("""COMPUTED_VALUE"""),"Wuraola")</f>
        <v>Wuraola</v>
      </c>
      <c r="M173" s="1" t="str">
        <f>IFERROR(__xludf.DUMMYFUNCTION("""COMPUTED_VALUE"""),"Prashanth")</f>
        <v>Prashanth</v>
      </c>
      <c r="O173" s="1" t="str">
        <f>IFERROR(__xludf.DUMMYFUNCTION("""COMPUTED_VALUE"""),"Shubhi Singh")</f>
        <v>Shubhi Singh</v>
      </c>
      <c r="Q173" s="1" t="str">
        <f>IFERROR(__xludf.DUMMYFUNCTION("""COMPUTED_VALUE"""),"Nkosana")</f>
        <v>Nkosana</v>
      </c>
    </row>
    <row r="174">
      <c r="A174" s="1" t="str">
        <f>IFERROR(__xludf.DUMMYFUNCTION("""COMPUTED_VALUE"""),"Angel Fu")</f>
        <v>Angel Fu</v>
      </c>
      <c r="C174" s="1" t="str">
        <f>IFERROR(__xludf.DUMMYFUNCTION("""COMPUTED_VALUE"""),"Aditi")</f>
        <v>Aditi</v>
      </c>
      <c r="E174" s="1" t="str">
        <f>IFERROR(__xludf.DUMMYFUNCTION("""COMPUTED_VALUE"""),"Voke Ej")</f>
        <v>Voke Ej</v>
      </c>
      <c r="G174" s="1" t="str">
        <f>IFERROR(__xludf.DUMMYFUNCTION("""COMPUTED_VALUE"""),"Sagar Jangid")</f>
        <v>Sagar Jangid</v>
      </c>
      <c r="I174" s="1" t="str">
        <f>IFERROR(__xludf.DUMMYFUNCTION("""COMPUTED_VALUE"""),"KT.Yap")</f>
        <v>KT.Yap</v>
      </c>
      <c r="K174" s="1" t="str">
        <f>IFERROR(__xludf.DUMMYFUNCTION("""COMPUTED_VALUE"""),"Oluwafunmilola Egbekunle")</f>
        <v>Oluwafunmilola Egbekunle</v>
      </c>
      <c r="M174" s="1" t="str">
        <f>IFERROR(__xludf.DUMMYFUNCTION("""COMPUTED_VALUE"""),"Salman Zaman")</f>
        <v>Salman Zaman</v>
      </c>
      <c r="O174" s="1" t="str">
        <f>IFERROR(__xludf.DUMMYFUNCTION("""COMPUTED_VALUE"""),"Miray Matur")</f>
        <v>Miray Matur</v>
      </c>
      <c r="Q174" s="1" t="str">
        <f>IFERROR(__xludf.DUMMYFUNCTION("""COMPUTED_VALUE"""),"Anita Igbine")</f>
        <v>Anita Igbine</v>
      </c>
    </row>
    <row r="175">
      <c r="A175" s="1" t="str">
        <f>IFERROR(__xludf.DUMMYFUNCTION("""COMPUTED_VALUE"""),"Priyanshi Sharma")</f>
        <v>Priyanshi Sharma</v>
      </c>
      <c r="C175" s="1" t="str">
        <f>IFERROR(__xludf.DUMMYFUNCTION("""COMPUTED_VALUE"""),"Diva")</f>
        <v>Diva</v>
      </c>
      <c r="E175" s="1" t="str">
        <f>IFERROR(__xludf.DUMMYFUNCTION("""COMPUTED_VALUE"""),"LQ")</f>
        <v>LQ</v>
      </c>
      <c r="G175" s="1" t="str">
        <f>IFERROR(__xludf.DUMMYFUNCTION("""COMPUTED_VALUE"""),"Ashish Kumar")</f>
        <v>Ashish Kumar</v>
      </c>
      <c r="I175" s="1" t="str">
        <f>IFERROR(__xludf.DUMMYFUNCTION("""COMPUTED_VALUE"""),"Thanasis")</f>
        <v>Thanasis</v>
      </c>
      <c r="K175" s="1" t="str">
        <f>IFERROR(__xludf.DUMMYFUNCTION("""COMPUTED_VALUE"""),"Clarisse Simoes Ribeiro")</f>
        <v>Clarisse Simoes Ribeiro</v>
      </c>
      <c r="M175" s="1" t="str">
        <f>IFERROR(__xludf.DUMMYFUNCTION("""COMPUTED_VALUE"""),"ayanlola")</f>
        <v>ayanlola</v>
      </c>
      <c r="O175" s="1" t="str">
        <f>IFERROR(__xludf.DUMMYFUNCTION("""COMPUTED_VALUE"""),"Eva")</f>
        <v>Eva</v>
      </c>
      <c r="Q175" s="1" t="str">
        <f>IFERROR(__xludf.DUMMYFUNCTION("""COMPUTED_VALUE"""),"Anita Igbine")</f>
        <v>Anita Igbine</v>
      </c>
    </row>
    <row r="176">
      <c r="A176" s="1" t="str">
        <f>IFERROR(__xludf.DUMMYFUNCTION("""COMPUTED_VALUE"""),"Akash Dhanpal")</f>
        <v>Akash Dhanpal</v>
      </c>
      <c r="C176" s="1" t="str">
        <f>IFERROR(__xludf.DUMMYFUNCTION("""COMPUTED_VALUE"""),"Varnit.Udacity")</f>
        <v>Varnit.Udacity</v>
      </c>
      <c r="E176" s="1" t="str">
        <f>IFERROR(__xludf.DUMMYFUNCTION("""COMPUTED_VALUE"""),"sabyh")</f>
        <v>sabyh</v>
      </c>
      <c r="G176" s="1" t="str">
        <f>IFERROR(__xludf.DUMMYFUNCTION("""COMPUTED_VALUE"""),"Pragna Das")</f>
        <v>Pragna Das</v>
      </c>
      <c r="I176" s="1" t="str">
        <f>IFERROR(__xludf.DUMMYFUNCTION("""COMPUTED_VALUE"""),"Volker")</f>
        <v>Volker</v>
      </c>
      <c r="K176" s="1" t="str">
        <f>IFERROR(__xludf.DUMMYFUNCTION("""COMPUTED_VALUE"""),"Atul")</f>
        <v>Atul</v>
      </c>
      <c r="M176" s="1" t="str">
        <f>IFERROR(__xludf.DUMMYFUNCTION("""COMPUTED_VALUE"""),"Érico Luiz Encarnação Rocha")</f>
        <v>Érico Luiz Encarnação Rocha</v>
      </c>
      <c r="O176" s="1" t="str">
        <f>IFERROR(__xludf.DUMMYFUNCTION("""COMPUTED_VALUE"""),"kalyani mahajan")</f>
        <v>kalyani mahajan</v>
      </c>
      <c r="Q176" s="1" t="str">
        <f>IFERROR(__xludf.DUMMYFUNCTION("""COMPUTED_VALUE"""),"Opeyemi Seriki")</f>
        <v>Opeyemi Seriki</v>
      </c>
    </row>
    <row r="177">
      <c r="A177" s="1" t="str">
        <f>IFERROR(__xludf.DUMMYFUNCTION("""COMPUTED_VALUE"""),"Rohan")</f>
        <v>Rohan</v>
      </c>
      <c r="C177" s="1" t="str">
        <f>IFERROR(__xludf.DUMMYFUNCTION("""COMPUTED_VALUE"""),"Sakshi S Gupte")</f>
        <v>Sakshi S Gupte</v>
      </c>
      <c r="E177" s="1" t="str">
        <f>IFERROR(__xludf.DUMMYFUNCTION("""COMPUTED_VALUE"""),"Ying")</f>
        <v>Ying</v>
      </c>
      <c r="G177" s="1" t="str">
        <f>IFERROR(__xludf.DUMMYFUNCTION("""COMPUTED_VALUE"""),"Thankaselvi Kumaresan")</f>
        <v>Thankaselvi Kumaresan</v>
      </c>
      <c r="I177" s="1" t="str">
        <f>IFERROR(__xludf.DUMMYFUNCTION("""COMPUTED_VALUE"""),"Joosep Kivastik")</f>
        <v>Joosep Kivastik</v>
      </c>
      <c r="K177" s="1" t="str">
        <f>IFERROR(__xludf.DUMMYFUNCTION("""COMPUTED_VALUE"""),"Stanley Osuji")</f>
        <v>Stanley Osuji</v>
      </c>
      <c r="M177" s="1" t="str">
        <f>IFERROR(__xludf.DUMMYFUNCTION("""COMPUTED_VALUE"""),"Cristina Santana Souza")</f>
        <v>Cristina Santana Souza</v>
      </c>
      <c r="O177" s="1" t="str">
        <f>IFERROR(__xludf.DUMMYFUNCTION("""COMPUTED_VALUE"""),"Abhishek Koranne")</f>
        <v>Abhishek Koranne</v>
      </c>
      <c r="Q177" s="1" t="str">
        <f>IFERROR(__xludf.DUMMYFUNCTION("""COMPUTED_VALUE"""),"Ikharebha Ehiaguina")</f>
        <v>Ikharebha Ehiaguina</v>
      </c>
    </row>
    <row r="178">
      <c r="A178" s="1" t="str">
        <f>IFERROR(__xludf.DUMMYFUNCTION("""COMPUTED_VALUE"""),"Oscar Dicenta")</f>
        <v>Oscar Dicenta</v>
      </c>
      <c r="C178" s="1" t="str">
        <f>IFERROR(__xludf.DUMMYFUNCTION("""COMPUTED_VALUE"""),"MuruganG")</f>
        <v>MuruganG</v>
      </c>
      <c r="E178" s="1" t="str">
        <f>IFERROR(__xludf.DUMMYFUNCTION("""COMPUTED_VALUE"""),"Nikhita Panchangam")</f>
        <v>Nikhita Panchangam</v>
      </c>
      <c r="G178" s="1" t="str">
        <f>IFERROR(__xludf.DUMMYFUNCTION("""COMPUTED_VALUE"""),"Archana kumari")</f>
        <v>Archana kumari</v>
      </c>
      <c r="I178" s="1" t="str">
        <f>IFERROR(__xludf.DUMMYFUNCTION("""COMPUTED_VALUE"""),"Shalini.Udacity")</f>
        <v>Shalini.Udacity</v>
      </c>
      <c r="K178" s="1" t="str">
        <f>IFERROR(__xludf.DUMMYFUNCTION("""COMPUTED_VALUE"""),"Karthik R")</f>
        <v>Karthik R</v>
      </c>
      <c r="M178" s="1" t="str">
        <f>IFERROR(__xludf.DUMMYFUNCTION("""COMPUTED_VALUE"""),"Ashlynn")</f>
        <v>Ashlynn</v>
      </c>
      <c r="O178" s="1" t="str">
        <f>IFERROR(__xludf.DUMMYFUNCTION("""COMPUTED_VALUE"""),"Khayam Malik")</f>
        <v>Khayam Malik</v>
      </c>
      <c r="Q178" s="1" t="str">
        <f>IFERROR(__xludf.DUMMYFUNCTION("""COMPUTED_VALUE"""),"Philipa Acheampomaa Sarfo")</f>
        <v>Philipa Acheampomaa Sarfo</v>
      </c>
    </row>
    <row r="179">
      <c r="A179" s="1" t="str">
        <f>IFERROR(__xludf.DUMMYFUNCTION("""COMPUTED_VALUE"""),"Hafssa")</f>
        <v>Hafssa</v>
      </c>
      <c r="C179" s="1" t="str">
        <f>IFERROR(__xludf.DUMMYFUNCTION("""COMPUTED_VALUE"""),"Kuldeep Kumar")</f>
        <v>Kuldeep Kumar</v>
      </c>
      <c r="E179" s="1" t="str">
        <f>IFERROR(__xludf.DUMMYFUNCTION("""COMPUTED_VALUE"""),"Favour Aiyegbeni")</f>
        <v>Favour Aiyegbeni</v>
      </c>
      <c r="G179" s="1" t="str">
        <f>IFERROR(__xludf.DUMMYFUNCTION("""COMPUTED_VALUE"""),"Amod A")</f>
        <v>Amod A</v>
      </c>
      <c r="I179" s="1" t="str">
        <f>IFERROR(__xludf.DUMMYFUNCTION("""COMPUTED_VALUE"""),"Shivani Hegde")</f>
        <v>Shivani Hegde</v>
      </c>
      <c r="K179" s="1" t="str">
        <f>IFERROR(__xludf.DUMMYFUNCTION("""COMPUTED_VALUE"""),"Linh Le")</f>
        <v>Linh Le</v>
      </c>
      <c r="M179" s="1" t="str">
        <f>IFERROR(__xludf.DUMMYFUNCTION("""COMPUTED_VALUE"""),"Gashin Ghazizadeh")</f>
        <v>Gashin Ghazizadeh</v>
      </c>
      <c r="O179" s="1" t="str">
        <f>IFERROR(__xludf.DUMMYFUNCTION("""COMPUTED_VALUE"""),"erankikiran")</f>
        <v>erankikiran</v>
      </c>
      <c r="Q179" s="1" t="str">
        <f>IFERROR(__xludf.DUMMYFUNCTION("""COMPUTED_VALUE"""),"likhitha")</f>
        <v>likhitha</v>
      </c>
    </row>
    <row r="180">
      <c r="A180" s="1" t="str">
        <f>IFERROR(__xludf.DUMMYFUNCTION("""COMPUTED_VALUE"""),"Praharsha K")</f>
        <v>Praharsha K</v>
      </c>
      <c r="C180" s="1" t="str">
        <f>IFERROR(__xludf.DUMMYFUNCTION("""COMPUTED_VALUE"""),"Frank Hu")</f>
        <v>Frank Hu</v>
      </c>
      <c r="E180" s="1" t="str">
        <f>IFERROR(__xludf.DUMMYFUNCTION("""COMPUTED_VALUE"""),"Eyal Leibman")</f>
        <v>Eyal Leibman</v>
      </c>
      <c r="G180" s="1" t="str">
        <f>IFERROR(__xludf.DUMMYFUNCTION("""COMPUTED_VALUE"""),"Himani")</f>
        <v>Himani</v>
      </c>
      <c r="I180" s="1" t="str">
        <f>IFERROR(__xludf.DUMMYFUNCTION("""COMPUTED_VALUE"""),"Onaido Aliu Mutairu")</f>
        <v>Onaido Aliu Mutairu</v>
      </c>
      <c r="K180" s="1" t="str">
        <f>IFERROR(__xludf.DUMMYFUNCTION("""COMPUTED_VALUE"""),"Alexandre Oliveira")</f>
        <v>Alexandre Oliveira</v>
      </c>
      <c r="M180" s="1" t="str">
        <f>IFERROR(__xludf.DUMMYFUNCTION("""COMPUTED_VALUE"""),"Petr Frolkin")</f>
        <v>Petr Frolkin</v>
      </c>
      <c r="O180" s="1" t="str">
        <f>IFERROR(__xludf.DUMMYFUNCTION("""COMPUTED_VALUE"""),"Kumaresan Udayappan")</f>
        <v>Kumaresan Udayappan</v>
      </c>
      <c r="Q180" s="1" t="str">
        <f>IFERROR(__xludf.DUMMYFUNCTION("""COMPUTED_VALUE"""),"Shanmukh")</f>
        <v>Shanmukh</v>
      </c>
    </row>
    <row r="181">
      <c r="A181" s="1" t="str">
        <f>IFERROR(__xludf.DUMMYFUNCTION("""COMPUTED_VALUE"""),"Sneha R")</f>
        <v>Sneha R</v>
      </c>
      <c r="C181" s="1" t="str">
        <f>IFERROR(__xludf.DUMMYFUNCTION("""COMPUTED_VALUE"""),"Khalid Jaafart")</f>
        <v>Khalid Jaafart</v>
      </c>
      <c r="E181" s="1" t="str">
        <f>IFERROR(__xludf.DUMMYFUNCTION("""COMPUTED_VALUE"""),"Salima")</f>
        <v>Salima</v>
      </c>
      <c r="G181" s="1" t="str">
        <f>IFERROR(__xludf.DUMMYFUNCTION("""COMPUTED_VALUE"""),"Balkrushn Hirani")</f>
        <v>Balkrushn Hirani</v>
      </c>
      <c r="I181" s="1" t="str">
        <f>IFERROR(__xludf.DUMMYFUNCTION("""COMPUTED_VALUE"""),"Mustapha El Kibi")</f>
        <v>Mustapha El Kibi</v>
      </c>
      <c r="K181" s="1" t="str">
        <f>IFERROR(__xludf.DUMMYFUNCTION("""COMPUTED_VALUE"""),"Sam")</f>
        <v>Sam</v>
      </c>
      <c r="M181" s="1" t="str">
        <f>IFERROR(__xludf.DUMMYFUNCTION("""COMPUTED_VALUE"""),"Alumanda Shakankale")</f>
        <v>Alumanda Shakankale</v>
      </c>
      <c r="O181" s="1" t="str">
        <f>IFERROR(__xludf.DUMMYFUNCTION("""COMPUTED_VALUE"""),"Syeda Faiza Ahmed")</f>
        <v>Syeda Faiza Ahmed</v>
      </c>
      <c r="Q181" s="1" t="str">
        <f>IFERROR(__xludf.DUMMYFUNCTION("""COMPUTED_VALUE"""),"Tal")</f>
        <v>Tal</v>
      </c>
    </row>
    <row r="182">
      <c r="A182" s="1" t="str">
        <f>IFERROR(__xludf.DUMMYFUNCTION("""COMPUTED_VALUE"""),"RajeevV")</f>
        <v>RajeevV</v>
      </c>
      <c r="C182" s="1" t="str">
        <f>IFERROR(__xludf.DUMMYFUNCTION("""COMPUTED_VALUE"""),"Íñigo Lejarza")</f>
        <v>Íñigo Lejarza</v>
      </c>
      <c r="E182" s="1" t="str">
        <f>IFERROR(__xludf.DUMMYFUNCTION("""COMPUTED_VALUE"""),"Khaled Skairek")</f>
        <v>Khaled Skairek</v>
      </c>
      <c r="G182" s="1" t="str">
        <f>IFERROR(__xludf.DUMMYFUNCTION("""COMPUTED_VALUE"""),"Andreas Rhode")</f>
        <v>Andreas Rhode</v>
      </c>
      <c r="I182" s="1" t="str">
        <f>IFERROR(__xludf.DUMMYFUNCTION("""COMPUTED_VALUE"""),"Swetha Mikkilineni")</f>
        <v>Swetha Mikkilineni</v>
      </c>
      <c r="K182" s="1" t="str">
        <f>IFERROR(__xludf.DUMMYFUNCTION("""COMPUTED_VALUE"""),"Aneeta James")</f>
        <v>Aneeta James</v>
      </c>
      <c r="M182" s="1" t="str">
        <f>IFERROR(__xludf.DUMMYFUNCTION("""COMPUTED_VALUE"""),"Omar Fuentes")</f>
        <v>Omar Fuentes</v>
      </c>
      <c r="O182" s="1" t="str">
        <f>IFERROR(__xludf.DUMMYFUNCTION("""COMPUTED_VALUE"""),"Shambhavi Shree")</f>
        <v>Shambhavi Shree</v>
      </c>
      <c r="Q182" s="1" t="str">
        <f>IFERROR(__xludf.DUMMYFUNCTION("""COMPUTED_VALUE"""),"Prathibha")</f>
        <v>Prathibha</v>
      </c>
    </row>
    <row r="183">
      <c r="A183" s="1" t="str">
        <f>IFERROR(__xludf.DUMMYFUNCTION("""COMPUTED_VALUE"""),"Prasansha Satpathy")</f>
        <v>Prasansha Satpathy</v>
      </c>
      <c r="C183" s="1" t="str">
        <f>IFERROR(__xludf.DUMMYFUNCTION("""COMPUTED_VALUE"""),"Deepansh Mathur")</f>
        <v>Deepansh Mathur</v>
      </c>
      <c r="E183" s="1" t="str">
        <f>IFERROR(__xludf.DUMMYFUNCTION("""COMPUTED_VALUE"""),"Michelle Santokie")</f>
        <v>Michelle Santokie</v>
      </c>
      <c r="G183" s="1" t="str">
        <f>IFERROR(__xludf.DUMMYFUNCTION("""COMPUTED_VALUE"""),"Mahima Tendulkar")</f>
        <v>Mahima Tendulkar</v>
      </c>
      <c r="I183" s="1" t="str">
        <f>IFERROR(__xludf.DUMMYFUNCTION("""COMPUTED_VALUE"""),"Aanal Shah")</f>
        <v>Aanal Shah</v>
      </c>
      <c r="K183" s="1" t="str">
        <f>IFERROR(__xludf.DUMMYFUNCTION("""COMPUTED_VALUE"""),"Usama Tariq")</f>
        <v>Usama Tariq</v>
      </c>
      <c r="M183" s="1" t="str">
        <f>IFERROR(__xludf.DUMMYFUNCTION("""COMPUTED_VALUE"""),"Siewlee")</f>
        <v>Siewlee</v>
      </c>
      <c r="O183" s="1" t="str">
        <f>IFERROR(__xludf.DUMMYFUNCTION("""COMPUTED_VALUE"""),"Anjali Poornima")</f>
        <v>Anjali Poornima</v>
      </c>
      <c r="Q183" s="1" t="str">
        <f>IFERROR(__xludf.DUMMYFUNCTION("""COMPUTED_VALUE"""),"kartik bhatt")</f>
        <v>kartik bhatt</v>
      </c>
    </row>
    <row r="184">
      <c r="A184" s="1" t="str">
        <f>IFERROR(__xludf.DUMMYFUNCTION("""COMPUTED_VALUE"""),"Lane")</f>
        <v>Lane</v>
      </c>
      <c r="C184" s="1" t="str">
        <f>IFERROR(__xludf.DUMMYFUNCTION("""COMPUTED_VALUE"""),"Kasey Pasqualini")</f>
        <v>Kasey Pasqualini</v>
      </c>
      <c r="E184" s="1" t="str">
        <f>IFERROR(__xludf.DUMMYFUNCTION("""COMPUTED_VALUE"""),"Ohikhatemen George")</f>
        <v>Ohikhatemen George</v>
      </c>
      <c r="G184" s="1" t="str">
        <f>IFERROR(__xludf.DUMMYFUNCTION("""COMPUTED_VALUE"""),"Aayushma Pant")</f>
        <v>Aayushma Pant</v>
      </c>
      <c r="I184" s="1" t="str">
        <f>IFERROR(__xludf.DUMMYFUNCTION("""COMPUTED_VALUE"""),"Tanya Chabbra")</f>
        <v>Tanya Chabbra</v>
      </c>
      <c r="K184" s="1" t="str">
        <f>IFERROR(__xludf.DUMMYFUNCTION("""COMPUTED_VALUE"""),"Ankit Chadha")</f>
        <v>Ankit Chadha</v>
      </c>
      <c r="M184" s="1" t="str">
        <f>IFERROR(__xludf.DUMMYFUNCTION("""COMPUTED_VALUE"""),"Elton Kwek")</f>
        <v>Elton Kwek</v>
      </c>
      <c r="O184" s="1" t="str">
        <f>IFERROR(__xludf.DUMMYFUNCTION("""COMPUTED_VALUE"""),"Sudeksha singh")</f>
        <v>Sudeksha singh</v>
      </c>
      <c r="Q184" s="1" t="str">
        <f>IFERROR(__xludf.DUMMYFUNCTION("""COMPUTED_VALUE"""),"Royal_Vee")</f>
        <v>Royal_Vee</v>
      </c>
    </row>
    <row r="185">
      <c r="A185" s="1" t="str">
        <f>IFERROR(__xludf.DUMMYFUNCTION("""COMPUTED_VALUE"""),"Obinna Iheanachor")</f>
        <v>Obinna Iheanachor</v>
      </c>
      <c r="C185" s="1" t="str">
        <f>IFERROR(__xludf.DUMMYFUNCTION("""COMPUTED_VALUE"""),"Mubita Ilishebo.udacity")</f>
        <v>Mubita Ilishebo.udacity</v>
      </c>
      <c r="E185" s="1" t="str">
        <f>IFERROR(__xludf.DUMMYFUNCTION("""COMPUTED_VALUE"""),"Dana")</f>
        <v>Dana</v>
      </c>
      <c r="G185" s="1" t="str">
        <f>IFERROR(__xludf.DUMMYFUNCTION("""COMPUTED_VALUE"""),"Akhilesh")</f>
        <v>Akhilesh</v>
      </c>
      <c r="I185" s="1" t="str">
        <f>IFERROR(__xludf.DUMMYFUNCTION("""COMPUTED_VALUE"""),"Faizahmed")</f>
        <v>Faizahmed</v>
      </c>
      <c r="K185" s="1" t="str">
        <f>IFERROR(__xludf.DUMMYFUNCTION("""COMPUTED_VALUE"""),"Diego Parra")</f>
        <v>Diego Parra</v>
      </c>
      <c r="M185" s="1" t="str">
        <f>IFERROR(__xludf.DUMMYFUNCTION("""COMPUTED_VALUE"""),"Natalia Monroy Rosas")</f>
        <v>Natalia Monroy Rosas</v>
      </c>
      <c r="O185" s="1" t="str">
        <f>IFERROR(__xludf.DUMMYFUNCTION("""COMPUTED_VALUE"""),"Mostafa Hussien")</f>
        <v>Mostafa Hussien</v>
      </c>
      <c r="Q185" s="1" t="str">
        <f>IFERROR(__xludf.DUMMYFUNCTION("""COMPUTED_VALUE"""),"Palak.Udacity")</f>
        <v>Palak.Udacity</v>
      </c>
    </row>
    <row r="186">
      <c r="A186" s="1" t="str">
        <f>IFERROR(__xludf.DUMMYFUNCTION("""COMPUTED_VALUE"""),"Sudarshni Sivashankar")</f>
        <v>Sudarshni Sivashankar</v>
      </c>
      <c r="C186" s="1" t="str">
        <f>IFERROR(__xludf.DUMMYFUNCTION("""COMPUTED_VALUE"""),"Kuldeep Singh Sidhu")</f>
        <v>Kuldeep Singh Sidhu</v>
      </c>
      <c r="E186" s="1" t="str">
        <f>IFERROR(__xludf.DUMMYFUNCTION("""COMPUTED_VALUE"""),"Ellie Biessek")</f>
        <v>Ellie Biessek</v>
      </c>
      <c r="G186" s="1" t="str">
        <f>IFERROR(__xludf.DUMMYFUNCTION("""COMPUTED_VALUE"""),"Akash Singh")</f>
        <v>Akash Singh</v>
      </c>
      <c r="I186" s="1" t="str">
        <f>IFERROR(__xludf.DUMMYFUNCTION("""COMPUTED_VALUE"""),"jayanti vishnoi")</f>
        <v>jayanti vishnoi</v>
      </c>
      <c r="K186" s="1" t="str">
        <f>IFERROR(__xludf.DUMMYFUNCTION("""COMPUTED_VALUE"""),"GK.Cosmos")</f>
        <v>GK.Cosmos</v>
      </c>
      <c r="M186" s="1" t="str">
        <f>IFERROR(__xludf.DUMMYFUNCTION("""COMPUTED_VALUE"""),"Toyin Olatile")</f>
        <v>Toyin Olatile</v>
      </c>
      <c r="O186" s="1" t="str">
        <f>IFERROR(__xludf.DUMMYFUNCTION("""COMPUTED_VALUE"""),"Ferdib-Al-Islam")</f>
        <v>Ferdib-Al-Islam</v>
      </c>
      <c r="Q186" s="1" t="str">
        <f>IFERROR(__xludf.DUMMYFUNCTION("""COMPUTED_VALUE"""),"Aravind.Menon")</f>
        <v>Aravind.Menon</v>
      </c>
    </row>
    <row r="187">
      <c r="A187" s="1" t="str">
        <f>IFERROR(__xludf.DUMMYFUNCTION("""COMPUTED_VALUE"""),"Nishanthan Kamaleson")</f>
        <v>Nishanthan Kamaleson</v>
      </c>
      <c r="C187" s="1" t="str">
        <f>IFERROR(__xludf.DUMMYFUNCTION("""COMPUTED_VALUE"""),"Onyx_Oceanview")</f>
        <v>Onyx_Oceanview</v>
      </c>
      <c r="E187" s="1" t="str">
        <f>IFERROR(__xludf.DUMMYFUNCTION("""COMPUTED_VALUE"""),"Nency")</f>
        <v>Nency</v>
      </c>
      <c r="G187" s="1" t="str">
        <f>IFERROR(__xludf.DUMMYFUNCTION("""COMPUTED_VALUE"""),"Mikey")</f>
        <v>Mikey</v>
      </c>
      <c r="I187" s="1" t="str">
        <f>IFERROR(__xludf.DUMMYFUNCTION("""COMPUTED_VALUE"""),"snehallokesh1996")</f>
        <v>snehallokesh1996</v>
      </c>
      <c r="K187" s="1" t="str">
        <f>IFERROR(__xludf.DUMMYFUNCTION("""COMPUTED_VALUE"""),"priyanka Prasad")</f>
        <v>priyanka Prasad</v>
      </c>
      <c r="M187" s="1" t="str">
        <f>IFERROR(__xludf.DUMMYFUNCTION("""COMPUTED_VALUE"""),"Ahmed Abdelhameed")</f>
        <v>Ahmed Abdelhameed</v>
      </c>
      <c r="O187" s="1" t="str">
        <f>IFERROR(__xludf.DUMMYFUNCTION("""COMPUTED_VALUE"""),"Laboni Akter")</f>
        <v>Laboni Akter</v>
      </c>
      <c r="Q187" s="1" t="str">
        <f>IFERROR(__xludf.DUMMYFUNCTION("""COMPUTED_VALUE"""),"Rangga Syahrial")</f>
        <v>Rangga Syahrial</v>
      </c>
    </row>
    <row r="188">
      <c r="A188" s="1" t="str">
        <f>IFERROR(__xludf.DUMMYFUNCTION("""COMPUTED_VALUE"""),"Sango otta")</f>
        <v>Sango otta</v>
      </c>
      <c r="C188" s="1" t="str">
        <f>IFERROR(__xludf.DUMMYFUNCTION("""COMPUTED_VALUE"""),"Edward.Udacity")</f>
        <v>Edward.Udacity</v>
      </c>
      <c r="E188" s="1" t="str">
        <f>IFERROR(__xludf.DUMMYFUNCTION("""COMPUTED_VALUE"""),"Emmanuel Oludare")</f>
        <v>Emmanuel Oludare</v>
      </c>
      <c r="G188" s="1" t="str">
        <f>IFERROR(__xludf.DUMMYFUNCTION("""COMPUTED_VALUE"""),"WilliamfromLDNHK")</f>
        <v>WilliamfromLDNHK</v>
      </c>
      <c r="I188" s="1" t="str">
        <f>IFERROR(__xludf.DUMMYFUNCTION("""COMPUTED_VALUE"""),"dinesh kumar jain")</f>
        <v>dinesh kumar jain</v>
      </c>
      <c r="K188" s="1" t="str">
        <f>IFERROR(__xludf.DUMMYFUNCTION("""COMPUTED_VALUE"""),"Temitayo Ilori")</f>
        <v>Temitayo Ilori</v>
      </c>
      <c r="M188" s="1" t="str">
        <f>IFERROR(__xludf.DUMMYFUNCTION("""COMPUTED_VALUE"""),"Abhinay Bhoikar")</f>
        <v>Abhinay Bhoikar</v>
      </c>
      <c r="O188" s="1" t="str">
        <f>IFERROR(__xludf.DUMMYFUNCTION("""COMPUTED_VALUE"""),"Nydia Medina")</f>
        <v>Nydia Medina</v>
      </c>
      <c r="Q188" s="1" t="str">
        <f>IFERROR(__xludf.DUMMYFUNCTION("""COMPUTED_VALUE"""),"Yvonne")</f>
        <v>Yvonne</v>
      </c>
    </row>
    <row r="189">
      <c r="A189" s="1" t="str">
        <f>IFERROR(__xludf.DUMMYFUNCTION("""COMPUTED_VALUE"""),"Riya Acharya")</f>
        <v>Riya Acharya</v>
      </c>
      <c r="C189" s="1" t="str">
        <f>IFERROR(__xludf.DUMMYFUNCTION("""COMPUTED_VALUE"""),"Ayushi Kapil")</f>
        <v>Ayushi Kapil</v>
      </c>
      <c r="E189" s="1" t="str">
        <f>IFERROR(__xludf.DUMMYFUNCTION("""COMPUTED_VALUE"""),"Abinash")</f>
        <v>Abinash</v>
      </c>
      <c r="G189" s="1" t="str">
        <f>IFERROR(__xludf.DUMMYFUNCTION("""COMPUTED_VALUE"""),"pujithaasre")</f>
        <v>pujithaasre</v>
      </c>
      <c r="I189" s="1" t="str">
        <f>IFERROR(__xludf.DUMMYFUNCTION("""COMPUTED_VALUE"""),"Ly Nguyen Van")</f>
        <v>Ly Nguyen Van</v>
      </c>
      <c r="K189" s="1" t="str">
        <f>IFERROR(__xludf.DUMMYFUNCTION("""COMPUTED_VALUE"""),"Marwa Afifi")</f>
        <v>Marwa Afifi</v>
      </c>
      <c r="M189" s="1" t="str">
        <f>IFERROR(__xludf.DUMMYFUNCTION("""COMPUTED_VALUE"""),"Georgi")</f>
        <v>Georgi</v>
      </c>
      <c r="O189" s="1" t="str">
        <f>IFERROR(__xludf.DUMMYFUNCTION("""COMPUTED_VALUE"""),"Boni")</f>
        <v>Boni</v>
      </c>
      <c r="Q189" s="1" t="str">
        <f>IFERROR(__xludf.DUMMYFUNCTION("""COMPUTED_VALUE"""),"Antonia Pelekanou")</f>
        <v>Antonia Pelekanou</v>
      </c>
    </row>
    <row r="190">
      <c r="A190" s="1" t="str">
        <f>IFERROR(__xludf.DUMMYFUNCTION("""COMPUTED_VALUE"""),"Lee Francis")</f>
        <v>Lee Francis</v>
      </c>
      <c r="C190" s="1" t="str">
        <f>IFERROR(__xludf.DUMMYFUNCTION("""COMPUTED_VALUE"""),"Surabhi Srivastava")</f>
        <v>Surabhi Srivastava</v>
      </c>
      <c r="E190" s="1" t="str">
        <f>IFERROR(__xludf.DUMMYFUNCTION("""COMPUTED_VALUE"""),"Lokesh Bisht")</f>
        <v>Lokesh Bisht</v>
      </c>
      <c r="G190" s="1" t="str">
        <f>IFERROR(__xludf.DUMMYFUNCTION("""COMPUTED_VALUE"""),"aliajder")</f>
        <v>aliajder</v>
      </c>
      <c r="I190" s="1" t="str">
        <f>IFERROR(__xludf.DUMMYFUNCTION("""COMPUTED_VALUE"""),"hitesh.hinduja")</f>
        <v>hitesh.hinduja</v>
      </c>
      <c r="K190" s="1" t="str">
        <f>IFERROR(__xludf.DUMMYFUNCTION("""COMPUTED_VALUE"""),"Danilo de Oliveira")</f>
        <v>Danilo de Oliveira</v>
      </c>
      <c r="M190" s="1" t="str">
        <f>IFERROR(__xludf.DUMMYFUNCTION("""COMPUTED_VALUE"""),"Giselle Velazquez")</f>
        <v>Giselle Velazquez</v>
      </c>
      <c r="O190" s="1" t="str">
        <f>IFERROR(__xludf.DUMMYFUNCTION("""COMPUTED_VALUE"""),"paulkokos")</f>
        <v>paulkokos</v>
      </c>
      <c r="Q190" s="1" t="str">
        <f>IFERROR(__xludf.DUMMYFUNCTION("""COMPUTED_VALUE"""),"Subramanian Annamalai")</f>
        <v>Subramanian Annamalai</v>
      </c>
    </row>
    <row r="191">
      <c r="A191" s="1" t="str">
        <f>IFERROR(__xludf.DUMMYFUNCTION("""COMPUTED_VALUE"""),"Thomas George Kureekat")</f>
        <v>Thomas George Kureekat</v>
      </c>
      <c r="C191" s="1" t="str">
        <f>IFERROR(__xludf.DUMMYFUNCTION("""COMPUTED_VALUE"""),"afreenaliya")</f>
        <v>afreenaliya</v>
      </c>
      <c r="E191" s="1" t="str">
        <f>IFERROR(__xludf.DUMMYFUNCTION("""COMPUTED_VALUE"""),"Abuja")</f>
        <v>Abuja</v>
      </c>
      <c r="G191" s="1" t="str">
        <f>IFERROR(__xludf.DUMMYFUNCTION("""COMPUTED_VALUE"""),"Weverton Medeiros")</f>
        <v>Weverton Medeiros</v>
      </c>
      <c r="I191" s="1" t="str">
        <f>IFERROR(__xludf.DUMMYFUNCTION("""COMPUTED_VALUE"""),"SWETA GUPTA")</f>
        <v>SWETA GUPTA</v>
      </c>
      <c r="K191" s="1" t="str">
        <f>IFERROR(__xludf.DUMMYFUNCTION("""COMPUTED_VALUE"""),"Enoch Sarku")</f>
        <v>Enoch Sarku</v>
      </c>
      <c r="M191" s="1" t="str">
        <f>IFERROR(__xludf.DUMMYFUNCTION("""COMPUTED_VALUE"""),"Alisha Goyal")</f>
        <v>Alisha Goyal</v>
      </c>
      <c r="O191" s="1" t="str">
        <f>IFERROR(__xludf.DUMMYFUNCTION("""COMPUTED_VALUE"""),"Nikolaos Gkatzios")</f>
        <v>Nikolaos Gkatzios</v>
      </c>
      <c r="Q191" s="1" t="str">
        <f>IFERROR(__xludf.DUMMYFUNCTION("""COMPUTED_VALUE"""),"sashankpappu")</f>
        <v>sashankpappu</v>
      </c>
    </row>
    <row r="192">
      <c r="A192" s="1" t="str">
        <f>IFERROR(__xludf.DUMMYFUNCTION("""COMPUTED_VALUE"""),"Karina")</f>
        <v>Karina</v>
      </c>
      <c r="C192" s="1" t="str">
        <f>IFERROR(__xludf.DUMMYFUNCTION("""COMPUTED_VALUE"""),"James Mbugua")</f>
        <v>James Mbugua</v>
      </c>
      <c r="E192" s="1" t="str">
        <f>IFERROR(__xludf.DUMMYFUNCTION("""COMPUTED_VALUE"""),"U016EJP4EDV")</f>
        <v>U016EJP4EDV</v>
      </c>
      <c r="G192" s="1" t="str">
        <f>IFERROR(__xludf.DUMMYFUNCTION("""COMPUTED_VALUE"""),"aditya.bansal1234")</f>
        <v>aditya.bansal1234</v>
      </c>
      <c r="I192" s="1" t="str">
        <f>IFERROR(__xludf.DUMMYFUNCTION("""COMPUTED_VALUE"""),"nurilee")</f>
        <v>nurilee</v>
      </c>
      <c r="K192" s="1" t="str">
        <f>IFERROR(__xludf.DUMMYFUNCTION("""COMPUTED_VALUE"""),"tammy_628")</f>
        <v>tammy_628</v>
      </c>
      <c r="M192" s="1" t="str">
        <f>IFERROR(__xludf.DUMMYFUNCTION("""COMPUTED_VALUE"""),"Gabriella")</f>
        <v>Gabriella</v>
      </c>
      <c r="O192" s="1" t="str">
        <f>IFERROR(__xludf.DUMMYFUNCTION("""COMPUTED_VALUE"""),"Katarina Dorovic")</f>
        <v>Katarina Dorovic</v>
      </c>
      <c r="Q192" s="1" t="str">
        <f>IFERROR(__xludf.DUMMYFUNCTION("""COMPUTED_VALUE"""),"Manuel Martinez")</f>
        <v>Manuel Martinez</v>
      </c>
    </row>
    <row r="193">
      <c r="A193" s="1" t="str">
        <f>IFERROR(__xludf.DUMMYFUNCTION("""COMPUTED_VALUE"""),"Diksha Arora")</f>
        <v>Diksha Arora</v>
      </c>
      <c r="C193" s="1" t="str">
        <f>IFERROR(__xludf.DUMMYFUNCTION("""COMPUTED_VALUE"""),"daniel.villegas")</f>
        <v>daniel.villegas</v>
      </c>
      <c r="E193" s="1" t="str">
        <f>IFERROR(__xludf.DUMMYFUNCTION("""COMPUTED_VALUE"""),"HowardO")</f>
        <v>HowardO</v>
      </c>
      <c r="G193" s="1" t="str">
        <f>IFERROR(__xludf.DUMMYFUNCTION("""COMPUTED_VALUE"""),"Reshma Mandala")</f>
        <v>Reshma Mandala</v>
      </c>
      <c r="I193" s="1" t="str">
        <f>IFERROR(__xludf.DUMMYFUNCTION("""COMPUTED_VALUE"""),"Preethi Chandirasekeran")</f>
        <v>Preethi Chandirasekeran</v>
      </c>
      <c r="K193" s="1" t="str">
        <f>IFERROR(__xludf.DUMMYFUNCTION("""COMPUTED_VALUE"""),"Prem")</f>
        <v>Prem</v>
      </c>
      <c r="M193" s="1" t="str">
        <f>IFERROR(__xludf.DUMMYFUNCTION("""COMPUTED_VALUE"""),"Aditi Chadha")</f>
        <v>Aditi Chadha</v>
      </c>
      <c r="O193" s="1" t="str">
        <f>IFERROR(__xludf.DUMMYFUNCTION("""COMPUTED_VALUE"""),"Iliyan Draganov")</f>
        <v>Iliyan Draganov</v>
      </c>
      <c r="Q193" s="1" t="str">
        <f>IFERROR(__xludf.DUMMYFUNCTION("""COMPUTED_VALUE"""),"Svet")</f>
        <v>Svet</v>
      </c>
    </row>
    <row r="194">
      <c r="A194" s="1" t="str">
        <f>IFERROR(__xludf.DUMMYFUNCTION("""COMPUTED_VALUE"""),"Ulrich Mabou")</f>
        <v>Ulrich Mabou</v>
      </c>
      <c r="C194" s="1" t="str">
        <f>IFERROR(__xludf.DUMMYFUNCTION("""COMPUTED_VALUE"""),"Pooja Tope-Puranik")</f>
        <v>Pooja Tope-Puranik</v>
      </c>
      <c r="E194" s="1" t="str">
        <f>IFERROR(__xludf.DUMMYFUNCTION("""COMPUTED_VALUE"""),"Manav Garg")</f>
        <v>Manav Garg</v>
      </c>
      <c r="G194" s="1" t="str">
        <f>IFERROR(__xludf.DUMMYFUNCTION("""COMPUTED_VALUE"""),"Surya Jayaraman")</f>
        <v>Surya Jayaraman</v>
      </c>
      <c r="I194" s="1" t="str">
        <f>IFERROR(__xludf.DUMMYFUNCTION("""COMPUTED_VALUE"""),"Ram Kiran Kesana")</f>
        <v>Ram Kiran Kesana</v>
      </c>
      <c r="K194" s="1" t="str">
        <f>IFERROR(__xludf.DUMMYFUNCTION("""COMPUTED_VALUE"""),"Nathan_")</f>
        <v>Nathan_</v>
      </c>
      <c r="M194" s="1" t="str">
        <f>IFERROR(__xludf.DUMMYFUNCTION("""COMPUTED_VALUE"""),"Shubhankar Borade")</f>
        <v>Shubhankar Borade</v>
      </c>
      <c r="O194" s="1" t="str">
        <f>IFERROR(__xludf.DUMMYFUNCTION("""COMPUTED_VALUE"""),"_Akram__")</f>
        <v>_Akram__</v>
      </c>
      <c r="Q194" s="1" t="str">
        <f>IFERROR(__xludf.DUMMYFUNCTION("""COMPUTED_VALUE"""),"Sebastián Chace Esteva")</f>
        <v>Sebastián Chace Esteva</v>
      </c>
    </row>
    <row r="195">
      <c r="A195" s="1" t="str">
        <f>IFERROR(__xludf.DUMMYFUNCTION("""COMPUTED_VALUE"""),"Toshita Sharma")</f>
        <v>Toshita Sharma</v>
      </c>
      <c r="C195" s="1" t="str">
        <f>IFERROR(__xludf.DUMMYFUNCTION("""COMPUTED_VALUE"""),"Aima Malik")</f>
        <v>Aima Malik</v>
      </c>
      <c r="E195" s="1" t="str">
        <f>IFERROR(__xludf.DUMMYFUNCTION("""COMPUTED_VALUE"""),"Shriya Narang")</f>
        <v>Shriya Narang</v>
      </c>
      <c r="G195" s="1" t="str">
        <f>IFERROR(__xludf.DUMMYFUNCTION("""COMPUTED_VALUE"""),"Aishwarya")</f>
        <v>Aishwarya</v>
      </c>
      <c r="I195" s="1" t="str">
        <f>IFERROR(__xludf.DUMMYFUNCTION("""COMPUTED_VALUE"""),"Charles Omwansa")</f>
        <v>Charles Omwansa</v>
      </c>
      <c r="K195" s="1" t="str">
        <f>IFERROR(__xludf.DUMMYFUNCTION("""COMPUTED_VALUE"""),"jrborelli")</f>
        <v>jrborelli</v>
      </c>
      <c r="M195" s="1" t="str">
        <f>IFERROR(__xludf.DUMMYFUNCTION("""COMPUTED_VALUE"""),"mnsb1004")</f>
        <v>mnsb1004</v>
      </c>
      <c r="O195" s="1" t="str">
        <f>IFERROR(__xludf.DUMMYFUNCTION("""COMPUTED_VALUE"""),"Daniele Miranda")</f>
        <v>Daniele Miranda</v>
      </c>
      <c r="Q195" s="1" t="str">
        <f>IFERROR(__xludf.DUMMYFUNCTION("""COMPUTED_VALUE"""),"Vedita Kamat")</f>
        <v>Vedita Kamat</v>
      </c>
    </row>
    <row r="196">
      <c r="A196" s="1" t="str">
        <f>IFERROR(__xludf.DUMMYFUNCTION("""COMPUTED_VALUE"""),"Afreen Kansal")</f>
        <v>Afreen Kansal</v>
      </c>
      <c r="C196" s="1" t="str">
        <f>IFERROR(__xludf.DUMMYFUNCTION("""COMPUTED_VALUE"""),"axel.tum")</f>
        <v>axel.tum</v>
      </c>
      <c r="E196" s="1" t="str">
        <f>IFERROR(__xludf.DUMMYFUNCTION("""COMPUTED_VALUE"""),"ale.araujo")</f>
        <v>ale.araujo</v>
      </c>
      <c r="G196" s="1" t="str">
        <f>IFERROR(__xludf.DUMMYFUNCTION("""COMPUTED_VALUE"""),"SaikatPandit")</f>
        <v>SaikatPandit</v>
      </c>
      <c r="I196" s="1" t="str">
        <f>IFERROR(__xludf.DUMMYFUNCTION("""COMPUTED_VALUE"""),"Abdul Rehman")</f>
        <v>Abdul Rehman</v>
      </c>
      <c r="K196" s="1" t="str">
        <f>IFERROR(__xludf.DUMMYFUNCTION("""COMPUTED_VALUE"""),"nicolas.vivas")</f>
        <v>nicolas.vivas</v>
      </c>
      <c r="M196" s="1" t="str">
        <f>IFERROR(__xludf.DUMMYFUNCTION("""COMPUTED_VALUE"""),"Jamshed Khan")</f>
        <v>Jamshed Khan</v>
      </c>
      <c r="O196" s="1" t="str">
        <f>IFERROR(__xludf.DUMMYFUNCTION("""COMPUTED_VALUE"""),"Hind")</f>
        <v>Hind</v>
      </c>
      <c r="Q196" s="1" t="str">
        <f>IFERROR(__xludf.DUMMYFUNCTION("""COMPUTED_VALUE"""),"Goncalo Pinto")</f>
        <v>Goncalo Pinto</v>
      </c>
    </row>
    <row r="197">
      <c r="A197" s="1" t="str">
        <f>IFERROR(__xludf.DUMMYFUNCTION("""COMPUTED_VALUE"""),"Ming Hao")</f>
        <v>Ming Hao</v>
      </c>
      <c r="C197" s="1" t="str">
        <f>IFERROR(__xludf.DUMMYFUNCTION("""COMPUTED_VALUE"""),"karthickelangovan")</f>
        <v>karthickelangovan</v>
      </c>
      <c r="E197" s="1" t="str">
        <f>IFERROR(__xludf.DUMMYFUNCTION("""COMPUTED_VALUE"""),"Yashvi")</f>
        <v>Yashvi</v>
      </c>
      <c r="G197" s="1" t="str">
        <f>IFERROR(__xludf.DUMMYFUNCTION("""COMPUTED_VALUE"""),"Vaani Bansal")</f>
        <v>Vaani Bansal</v>
      </c>
      <c r="I197" s="1" t="str">
        <f>IFERROR(__xludf.DUMMYFUNCTION("""COMPUTED_VALUE"""),"Somesh Saini")</f>
        <v>Somesh Saini</v>
      </c>
      <c r="K197" s="1" t="str">
        <f>IFERROR(__xludf.DUMMYFUNCTION("""COMPUTED_VALUE"""),"Rahaf Abdullah")</f>
        <v>Rahaf Abdullah</v>
      </c>
      <c r="M197" s="1" t="str">
        <f>IFERROR(__xludf.DUMMYFUNCTION("""COMPUTED_VALUE"""),"souji2k8")</f>
        <v>souji2k8</v>
      </c>
      <c r="O197" s="1" t="str">
        <f>IFERROR(__xludf.DUMMYFUNCTION("""COMPUTED_VALUE"""),"Sid_in_Oz")</f>
        <v>Sid_in_Oz</v>
      </c>
      <c r="Q197" s="1" t="str">
        <f>IFERROR(__xludf.DUMMYFUNCTION("""COMPUTED_VALUE"""),"Pallavi Agrawal")</f>
        <v>Pallavi Agrawal</v>
      </c>
    </row>
    <row r="198">
      <c r="A198" s="1" t="str">
        <f>IFERROR(__xludf.DUMMYFUNCTION("""COMPUTED_VALUE"""),"Nidhi Singh")</f>
        <v>Nidhi Singh</v>
      </c>
      <c r="C198" s="1" t="str">
        <f>IFERROR(__xludf.DUMMYFUNCTION("""COMPUTED_VALUE"""),"Burak Okten")</f>
        <v>Burak Okten</v>
      </c>
      <c r="E198" s="1" t="str">
        <f>IFERROR(__xludf.DUMMYFUNCTION("""COMPUTED_VALUE"""),"Perez Ogayo")</f>
        <v>Perez Ogayo</v>
      </c>
      <c r="G198" s="1" t="str">
        <f>IFERROR(__xludf.DUMMYFUNCTION("""COMPUTED_VALUE"""),"Donthineni Sushma Sri")</f>
        <v>Donthineni Sushma Sri</v>
      </c>
      <c r="I198" s="1" t="str">
        <f>IFERROR(__xludf.DUMMYFUNCTION("""COMPUTED_VALUE"""),"Luiz Roma")</f>
        <v>Luiz Roma</v>
      </c>
      <c r="K198" s="1" t="str">
        <f>IFERROR(__xludf.DUMMYFUNCTION("""COMPUTED_VALUE"""),"Jerwin")</f>
        <v>Jerwin</v>
      </c>
      <c r="M198" s="1" t="str">
        <f>IFERROR(__xludf.DUMMYFUNCTION("""COMPUTED_VALUE"""),"Korubilli_Prasanna.udacity")</f>
        <v>Korubilli_Prasanna.udacity</v>
      </c>
      <c r="O198" s="1" t="str">
        <f>IFERROR(__xludf.DUMMYFUNCTION("""COMPUTED_VALUE"""),"ShrutiS")</f>
        <v>ShrutiS</v>
      </c>
      <c r="Q198" s="1" t="str">
        <f>IFERROR(__xludf.DUMMYFUNCTION("""COMPUTED_VALUE"""),"Sabah")</f>
        <v>Sabah</v>
      </c>
    </row>
    <row r="199">
      <c r="A199" s="1" t="str">
        <f>IFERROR(__xludf.DUMMYFUNCTION("""COMPUTED_VALUE"""),"Manas_v")</f>
        <v>Manas_v</v>
      </c>
      <c r="C199" s="1" t="str">
        <f>IFERROR(__xludf.DUMMYFUNCTION("""COMPUTED_VALUE"""),"Laasya Kasaraneni")</f>
        <v>Laasya Kasaraneni</v>
      </c>
      <c r="E199" s="1" t="str">
        <f>IFERROR(__xludf.DUMMYFUNCTION("""COMPUTED_VALUE"""),"Vijoy Basu")</f>
        <v>Vijoy Basu</v>
      </c>
      <c r="G199" s="1" t="str">
        <f>IFERROR(__xludf.DUMMYFUNCTION("""COMPUTED_VALUE"""),"Sohini Chaudhuri")</f>
        <v>Sohini Chaudhuri</v>
      </c>
      <c r="I199" s="1" t="str">
        <f>IFERROR(__xludf.DUMMYFUNCTION("""COMPUTED_VALUE"""),"Melody.Udacity")</f>
        <v>Melody.Udacity</v>
      </c>
      <c r="K199" s="1" t="str">
        <f>IFERROR(__xludf.DUMMYFUNCTION("""COMPUTED_VALUE"""),"ranjitklive")</f>
        <v>ranjitklive</v>
      </c>
      <c r="M199" s="1" t="str">
        <f>IFERROR(__xludf.DUMMYFUNCTION("""COMPUTED_VALUE"""),"Gabriel Fior")</f>
        <v>Gabriel Fior</v>
      </c>
      <c r="O199" s="1" t="str">
        <f>IFERROR(__xludf.DUMMYFUNCTION("""COMPUTED_VALUE"""),"Neesha Rathee")</f>
        <v>Neesha Rathee</v>
      </c>
      <c r="Q199" s="1" t="str">
        <f>IFERROR(__xludf.DUMMYFUNCTION("""COMPUTED_VALUE"""),"Ritika Gupta")</f>
        <v>Ritika Gupta</v>
      </c>
    </row>
    <row r="200">
      <c r="A200" s="1" t="str">
        <f>IFERROR(__xludf.DUMMYFUNCTION("""COMPUTED_VALUE"""),"Daniel Burrueco")</f>
        <v>Daniel Burrueco</v>
      </c>
      <c r="C200" s="1" t="str">
        <f>IFERROR(__xludf.DUMMYFUNCTION("""COMPUTED_VALUE"""),"Ian cecil mawuli Akoto")</f>
        <v>Ian cecil mawuli Akoto</v>
      </c>
      <c r="E200" s="1" t="str">
        <f>IFERROR(__xludf.DUMMYFUNCTION("""COMPUTED_VALUE"""),"Haarthi")</f>
        <v>Haarthi</v>
      </c>
      <c r="G200" s="1" t="str">
        <f>IFERROR(__xludf.DUMMYFUNCTION("""COMPUTED_VALUE"""),"santhosh kumar t")</f>
        <v>santhosh kumar t</v>
      </c>
      <c r="I200" s="1" t="str">
        <f>IFERROR(__xludf.DUMMYFUNCTION("""COMPUTED_VALUE"""),"Khalid Waleed")</f>
        <v>Khalid Waleed</v>
      </c>
      <c r="K200" s="1" t="str">
        <f>IFERROR(__xludf.DUMMYFUNCTION("""COMPUTED_VALUE"""),"Ali Eren")</f>
        <v>Ali Eren</v>
      </c>
      <c r="M200" s="1" t="str">
        <f>IFERROR(__xludf.DUMMYFUNCTION("""COMPUTED_VALUE"""),"Pune")</f>
        <v>Pune</v>
      </c>
      <c r="O200" s="1" t="str">
        <f>IFERROR(__xludf.DUMMYFUNCTION("""COMPUTED_VALUE"""),"simikeye")</f>
        <v>simikeye</v>
      </c>
      <c r="Q200" s="1" t="str">
        <f>IFERROR(__xludf.DUMMYFUNCTION("""COMPUTED_VALUE"""),"Wafa")</f>
        <v>Wafa</v>
      </c>
    </row>
    <row r="201">
      <c r="A201" s="1" t="str">
        <f>IFERROR(__xludf.DUMMYFUNCTION("""COMPUTED_VALUE"""),"Darshana S")</f>
        <v>Darshana S</v>
      </c>
      <c r="C201" s="1" t="str">
        <f>IFERROR(__xludf.DUMMYFUNCTION("""COMPUTED_VALUE"""),"Vasi")</f>
        <v>Vasi</v>
      </c>
      <c r="E201" s="1" t="str">
        <f>IFERROR(__xludf.DUMMYFUNCTION("""COMPUTED_VALUE"""),"Annie")</f>
        <v>Annie</v>
      </c>
      <c r="G201" s="1" t="str">
        <f>IFERROR(__xludf.DUMMYFUNCTION("""COMPUTED_VALUE"""),"Vanita Bhanushali")</f>
        <v>Vanita Bhanushali</v>
      </c>
      <c r="I201" s="1" t="str">
        <f>IFERROR(__xludf.DUMMYFUNCTION("""COMPUTED_VALUE"""),"Busayo")</f>
        <v>Busayo</v>
      </c>
      <c r="K201" s="1" t="str">
        <f>IFERROR(__xludf.DUMMYFUNCTION("""COMPUTED_VALUE"""),"Pradeep Kumar")</f>
        <v>Pradeep Kumar</v>
      </c>
      <c r="M201" s="1" t="str">
        <f>IFERROR(__xludf.DUMMYFUNCTION("""COMPUTED_VALUE"""),"Kanchan Yadav")</f>
        <v>Kanchan Yadav</v>
      </c>
      <c r="O201" s="1" t="str">
        <f>IFERROR(__xludf.DUMMYFUNCTION("""COMPUTED_VALUE"""),"Adebayo")</f>
        <v>Adebayo</v>
      </c>
      <c r="Q201" s="1" t="str">
        <f>IFERROR(__xludf.DUMMYFUNCTION("""COMPUTED_VALUE"""),"Edum Ujunwa")</f>
        <v>Edum Ujunwa</v>
      </c>
    </row>
    <row r="202">
      <c r="A202" s="1" t="str">
        <f>IFERROR(__xludf.DUMMYFUNCTION("""COMPUTED_VALUE"""),"Sivaselvam Sellamuthu")</f>
        <v>Sivaselvam Sellamuthu</v>
      </c>
      <c r="C202" s="1" t="str">
        <f>IFERROR(__xludf.DUMMYFUNCTION("""COMPUTED_VALUE"""),"Captain Cardoso")</f>
        <v>Captain Cardoso</v>
      </c>
      <c r="E202" s="1" t="str">
        <f>IFERROR(__xludf.DUMMYFUNCTION("""COMPUTED_VALUE"""),"sherry.xu")</f>
        <v>sherry.xu</v>
      </c>
      <c r="G202" s="1" t="str">
        <f>IFERROR(__xludf.DUMMYFUNCTION("""COMPUTED_VALUE"""),"Prathyusha")</f>
        <v>Prathyusha</v>
      </c>
      <c r="I202" s="1" t="str">
        <f>IFERROR(__xludf.DUMMYFUNCTION("""COMPUTED_VALUE"""),"Geetha")</f>
        <v>Geetha</v>
      </c>
      <c r="K202" s="1" t="str">
        <f>IFERROR(__xludf.DUMMYFUNCTION("""COMPUTED_VALUE"""),"Ashwani Tripathi")</f>
        <v>Ashwani Tripathi</v>
      </c>
      <c r="M202" s="1" t="str">
        <f>IFERROR(__xludf.DUMMYFUNCTION("""COMPUTED_VALUE"""),"Karan R")</f>
        <v>Karan R</v>
      </c>
      <c r="O202" s="1" t="str">
        <f>IFERROR(__xludf.DUMMYFUNCTION("""COMPUTED_VALUE"""),"Camillo Heska")</f>
        <v>Camillo Heska</v>
      </c>
      <c r="Q202" s="1" t="str">
        <f>IFERROR(__xludf.DUMMYFUNCTION("""COMPUTED_VALUE"""),"Vlad Bocanet")</f>
        <v>Vlad Bocanet</v>
      </c>
    </row>
    <row r="203">
      <c r="A203" s="1" t="str">
        <f>IFERROR(__xludf.DUMMYFUNCTION("""COMPUTED_VALUE"""),"Harikrishna K P")</f>
        <v>Harikrishna K P</v>
      </c>
      <c r="C203" s="1" t="str">
        <f>IFERROR(__xludf.DUMMYFUNCTION("""COMPUTED_VALUE"""),"Manuela Dorado Novoa")</f>
        <v>Manuela Dorado Novoa</v>
      </c>
      <c r="E203" s="1" t="str">
        <f>IFERROR(__xludf.DUMMYFUNCTION("""COMPUTED_VALUE"""),"Gerry K")</f>
        <v>Gerry K</v>
      </c>
      <c r="G203" s="1" t="str">
        <f>IFERROR(__xludf.DUMMYFUNCTION("""COMPUTED_VALUE"""),"Akanksha")</f>
        <v>Akanksha</v>
      </c>
      <c r="I203" s="1" t="str">
        <f>IFERROR(__xludf.DUMMYFUNCTION("""COMPUTED_VALUE"""),"darshan Daga")</f>
        <v>darshan Daga</v>
      </c>
      <c r="K203" s="1" t="str">
        <f>IFERROR(__xludf.DUMMYFUNCTION("""COMPUTED_VALUE"""),"muhameda.radwan")</f>
        <v>muhameda.radwan</v>
      </c>
      <c r="M203" s="1" t="str">
        <f>IFERROR(__xludf.DUMMYFUNCTION("""COMPUTED_VALUE"""),"Monika")</f>
        <v>Monika</v>
      </c>
      <c r="O203" s="1" t="str">
        <f>IFERROR(__xludf.DUMMYFUNCTION("""COMPUTED_VALUE"""),"Roosevelt Sardinha")</f>
        <v>Roosevelt Sardinha</v>
      </c>
      <c r="Q203" s="1" t="str">
        <f>IFERROR(__xludf.DUMMYFUNCTION("""COMPUTED_VALUE"""),"Asmaa Zargar")</f>
        <v>Asmaa Zargar</v>
      </c>
    </row>
    <row r="204">
      <c r="A204" s="1" t="str">
        <f>IFERROR(__xludf.DUMMYFUNCTION("""COMPUTED_VALUE"""),"4EverStudent")</f>
        <v>4EverStudent</v>
      </c>
      <c r="C204" s="1" t="str">
        <f>IFERROR(__xludf.DUMMYFUNCTION("""COMPUTED_VALUE"""),"Carlos Orellana")</f>
        <v>Carlos Orellana</v>
      </c>
      <c r="E204" s="1" t="str">
        <f>IFERROR(__xludf.DUMMYFUNCTION("""COMPUTED_VALUE"""),"Ian F")</f>
        <v>Ian F</v>
      </c>
      <c r="G204" s="1" t="str">
        <f>IFERROR(__xludf.DUMMYFUNCTION("""COMPUTED_VALUE"""),"Tharani Vadde")</f>
        <v>Tharani Vadde</v>
      </c>
      <c r="I204" s="1" t="str">
        <f>IFERROR(__xludf.DUMMYFUNCTION("""COMPUTED_VALUE"""),"Esther")</f>
        <v>Esther</v>
      </c>
      <c r="K204" s="1" t="str">
        <f>IFERROR(__xludf.DUMMYFUNCTION("""COMPUTED_VALUE"""),"thillai makesh")</f>
        <v>thillai makesh</v>
      </c>
      <c r="M204" s="1" t="str">
        <f>IFERROR(__xludf.DUMMYFUNCTION("""COMPUTED_VALUE"""),"Sessika")</f>
        <v>Sessika</v>
      </c>
      <c r="O204" s="1" t="str">
        <f>IFERROR(__xludf.DUMMYFUNCTION("""COMPUTED_VALUE"""),"Prarthna Adhikari")</f>
        <v>Prarthna Adhikari</v>
      </c>
      <c r="Q204" s="1" t="str">
        <f>IFERROR(__xludf.DUMMYFUNCTION("""COMPUTED_VALUE"""),"Yasmeen tawfik")</f>
        <v>Yasmeen tawfik</v>
      </c>
    </row>
    <row r="205">
      <c r="A205" s="1" t="str">
        <f>IFERROR(__xludf.DUMMYFUNCTION("""COMPUTED_VALUE"""),"Varshini Ravi")</f>
        <v>Varshini Ravi</v>
      </c>
      <c r="C205" s="1" t="str">
        <f>IFERROR(__xludf.DUMMYFUNCTION("""COMPUTED_VALUE"""),"Jose Praveen")</f>
        <v>Jose Praveen</v>
      </c>
      <c r="E205" s="1" t="str">
        <f>IFERROR(__xludf.DUMMYFUNCTION("""COMPUTED_VALUE"""),"vini")</f>
        <v>vini</v>
      </c>
      <c r="G205" s="1" t="str">
        <f>IFERROR(__xludf.DUMMYFUNCTION("""COMPUTED_VALUE"""),"Claudia Everett")</f>
        <v>Claudia Everett</v>
      </c>
      <c r="I205" s="1" t="str">
        <f>IFERROR(__xludf.DUMMYFUNCTION("""COMPUTED_VALUE"""),"Zahid Hussain")</f>
        <v>Zahid Hussain</v>
      </c>
      <c r="K205" s="1" t="str">
        <f>IFERROR(__xludf.DUMMYFUNCTION("""COMPUTED_VALUE"""),"kuokhong117")</f>
        <v>kuokhong117</v>
      </c>
      <c r="M205" s="1" t="str">
        <f>IFERROR(__xludf.DUMMYFUNCTION("""COMPUTED_VALUE"""),"Rajesh Roy")</f>
        <v>Rajesh Roy</v>
      </c>
      <c r="O205" s="1" t="str">
        <f>IFERROR(__xludf.DUMMYFUNCTION("""COMPUTED_VALUE"""),"Piu Mitra")</f>
        <v>Piu Mitra</v>
      </c>
      <c r="Q205" s="1" t="str">
        <f>IFERROR(__xludf.DUMMYFUNCTION("""COMPUTED_VALUE"""),"Maham Arif")</f>
        <v>Maham Arif</v>
      </c>
    </row>
    <row r="206">
      <c r="A206" s="1" t="str">
        <f>IFERROR(__xludf.DUMMYFUNCTION("""COMPUTED_VALUE"""),"thisladytechs")</f>
        <v>thisladytechs</v>
      </c>
      <c r="C206" s="1" t="str">
        <f>IFERROR(__xludf.DUMMYFUNCTION("""COMPUTED_VALUE"""),"Anand.Udacity-ML-Scholar")</f>
        <v>Anand.Udacity-ML-Scholar</v>
      </c>
      <c r="E206" s="1" t="str">
        <f>IFERROR(__xludf.DUMMYFUNCTION("""COMPUTED_VALUE"""),"Suraj Prasad")</f>
        <v>Suraj Prasad</v>
      </c>
      <c r="G206" s="1" t="str">
        <f>IFERROR(__xludf.DUMMYFUNCTION("""COMPUTED_VALUE"""),"Apurva.")</f>
        <v>Apurva.</v>
      </c>
      <c r="I206" s="1" t="str">
        <f>IFERROR(__xludf.DUMMYFUNCTION("""COMPUTED_VALUE"""),"Diego")</f>
        <v>Diego</v>
      </c>
      <c r="K206" s="1" t="str">
        <f>IFERROR(__xludf.DUMMYFUNCTION("""COMPUTED_VALUE"""),"Siti Nadhirah")</f>
        <v>Siti Nadhirah</v>
      </c>
      <c r="M206" s="1" t="str">
        <f>IFERROR(__xludf.DUMMYFUNCTION("""COMPUTED_VALUE"""),"Odette")</f>
        <v>Odette</v>
      </c>
      <c r="O206" s="1" t="str">
        <f>IFERROR(__xludf.DUMMYFUNCTION("""COMPUTED_VALUE"""),"Maz Motahari")</f>
        <v>Maz Motahari</v>
      </c>
      <c r="Q206" s="1" t="str">
        <f>IFERROR(__xludf.DUMMYFUNCTION("""COMPUTED_VALUE"""),"Jitendra Upadhyay")</f>
        <v>Jitendra Upadhyay</v>
      </c>
    </row>
    <row r="207">
      <c r="A207" s="1" t="str">
        <f>IFERROR(__xludf.DUMMYFUNCTION("""COMPUTED_VALUE"""),"Bimie")</f>
        <v>Bimie</v>
      </c>
      <c r="C207" s="1" t="str">
        <f>IFERROR(__xludf.DUMMYFUNCTION("""COMPUTED_VALUE"""),"Diego Valdettaro")</f>
        <v>Diego Valdettaro</v>
      </c>
      <c r="E207" s="1" t="str">
        <f>IFERROR(__xludf.DUMMYFUNCTION("""COMPUTED_VALUE"""),"Marwah")</f>
        <v>Marwah</v>
      </c>
      <c r="G207" s="1" t="str">
        <f>IFERROR(__xludf.DUMMYFUNCTION("""COMPUTED_VALUE"""),"Yashasvi")</f>
        <v>Yashasvi</v>
      </c>
      <c r="I207" s="1" t="str">
        <f>IFERROR(__xludf.DUMMYFUNCTION("""COMPUTED_VALUE"""),"Kawsar Ahmed")</f>
        <v>Kawsar Ahmed</v>
      </c>
      <c r="K207" s="1" t="str">
        <f>IFERROR(__xludf.DUMMYFUNCTION("""COMPUTED_VALUE"""),"Ankit Dhanda")</f>
        <v>Ankit Dhanda</v>
      </c>
      <c r="M207" s="1" t="str">
        <f>IFERROR(__xludf.DUMMYFUNCTION("""COMPUTED_VALUE"""),"Mohamed Fazal Mustafa")</f>
        <v>Mohamed Fazal Mustafa</v>
      </c>
      <c r="O207" s="1" t="str">
        <f>IFERROR(__xludf.DUMMYFUNCTION("""COMPUTED_VALUE"""),"Salah-ud-din Farooq")</f>
        <v>Salah-ud-din Farooq</v>
      </c>
      <c r="Q207" s="1" t="str">
        <f>IFERROR(__xludf.DUMMYFUNCTION("""COMPUTED_VALUE"""),"Rowaina.Udacity")</f>
        <v>Rowaina.Udacity</v>
      </c>
    </row>
    <row r="208">
      <c r="A208" s="1" t="str">
        <f>IFERROR(__xludf.DUMMYFUNCTION("""COMPUTED_VALUE"""),"Harshit Rai")</f>
        <v>Harshit Rai</v>
      </c>
      <c r="C208" s="1" t="str">
        <f>IFERROR(__xludf.DUMMYFUNCTION("""COMPUTED_VALUE"""),"Rishita")</f>
        <v>Rishita</v>
      </c>
      <c r="E208" s="1" t="str">
        <f>IFERROR(__xludf.DUMMYFUNCTION("""COMPUTED_VALUE"""),"Alaa TAAN")</f>
        <v>Alaa TAAN</v>
      </c>
      <c r="G208" s="1" t="str">
        <f>IFERROR(__xludf.DUMMYFUNCTION("""COMPUTED_VALUE"""),"Javed Ahmad")</f>
        <v>Javed Ahmad</v>
      </c>
      <c r="I208" s="1" t="str">
        <f>IFERROR(__xludf.DUMMYFUNCTION("""COMPUTED_VALUE"""),"Ishika Jain")</f>
        <v>Ishika Jain</v>
      </c>
      <c r="K208" s="1" t="str">
        <f>IFERROR(__xludf.DUMMYFUNCTION("""COMPUTED_VALUE"""),"Aditi Deodhar")</f>
        <v>Aditi Deodhar</v>
      </c>
      <c r="M208" s="1" t="str">
        <f>IFERROR(__xludf.DUMMYFUNCTION("""COMPUTED_VALUE"""),"PB.udacity")</f>
        <v>PB.udacity</v>
      </c>
      <c r="O208" s="1" t="str">
        <f>IFERROR(__xludf.DUMMYFUNCTION("""COMPUTED_VALUE"""),"christine_s")</f>
        <v>christine_s</v>
      </c>
      <c r="Q208" s="1" t="str">
        <f>IFERROR(__xludf.DUMMYFUNCTION("""COMPUTED_VALUE"""),"Tejaswi")</f>
        <v>Tejaswi</v>
      </c>
    </row>
    <row r="209">
      <c r="A209" s="1" t="str">
        <f>IFERROR(__xludf.DUMMYFUNCTION("""COMPUTED_VALUE"""),"Ibrahim Cem Durak")</f>
        <v>Ibrahim Cem Durak</v>
      </c>
      <c r="C209" s="1" t="str">
        <f>IFERROR(__xludf.DUMMYFUNCTION("""COMPUTED_VALUE"""),"tanaya")</f>
        <v>tanaya</v>
      </c>
      <c r="E209" s="1" t="str">
        <f>IFERROR(__xludf.DUMMYFUNCTION("""COMPUTED_VALUE"""),"Rania.Udacity")</f>
        <v>Rania.Udacity</v>
      </c>
      <c r="G209" s="1" t="str">
        <f>IFERROR(__xludf.DUMMYFUNCTION("""COMPUTED_VALUE"""),"Divyasshree")</f>
        <v>Divyasshree</v>
      </c>
      <c r="I209" s="1" t="str">
        <f>IFERROR(__xludf.DUMMYFUNCTION("""COMPUTED_VALUE"""),"Melody Pereira")</f>
        <v>Melody Pereira</v>
      </c>
      <c r="K209" s="1" t="str">
        <f>IFERROR(__xludf.DUMMYFUNCTION("""COMPUTED_VALUE"""),"Steven")</f>
        <v>Steven</v>
      </c>
      <c r="M209" s="1" t="str">
        <f>IFERROR(__xludf.DUMMYFUNCTION("""COMPUTED_VALUE"""),"Corrie")</f>
        <v>Corrie</v>
      </c>
      <c r="O209" s="1" t="str">
        <f>IFERROR(__xludf.DUMMYFUNCTION("""COMPUTED_VALUE"""),"Joanne Mary Jons")</f>
        <v>Joanne Mary Jons</v>
      </c>
      <c r="Q209" s="1" t="str">
        <f>IFERROR(__xludf.DUMMYFUNCTION("""COMPUTED_VALUE"""),"Randa")</f>
        <v>Randa</v>
      </c>
    </row>
    <row r="210">
      <c r="A210" s="1" t="str">
        <f>IFERROR(__xludf.DUMMYFUNCTION("""COMPUTED_VALUE"""),"Kienka Kio")</f>
        <v>Kienka Kio</v>
      </c>
      <c r="C210" s="1" t="str">
        <f>IFERROR(__xludf.DUMMYFUNCTION("""COMPUTED_VALUE"""),"Anisha Donde")</f>
        <v>Anisha Donde</v>
      </c>
      <c r="E210" s="1" t="str">
        <f>IFERROR(__xludf.DUMMYFUNCTION("""COMPUTED_VALUE"""),"Burcu K.")</f>
        <v>Burcu K.</v>
      </c>
      <c r="G210" s="1" t="str">
        <f>IFERROR(__xludf.DUMMYFUNCTION("""COMPUTED_VALUE"""),"Aakash.Khandelwal")</f>
        <v>Aakash.Khandelwal</v>
      </c>
      <c r="I210" s="1" t="str">
        <f>IFERROR(__xludf.DUMMYFUNCTION("""COMPUTED_VALUE"""),"Yannick.Serge")</f>
        <v>Yannick.Serge</v>
      </c>
      <c r="K210" s="1" t="str">
        <f>IFERROR(__xludf.DUMMYFUNCTION("""COMPUTED_VALUE"""),"Riya")</f>
        <v>Riya</v>
      </c>
      <c r="M210" s="1" t="str">
        <f>IFERROR(__xludf.DUMMYFUNCTION("""COMPUTED_VALUE"""),"Oluseun Olulana")</f>
        <v>Oluseun Olulana</v>
      </c>
      <c r="O210" s="1" t="str">
        <f>IFERROR(__xludf.DUMMYFUNCTION("""COMPUTED_VALUE"""),"Lucy Nyiha Mbachia")</f>
        <v>Lucy Nyiha Mbachia</v>
      </c>
      <c r="Q210" s="1" t="str">
        <f>IFERROR(__xludf.DUMMYFUNCTION("""COMPUTED_VALUE"""),"NEW HAVEN")</f>
        <v>NEW HAVEN</v>
      </c>
    </row>
    <row r="211">
      <c r="A211" s="1" t="str">
        <f>IFERROR(__xludf.DUMMYFUNCTION("""COMPUTED_VALUE"""),"Atul")</f>
        <v>Atul</v>
      </c>
      <c r="C211" s="1" t="str">
        <f>IFERROR(__xludf.DUMMYFUNCTION("""COMPUTED_VALUE"""),"mars")</f>
        <v>mars</v>
      </c>
      <c r="E211" s="1" t="str">
        <f>IFERROR(__xludf.DUMMYFUNCTION("""COMPUTED_VALUE"""),"krzysztof")</f>
        <v>krzysztof</v>
      </c>
      <c r="G211" s="1" t="str">
        <f>IFERROR(__xludf.DUMMYFUNCTION("""COMPUTED_VALUE"""),"U0175KV4V17")</f>
        <v>U0175KV4V17</v>
      </c>
      <c r="I211" s="1" t="str">
        <f>IFERROR(__xludf.DUMMYFUNCTION("""COMPUTED_VALUE"""),"Vikas Yadav")</f>
        <v>Vikas Yadav</v>
      </c>
      <c r="K211" s="1" t="str">
        <f>IFERROR(__xludf.DUMMYFUNCTION("""COMPUTED_VALUE"""),"Muhammad Dony")</f>
        <v>Muhammad Dony</v>
      </c>
      <c r="M211" s="1" t="str">
        <f>IFERROR(__xludf.DUMMYFUNCTION("""COMPUTED_VALUE"""),"Fatima-Ezzahra OUHMID")</f>
        <v>Fatima-Ezzahra OUHMID</v>
      </c>
      <c r="O211" s="1" t="str">
        <f>IFERROR(__xludf.DUMMYFUNCTION("""COMPUTED_VALUE"""),"varun wadhwa")</f>
        <v>varun wadhwa</v>
      </c>
      <c r="Q211" s="1" t="str">
        <f>IFERROR(__xludf.DUMMYFUNCTION("""COMPUTED_VALUE"""),"Nayarett González")</f>
        <v>Nayarett González</v>
      </c>
    </row>
    <row r="212">
      <c r="A212" s="1" t="str">
        <f>IFERROR(__xludf.DUMMYFUNCTION("""COMPUTED_VALUE"""),"Philip Csaplar")</f>
        <v>Philip Csaplar</v>
      </c>
      <c r="C212" s="1" t="str">
        <f>IFERROR(__xludf.DUMMYFUNCTION("""COMPUTED_VALUE"""),"HasanJamshaid")</f>
        <v>HasanJamshaid</v>
      </c>
      <c r="E212" s="1" t="str">
        <f>IFERROR(__xludf.DUMMYFUNCTION("""COMPUTED_VALUE"""),"Sandy Davis")</f>
        <v>Sandy Davis</v>
      </c>
      <c r="G212" s="1" t="str">
        <f>IFERROR(__xludf.DUMMYFUNCTION("""COMPUTED_VALUE"""),"Karan R")</f>
        <v>Karan R</v>
      </c>
      <c r="I212" s="1" t="str">
        <f>IFERROR(__xludf.DUMMYFUNCTION("""COMPUTED_VALUE"""),"Vanessa Correia")</f>
        <v>Vanessa Correia</v>
      </c>
      <c r="K212" s="1" t="str">
        <f>IFERROR(__xludf.DUMMYFUNCTION("""COMPUTED_VALUE"""),"Ali Kaiser")</f>
        <v>Ali Kaiser</v>
      </c>
      <c r="M212" s="1" t="str">
        <f>IFERROR(__xludf.DUMMYFUNCTION("""COMPUTED_VALUE"""),"April_D")</f>
        <v>April_D</v>
      </c>
      <c r="O212" s="1" t="str">
        <f>IFERROR(__xludf.DUMMYFUNCTION("""COMPUTED_VALUE"""),"Bichar Dip Shrestha Gurung")</f>
        <v>Bichar Dip Shrestha Gurung</v>
      </c>
      <c r="Q212" s="1" t="str">
        <f>IFERROR(__xludf.DUMMYFUNCTION("""COMPUTED_VALUE"""),"carolina")</f>
        <v>carolina</v>
      </c>
    </row>
    <row r="213">
      <c r="A213" s="1" t="str">
        <f>IFERROR(__xludf.DUMMYFUNCTION("""COMPUTED_VALUE"""),"Bhuvni Shah")</f>
        <v>Bhuvni Shah</v>
      </c>
      <c r="C213" s="1" t="str">
        <f>IFERROR(__xludf.DUMMYFUNCTION("""COMPUTED_VALUE"""),"Adolfo García")</f>
        <v>Adolfo García</v>
      </c>
      <c r="E213" s="1" t="str">
        <f>IFERROR(__xludf.DUMMYFUNCTION("""COMPUTED_VALUE"""),"suzanne.hussein")</f>
        <v>suzanne.hussein</v>
      </c>
      <c r="G213" s="1" t="str">
        <f>IFERROR(__xludf.DUMMYFUNCTION("""COMPUTED_VALUE"""),"Poulami.Udacity")</f>
        <v>Poulami.Udacity</v>
      </c>
      <c r="I213" s="1" t="str">
        <f>IFERROR(__xludf.DUMMYFUNCTION("""COMPUTED_VALUE"""),"Chuen")</f>
        <v>Chuen</v>
      </c>
      <c r="K213" s="1" t="str">
        <f>IFERROR(__xludf.DUMMYFUNCTION("""COMPUTED_VALUE"""),"Mochamad Vicky Ghani Aziz")</f>
        <v>Mochamad Vicky Ghani Aziz</v>
      </c>
      <c r="M213" s="1" t="str">
        <f>IFERROR(__xludf.DUMMYFUNCTION("""COMPUTED_VALUE"""),"Ria Goel")</f>
        <v>Ria Goel</v>
      </c>
      <c r="O213" s="1" t="str">
        <f>IFERROR(__xludf.DUMMYFUNCTION("""COMPUTED_VALUE"""),"Mohamed Homossani")</f>
        <v>Mohamed Homossani</v>
      </c>
      <c r="Q213" s="1" t="str">
        <f>IFERROR(__xludf.DUMMYFUNCTION("""COMPUTED_VALUE"""),"Sanket Thakare")</f>
        <v>Sanket Thakare</v>
      </c>
    </row>
    <row r="214">
      <c r="A214" s="1" t="str">
        <f>IFERROR(__xludf.DUMMYFUNCTION("""COMPUTED_VALUE"""),"Zahraa Zakariya Saleh")</f>
        <v>Zahraa Zakariya Saleh</v>
      </c>
      <c r="C214" s="1" t="str">
        <f>IFERROR(__xludf.DUMMYFUNCTION("""COMPUTED_VALUE"""),"lomarpe")</f>
        <v>lomarpe</v>
      </c>
      <c r="E214" s="1" t="str">
        <f>IFERROR(__xludf.DUMMYFUNCTION("""COMPUTED_VALUE"""),"shivam khosla")</f>
        <v>shivam khosla</v>
      </c>
      <c r="G214" s="1" t="str">
        <f>IFERROR(__xludf.DUMMYFUNCTION("""COMPUTED_VALUE"""),"Dinesh Sankaran")</f>
        <v>Dinesh Sankaran</v>
      </c>
      <c r="I214" s="1" t="str">
        <f>IFERROR(__xludf.DUMMYFUNCTION("""COMPUTED_VALUE"""),"Vishalkumar")</f>
        <v>Vishalkumar</v>
      </c>
      <c r="K214" s="1" t="str">
        <f>IFERROR(__xludf.DUMMYFUNCTION("""COMPUTED_VALUE"""),"ALI EASTMAN OKU")</f>
        <v>ALI EASTMAN OKU</v>
      </c>
      <c r="M214" s="1" t="str">
        <f>IFERROR(__xludf.DUMMYFUNCTION("""COMPUTED_VALUE"""),"Deepika Vemuri")</f>
        <v>Deepika Vemuri</v>
      </c>
      <c r="O214" s="1" t="str">
        <f>IFERROR(__xludf.DUMMYFUNCTION("""COMPUTED_VALUE"""),"Brenda Karimi")</f>
        <v>Brenda Karimi</v>
      </c>
      <c r="Q214" s="1" t="str">
        <f>IFERROR(__xludf.DUMMYFUNCTION("""COMPUTED_VALUE"""),"Bonnie Liu")</f>
        <v>Bonnie Liu</v>
      </c>
    </row>
    <row r="215">
      <c r="A215" s="1" t="str">
        <f>IFERROR(__xludf.DUMMYFUNCTION("""COMPUTED_VALUE"""),"Damir Divkovic")</f>
        <v>Damir Divkovic</v>
      </c>
      <c r="C215" s="1" t="str">
        <f>IFERROR(__xludf.DUMMYFUNCTION("""COMPUTED_VALUE"""),"shalaka wardha")</f>
        <v>shalaka wardha</v>
      </c>
      <c r="E215" s="1" t="str">
        <f>IFERROR(__xludf.DUMMYFUNCTION("""COMPUTED_VALUE"""),"Ramneet Singh")</f>
        <v>Ramneet Singh</v>
      </c>
      <c r="G215" s="1" t="str">
        <f>IFERROR(__xludf.DUMMYFUNCTION("""COMPUTED_VALUE"""),"Yolanda Zhang")</f>
        <v>Yolanda Zhang</v>
      </c>
      <c r="I215" s="1" t="str">
        <f>IFERROR(__xludf.DUMMYFUNCTION("""COMPUTED_VALUE"""),"Christian Rivera")</f>
        <v>Christian Rivera</v>
      </c>
      <c r="K215" s="1" t="str">
        <f>IFERROR(__xludf.DUMMYFUNCTION("""COMPUTED_VALUE"""),"Srividhya")</f>
        <v>Srividhya</v>
      </c>
      <c r="M215" s="1" t="str">
        <f>IFERROR(__xludf.DUMMYFUNCTION("""COMPUTED_VALUE"""),"Arindam Banerjee")</f>
        <v>Arindam Banerjee</v>
      </c>
      <c r="O215" s="1" t="str">
        <f>IFERROR(__xludf.DUMMYFUNCTION("""COMPUTED_VALUE"""),"Samuela Anastasi")</f>
        <v>Samuela Anastasi</v>
      </c>
      <c r="Q215" s="1" t="str">
        <f>IFERROR(__xludf.DUMMYFUNCTION("""COMPUTED_VALUE"""),"sabila_hd")</f>
        <v>sabila_hd</v>
      </c>
    </row>
    <row r="216">
      <c r="A216" s="1" t="str">
        <f>IFERROR(__xludf.DUMMYFUNCTION("""COMPUTED_VALUE"""),"Shikhar Chhabra")</f>
        <v>Shikhar Chhabra</v>
      </c>
      <c r="C216" s="1" t="str">
        <f>IFERROR(__xludf.DUMMYFUNCTION("""COMPUTED_VALUE"""),"Larina Chen")</f>
        <v>Larina Chen</v>
      </c>
      <c r="E216" s="1" t="str">
        <f>IFERROR(__xludf.DUMMYFUNCTION("""COMPUTED_VALUE"""),"Deepa Nair")</f>
        <v>Deepa Nair</v>
      </c>
      <c r="G216" s="1" t="str">
        <f>IFERROR(__xludf.DUMMYFUNCTION("""COMPUTED_VALUE"""),"Sohini Chaudhuri")</f>
        <v>Sohini Chaudhuri</v>
      </c>
      <c r="I216" s="1" t="str">
        <f>IFERROR(__xludf.DUMMYFUNCTION("""COMPUTED_VALUE"""),"Vanessa Correia")</f>
        <v>Vanessa Correia</v>
      </c>
      <c r="K216" s="1" t="str">
        <f>IFERROR(__xludf.DUMMYFUNCTION("""COMPUTED_VALUE"""),"Swati Narkhede")</f>
        <v>Swati Narkhede</v>
      </c>
      <c r="M216" s="1" t="str">
        <f>IFERROR(__xludf.DUMMYFUNCTION("""COMPUTED_VALUE"""),"Adeshola Afolabi")</f>
        <v>Adeshola Afolabi</v>
      </c>
      <c r="O216" s="1" t="str">
        <f>IFERROR(__xludf.DUMMYFUNCTION("""COMPUTED_VALUE"""),"Puja Agarwal")</f>
        <v>Puja Agarwal</v>
      </c>
      <c r="Q216" s="1" t="str">
        <f>IFERROR(__xludf.DUMMYFUNCTION("""COMPUTED_VALUE"""),"Flabio Marz")</f>
        <v>Flabio Marz</v>
      </c>
    </row>
    <row r="217">
      <c r="A217" s="1" t="str">
        <f>IFERROR(__xludf.DUMMYFUNCTION("""COMPUTED_VALUE"""),"susyjam")</f>
        <v>susyjam</v>
      </c>
      <c r="C217" s="1" t="str">
        <f>IFERROR(__xludf.DUMMYFUNCTION("""COMPUTED_VALUE"""),"Sridhar Baburam")</f>
        <v>Sridhar Baburam</v>
      </c>
      <c r="E217" s="1" t="str">
        <f>IFERROR(__xludf.DUMMYFUNCTION("""COMPUTED_VALUE"""),"Marco Nogueira")</f>
        <v>Marco Nogueira</v>
      </c>
      <c r="G217" s="1" t="str">
        <f>IFERROR(__xludf.DUMMYFUNCTION("""COMPUTED_VALUE"""),"Bappi")</f>
        <v>Bappi</v>
      </c>
      <c r="I217" s="1" t="str">
        <f>IFERROR(__xludf.DUMMYFUNCTION("""COMPUTED_VALUE"""),"SAMIA BUTT")</f>
        <v>SAMIA BUTT</v>
      </c>
      <c r="K217" s="1" t="str">
        <f>IFERROR(__xludf.DUMMYFUNCTION("""COMPUTED_VALUE"""),"Alan Samet")</f>
        <v>Alan Samet</v>
      </c>
      <c r="M217" s="1" t="str">
        <f>IFERROR(__xludf.DUMMYFUNCTION("""COMPUTED_VALUE"""),"Deepali")</f>
        <v>Deepali</v>
      </c>
      <c r="O217" s="1" t="str">
        <f>IFERROR(__xludf.DUMMYFUNCTION("""COMPUTED_VALUE"""),"Pradeep")</f>
        <v>Pradeep</v>
      </c>
      <c r="Q217" s="1" t="str">
        <f>IFERROR(__xludf.DUMMYFUNCTION("""COMPUTED_VALUE"""),"Jaejun Lee")</f>
        <v>Jaejun Lee</v>
      </c>
    </row>
    <row r="218">
      <c r="A218" s="1" t="str">
        <f>IFERROR(__xludf.DUMMYFUNCTION("""COMPUTED_VALUE"""),"Namitha P R")</f>
        <v>Namitha P R</v>
      </c>
      <c r="C218" s="1" t="str">
        <f>IFERROR(__xludf.DUMMYFUNCTION("""COMPUTED_VALUE"""),"martinehman")</f>
        <v>martinehman</v>
      </c>
      <c r="E218" s="1" t="str">
        <f>IFERROR(__xludf.DUMMYFUNCTION("""COMPUTED_VALUE"""),"Aaron - Vital Point AI")</f>
        <v>Aaron - Vital Point AI</v>
      </c>
      <c r="G218" s="1" t="str">
        <f>IFERROR(__xludf.DUMMYFUNCTION("""COMPUTED_VALUE"""),"Sushant Jain")</f>
        <v>Sushant Jain</v>
      </c>
      <c r="I218" s="1" t="str">
        <f>IFERROR(__xludf.DUMMYFUNCTION("""COMPUTED_VALUE"""),"Manoj")</f>
        <v>Manoj</v>
      </c>
      <c r="K218" s="1" t="str">
        <f>IFERROR(__xludf.DUMMYFUNCTION("""COMPUTED_VALUE"""),"anum abdullah")</f>
        <v>anum abdullah</v>
      </c>
      <c r="M218" s="1" t="str">
        <f>IFERROR(__xludf.DUMMYFUNCTION("""COMPUTED_VALUE"""),"Margot")</f>
        <v>Margot</v>
      </c>
      <c r="O218" s="1" t="str">
        <f>IFERROR(__xludf.DUMMYFUNCTION("""COMPUTED_VALUE"""),"manas")</f>
        <v>manas</v>
      </c>
      <c r="Q218" s="1" t="str">
        <f>IFERROR(__xludf.DUMMYFUNCTION("""COMPUTED_VALUE"""),"IrisSusana")</f>
        <v>IrisSusana</v>
      </c>
    </row>
    <row r="219">
      <c r="A219" s="1" t="str">
        <f>IFERROR(__xludf.DUMMYFUNCTION("""COMPUTED_VALUE"""),"Shivangi")</f>
        <v>Shivangi</v>
      </c>
      <c r="C219" s="1" t="str">
        <f>IFERROR(__xludf.DUMMYFUNCTION("""COMPUTED_VALUE"""),"Shivani Prusty")</f>
        <v>Shivani Prusty</v>
      </c>
      <c r="E219" s="1" t="str">
        <f>IFERROR(__xludf.DUMMYFUNCTION("""COMPUTED_VALUE"""),"Auro")</f>
        <v>Auro</v>
      </c>
      <c r="G219" s="1" t="str">
        <f>IFERROR(__xludf.DUMMYFUNCTION("""COMPUTED_VALUE"""),"DATAcated")</f>
        <v>DATAcated</v>
      </c>
      <c r="I219" s="1" t="str">
        <f>IFERROR(__xludf.DUMMYFUNCTION("""COMPUTED_VALUE"""),"Xinxiang (Rachel) Liu")</f>
        <v>Xinxiang (Rachel) Liu</v>
      </c>
      <c r="K219" s="1" t="str">
        <f>IFERROR(__xludf.DUMMYFUNCTION("""COMPUTED_VALUE"""),"Anel Nurkayeva")</f>
        <v>Anel Nurkayeva</v>
      </c>
      <c r="M219" s="1" t="str">
        <f>IFERROR(__xludf.DUMMYFUNCTION("""COMPUTED_VALUE"""),"Anup Thakkar")</f>
        <v>Anup Thakkar</v>
      </c>
      <c r="O219" s="1" t="str">
        <f>IFERROR(__xludf.DUMMYFUNCTION("""COMPUTED_VALUE"""),"Pradeep")</f>
        <v>Pradeep</v>
      </c>
      <c r="Q219" s="1" t="str">
        <f>IFERROR(__xludf.DUMMYFUNCTION("""COMPUTED_VALUE"""),"Vamsi")</f>
        <v>Vamsi</v>
      </c>
    </row>
    <row r="220">
      <c r="A220" s="1" t="str">
        <f>IFERROR(__xludf.DUMMYFUNCTION("""COMPUTED_VALUE"""),"Ashish Kumar")</f>
        <v>Ashish Kumar</v>
      </c>
      <c r="C220" s="1" t="str">
        <f>IFERROR(__xludf.DUMMYFUNCTION("""COMPUTED_VALUE"""),"Rohit Keshari")</f>
        <v>Rohit Keshari</v>
      </c>
      <c r="E220" s="1" t="str">
        <f>IFERROR(__xludf.DUMMYFUNCTION("""COMPUTED_VALUE"""),"Ani")</f>
        <v>Ani</v>
      </c>
      <c r="G220" s="1" t="str">
        <f>IFERROR(__xludf.DUMMYFUNCTION("""COMPUTED_VALUE"""),"vasu.bansal")</f>
        <v>vasu.bansal</v>
      </c>
      <c r="I220" s="1" t="str">
        <f>IFERROR(__xludf.DUMMYFUNCTION("""COMPUTED_VALUE"""),"SowmiyaNarayanan G")</f>
        <v>SowmiyaNarayanan G</v>
      </c>
      <c r="K220" s="1" t="str">
        <f>IFERROR(__xludf.DUMMYFUNCTION("""COMPUTED_VALUE"""),"Jagruthi Dandamudi")</f>
        <v>Jagruthi Dandamudi</v>
      </c>
      <c r="M220" s="1" t="str">
        <f>IFERROR(__xludf.DUMMYFUNCTION("""COMPUTED_VALUE"""),"Mildred Amalemba Amiani")</f>
        <v>Mildred Amalemba Amiani</v>
      </c>
      <c r="O220" s="1" t="str">
        <f>IFERROR(__xludf.DUMMYFUNCTION("""COMPUTED_VALUE"""),"Pradeep Dethekar")</f>
        <v>Pradeep Dethekar</v>
      </c>
      <c r="Q220" s="1" t="str">
        <f>IFERROR(__xludf.DUMMYFUNCTION("""COMPUTED_VALUE"""),"Andrea Cruz Castillo")</f>
        <v>Andrea Cruz Castillo</v>
      </c>
    </row>
    <row r="221">
      <c r="A221" s="1" t="str">
        <f>IFERROR(__xludf.DUMMYFUNCTION("""COMPUTED_VALUE"""),"Jaiprasad")</f>
        <v>Jaiprasad</v>
      </c>
      <c r="C221" s="1" t="str">
        <f>IFERROR(__xludf.DUMMYFUNCTION("""COMPUTED_VALUE"""),"Mehak Shahid")</f>
        <v>Mehak Shahid</v>
      </c>
      <c r="E221" s="1" t="str">
        <f>IFERROR(__xludf.DUMMYFUNCTION("""COMPUTED_VALUE"""),"Smriti Singh")</f>
        <v>Smriti Singh</v>
      </c>
      <c r="G221" s="1" t="str">
        <f>IFERROR(__xludf.DUMMYFUNCTION("""COMPUTED_VALUE"""),"Arifa khan")</f>
        <v>Arifa khan</v>
      </c>
      <c r="I221" s="1" t="str">
        <f>IFERROR(__xludf.DUMMYFUNCTION("""COMPUTED_VALUE"""),"Clemente Giorio")</f>
        <v>Clemente Giorio</v>
      </c>
      <c r="K221" s="1" t="str">
        <f>IFERROR(__xludf.DUMMYFUNCTION("""COMPUTED_VALUE"""),"SaralaR")</f>
        <v>SaralaR</v>
      </c>
      <c r="M221" s="1" t="str">
        <f>IFERROR(__xludf.DUMMYFUNCTION("""COMPUTED_VALUE"""),"Machocho Mengo")</f>
        <v>Machocho Mengo</v>
      </c>
      <c r="O221" s="1" t="str">
        <f>IFERROR(__xludf.DUMMYFUNCTION("""COMPUTED_VALUE"""),"Wechuli")</f>
        <v>Wechuli</v>
      </c>
      <c r="Q221" s="1" t="str">
        <f>IFERROR(__xludf.DUMMYFUNCTION("""COMPUTED_VALUE"""),"Saad")</f>
        <v>Saad</v>
      </c>
    </row>
    <row r="222">
      <c r="A222" s="1" t="str">
        <f>IFERROR(__xludf.DUMMYFUNCTION("""COMPUTED_VALUE"""),"Sandeep Pawar")</f>
        <v>Sandeep Pawar</v>
      </c>
      <c r="C222" s="1" t="str">
        <f>IFERROR(__xludf.DUMMYFUNCTION("""COMPUTED_VALUE"""),"soham chakraborti")</f>
        <v>soham chakraborti</v>
      </c>
      <c r="E222" s="1" t="str">
        <f>IFERROR(__xludf.DUMMYFUNCTION("""COMPUTED_VALUE"""),"Marina Khanukaeva")</f>
        <v>Marina Khanukaeva</v>
      </c>
      <c r="G222" s="1" t="str">
        <f>IFERROR(__xludf.DUMMYFUNCTION("""COMPUTED_VALUE"""),"Rahulraj Singh")</f>
        <v>Rahulraj Singh</v>
      </c>
      <c r="I222" s="1" t="str">
        <f>IFERROR(__xludf.DUMMYFUNCTION("""COMPUTED_VALUE"""),"pmont223")</f>
        <v>pmont223</v>
      </c>
      <c r="K222" s="1" t="str">
        <f>IFERROR(__xludf.DUMMYFUNCTION("""COMPUTED_VALUE"""),"Matrika Shukla")</f>
        <v>Matrika Shukla</v>
      </c>
      <c r="M222" s="1" t="str">
        <f>IFERROR(__xludf.DUMMYFUNCTION("""COMPUTED_VALUE"""),"Omar Medhat")</f>
        <v>Omar Medhat</v>
      </c>
      <c r="O222" s="1" t="str">
        <f>IFERROR(__xludf.DUMMYFUNCTION("""COMPUTED_VALUE"""),"Ananya Gupta")</f>
        <v>Ananya Gupta</v>
      </c>
      <c r="Q222" s="1" t="str">
        <f>IFERROR(__xludf.DUMMYFUNCTION("""COMPUTED_VALUE"""),"Tunja")</f>
        <v>Tunja</v>
      </c>
    </row>
    <row r="223">
      <c r="A223" s="1" t="str">
        <f>IFERROR(__xludf.DUMMYFUNCTION("""COMPUTED_VALUE"""),"Henrik Fridström")</f>
        <v>Henrik Fridström</v>
      </c>
      <c r="C223" s="1" t="str">
        <f>IFERROR(__xludf.DUMMYFUNCTION("""COMPUTED_VALUE"""),"Aymen Sekhri")</f>
        <v>Aymen Sekhri</v>
      </c>
      <c r="E223" s="1" t="str">
        <f>IFERROR(__xludf.DUMMYFUNCTION("""COMPUTED_VALUE"""),"Mohammad Diab")</f>
        <v>Mohammad Diab</v>
      </c>
      <c r="G223" s="1" t="str">
        <f>IFERROR(__xludf.DUMMYFUNCTION("""COMPUTED_VALUE"""),"Arisht Jain")</f>
        <v>Arisht Jain</v>
      </c>
      <c r="I223" s="1" t="str">
        <f>IFERROR(__xludf.DUMMYFUNCTION("""COMPUTED_VALUE"""),"Sowmithra.M")</f>
        <v>Sowmithra.M</v>
      </c>
      <c r="K223" s="1" t="str">
        <f>IFERROR(__xludf.DUMMYFUNCTION("""COMPUTED_VALUE"""),"Abdullah Khan")</f>
        <v>Abdullah Khan</v>
      </c>
      <c r="M223" s="1" t="str">
        <f>IFERROR(__xludf.DUMMYFUNCTION("""COMPUTED_VALUE"""),"AtishiMiral")</f>
        <v>AtishiMiral</v>
      </c>
      <c r="O223" s="1" t="str">
        <f>IFERROR(__xludf.DUMMYFUNCTION("""COMPUTED_VALUE"""),"Amit Sood")</f>
        <v>Amit Sood</v>
      </c>
      <c r="Q223" s="1" t="str">
        <f>IFERROR(__xludf.DUMMYFUNCTION("""COMPUTED_VALUE"""),"Srishti Guleria")</f>
        <v>Srishti Guleria</v>
      </c>
    </row>
    <row r="224">
      <c r="A224" s="1" t="str">
        <f>IFERROR(__xludf.DUMMYFUNCTION("""COMPUTED_VALUE"""),"Sandhya Singh")</f>
        <v>Sandhya Singh</v>
      </c>
      <c r="C224" s="1" t="str">
        <f>IFERROR(__xludf.DUMMYFUNCTION("""COMPUTED_VALUE"""),"Anish Arya")</f>
        <v>Anish Arya</v>
      </c>
      <c r="E224" s="1" t="str">
        <f>IFERROR(__xludf.DUMMYFUNCTION("""COMPUTED_VALUE"""),"Espoir")</f>
        <v>Espoir</v>
      </c>
      <c r="G224" s="1" t="str">
        <f>IFERROR(__xludf.DUMMYFUNCTION("""COMPUTED_VALUE"""),"Sagar Thacker")</f>
        <v>Sagar Thacker</v>
      </c>
      <c r="I224" s="1" t="str">
        <f>IFERROR(__xludf.DUMMYFUNCTION("""COMPUTED_VALUE"""),"PaulM0920")</f>
        <v>PaulM0920</v>
      </c>
      <c r="K224" s="1" t="str">
        <f>IFERROR(__xludf.DUMMYFUNCTION("""COMPUTED_VALUE"""),"Rutuja Kawade")</f>
        <v>Rutuja Kawade</v>
      </c>
      <c r="M224" s="1" t="str">
        <f>IFERROR(__xludf.DUMMYFUNCTION("""COMPUTED_VALUE"""),"Kalpa")</f>
        <v>Kalpa</v>
      </c>
      <c r="O224" s="1" t="str">
        <f>IFERROR(__xludf.DUMMYFUNCTION("""COMPUTED_VALUE"""),"Raman Ratnakar")</f>
        <v>Raman Ratnakar</v>
      </c>
      <c r="Q224" s="1" t="str">
        <f>IFERROR(__xludf.DUMMYFUNCTION("""COMPUTED_VALUE"""),"F4FALALU")</f>
        <v>F4FALALU</v>
      </c>
    </row>
    <row r="225">
      <c r="A225" s="1" t="str">
        <f>IFERROR(__xludf.DUMMYFUNCTION("""COMPUTED_VALUE"""),"Aleem Juma")</f>
        <v>Aleem Juma</v>
      </c>
      <c r="C225" s="1" t="str">
        <f>IFERROR(__xludf.DUMMYFUNCTION("""COMPUTED_VALUE"""),"Ananth Mamidipally")</f>
        <v>Ananth Mamidipally</v>
      </c>
      <c r="E225" s="1" t="str">
        <f>IFERROR(__xludf.DUMMYFUNCTION("""COMPUTED_VALUE"""),"Divyani")</f>
        <v>Divyani</v>
      </c>
      <c r="G225" s="1" t="str">
        <f>IFERROR(__xludf.DUMMYFUNCTION("""COMPUTED_VALUE"""),"Prince Verma")</f>
        <v>Prince Verma</v>
      </c>
      <c r="I225" s="1" t="str">
        <f>IFERROR(__xludf.DUMMYFUNCTION("""COMPUTED_VALUE"""),"AkashH")</f>
        <v>AkashH</v>
      </c>
      <c r="K225" s="1" t="str">
        <f>IFERROR(__xludf.DUMMYFUNCTION("""COMPUTED_VALUE"""),"RATNESHWAR")</f>
        <v>RATNESHWAR</v>
      </c>
      <c r="M225" s="1" t="str">
        <f>IFERROR(__xludf.DUMMYFUNCTION("""COMPUTED_VALUE"""),"Camila")</f>
        <v>Camila</v>
      </c>
      <c r="O225" s="1" t="str">
        <f>IFERROR(__xludf.DUMMYFUNCTION("""COMPUTED_VALUE"""),"Rahesh Ravi")</f>
        <v>Rahesh Ravi</v>
      </c>
      <c r="Q225" s="1" t="str">
        <f>IFERROR(__xludf.DUMMYFUNCTION("""COMPUTED_VALUE"""),"Vladislav Varadinov")</f>
        <v>Vladislav Varadinov</v>
      </c>
    </row>
    <row r="226">
      <c r="A226" s="1" t="str">
        <f>IFERROR(__xludf.DUMMYFUNCTION("""COMPUTED_VALUE"""),"Ruthu")</f>
        <v>Ruthu</v>
      </c>
      <c r="C226" s="1" t="str">
        <f>IFERROR(__xludf.DUMMYFUNCTION("""COMPUTED_VALUE"""),"Kamila santos")</f>
        <v>Kamila santos</v>
      </c>
      <c r="E226" s="1" t="str">
        <f>IFERROR(__xludf.DUMMYFUNCTION("""COMPUTED_VALUE"""),"Stephany Berrio")</f>
        <v>Stephany Berrio</v>
      </c>
      <c r="G226" s="1" t="str">
        <f>IFERROR(__xludf.DUMMYFUNCTION("""COMPUTED_VALUE"""),"Roshan Khandelwal")</f>
        <v>Roshan Khandelwal</v>
      </c>
      <c r="I226" s="1" t="str">
        <f>IFERROR(__xludf.DUMMYFUNCTION("""COMPUTED_VALUE"""),"Hung")</f>
        <v>Hung</v>
      </c>
      <c r="K226" s="1" t="str">
        <f>IFERROR(__xludf.DUMMYFUNCTION("""COMPUTED_VALUE"""),"saimaheshkrishna")</f>
        <v>saimaheshkrishna</v>
      </c>
      <c r="M226" s="1" t="str">
        <f>IFERROR(__xludf.DUMMYFUNCTION("""COMPUTED_VALUE"""),"Manasi Gupta")</f>
        <v>Manasi Gupta</v>
      </c>
      <c r="O226" s="1" t="str">
        <f>IFERROR(__xludf.DUMMYFUNCTION("""COMPUTED_VALUE"""),"siddharth garishakurthi")</f>
        <v>siddharth garishakurthi</v>
      </c>
      <c r="Q226" s="1" t="str">
        <f>IFERROR(__xludf.DUMMYFUNCTION("""COMPUTED_VALUE"""),"Fatima Atiyya")</f>
        <v>Fatima Atiyya</v>
      </c>
    </row>
    <row r="227">
      <c r="A227" s="1" t="str">
        <f>IFERROR(__xludf.DUMMYFUNCTION("""COMPUTED_VALUE"""),"Hexuan Zhang")</f>
        <v>Hexuan Zhang</v>
      </c>
      <c r="C227" s="1" t="str">
        <f>IFERROR(__xludf.DUMMYFUNCTION("""COMPUTED_VALUE"""),"eleftheria")</f>
        <v>eleftheria</v>
      </c>
      <c r="E227" s="1" t="str">
        <f>IFERROR(__xludf.DUMMYFUNCTION("""COMPUTED_VALUE"""),"Ahmad Noor")</f>
        <v>Ahmad Noor</v>
      </c>
      <c r="G227" s="1" t="str">
        <f>IFERROR(__xludf.DUMMYFUNCTION("""COMPUTED_VALUE"""),"Lara")</f>
        <v>Lara</v>
      </c>
      <c r="I227" s="1" t="str">
        <f>IFERROR(__xludf.DUMMYFUNCTION("""COMPUTED_VALUE"""),"Saltanat Alizada")</f>
        <v>Saltanat Alizada</v>
      </c>
      <c r="K227" s="1" t="str">
        <f>IFERROR(__xludf.DUMMYFUNCTION("""COMPUTED_VALUE"""),"loginricha")</f>
        <v>loginricha</v>
      </c>
      <c r="M227" s="1" t="str">
        <f>IFERROR(__xludf.DUMMYFUNCTION("""COMPUTED_VALUE"""),"Ayoyinka")</f>
        <v>Ayoyinka</v>
      </c>
      <c r="O227" s="1" t="str">
        <f>IFERROR(__xludf.DUMMYFUNCTION("""COMPUTED_VALUE"""),"Rashmi Agnihotri")</f>
        <v>Rashmi Agnihotri</v>
      </c>
      <c r="Q227" s="1" t="str">
        <f>IFERROR(__xludf.DUMMYFUNCTION("""COMPUTED_VALUE"""),"VU Anh-Tuan")</f>
        <v>VU Anh-Tuan</v>
      </c>
    </row>
    <row r="228">
      <c r="A228" s="1" t="str">
        <f>IFERROR(__xludf.DUMMYFUNCTION("""COMPUTED_VALUE"""),"Aakash")</f>
        <v>Aakash</v>
      </c>
      <c r="C228" s="1" t="str">
        <f>IFERROR(__xludf.DUMMYFUNCTION("""COMPUTED_VALUE"""),"Lau")</f>
        <v>Lau</v>
      </c>
      <c r="E228" s="1" t="str">
        <f>IFERROR(__xludf.DUMMYFUNCTION("""COMPUTED_VALUE"""),"Peter Park")</f>
        <v>Peter Park</v>
      </c>
      <c r="G228" s="1" t="str">
        <f>IFERROR(__xludf.DUMMYFUNCTION("""COMPUTED_VALUE"""),"Pree")</f>
        <v>Pree</v>
      </c>
      <c r="I228" s="1" t="str">
        <f>IFERROR(__xludf.DUMMYFUNCTION("""COMPUTED_VALUE"""),"Jacky")</f>
        <v>Jacky</v>
      </c>
      <c r="K228" s="1" t="str">
        <f>IFERROR(__xludf.DUMMYFUNCTION("""COMPUTED_VALUE"""),"Ravi")</f>
        <v>Ravi</v>
      </c>
      <c r="M228" s="1" t="str">
        <f>IFERROR(__xludf.DUMMYFUNCTION("""COMPUTED_VALUE"""),"Murad A. Yaghi")</f>
        <v>Murad A. Yaghi</v>
      </c>
      <c r="O228" s="1" t="str">
        <f>IFERROR(__xludf.DUMMYFUNCTION("""COMPUTED_VALUE"""),"Osarugue Enehizena")</f>
        <v>Osarugue Enehizena</v>
      </c>
      <c r="Q228" s="1" t="str">
        <f>IFERROR(__xludf.DUMMYFUNCTION("""COMPUTED_VALUE"""),"Chemseddine MENAKBI")</f>
        <v>Chemseddine MENAKBI</v>
      </c>
    </row>
    <row r="229">
      <c r="A229" s="1" t="str">
        <f>IFERROR(__xludf.DUMMYFUNCTION("""COMPUTED_VALUE"""),"Raveena Pooja Kankeyan")</f>
        <v>Raveena Pooja Kankeyan</v>
      </c>
      <c r="C229" s="1" t="str">
        <f>IFERROR(__xludf.DUMMYFUNCTION("""COMPUTED_VALUE"""),"Juan Fernando Ossa Vásquez")</f>
        <v>Juan Fernando Ossa Vásquez</v>
      </c>
      <c r="E229" s="1" t="str">
        <f>IFERROR(__xludf.DUMMYFUNCTION("""COMPUTED_VALUE"""),"Varsha_Gore")</f>
        <v>Varsha_Gore</v>
      </c>
      <c r="G229" s="1" t="str">
        <f>IFERROR(__xludf.DUMMYFUNCTION("""COMPUTED_VALUE"""),"Pooja")</f>
        <v>Pooja</v>
      </c>
      <c r="I229" s="1" t="str">
        <f>IFERROR(__xludf.DUMMYFUNCTION("""COMPUTED_VALUE"""),"Samia Kiran")</f>
        <v>Samia Kiran</v>
      </c>
      <c r="K229" s="1" t="str">
        <f>IFERROR(__xludf.DUMMYFUNCTION("""COMPUTED_VALUE"""),"Geetha Saarunya Clarke")</f>
        <v>Geetha Saarunya Clarke</v>
      </c>
      <c r="M229" s="1" t="str">
        <f>IFERROR(__xludf.DUMMYFUNCTION("""COMPUTED_VALUE"""),"Iishi Patel")</f>
        <v>Iishi Patel</v>
      </c>
      <c r="O229" s="1" t="str">
        <f>IFERROR(__xludf.DUMMYFUNCTION("""COMPUTED_VALUE"""),"Gbubemi")</f>
        <v>Gbubemi</v>
      </c>
      <c r="Q229" s="1" t="str">
        <f>IFERROR(__xludf.DUMMYFUNCTION("""COMPUTED_VALUE"""),"Harsh Sharma")</f>
        <v>Harsh Sharma</v>
      </c>
    </row>
    <row r="230">
      <c r="A230" s="1" t="str">
        <f>IFERROR(__xludf.DUMMYFUNCTION("""COMPUTED_VALUE"""),"Ileana Rodriguez")</f>
        <v>Ileana Rodriguez</v>
      </c>
      <c r="C230" s="1" t="str">
        <f>IFERROR(__xludf.DUMMYFUNCTION("""COMPUTED_VALUE"""),"Mikwa Boris Tamanjong")</f>
        <v>Mikwa Boris Tamanjong</v>
      </c>
      <c r="E230" s="1" t="str">
        <f>IFERROR(__xludf.DUMMYFUNCTION("""COMPUTED_VALUE"""),"Anga.Koko")</f>
        <v>Anga.Koko</v>
      </c>
      <c r="G230" s="1" t="str">
        <f>IFERROR(__xludf.DUMMYFUNCTION("""COMPUTED_VALUE"""),"Sanyam")</f>
        <v>Sanyam</v>
      </c>
      <c r="I230" s="1" t="str">
        <f>IFERROR(__xludf.DUMMYFUNCTION("""COMPUTED_VALUE"""),"AEJAZ VELANI")</f>
        <v>AEJAZ VELANI</v>
      </c>
      <c r="K230" s="1" t="str">
        <f>IFERROR(__xludf.DUMMYFUNCTION("""COMPUTED_VALUE"""),"Tanya Aggarwal")</f>
        <v>Tanya Aggarwal</v>
      </c>
      <c r="M230" s="1" t="str">
        <f>IFERROR(__xludf.DUMMYFUNCTION("""COMPUTED_VALUE"""),"Bilal Tasneem")</f>
        <v>Bilal Tasneem</v>
      </c>
      <c r="O230" s="1" t="str">
        <f>IFERROR(__xludf.DUMMYFUNCTION("""COMPUTED_VALUE"""),"rafal kleczek")</f>
        <v>rafal kleczek</v>
      </c>
      <c r="Q230" s="1" t="str">
        <f>IFERROR(__xludf.DUMMYFUNCTION("""COMPUTED_VALUE"""),"John Munoz")</f>
        <v>John Munoz</v>
      </c>
    </row>
    <row r="231">
      <c r="A231" s="1" t="str">
        <f>IFERROR(__xludf.DUMMYFUNCTION("""COMPUTED_VALUE"""),"SatyamDG")</f>
        <v>SatyamDG</v>
      </c>
      <c r="C231" s="1" t="str">
        <f>IFERROR(__xludf.DUMMYFUNCTION("""COMPUTED_VALUE"""),"Chetan S Rane")</f>
        <v>Chetan S Rane</v>
      </c>
      <c r="E231" s="1" t="str">
        <f>IFERROR(__xludf.DUMMYFUNCTION("""COMPUTED_VALUE"""),"FedericoM")</f>
        <v>FedericoM</v>
      </c>
      <c r="G231" s="1" t="str">
        <f>IFERROR(__xludf.DUMMYFUNCTION("""COMPUTED_VALUE"""),"Aayushi")</f>
        <v>Aayushi</v>
      </c>
      <c r="I231" s="1" t="str">
        <f>IFERROR(__xludf.DUMMYFUNCTION("""COMPUTED_VALUE"""),"Tejaswini G")</f>
        <v>Tejaswini G</v>
      </c>
      <c r="K231" s="1" t="str">
        <f>IFERROR(__xludf.DUMMYFUNCTION("""COMPUTED_VALUE"""),"Richa")</f>
        <v>Richa</v>
      </c>
      <c r="M231" s="1" t="str">
        <f>IFERROR(__xludf.DUMMYFUNCTION("""COMPUTED_VALUE"""),"Sri Sharanya")</f>
        <v>Sri Sharanya</v>
      </c>
      <c r="O231" s="1" t="str">
        <f>IFERROR(__xludf.DUMMYFUNCTION("""COMPUTED_VALUE"""),"Ezenworo Ebuka")</f>
        <v>Ezenworo Ebuka</v>
      </c>
      <c r="Q231" s="1" t="str">
        <f>IFERROR(__xludf.DUMMYFUNCTION("""COMPUTED_VALUE"""),"")</f>
        <v/>
      </c>
    </row>
    <row r="232">
      <c r="A232" s="1" t="str">
        <f>IFERROR(__xludf.DUMMYFUNCTION("""COMPUTED_VALUE"""),"Tunde")</f>
        <v>Tunde</v>
      </c>
      <c r="C232" s="1" t="str">
        <f>IFERROR(__xludf.DUMMYFUNCTION("""COMPUTED_VALUE"""),"Ayo")</f>
        <v>Ayo</v>
      </c>
      <c r="E232" s="1" t="str">
        <f>IFERROR(__xludf.DUMMYFUNCTION("""COMPUTED_VALUE"""),"Vikram Purohit")</f>
        <v>Vikram Purohit</v>
      </c>
      <c r="G232" s="1" t="str">
        <f>IFERROR(__xludf.DUMMYFUNCTION("""COMPUTED_VALUE"""),"Ariqoh Fauziyah")</f>
        <v>Ariqoh Fauziyah</v>
      </c>
      <c r="I232" s="1" t="str">
        <f>IFERROR(__xludf.DUMMYFUNCTION("""COMPUTED_VALUE"""),"Srinath Velavan")</f>
        <v>Srinath Velavan</v>
      </c>
      <c r="K232" s="1" t="str">
        <f>IFERROR(__xludf.DUMMYFUNCTION("""COMPUTED_VALUE"""),"Ram")</f>
        <v>Ram</v>
      </c>
      <c r="M232" s="1" t="str">
        <f>IFERROR(__xludf.DUMMYFUNCTION("""COMPUTED_VALUE"""),"Arthur Reis de Carvalho")</f>
        <v>Arthur Reis de Carvalho</v>
      </c>
      <c r="O232" s="1" t="str">
        <f>IFERROR(__xludf.DUMMYFUNCTION("""COMPUTED_VALUE"""),"Mizzle")</f>
        <v>Mizzle</v>
      </c>
      <c r="Q232" s="1" t="str">
        <f>IFERROR(__xludf.DUMMYFUNCTION("""COMPUTED_VALUE"""),"")</f>
        <v/>
      </c>
    </row>
    <row r="233">
      <c r="A233" s="1" t="str">
        <f>IFERROR(__xludf.DUMMYFUNCTION("""COMPUTED_VALUE"""),"Humberto")</f>
        <v>Humberto</v>
      </c>
      <c r="C233" s="1" t="str">
        <f>IFERROR(__xludf.DUMMYFUNCTION("""COMPUTED_VALUE"""),"Nupur R. Gopali")</f>
        <v>Nupur R. Gopali</v>
      </c>
      <c r="E233" s="1" t="str">
        <f>IFERROR(__xludf.DUMMYFUNCTION("""COMPUTED_VALUE"""),"Jonas Afutu")</f>
        <v>Jonas Afutu</v>
      </c>
      <c r="G233" s="1" t="str">
        <f>IFERROR(__xludf.DUMMYFUNCTION("""COMPUTED_VALUE"""),"sanyamx")</f>
        <v>sanyamx</v>
      </c>
      <c r="I233" s="1" t="str">
        <f>IFERROR(__xludf.DUMMYFUNCTION("""COMPUTED_VALUE"""),"Gonzalo Peraza")</f>
        <v>Gonzalo Peraza</v>
      </c>
      <c r="K233" s="1" t="str">
        <f>IFERROR(__xludf.DUMMYFUNCTION("""COMPUTED_VALUE"""),"Devanshi")</f>
        <v>Devanshi</v>
      </c>
      <c r="M233" s="1" t="str">
        <f>IFERROR(__xludf.DUMMYFUNCTION("""COMPUTED_VALUE"""),"Yogesh J")</f>
        <v>Yogesh J</v>
      </c>
      <c r="O233" s="1" t="str">
        <f>IFERROR(__xludf.DUMMYFUNCTION("""COMPUTED_VALUE"""),"Dhananjay Sharma")</f>
        <v>Dhananjay Sharma</v>
      </c>
      <c r="Q233" s="1" t="str">
        <f>IFERROR(__xludf.DUMMYFUNCTION("""COMPUTED_VALUE"""),"")</f>
        <v/>
      </c>
    </row>
    <row r="234">
      <c r="A234" s="1" t="str">
        <f>IFERROR(__xludf.DUMMYFUNCTION("""COMPUTED_VALUE"""),"Satish Mulay")</f>
        <v>Satish Mulay</v>
      </c>
      <c r="C234" s="1" t="str">
        <f>IFERROR(__xludf.DUMMYFUNCTION("""COMPUTED_VALUE"""),"Anna")</f>
        <v>Anna</v>
      </c>
      <c r="E234" s="1" t="str">
        <f>IFERROR(__xludf.DUMMYFUNCTION("""COMPUTED_VALUE"""),"Evgeny Lavrov")</f>
        <v>Evgeny Lavrov</v>
      </c>
      <c r="G234" s="1" t="str">
        <f>IFERROR(__xludf.DUMMYFUNCTION("""COMPUTED_VALUE"""),"Oguchi Ebuka Philip")</f>
        <v>Oguchi Ebuka Philip</v>
      </c>
      <c r="I234" s="1" t="str">
        <f>IFERROR(__xludf.DUMMYFUNCTION("""COMPUTED_VALUE"""),"Chetna.")</f>
        <v>Chetna.</v>
      </c>
      <c r="K234" s="1" t="str">
        <f>IFERROR(__xludf.DUMMYFUNCTION("""COMPUTED_VALUE"""),"malinda")</f>
        <v>malinda</v>
      </c>
      <c r="M234" s="1" t="str">
        <f>IFERROR(__xludf.DUMMYFUNCTION("""COMPUTED_VALUE"""),"Aditi Singh")</f>
        <v>Aditi Singh</v>
      </c>
      <c r="O234" s="1" t="str">
        <f>IFERROR(__xludf.DUMMYFUNCTION("""COMPUTED_VALUE"""),"Jayani Edirisinghe")</f>
        <v>Jayani Edirisinghe</v>
      </c>
      <c r="Q234" s="1" t="str">
        <f>IFERROR(__xludf.DUMMYFUNCTION("""COMPUTED_VALUE"""),"")</f>
        <v/>
      </c>
    </row>
    <row r="235">
      <c r="A235" s="1" t="str">
        <f>IFERROR(__xludf.DUMMYFUNCTION("""COMPUTED_VALUE"""),"Khushboo")</f>
        <v>Khushboo</v>
      </c>
      <c r="C235" s="1" t="str">
        <f>IFERROR(__xludf.DUMMYFUNCTION("""COMPUTED_VALUE"""),"Sandra")</f>
        <v>Sandra</v>
      </c>
      <c r="E235" s="1" t="str">
        <f>IFERROR(__xludf.DUMMYFUNCTION("""COMPUTED_VALUE"""),"Claudia")</f>
        <v>Claudia</v>
      </c>
      <c r="G235" s="1" t="str">
        <f>IFERROR(__xludf.DUMMYFUNCTION("""COMPUTED_VALUE"""),"Rina Manjeswar")</f>
        <v>Rina Manjeswar</v>
      </c>
      <c r="I235" s="1" t="str">
        <f>IFERROR(__xludf.DUMMYFUNCTION("""COMPUTED_VALUE"""),"MichaelOlojo.Udacity")</f>
        <v>MichaelOlojo.Udacity</v>
      </c>
      <c r="K235" s="1" t="str">
        <f>IFERROR(__xludf.DUMMYFUNCTION("""COMPUTED_VALUE"""),"jayakumarvs")</f>
        <v>jayakumarvs</v>
      </c>
      <c r="M235" s="1" t="str">
        <f>IFERROR(__xludf.DUMMYFUNCTION("""COMPUTED_VALUE"""),"Viral Mamniya")</f>
        <v>Viral Mamniya</v>
      </c>
      <c r="O235" s="1" t="str">
        <f>IFERROR(__xludf.DUMMYFUNCTION("""COMPUTED_VALUE"""),"Krishna Kuchibhotla")</f>
        <v>Krishna Kuchibhotla</v>
      </c>
      <c r="Q235" s="1" t="str">
        <f>IFERROR(__xludf.DUMMYFUNCTION("""COMPUTED_VALUE"""),"")</f>
        <v/>
      </c>
    </row>
    <row r="236">
      <c r="A236" s="1" t="str">
        <f>IFERROR(__xludf.DUMMYFUNCTION("""COMPUTED_VALUE"""),"Adriana Cárdenas")</f>
        <v>Adriana Cárdenas</v>
      </c>
      <c r="C236" s="1" t="str">
        <f>IFERROR(__xludf.DUMMYFUNCTION("""COMPUTED_VALUE"""),"Dayris RM")</f>
        <v>Dayris RM</v>
      </c>
      <c r="E236" s="1" t="str">
        <f>IFERROR(__xludf.DUMMYFUNCTION("""COMPUTED_VALUE"""),"iEvidently")</f>
        <v>iEvidently</v>
      </c>
      <c r="G236" s="1" t="str">
        <f>IFERROR(__xludf.DUMMYFUNCTION("""COMPUTED_VALUE"""),"Ashika")</f>
        <v>Ashika</v>
      </c>
      <c r="I236" s="1" t="str">
        <f>IFERROR(__xludf.DUMMYFUNCTION("""COMPUTED_VALUE"""),"Sayed Ahmed")</f>
        <v>Sayed Ahmed</v>
      </c>
      <c r="K236" s="1" t="str">
        <f>IFERROR(__xludf.DUMMYFUNCTION("""COMPUTED_VALUE"""),"pannann")</f>
        <v>pannann</v>
      </c>
      <c r="M236" s="1" t="str">
        <f>IFERROR(__xludf.DUMMYFUNCTION("""COMPUTED_VALUE"""),"Philo R")</f>
        <v>Philo R</v>
      </c>
      <c r="O236" s="1" t="str">
        <f>IFERROR(__xludf.DUMMYFUNCTION("""COMPUTED_VALUE"""),"Chathurangi Shyalika")</f>
        <v>Chathurangi Shyalika</v>
      </c>
      <c r="Q236" s="1" t="str">
        <f>IFERROR(__xludf.DUMMYFUNCTION("""COMPUTED_VALUE"""),"")</f>
        <v/>
      </c>
    </row>
    <row r="237">
      <c r="A237" s="1" t="str">
        <f>IFERROR(__xludf.DUMMYFUNCTION("""COMPUTED_VALUE"""),"Lalitha Nimmaraju")</f>
        <v>Lalitha Nimmaraju</v>
      </c>
      <c r="C237" s="1" t="str">
        <f>IFERROR(__xludf.DUMMYFUNCTION("""COMPUTED_VALUE"""),"RJPuzniak")</f>
        <v>RJPuzniak</v>
      </c>
      <c r="E237" s="1" t="str">
        <f>IFERROR(__xludf.DUMMYFUNCTION("""COMPUTED_VALUE"""),"Mobasshir Bhuiyan")</f>
        <v>Mobasshir Bhuiyan</v>
      </c>
      <c r="G237" s="1" t="str">
        <f>IFERROR(__xludf.DUMMYFUNCTION("""COMPUTED_VALUE"""),"Sai Tarun Kaniganti")</f>
        <v>Sai Tarun Kaniganti</v>
      </c>
      <c r="I237" s="1" t="str">
        <f>IFERROR(__xludf.DUMMYFUNCTION("""COMPUTED_VALUE"""),"edaaydinea")</f>
        <v>edaaydinea</v>
      </c>
      <c r="K237" s="1" t="str">
        <f>IFERROR(__xludf.DUMMYFUNCTION("""COMPUTED_VALUE"""),"Paitoon Prownets")</f>
        <v>Paitoon Prownets</v>
      </c>
      <c r="M237" s="1" t="str">
        <f>IFERROR(__xludf.DUMMYFUNCTION("""COMPUTED_VALUE"""),"Md. Abdul Monim")</f>
        <v>Md. Abdul Monim</v>
      </c>
      <c r="O237" s="1" t="str">
        <f>IFERROR(__xludf.DUMMYFUNCTION("""COMPUTED_VALUE"""),"Pranita.shrestha")</f>
        <v>Pranita.shrestha</v>
      </c>
      <c r="Q237" s="1" t="str">
        <f>IFERROR(__xludf.DUMMYFUNCTION("""COMPUTED_VALUE"""),"")</f>
        <v/>
      </c>
    </row>
    <row r="238">
      <c r="A238" s="1" t="str">
        <f>IFERROR(__xludf.DUMMYFUNCTION("""COMPUTED_VALUE"""),"Anusha S Raj")</f>
        <v>Anusha S Raj</v>
      </c>
      <c r="C238" s="1" t="str">
        <f>IFERROR(__xludf.DUMMYFUNCTION("""COMPUTED_VALUE"""),"Priyansh Gupta")</f>
        <v>Priyansh Gupta</v>
      </c>
      <c r="E238" s="1" t="str">
        <f>IFERROR(__xludf.DUMMYFUNCTION("""COMPUTED_VALUE"""),"R. Reis")</f>
        <v>R. Reis</v>
      </c>
      <c r="G238" s="1" t="str">
        <f>IFERROR(__xludf.DUMMYFUNCTION("""COMPUTED_VALUE"""),"Abhra Debroy")</f>
        <v>Abhra Debroy</v>
      </c>
      <c r="I238" s="1" t="str">
        <f>IFERROR(__xludf.DUMMYFUNCTION("""COMPUTED_VALUE"""),"Li Zhishan")</f>
        <v>Li Zhishan</v>
      </c>
      <c r="K238" s="1" t="str">
        <f>IFERROR(__xludf.DUMMYFUNCTION("""COMPUTED_VALUE"""),"Abhisheek Mondal")</f>
        <v>Abhisheek Mondal</v>
      </c>
      <c r="M238" s="1" t="str">
        <f>IFERROR(__xludf.DUMMYFUNCTION("""COMPUTED_VALUE"""),"Olajumoke")</f>
        <v>Olajumoke</v>
      </c>
      <c r="O238" s="1" t="str">
        <f>IFERROR(__xludf.DUMMYFUNCTION("""COMPUTED_VALUE"""),"Carolina Santana")</f>
        <v>Carolina Santana</v>
      </c>
      <c r="Q238" s="1" t="str">
        <f>IFERROR(__xludf.DUMMYFUNCTION("""COMPUTED_VALUE"""),"")</f>
        <v/>
      </c>
    </row>
    <row r="239">
      <c r="A239" s="1" t="str">
        <f>IFERROR(__xludf.DUMMYFUNCTION("""COMPUTED_VALUE"""),"Yash Bhawsar")</f>
        <v>Yash Bhawsar</v>
      </c>
      <c r="C239" s="1" t="str">
        <f>IFERROR(__xludf.DUMMYFUNCTION("""COMPUTED_VALUE"""),"rana abdalla")</f>
        <v>rana abdalla</v>
      </c>
      <c r="E239" s="1" t="str">
        <f>IFERROR(__xludf.DUMMYFUNCTION("""COMPUTED_VALUE"""),"Subhendu Maji")</f>
        <v>Subhendu Maji</v>
      </c>
      <c r="G239" s="1" t="str">
        <f>IFERROR(__xludf.DUMMYFUNCTION("""COMPUTED_VALUE"""),"Ade")</f>
        <v>Ade</v>
      </c>
      <c r="I239" s="1" t="str">
        <f>IFERROR(__xludf.DUMMYFUNCTION("""COMPUTED_VALUE"""),"Olga Gnatenko")</f>
        <v>Olga Gnatenko</v>
      </c>
      <c r="K239" s="1" t="str">
        <f>IFERROR(__xludf.DUMMYFUNCTION("""COMPUTED_VALUE"""),"Darius Moruri")</f>
        <v>Darius Moruri</v>
      </c>
      <c r="M239" s="1" t="str">
        <f>IFERROR(__xludf.DUMMYFUNCTION("""COMPUTED_VALUE"""),"Nihith Reddy")</f>
        <v>Nihith Reddy</v>
      </c>
      <c r="O239" s="1" t="str">
        <f>IFERROR(__xludf.DUMMYFUNCTION("""COMPUTED_VALUE"""),"rhotimie")</f>
        <v>rhotimie</v>
      </c>
      <c r="Q239" s="1" t="str">
        <f>IFERROR(__xludf.DUMMYFUNCTION("""COMPUTED_VALUE"""),"")</f>
        <v/>
      </c>
    </row>
    <row r="240">
      <c r="A240" s="1" t="str">
        <f>IFERROR(__xludf.DUMMYFUNCTION("""COMPUTED_VALUE"""),"Sudipta")</f>
        <v>Sudipta</v>
      </c>
      <c r="C240" s="1" t="str">
        <f>IFERROR(__xludf.DUMMYFUNCTION("""COMPUTED_VALUE"""),"Deep_B")</f>
        <v>Deep_B</v>
      </c>
      <c r="E240" s="1" t="str">
        <f>IFERROR(__xludf.DUMMYFUNCTION("""COMPUTED_VALUE"""),"Abdalmalek Abu-raddaha")</f>
        <v>Abdalmalek Abu-raddaha</v>
      </c>
      <c r="G240" s="1" t="str">
        <f>IFERROR(__xludf.DUMMYFUNCTION("""COMPUTED_VALUE"""),"EcegulAktug")</f>
        <v>EcegulAktug</v>
      </c>
      <c r="I240" s="1" t="str">
        <f>IFERROR(__xludf.DUMMYFUNCTION("""COMPUTED_VALUE"""),"Prateek Mishra")</f>
        <v>Prateek Mishra</v>
      </c>
      <c r="K240" s="1" t="str">
        <f>IFERROR(__xludf.DUMMYFUNCTION("""COMPUTED_VALUE"""),"chinta Bindhu Sri")</f>
        <v>chinta Bindhu Sri</v>
      </c>
      <c r="M240" s="1" t="str">
        <f>IFERROR(__xludf.DUMMYFUNCTION("""COMPUTED_VALUE"""),"Lulua")</f>
        <v>Lulua</v>
      </c>
      <c r="O240" s="1" t="str">
        <f>IFERROR(__xludf.DUMMYFUNCTION("""COMPUTED_VALUE"""),"Abigail Faith Williams")</f>
        <v>Abigail Faith Williams</v>
      </c>
      <c r="Q240" s="1" t="str">
        <f>IFERROR(__xludf.DUMMYFUNCTION("""COMPUTED_VALUE"""),"")</f>
        <v/>
      </c>
    </row>
    <row r="241">
      <c r="A241" s="1" t="str">
        <f>IFERROR(__xludf.DUMMYFUNCTION("""COMPUTED_VALUE"""),"Archita Totla")</f>
        <v>Archita Totla</v>
      </c>
      <c r="C241" s="1" t="str">
        <f>IFERROR(__xludf.DUMMYFUNCTION("""COMPUTED_VALUE"""),"Astika Nehra")</f>
        <v>Astika Nehra</v>
      </c>
      <c r="E241" s="1" t="str">
        <f>IFERROR(__xludf.DUMMYFUNCTION("""COMPUTED_VALUE"""),"Joe Manycks Nungu")</f>
        <v>Joe Manycks Nungu</v>
      </c>
      <c r="G241" s="1" t="str">
        <f>IFERROR(__xludf.DUMMYFUNCTION("""COMPUTED_VALUE"""),"surekha Ramireddy")</f>
        <v>surekha Ramireddy</v>
      </c>
      <c r="I241" s="1" t="str">
        <f>IFERROR(__xludf.DUMMYFUNCTION("""COMPUTED_VALUE"""),"amoskipkemei12")</f>
        <v>amoskipkemei12</v>
      </c>
      <c r="K241" s="1" t="str">
        <f>IFERROR(__xludf.DUMMYFUNCTION("""COMPUTED_VALUE"""),"Revanth")</f>
        <v>Revanth</v>
      </c>
      <c r="M241" s="1" t="str">
        <f>IFERROR(__xludf.DUMMYFUNCTION("""COMPUTED_VALUE"""),"iair linker")</f>
        <v>iair linker</v>
      </c>
      <c r="O241" s="1" t="str">
        <f>IFERROR(__xludf.DUMMYFUNCTION("""COMPUTED_VALUE"""),"Deyvit Hernandez")</f>
        <v>Deyvit Hernandez</v>
      </c>
      <c r="Q241" s="1" t="str">
        <f>IFERROR(__xludf.DUMMYFUNCTION("""COMPUTED_VALUE"""),"")</f>
        <v/>
      </c>
    </row>
    <row r="242">
      <c r="A242" s="1" t="str">
        <f>IFERROR(__xludf.DUMMYFUNCTION("""COMPUTED_VALUE"""),"Vipul")</f>
        <v>Vipul</v>
      </c>
      <c r="C242" s="1" t="str">
        <f>IFERROR(__xludf.DUMMYFUNCTION("""COMPUTED_VALUE"""),"Thalita chargel")</f>
        <v>Thalita chargel</v>
      </c>
      <c r="E242" s="1" t="str">
        <f>IFERROR(__xludf.DUMMYFUNCTION("""COMPUTED_VALUE"""),"Hadissah")</f>
        <v>Hadissah</v>
      </c>
      <c r="G242" s="1" t="str">
        <f>IFERROR(__xludf.DUMMYFUNCTION("""COMPUTED_VALUE"""),"Vivek Rai")</f>
        <v>Vivek Rai</v>
      </c>
      <c r="I242" s="1" t="str">
        <f>IFERROR(__xludf.DUMMYFUNCTION("""COMPUTED_VALUE"""),"M. Saqib")</f>
        <v>M. Saqib</v>
      </c>
      <c r="K242" s="1" t="str">
        <f>IFERROR(__xludf.DUMMYFUNCTION("""COMPUTED_VALUE"""),"Namrata13")</f>
        <v>Namrata13</v>
      </c>
      <c r="M242" s="1" t="str">
        <f>IFERROR(__xludf.DUMMYFUNCTION("""COMPUTED_VALUE"""),"Mokarrameh Einlou")</f>
        <v>Mokarrameh Einlou</v>
      </c>
      <c r="O242" s="1" t="str">
        <f>IFERROR(__xludf.DUMMYFUNCTION("""COMPUTED_VALUE"""),"Satyendra Gupta")</f>
        <v>Satyendra Gupta</v>
      </c>
      <c r="Q242" s="1" t="str">
        <f>IFERROR(__xludf.DUMMYFUNCTION("""COMPUTED_VALUE"""),"")</f>
        <v/>
      </c>
    </row>
    <row r="243">
      <c r="A243" s="1" t="str">
        <f>IFERROR(__xludf.DUMMYFUNCTION("""COMPUTED_VALUE"""),"Sara ahmed")</f>
        <v>Sara ahmed</v>
      </c>
      <c r="C243" s="1" t="str">
        <f>IFERROR(__xludf.DUMMYFUNCTION("""COMPUTED_VALUE"""),"Anindam Som")</f>
        <v>Anindam Som</v>
      </c>
      <c r="E243" s="1" t="str">
        <f>IFERROR(__xludf.DUMMYFUNCTION("""COMPUTED_VALUE"""),"Sri Devi Upadhyayula")</f>
        <v>Sri Devi Upadhyayula</v>
      </c>
      <c r="G243" s="1" t="str">
        <f>IFERROR(__xludf.DUMMYFUNCTION("""COMPUTED_VALUE"""),"emily")</f>
        <v>emily</v>
      </c>
      <c r="I243" s="1" t="str">
        <f>IFERROR(__xludf.DUMMYFUNCTION("""COMPUTED_VALUE"""),"Sara")</f>
        <v>Sara</v>
      </c>
      <c r="K243" s="1" t="str">
        <f>IFERROR(__xludf.DUMMYFUNCTION("""COMPUTED_VALUE"""),"Abdul Azeem")</f>
        <v>Abdul Azeem</v>
      </c>
      <c r="M243" s="1" t="str">
        <f>IFERROR(__xludf.DUMMYFUNCTION("""COMPUTED_VALUE"""),"Werlindo")</f>
        <v>Werlindo</v>
      </c>
      <c r="O243" s="1" t="str">
        <f>IFERROR(__xludf.DUMMYFUNCTION("""COMPUTED_VALUE"""),"Alex")</f>
        <v>Alex</v>
      </c>
      <c r="Q243" s="1" t="str">
        <f>IFERROR(__xludf.DUMMYFUNCTION("""COMPUTED_VALUE"""),"")</f>
        <v/>
      </c>
    </row>
    <row r="244">
      <c r="A244" s="1" t="str">
        <f>IFERROR(__xludf.DUMMYFUNCTION("""COMPUTED_VALUE"""),"Miltiadis Karagiannis")</f>
        <v>Miltiadis Karagiannis</v>
      </c>
      <c r="C244" s="1" t="str">
        <f>IFERROR(__xludf.DUMMYFUNCTION("""COMPUTED_VALUE"""),"S H Aishwarya")</f>
        <v>S H Aishwarya</v>
      </c>
      <c r="E244" s="1" t="str">
        <f>IFERROR(__xludf.DUMMYFUNCTION("""COMPUTED_VALUE"""),"Dennis Andoh")</f>
        <v>Dennis Andoh</v>
      </c>
      <c r="G244" s="1" t="str">
        <f>IFERROR(__xludf.DUMMYFUNCTION("""COMPUTED_VALUE"""),"jaisingh")</f>
        <v>jaisingh</v>
      </c>
      <c r="I244" s="1" t="str">
        <f>IFERROR(__xludf.DUMMYFUNCTION("""COMPUTED_VALUE"""),"Tina")</f>
        <v>Tina</v>
      </c>
      <c r="K244" s="1" t="str">
        <f>IFERROR(__xludf.DUMMYFUNCTION("""COMPUTED_VALUE"""),"Zoro")</f>
        <v>Zoro</v>
      </c>
      <c r="M244" s="1" t="str">
        <f>IFERROR(__xludf.DUMMYFUNCTION("""COMPUTED_VALUE"""),"Minoli Vartak")</f>
        <v>Minoli Vartak</v>
      </c>
      <c r="O244" s="1" t="str">
        <f>IFERROR(__xludf.DUMMYFUNCTION("""COMPUTED_VALUE"""),"Nneka Onwueme")</f>
        <v>Nneka Onwueme</v>
      </c>
      <c r="Q244" s="1" t="str">
        <f>IFERROR(__xludf.DUMMYFUNCTION("""COMPUTED_VALUE"""),"")</f>
        <v/>
      </c>
    </row>
    <row r="245">
      <c r="A245" s="1" t="str">
        <f>IFERROR(__xludf.DUMMYFUNCTION("""COMPUTED_VALUE"""),"Omowunmi")</f>
        <v>Omowunmi</v>
      </c>
      <c r="C245" s="1" t="str">
        <f>IFERROR(__xludf.DUMMYFUNCTION("""COMPUTED_VALUE"""),"ujjwal kalkhande")</f>
        <v>ujjwal kalkhande</v>
      </c>
      <c r="E245" s="1" t="str">
        <f>IFERROR(__xludf.DUMMYFUNCTION("""COMPUTED_VALUE"""),"Opeyemi Farinde")</f>
        <v>Opeyemi Farinde</v>
      </c>
      <c r="G245" s="1" t="str">
        <f>IFERROR(__xludf.DUMMYFUNCTION("""COMPUTED_VALUE"""),"Nischitha N")</f>
        <v>Nischitha N</v>
      </c>
      <c r="I245" s="1" t="str">
        <f>IFERROR(__xludf.DUMMYFUNCTION("""COMPUTED_VALUE"""),"mr.kleffy")</f>
        <v>mr.kleffy</v>
      </c>
      <c r="K245" s="1" t="str">
        <f>IFERROR(__xludf.DUMMYFUNCTION("""COMPUTED_VALUE"""),"bego")</f>
        <v>bego</v>
      </c>
      <c r="M245" s="1" t="str">
        <f>IFERROR(__xludf.DUMMYFUNCTION("""COMPUTED_VALUE"""),"Maitri Paslae")</f>
        <v>Maitri Paslae</v>
      </c>
      <c r="O245" s="1" t="str">
        <f>IFERROR(__xludf.DUMMYFUNCTION("""COMPUTED_VALUE"""),"Ting Lan")</f>
        <v>Ting Lan</v>
      </c>
      <c r="Q245" s="1" t="str">
        <f>IFERROR(__xludf.DUMMYFUNCTION("""COMPUTED_VALUE"""),"")</f>
        <v/>
      </c>
    </row>
    <row r="246">
      <c r="A246" s="1" t="str">
        <f>IFERROR(__xludf.DUMMYFUNCTION("""COMPUTED_VALUE"""),"RohankumarReddyDamagatla")</f>
        <v>RohankumarReddyDamagatla</v>
      </c>
      <c r="C246" s="1" t="str">
        <f>IFERROR(__xludf.DUMMYFUNCTION("""COMPUTED_VALUE"""),"Zahra Nabila Izdihar")</f>
        <v>Zahra Nabila Izdihar</v>
      </c>
      <c r="E246" s="1" t="str">
        <f>IFERROR(__xludf.DUMMYFUNCTION("""COMPUTED_VALUE"""),"chidozie")</f>
        <v>chidozie</v>
      </c>
      <c r="G246" s="1" t="str">
        <f>IFERROR(__xludf.DUMMYFUNCTION("""COMPUTED_VALUE"""),"Thandiwe Khalaki")</f>
        <v>Thandiwe Khalaki</v>
      </c>
      <c r="I246" s="1" t="str">
        <f>IFERROR(__xludf.DUMMYFUNCTION("""COMPUTED_VALUE"""),"Anka")</f>
        <v>Anka</v>
      </c>
      <c r="K246" s="1" t="str">
        <f>IFERROR(__xludf.DUMMYFUNCTION("""COMPUTED_VALUE"""),"Krash")</f>
        <v>Krash</v>
      </c>
      <c r="M246" s="1" t="str">
        <f>IFERROR(__xludf.DUMMYFUNCTION("""COMPUTED_VALUE"""),"Minoli Vartak")</f>
        <v>Minoli Vartak</v>
      </c>
      <c r="O246" s="1" t="str">
        <f>IFERROR(__xludf.DUMMYFUNCTION("""COMPUTED_VALUE"""),"Oistamo Mamadsaidova")</f>
        <v>Oistamo Mamadsaidova</v>
      </c>
      <c r="Q246" s="1" t="str">
        <f>IFERROR(__xludf.DUMMYFUNCTION("""COMPUTED_VALUE"""),"")</f>
        <v/>
      </c>
    </row>
    <row r="247">
      <c r="A247" s="1" t="str">
        <f>IFERROR(__xludf.DUMMYFUNCTION("""COMPUTED_VALUE"""),"Shweta")</f>
        <v>Shweta</v>
      </c>
      <c r="C247" s="1" t="str">
        <f>IFERROR(__xludf.DUMMYFUNCTION("""COMPUTED_VALUE"""),"annanya24")</f>
        <v>annanya24</v>
      </c>
      <c r="E247" s="1" t="str">
        <f>IFERROR(__xludf.DUMMYFUNCTION("""COMPUTED_VALUE"""),"Omobolaji")</f>
        <v>Omobolaji</v>
      </c>
      <c r="G247" s="1" t="str">
        <f>IFERROR(__xludf.DUMMYFUNCTION("""COMPUTED_VALUE"""),"Anand Kumar Pandey")</f>
        <v>Anand Kumar Pandey</v>
      </c>
      <c r="I247" s="1" t="str">
        <f>IFERROR(__xludf.DUMMYFUNCTION("""COMPUTED_VALUE"""),"Diogo Silva")</f>
        <v>Diogo Silva</v>
      </c>
      <c r="K247" s="1" t="str">
        <f>IFERROR(__xludf.DUMMYFUNCTION("""COMPUTED_VALUE"""),"Tanaya")</f>
        <v>Tanaya</v>
      </c>
      <c r="M247" s="1" t="str">
        <f>IFERROR(__xludf.DUMMYFUNCTION("""COMPUTED_VALUE"""),"Khyati")</f>
        <v>Khyati</v>
      </c>
      <c r="O247" s="1" t="str">
        <f>IFERROR(__xludf.DUMMYFUNCTION("""COMPUTED_VALUE"""),"valeriocardoso")</f>
        <v>valeriocardoso</v>
      </c>
      <c r="Q247" s="1" t="str">
        <f>IFERROR(__xludf.DUMMYFUNCTION("""COMPUTED_VALUE"""),"")</f>
        <v/>
      </c>
    </row>
    <row r="248">
      <c r="A248" s="1" t="str">
        <f>IFERROR(__xludf.DUMMYFUNCTION("""COMPUTED_VALUE"""),"Rafael Wilson Volpato da Cunha")</f>
        <v>Rafael Wilson Volpato da Cunha</v>
      </c>
      <c r="C248" s="1" t="str">
        <f>IFERROR(__xludf.DUMMYFUNCTION("""COMPUTED_VALUE"""),"Dafferianto Trinugroho")</f>
        <v>Dafferianto Trinugroho</v>
      </c>
      <c r="E248" s="1" t="str">
        <f>IFERROR(__xludf.DUMMYFUNCTION("""COMPUTED_VALUE"""),"Mahmoud Essam")</f>
        <v>Mahmoud Essam</v>
      </c>
      <c r="G248" s="1" t="str">
        <f>IFERROR(__xludf.DUMMYFUNCTION("""COMPUTED_VALUE"""),"Chitisha.Ud")</f>
        <v>Chitisha.Ud</v>
      </c>
      <c r="I248" s="1" t="str">
        <f>IFERROR(__xludf.DUMMYFUNCTION("""COMPUTED_VALUE"""),"Ayushi")</f>
        <v>Ayushi</v>
      </c>
      <c r="K248" s="1" t="str">
        <f>IFERROR(__xludf.DUMMYFUNCTION("""COMPUTED_VALUE"""),"Anum Abdullah")</f>
        <v>Anum Abdullah</v>
      </c>
      <c r="M248" s="1" t="str">
        <f>IFERROR(__xludf.DUMMYFUNCTION("""COMPUTED_VALUE"""),"Eman")</f>
        <v>Eman</v>
      </c>
      <c r="O248" s="1" t="str">
        <f>IFERROR(__xludf.DUMMYFUNCTION("""COMPUTED_VALUE"""),"Nicolas Lecaros")</f>
        <v>Nicolas Lecaros</v>
      </c>
      <c r="Q248" s="1" t="str">
        <f>IFERROR(__xludf.DUMMYFUNCTION("""COMPUTED_VALUE"""),"")</f>
        <v/>
      </c>
    </row>
    <row r="249">
      <c r="A249" s="1" t="str">
        <f>IFERROR(__xludf.DUMMYFUNCTION("""COMPUTED_VALUE"""),"Shagun")</f>
        <v>Shagun</v>
      </c>
      <c r="C249" s="1" t="str">
        <f>IFERROR(__xludf.DUMMYFUNCTION("""COMPUTED_VALUE"""),"Kaushal kashyap")</f>
        <v>Kaushal kashyap</v>
      </c>
      <c r="E249" s="1" t="str">
        <f>IFERROR(__xludf.DUMMYFUNCTION("""COMPUTED_VALUE"""),"David 416")</f>
        <v>David 416</v>
      </c>
      <c r="G249" s="1" t="str">
        <f>IFERROR(__xludf.DUMMYFUNCTION("""COMPUTED_VALUE"""),"Nimisha Singh")</f>
        <v>Nimisha Singh</v>
      </c>
      <c r="I249" s="1" t="str">
        <f>IFERROR(__xludf.DUMMYFUNCTION("""COMPUTED_VALUE"""),"Pooja Sajnani")</f>
        <v>Pooja Sajnani</v>
      </c>
      <c r="K249" s="1" t="str">
        <f>IFERROR(__xludf.DUMMYFUNCTION("""COMPUTED_VALUE"""),"abdul")</f>
        <v>abdul</v>
      </c>
      <c r="M249" s="1" t="str">
        <f>IFERROR(__xludf.DUMMYFUNCTION("""COMPUTED_VALUE"""),"Lin C.")</f>
        <v>Lin C.</v>
      </c>
      <c r="O249" s="1" t="str">
        <f>IFERROR(__xludf.DUMMYFUNCTION("""COMPUTED_VALUE"""),"RENE AIZA")</f>
        <v>RENE AIZA</v>
      </c>
      <c r="Q249" s="1" t="str">
        <f>IFERROR(__xludf.DUMMYFUNCTION("""COMPUTED_VALUE"""),"")</f>
        <v/>
      </c>
    </row>
    <row r="250">
      <c r="A250" s="1" t="str">
        <f>IFERROR(__xludf.DUMMYFUNCTION("""COMPUTED_VALUE"""),"Ayesha Akhtar")</f>
        <v>Ayesha Akhtar</v>
      </c>
      <c r="C250" s="1" t="str">
        <f>IFERROR(__xludf.DUMMYFUNCTION("""COMPUTED_VALUE"""),"Madalina Matei")</f>
        <v>Madalina Matei</v>
      </c>
      <c r="E250" s="1" t="str">
        <f>IFERROR(__xludf.DUMMYFUNCTION("""COMPUTED_VALUE"""),"Nattanan Nicole Warintarawet")</f>
        <v>Nattanan Nicole Warintarawet</v>
      </c>
      <c r="G250" s="1" t="str">
        <f>IFERROR(__xludf.DUMMYFUNCTION("""COMPUTED_VALUE"""),"Sandhya Sankaranarayanan")</f>
        <v>Sandhya Sankaranarayanan</v>
      </c>
      <c r="I250" s="1" t="str">
        <f>IFERROR(__xludf.DUMMYFUNCTION("""COMPUTED_VALUE"""),"Raul Rada-Puiu")</f>
        <v>Raul Rada-Puiu</v>
      </c>
      <c r="K250" s="1" t="str">
        <f>IFERROR(__xludf.DUMMYFUNCTION("""COMPUTED_VALUE"""),"rvg296")</f>
        <v>rvg296</v>
      </c>
      <c r="M250" s="1" t="str">
        <f>IFERROR(__xludf.DUMMYFUNCTION("""COMPUTED_VALUE"""),"Utkarsha Kandale")</f>
        <v>Utkarsha Kandale</v>
      </c>
      <c r="O250" s="1" t="str">
        <f>IFERROR(__xludf.DUMMYFUNCTION("""COMPUTED_VALUE"""),"Funmi")</f>
        <v>Funmi</v>
      </c>
      <c r="Q250" s="1" t="str">
        <f>IFERROR(__xludf.DUMMYFUNCTION("""COMPUTED_VALUE"""),"")</f>
        <v/>
      </c>
    </row>
    <row r="251">
      <c r="A251" s="1" t="str">
        <f>IFERROR(__xludf.DUMMYFUNCTION("""COMPUTED_VALUE"""),"Rodrigo J Hernandez")</f>
        <v>Rodrigo J Hernandez</v>
      </c>
      <c r="C251" s="1" t="str">
        <f>IFERROR(__xludf.DUMMYFUNCTION("""COMPUTED_VALUE"""),"Yago Gonzalez")</f>
        <v>Yago Gonzalez</v>
      </c>
      <c r="E251" s="1" t="str">
        <f>IFERROR(__xludf.DUMMYFUNCTION("""COMPUTED_VALUE"""),"Henry Max")</f>
        <v>Henry Max</v>
      </c>
      <c r="G251" s="1" t="str">
        <f>IFERROR(__xludf.DUMMYFUNCTION("""COMPUTED_VALUE"""),"Alexey")</f>
        <v>Alexey</v>
      </c>
      <c r="I251" s="1" t="str">
        <f>IFERROR(__xludf.DUMMYFUNCTION("""COMPUTED_VALUE"""),"Richard Reader")</f>
        <v>Richard Reader</v>
      </c>
      <c r="K251" s="1" t="str">
        <f>IFERROR(__xludf.DUMMYFUNCTION("""COMPUTED_VALUE"""),"Anshu Trivedi")</f>
        <v>Anshu Trivedi</v>
      </c>
      <c r="M251" s="1" t="str">
        <f>IFERROR(__xludf.DUMMYFUNCTION("""COMPUTED_VALUE"""),"Akhil Dsouza")</f>
        <v>Akhil Dsouza</v>
      </c>
      <c r="O251" s="1" t="str">
        <f>IFERROR(__xludf.DUMMYFUNCTION("""COMPUTED_VALUE"""),"iamJohnnySam")</f>
        <v>iamJohnnySam</v>
      </c>
      <c r="Q251" s="1" t="str">
        <f>IFERROR(__xludf.DUMMYFUNCTION("""COMPUTED_VALUE"""),"")</f>
        <v/>
      </c>
    </row>
    <row r="252">
      <c r="A252" s="1"/>
      <c r="C252" s="1" t="str">
        <f>IFERROR(__xludf.DUMMYFUNCTION("""COMPUTED_VALUE"""),"Rodrigo Solis")</f>
        <v>Rodrigo Solis</v>
      </c>
      <c r="E252" s="1" t="str">
        <f>IFERROR(__xludf.DUMMYFUNCTION("""COMPUTED_VALUE"""),"Stella Ansah")</f>
        <v>Stella Ansah</v>
      </c>
      <c r="G252" s="1" t="str">
        <f>IFERROR(__xludf.DUMMYFUNCTION("""COMPUTED_VALUE"""),"Ly Nguyen Van")</f>
        <v>Ly Nguyen Van</v>
      </c>
      <c r="I252" s="1" t="str">
        <f>IFERROR(__xludf.DUMMYFUNCTION("""COMPUTED_VALUE"""),"Jee")</f>
        <v>Jee</v>
      </c>
      <c r="K252" s="1" t="str">
        <f>IFERROR(__xludf.DUMMYFUNCTION("""COMPUTED_VALUE"""),"Lekha Mhatre")</f>
        <v>Lekha Mhatre</v>
      </c>
      <c r="M252" s="1" t="str">
        <f>IFERROR(__xludf.DUMMYFUNCTION("""COMPUTED_VALUE"""),"Shreyas Kale")</f>
        <v>Shreyas Kale</v>
      </c>
      <c r="O252" s="1" t="str">
        <f>IFERROR(__xludf.DUMMYFUNCTION("""COMPUTED_VALUE"""),"Sunny Vas")</f>
        <v>Sunny Vas</v>
      </c>
      <c r="Q252" s="1" t="str">
        <f>IFERROR(__xludf.DUMMYFUNCTION("""COMPUTED_VALUE"""),"")</f>
        <v/>
      </c>
    </row>
    <row r="253">
      <c r="A253" s="1"/>
      <c r="C253" s="1"/>
      <c r="E253" s="1"/>
      <c r="G253" s="1"/>
      <c r="I253" s="1"/>
      <c r="K253" s="1"/>
      <c r="M253" s="1"/>
      <c r="O253" s="1"/>
      <c r="Q253" s="1"/>
    </row>
    <row r="254">
      <c r="A254" s="1"/>
      <c r="C254" s="1"/>
      <c r="E254" s="1"/>
      <c r="G254" s="1"/>
      <c r="I254" s="1"/>
      <c r="K254" s="1"/>
      <c r="M254" s="1"/>
      <c r="O254" s="1"/>
      <c r="Q254" s="1"/>
    </row>
    <row r="255">
      <c r="A255" s="1"/>
      <c r="C255" s="1"/>
      <c r="E255" s="1"/>
      <c r="G255" s="1"/>
      <c r="I255" s="1"/>
      <c r="K255" s="1"/>
      <c r="M255" s="1"/>
      <c r="O255" s="1"/>
      <c r="Q255" s="1"/>
    </row>
    <row r="256">
      <c r="A256" s="1"/>
      <c r="C256" s="1"/>
      <c r="E256" s="1"/>
      <c r="G256" s="1"/>
      <c r="I256" s="1"/>
      <c r="K256" s="1"/>
      <c r="M256" s="1"/>
      <c r="O256" s="1"/>
      <c r="Q256" s="1"/>
    </row>
    <row r="257">
      <c r="A257" s="1"/>
      <c r="C257" s="1"/>
      <c r="E257" s="1"/>
      <c r="G257" s="1"/>
      <c r="I257" s="1"/>
      <c r="K257" s="1"/>
      <c r="M257" s="1"/>
      <c r="O257" s="1"/>
      <c r="Q257" s="1"/>
    </row>
    <row r="258">
      <c r="A258" s="1"/>
      <c r="C258" s="1"/>
      <c r="E258" s="1"/>
      <c r="G258" s="1"/>
      <c r="I258" s="1"/>
      <c r="K258" s="1"/>
      <c r="M258" s="1"/>
      <c r="O258" s="1"/>
      <c r="Q258" s="1"/>
    </row>
    <row r="259">
      <c r="A259" s="1"/>
      <c r="C259" s="1"/>
      <c r="E259" s="1"/>
      <c r="G259" s="1"/>
      <c r="I259" s="1"/>
      <c r="K259" s="1"/>
      <c r="M259" s="1"/>
      <c r="O259" s="1"/>
      <c r="Q259" s="1"/>
    </row>
    <row r="260">
      <c r="A260" s="1"/>
      <c r="C260" s="1"/>
      <c r="E260" s="1"/>
      <c r="G260" s="1"/>
      <c r="I260" s="1"/>
      <c r="K260" s="1"/>
      <c r="M260" s="1"/>
      <c r="O260" s="1"/>
      <c r="Q260" s="1"/>
    </row>
    <row r="261">
      <c r="A261" s="1"/>
      <c r="C261" s="1"/>
      <c r="E261" s="1"/>
      <c r="G261" s="1"/>
      <c r="I261" s="1"/>
      <c r="K261" s="1"/>
      <c r="M261" s="1"/>
      <c r="O261" s="1"/>
      <c r="Q261" s="1"/>
    </row>
    <row r="262">
      <c r="A262" s="1"/>
      <c r="C262" s="1"/>
      <c r="E262" s="1"/>
      <c r="G262" s="1"/>
      <c r="I262" s="1"/>
      <c r="K262" s="1"/>
      <c r="M262" s="1"/>
      <c r="O262" s="1"/>
      <c r="Q262" s="1"/>
    </row>
    <row r="263">
      <c r="A263" s="1"/>
      <c r="C263" s="1"/>
      <c r="E263" s="1"/>
      <c r="G263" s="1"/>
      <c r="I263" s="1"/>
      <c r="K263" s="1"/>
      <c r="M263" s="1"/>
      <c r="O263" s="1"/>
      <c r="Q263" s="1"/>
    </row>
    <row r="264">
      <c r="A264" s="1"/>
      <c r="C264" s="1"/>
      <c r="E264" s="1"/>
      <c r="G264" s="1"/>
      <c r="I264" s="1"/>
      <c r="K264" s="1"/>
      <c r="M264" s="1"/>
      <c r="O264" s="1"/>
      <c r="Q264" s="1"/>
    </row>
    <row r="265">
      <c r="A265" s="1"/>
      <c r="C265" s="1"/>
      <c r="E265" s="1"/>
      <c r="G265" s="1"/>
      <c r="I265" s="1"/>
      <c r="K265" s="1"/>
      <c r="M265" s="1"/>
      <c r="O265" s="1"/>
      <c r="Q265" s="1"/>
    </row>
    <row r="266">
      <c r="A266" s="1"/>
      <c r="C266" s="1"/>
      <c r="E266" s="1"/>
      <c r="G266" s="1"/>
      <c r="I266" s="1"/>
      <c r="K266" s="1"/>
      <c r="M266" s="1"/>
      <c r="O266" s="1"/>
      <c r="Q266" s="1"/>
    </row>
    <row r="267">
      <c r="A267" s="1"/>
      <c r="C267" s="1"/>
      <c r="E267" s="1"/>
      <c r="G267" s="1"/>
      <c r="I267" s="1"/>
      <c r="K267" s="1"/>
      <c r="M267" s="1"/>
      <c r="O267" s="1"/>
      <c r="Q267" s="1"/>
    </row>
    <row r="268">
      <c r="A268" s="1"/>
      <c r="C268" s="1"/>
      <c r="E268" s="1"/>
      <c r="G268" s="1"/>
      <c r="I268" s="1"/>
      <c r="K268" s="1"/>
      <c r="M268" s="1"/>
      <c r="O268" s="1"/>
      <c r="Q268" s="1"/>
    </row>
    <row r="269">
      <c r="A269" s="1"/>
      <c r="C269" s="1"/>
      <c r="E269" s="1"/>
      <c r="G269" s="1"/>
      <c r="I269" s="1"/>
      <c r="K269" s="1"/>
      <c r="M269" s="1"/>
      <c r="O269" s="1"/>
      <c r="Q269" s="1"/>
    </row>
    <row r="270">
      <c r="A270" s="1"/>
      <c r="C270" s="1"/>
      <c r="E270" s="1"/>
      <c r="G270" s="1"/>
      <c r="I270" s="1"/>
      <c r="K270" s="1"/>
      <c r="M270" s="1"/>
      <c r="O270" s="1"/>
      <c r="Q270" s="1"/>
    </row>
    <row r="271">
      <c r="A271" s="1"/>
      <c r="C271" s="1"/>
      <c r="E271" s="1"/>
      <c r="G271" s="1"/>
      <c r="I271" s="1"/>
      <c r="K271" s="1"/>
      <c r="M271" s="1"/>
      <c r="O271" s="1"/>
      <c r="Q271" s="1"/>
    </row>
    <row r="272">
      <c r="A272" s="1"/>
      <c r="C272" s="1"/>
      <c r="E272" s="1"/>
      <c r="G272" s="1"/>
      <c r="I272" s="1"/>
      <c r="K272" s="1"/>
      <c r="M272" s="1"/>
      <c r="O272" s="1"/>
      <c r="Q272" s="1"/>
    </row>
    <row r="273">
      <c r="A273" s="1"/>
      <c r="C273" s="1"/>
      <c r="E273" s="1"/>
      <c r="G273" s="1"/>
      <c r="I273" s="1"/>
      <c r="K273" s="1"/>
      <c r="M273" s="1"/>
      <c r="O273" s="1"/>
      <c r="Q273" s="1"/>
    </row>
    <row r="274">
      <c r="A274" s="1"/>
      <c r="C274" s="1"/>
      <c r="E274" s="1"/>
      <c r="G274" s="1"/>
      <c r="I274" s="1"/>
      <c r="K274" s="1"/>
      <c r="M274" s="1"/>
      <c r="O274" s="1"/>
      <c r="Q274" s="1"/>
    </row>
    <row r="275">
      <c r="A275" s="1"/>
      <c r="C275" s="1"/>
      <c r="E275" s="1"/>
      <c r="G275" s="1"/>
      <c r="I275" s="1"/>
      <c r="K275" s="1"/>
      <c r="M275" s="1"/>
      <c r="O275" s="1"/>
      <c r="Q275" s="1"/>
    </row>
    <row r="276">
      <c r="A276" s="1"/>
      <c r="C276" s="1"/>
      <c r="E276" s="1"/>
      <c r="G276" s="1"/>
      <c r="I276" s="1"/>
      <c r="K276" s="1"/>
      <c r="M276" s="1"/>
      <c r="O276" s="1"/>
      <c r="Q276" s="1"/>
    </row>
    <row r="277">
      <c r="A277" s="1"/>
      <c r="C277" s="1"/>
      <c r="E277" s="1"/>
      <c r="G277" s="1"/>
      <c r="I277" s="1"/>
      <c r="K277" s="1"/>
      <c r="M277" s="1"/>
      <c r="O277" s="1"/>
      <c r="Q277" s="1"/>
    </row>
    <row r="278">
      <c r="A278" s="1"/>
      <c r="C278" s="1"/>
      <c r="E278" s="1"/>
      <c r="G278" s="1"/>
      <c r="I278" s="1"/>
      <c r="K278" s="1"/>
      <c r="M278" s="1"/>
      <c r="O278" s="1"/>
      <c r="Q278" s="1"/>
    </row>
    <row r="279">
      <c r="A279" s="1"/>
      <c r="C279" s="1"/>
      <c r="E279" s="1"/>
      <c r="G279" s="1"/>
      <c r="I279" s="1"/>
      <c r="K279" s="1"/>
      <c r="M279" s="1"/>
      <c r="O279" s="1"/>
      <c r="Q279" s="1"/>
    </row>
    <row r="280">
      <c r="A280" s="1"/>
      <c r="C280" s="1"/>
      <c r="E280" s="1"/>
      <c r="G280" s="1"/>
      <c r="I280" s="1"/>
      <c r="K280" s="1"/>
      <c r="M280" s="1"/>
      <c r="O280" s="1"/>
      <c r="Q280" s="1"/>
    </row>
    <row r="281">
      <c r="A281" s="1"/>
      <c r="C281" s="1"/>
      <c r="E281" s="1"/>
      <c r="G281" s="1"/>
      <c r="I281" s="1"/>
      <c r="K281" s="1"/>
      <c r="M281" s="1"/>
      <c r="O281" s="1"/>
      <c r="Q281" s="1"/>
    </row>
    <row r="282">
      <c r="A282" s="1"/>
      <c r="C282" s="1"/>
      <c r="E282" s="1"/>
      <c r="G282" s="1"/>
      <c r="I282" s="1"/>
      <c r="K282" s="1"/>
      <c r="M282" s="1"/>
      <c r="O282" s="1"/>
      <c r="Q282" s="1"/>
    </row>
    <row r="283">
      <c r="A283" s="1"/>
      <c r="C283" s="1"/>
      <c r="E283" s="1"/>
      <c r="G283" s="1"/>
      <c r="I283" s="1"/>
      <c r="K283" s="1"/>
      <c r="M283" s="1"/>
      <c r="O283" s="1"/>
      <c r="Q283" s="1"/>
    </row>
    <row r="284">
      <c r="A284" s="1"/>
      <c r="C284" s="1"/>
      <c r="E284" s="1"/>
      <c r="G284" s="1"/>
      <c r="I284" s="1"/>
      <c r="K284" s="1"/>
      <c r="M284" s="1"/>
      <c r="O284" s="1"/>
      <c r="Q284" s="1"/>
    </row>
    <row r="285">
      <c r="A285" s="1"/>
      <c r="C285" s="1"/>
      <c r="E285" s="1"/>
      <c r="G285" s="1"/>
      <c r="I285" s="1"/>
      <c r="K285" s="1"/>
      <c r="M285" s="1"/>
      <c r="O285" s="1"/>
      <c r="Q285" s="1"/>
    </row>
    <row r="286">
      <c r="A286" s="1"/>
      <c r="C286" s="1"/>
      <c r="E286" s="1"/>
      <c r="G286" s="1"/>
      <c r="I286" s="1"/>
      <c r="K286" s="1"/>
      <c r="M286" s="1"/>
      <c r="O286" s="1"/>
      <c r="Q286" s="1"/>
    </row>
    <row r="287">
      <c r="A287" s="1"/>
      <c r="C287" s="1"/>
      <c r="E287" s="1"/>
      <c r="G287" s="1"/>
      <c r="I287" s="1"/>
      <c r="K287" s="1"/>
      <c r="M287" s="1"/>
      <c r="O287" s="1"/>
      <c r="Q287" s="1"/>
    </row>
    <row r="288">
      <c r="A288" s="1"/>
      <c r="C288" s="1"/>
      <c r="E288" s="1"/>
      <c r="G288" s="1"/>
      <c r="I288" s="1"/>
      <c r="K288" s="1"/>
      <c r="M288" s="1"/>
      <c r="O288" s="1"/>
      <c r="Q288" s="1"/>
    </row>
    <row r="289">
      <c r="A289" s="1"/>
      <c r="C289" s="1"/>
      <c r="E289" s="1"/>
      <c r="G289" s="1"/>
      <c r="I289" s="1"/>
      <c r="K289" s="1"/>
      <c r="M289" s="1"/>
      <c r="O289" s="1"/>
      <c r="Q289" s="1"/>
    </row>
    <row r="290">
      <c r="A290" s="1"/>
      <c r="C290" s="1"/>
      <c r="E290" s="1"/>
      <c r="G290" s="1"/>
      <c r="I290" s="1"/>
      <c r="K290" s="1"/>
      <c r="M290" s="1"/>
      <c r="O290" s="1"/>
      <c r="Q290" s="1"/>
    </row>
    <row r="291">
      <c r="A291" s="1"/>
      <c r="C291" s="1"/>
      <c r="E291" s="1"/>
      <c r="G291" s="1"/>
      <c r="I291" s="1"/>
      <c r="K291" s="1"/>
      <c r="M291" s="1"/>
      <c r="O291" s="1"/>
      <c r="Q291" s="1"/>
    </row>
    <row r="292">
      <c r="A292" s="1"/>
      <c r="C292" s="1"/>
      <c r="E292" s="1"/>
      <c r="G292" s="1"/>
      <c r="I292" s="1"/>
      <c r="K292" s="1"/>
      <c r="M292" s="1"/>
      <c r="O292" s="1"/>
      <c r="Q292" s="1"/>
    </row>
    <row r="293">
      <c r="A293" s="1"/>
      <c r="C293" s="1"/>
      <c r="E293" s="1"/>
      <c r="G293" s="1"/>
      <c r="I293" s="1"/>
      <c r="K293" s="1"/>
      <c r="M293" s="1"/>
      <c r="O293" s="1"/>
      <c r="Q293" s="1"/>
    </row>
    <row r="294">
      <c r="A294" s="1"/>
      <c r="C294" s="1"/>
      <c r="E294" s="1"/>
      <c r="G294" s="1"/>
      <c r="I294" s="1"/>
      <c r="K294" s="1"/>
      <c r="M294" s="1"/>
      <c r="O294" s="1"/>
      <c r="Q294" s="1"/>
    </row>
    <row r="295">
      <c r="A295" s="1"/>
      <c r="C295" s="1"/>
      <c r="E295" s="1"/>
      <c r="G295" s="1"/>
      <c r="I295" s="1"/>
      <c r="K295" s="1"/>
      <c r="M295" s="1"/>
      <c r="O295" s="1"/>
      <c r="Q295" s="1"/>
    </row>
    <row r="296">
      <c r="A296" s="1"/>
      <c r="C296" s="1"/>
      <c r="E296" s="1"/>
      <c r="G296" s="1"/>
      <c r="I296" s="1"/>
      <c r="K296" s="1"/>
      <c r="M296" s="1"/>
      <c r="O296" s="1"/>
      <c r="Q296" s="1"/>
    </row>
    <row r="297">
      <c r="A297" s="1"/>
      <c r="C297" s="1"/>
      <c r="E297" s="1"/>
      <c r="G297" s="1"/>
      <c r="I297" s="1"/>
      <c r="K297" s="1"/>
      <c r="M297" s="1"/>
      <c r="O297" s="1"/>
      <c r="Q297" s="1"/>
    </row>
    <row r="298">
      <c r="A298" s="1"/>
      <c r="C298" s="1"/>
      <c r="E298" s="1"/>
      <c r="G298" s="1"/>
      <c r="I298" s="1"/>
      <c r="K298" s="1"/>
      <c r="M298" s="1"/>
      <c r="O298" s="1"/>
      <c r="Q298" s="1"/>
    </row>
    <row r="299">
      <c r="A299" s="1"/>
      <c r="C299" s="1"/>
      <c r="E299" s="1"/>
      <c r="G299" s="1"/>
      <c r="I299" s="1"/>
      <c r="K299" s="1"/>
      <c r="M299" s="1"/>
      <c r="O299" s="1"/>
      <c r="Q299" s="1"/>
    </row>
    <row r="300">
      <c r="A300" s="1"/>
      <c r="C300" s="1"/>
      <c r="E300" s="1"/>
      <c r="G300" s="1"/>
      <c r="I300" s="1"/>
      <c r="K300" s="1"/>
      <c r="M300" s="1"/>
      <c r="O300" s="1"/>
      <c r="Q300" s="1"/>
    </row>
    <row r="301">
      <c r="A301" s="1"/>
      <c r="C301" s="1"/>
      <c r="E301" s="1"/>
      <c r="G301" s="1"/>
      <c r="I301" s="1"/>
      <c r="K301" s="1"/>
      <c r="M301" s="1"/>
      <c r="O301" s="1"/>
      <c r="Q301" s="1"/>
    </row>
    <row r="302">
      <c r="A302" s="1"/>
      <c r="C302" s="1"/>
      <c r="E302" s="1"/>
      <c r="G302" s="1"/>
      <c r="I302" s="1"/>
      <c r="K302" s="1"/>
      <c r="M302" s="1"/>
      <c r="O302" s="1"/>
      <c r="Q302" s="1"/>
    </row>
    <row r="303">
      <c r="A303" s="1"/>
      <c r="C303" s="1"/>
      <c r="E303" s="1"/>
      <c r="G303" s="1"/>
      <c r="I303" s="1"/>
      <c r="K303" s="1"/>
      <c r="M303" s="1"/>
      <c r="O303" s="1"/>
      <c r="Q303" s="1"/>
    </row>
    <row r="304">
      <c r="A304" s="1"/>
      <c r="C304" s="1"/>
      <c r="E304" s="1"/>
      <c r="G304" s="1"/>
      <c r="I304" s="1"/>
      <c r="K304" s="1"/>
      <c r="M304" s="1"/>
      <c r="O304" s="1"/>
      <c r="Q304" s="1"/>
    </row>
    <row r="305">
      <c r="A305" s="1"/>
      <c r="C305" s="1"/>
      <c r="E305" s="1"/>
      <c r="G305" s="1"/>
      <c r="I305" s="1"/>
      <c r="K305" s="1"/>
      <c r="M305" s="1"/>
      <c r="O305" s="1"/>
      <c r="Q305" s="1"/>
    </row>
    <row r="306">
      <c r="A306" s="1"/>
      <c r="C306" s="1"/>
      <c r="E306" s="1"/>
      <c r="G306" s="1"/>
      <c r="I306" s="1"/>
      <c r="K306" s="1"/>
      <c r="M306" s="1"/>
      <c r="O306" s="1"/>
      <c r="Q306" s="1"/>
    </row>
    <row r="307">
      <c r="A307" s="1"/>
      <c r="C307" s="1"/>
      <c r="E307" s="1"/>
      <c r="G307" s="1"/>
      <c r="I307" s="1"/>
      <c r="K307" s="1"/>
      <c r="M307" s="1"/>
      <c r="O307" s="1"/>
      <c r="Q307" s="1"/>
    </row>
    <row r="308">
      <c r="A308" s="1"/>
      <c r="C308" s="1"/>
      <c r="E308" s="1"/>
      <c r="G308" s="1"/>
      <c r="I308" s="1"/>
      <c r="K308" s="1"/>
      <c r="M308" s="1"/>
      <c r="O308" s="1"/>
      <c r="Q308" s="1"/>
    </row>
    <row r="309">
      <c r="A309" s="1"/>
      <c r="C309" s="1"/>
      <c r="E309" s="1"/>
      <c r="G309" s="1"/>
      <c r="I309" s="1"/>
      <c r="K309" s="1"/>
      <c r="M309" s="1"/>
      <c r="O309" s="1"/>
      <c r="Q309" s="1"/>
    </row>
    <row r="310">
      <c r="A310" s="1"/>
      <c r="C310" s="1"/>
      <c r="E310" s="1"/>
      <c r="G310" s="1"/>
      <c r="I310" s="1"/>
      <c r="K310" s="1"/>
      <c r="M310" s="1"/>
      <c r="O310" s="1"/>
      <c r="Q310" s="1"/>
    </row>
    <row r="311">
      <c r="A311" s="1"/>
      <c r="C311" s="1"/>
      <c r="E311" s="1"/>
      <c r="G311" s="1"/>
      <c r="I311" s="1"/>
      <c r="K311" s="1"/>
      <c r="M311" s="1"/>
      <c r="O311" s="1"/>
      <c r="Q311" s="1"/>
    </row>
    <row r="312">
      <c r="A312" s="1"/>
      <c r="C312" s="1"/>
      <c r="E312" s="1"/>
      <c r="G312" s="1"/>
      <c r="I312" s="1"/>
      <c r="K312" s="1"/>
      <c r="M312" s="1"/>
      <c r="O312" s="1"/>
      <c r="Q312" s="1"/>
    </row>
    <row r="313">
      <c r="A313" s="1"/>
      <c r="C313" s="1"/>
      <c r="E313" s="1"/>
      <c r="G313" s="1"/>
      <c r="I313" s="1"/>
      <c r="K313" s="1"/>
      <c r="M313" s="1"/>
      <c r="O313" s="1"/>
      <c r="Q313" s="1"/>
    </row>
    <row r="314">
      <c r="A314" s="1"/>
      <c r="C314" s="1"/>
      <c r="E314" s="1"/>
      <c r="G314" s="1"/>
      <c r="I314" s="1"/>
      <c r="K314" s="1"/>
      <c r="M314" s="1"/>
      <c r="O314" s="1"/>
      <c r="Q314" s="1"/>
    </row>
    <row r="315">
      <c r="A315" s="1"/>
      <c r="C315" s="1"/>
      <c r="E315" s="1"/>
      <c r="G315" s="1"/>
      <c r="I315" s="1"/>
      <c r="K315" s="1"/>
      <c r="M315" s="1"/>
      <c r="O315" s="1"/>
      <c r="Q315" s="1"/>
    </row>
    <row r="316">
      <c r="A316" s="1"/>
      <c r="C316" s="1"/>
      <c r="E316" s="1"/>
      <c r="G316" s="1"/>
      <c r="I316" s="1"/>
      <c r="K316" s="1"/>
      <c r="M316" s="1"/>
      <c r="O316" s="1"/>
      <c r="Q316" s="1"/>
    </row>
    <row r="317">
      <c r="A317" s="1"/>
      <c r="C317" s="1"/>
      <c r="E317" s="1"/>
      <c r="G317" s="1"/>
      <c r="I317" s="1"/>
      <c r="K317" s="1"/>
      <c r="M317" s="1"/>
      <c r="O317" s="1"/>
      <c r="Q317" s="1"/>
    </row>
    <row r="318">
      <c r="A318" s="1"/>
      <c r="C318" s="1"/>
      <c r="E318" s="1"/>
      <c r="G318" s="1"/>
      <c r="I318" s="1"/>
      <c r="K318" s="1"/>
      <c r="M318" s="1"/>
      <c r="O318" s="1"/>
      <c r="Q318" s="1"/>
    </row>
    <row r="319">
      <c r="A319" s="1"/>
      <c r="C319" s="1"/>
      <c r="E319" s="1"/>
      <c r="G319" s="1"/>
      <c r="I319" s="1"/>
      <c r="K319" s="1"/>
      <c r="M319" s="1"/>
      <c r="O319" s="1"/>
      <c r="Q319" s="1"/>
    </row>
    <row r="320">
      <c r="A320" s="1"/>
      <c r="C320" s="1"/>
      <c r="E320" s="1"/>
      <c r="G320" s="1"/>
      <c r="I320" s="1"/>
      <c r="K320" s="1"/>
      <c r="M320" s="1"/>
      <c r="O320" s="1"/>
      <c r="Q320" s="1"/>
    </row>
    <row r="321">
      <c r="A321" s="1"/>
      <c r="C321" s="1"/>
      <c r="E321" s="1"/>
      <c r="G321" s="1"/>
      <c r="I321" s="1"/>
      <c r="K321" s="1"/>
      <c r="M321" s="1"/>
      <c r="O321" s="1"/>
      <c r="Q321" s="1"/>
    </row>
    <row r="322">
      <c r="A322" s="1"/>
      <c r="C322" s="1"/>
      <c r="E322" s="1"/>
      <c r="G322" s="1"/>
      <c r="I322" s="1"/>
      <c r="K322" s="1"/>
      <c r="M322" s="1"/>
      <c r="O322" s="1"/>
      <c r="Q322" s="1"/>
    </row>
    <row r="323">
      <c r="A323" s="1"/>
      <c r="C323" s="1"/>
      <c r="E323" s="1"/>
      <c r="G323" s="1"/>
      <c r="I323" s="1"/>
      <c r="K323" s="1"/>
      <c r="M323" s="1"/>
      <c r="O323" s="1"/>
      <c r="Q323" s="1"/>
    </row>
    <row r="324">
      <c r="A324" s="1"/>
      <c r="C324" s="1"/>
      <c r="E324" s="1"/>
      <c r="G324" s="1"/>
      <c r="I324" s="1"/>
      <c r="K324" s="1"/>
      <c r="M324" s="1"/>
      <c r="O324" s="1"/>
      <c r="Q324" s="1"/>
    </row>
    <row r="325">
      <c r="A325" s="1"/>
      <c r="C325" s="1"/>
      <c r="E325" s="1"/>
      <c r="G325" s="1"/>
      <c r="I325" s="1"/>
      <c r="K325" s="1"/>
      <c r="M325" s="1"/>
      <c r="O325" s="1"/>
      <c r="Q325" s="1"/>
    </row>
    <row r="326">
      <c r="A326" s="1"/>
      <c r="C326" s="1"/>
      <c r="E326" s="1"/>
      <c r="G326" s="1"/>
      <c r="I326" s="1"/>
      <c r="K326" s="1"/>
      <c r="M326" s="1"/>
      <c r="O326" s="1"/>
      <c r="Q326" s="1"/>
    </row>
    <row r="327">
      <c r="A327" s="1"/>
      <c r="C327" s="1"/>
      <c r="E327" s="1"/>
      <c r="G327" s="1"/>
      <c r="I327" s="1"/>
      <c r="K327" s="1"/>
      <c r="M327" s="1"/>
      <c r="O327" s="1"/>
      <c r="Q327" s="1"/>
    </row>
    <row r="328">
      <c r="A328" s="1"/>
      <c r="C328" s="1"/>
      <c r="E328" s="1"/>
      <c r="G328" s="1"/>
      <c r="I328" s="1"/>
      <c r="K328" s="1"/>
      <c r="M328" s="1"/>
      <c r="O328" s="1"/>
      <c r="Q328" s="1"/>
    </row>
    <row r="329">
      <c r="A329" s="1"/>
      <c r="C329" s="1"/>
      <c r="E329" s="1"/>
      <c r="G329" s="1"/>
      <c r="I329" s="1"/>
      <c r="K329" s="1"/>
      <c r="M329" s="1"/>
      <c r="O329" s="1"/>
      <c r="Q329" s="1"/>
    </row>
    <row r="330">
      <c r="A330" s="1"/>
      <c r="C330" s="1"/>
      <c r="E330" s="1"/>
      <c r="G330" s="1"/>
      <c r="I330" s="1"/>
      <c r="K330" s="1"/>
      <c r="M330" s="1"/>
      <c r="O330" s="1"/>
      <c r="Q330" s="1"/>
    </row>
    <row r="331">
      <c r="A331" s="1"/>
      <c r="C331" s="1"/>
      <c r="E331" s="1"/>
      <c r="G331" s="1"/>
      <c r="I331" s="1"/>
      <c r="K331" s="1"/>
      <c r="M331" s="1"/>
      <c r="O331" s="1"/>
      <c r="Q331" s="1"/>
    </row>
    <row r="332">
      <c r="A332" s="1"/>
      <c r="C332" s="1"/>
      <c r="E332" s="1"/>
      <c r="G332" s="1"/>
      <c r="I332" s="1"/>
      <c r="K332" s="1"/>
      <c r="M332" s="1"/>
      <c r="O332" s="1"/>
      <c r="Q332" s="1"/>
    </row>
    <row r="333">
      <c r="A333" s="1"/>
      <c r="C333" s="1"/>
      <c r="E333" s="1"/>
      <c r="G333" s="1"/>
      <c r="I333" s="1"/>
      <c r="K333" s="1"/>
      <c r="M333" s="1"/>
      <c r="O333" s="1"/>
      <c r="Q333" s="1"/>
    </row>
    <row r="334">
      <c r="A334" s="1"/>
      <c r="C334" s="1"/>
      <c r="E334" s="1"/>
      <c r="G334" s="1"/>
      <c r="I334" s="1"/>
      <c r="K334" s="1"/>
      <c r="M334" s="1"/>
      <c r="O334" s="1"/>
      <c r="Q334" s="1"/>
    </row>
    <row r="335">
      <c r="A335" s="1"/>
      <c r="C335" s="1"/>
      <c r="E335" s="1"/>
      <c r="G335" s="1"/>
      <c r="I335" s="1"/>
      <c r="K335" s="1"/>
      <c r="M335" s="1"/>
      <c r="O335" s="1"/>
      <c r="Q335" s="1"/>
    </row>
    <row r="336">
      <c r="A336" s="1"/>
      <c r="C336" s="1"/>
      <c r="E336" s="1"/>
      <c r="G336" s="1"/>
      <c r="I336" s="1"/>
      <c r="K336" s="1"/>
      <c r="M336" s="1"/>
      <c r="O336" s="1"/>
      <c r="Q336" s="1"/>
    </row>
    <row r="337">
      <c r="A337" s="1"/>
      <c r="C337" s="1"/>
      <c r="E337" s="1"/>
      <c r="G337" s="1"/>
      <c r="I337" s="1"/>
      <c r="K337" s="1"/>
      <c r="M337" s="1"/>
      <c r="O337" s="1"/>
      <c r="Q337" s="1"/>
    </row>
    <row r="338">
      <c r="A338" s="1"/>
      <c r="C338" s="1"/>
      <c r="E338" s="1"/>
      <c r="G338" s="1"/>
      <c r="I338" s="1"/>
      <c r="K338" s="1"/>
      <c r="M338" s="1"/>
      <c r="O338" s="1"/>
      <c r="Q338" s="1"/>
    </row>
    <row r="339">
      <c r="A339" s="1"/>
      <c r="C339" s="1"/>
      <c r="E339" s="1"/>
      <c r="G339" s="1"/>
      <c r="I339" s="1"/>
      <c r="K339" s="1"/>
      <c r="M339" s="1"/>
      <c r="O339" s="1"/>
      <c r="Q339" s="1"/>
    </row>
    <row r="340">
      <c r="A340" s="1"/>
      <c r="C340" s="1"/>
      <c r="E340" s="1"/>
      <c r="G340" s="1"/>
      <c r="I340" s="1"/>
      <c r="K340" s="1"/>
      <c r="M340" s="1"/>
      <c r="O340" s="1"/>
      <c r="Q340" s="1"/>
    </row>
    <row r="341">
      <c r="A341" s="1"/>
      <c r="C341" s="1"/>
      <c r="E341" s="1"/>
      <c r="G341" s="1"/>
      <c r="I341" s="1"/>
      <c r="K341" s="1"/>
      <c r="M341" s="1"/>
      <c r="O341" s="1"/>
      <c r="Q341" s="1"/>
    </row>
    <row r="342">
      <c r="A342" s="1"/>
      <c r="C342" s="1"/>
      <c r="E342" s="1"/>
      <c r="G342" s="1"/>
      <c r="I342" s="1"/>
      <c r="K342" s="1"/>
      <c r="M342" s="1"/>
      <c r="O342" s="1"/>
      <c r="Q342" s="1"/>
    </row>
    <row r="343">
      <c r="A343" s="1"/>
      <c r="C343" s="1"/>
      <c r="E343" s="1"/>
      <c r="G343" s="1"/>
      <c r="I343" s="1"/>
      <c r="K343" s="1"/>
      <c r="M343" s="1"/>
      <c r="O343" s="1"/>
      <c r="Q343" s="1"/>
    </row>
    <row r="344">
      <c r="A344" s="1"/>
      <c r="C344" s="1"/>
      <c r="E344" s="1"/>
      <c r="G344" s="1"/>
      <c r="I344" s="1"/>
      <c r="K344" s="1"/>
      <c r="M344" s="1"/>
      <c r="O344" s="1"/>
      <c r="Q344" s="1"/>
    </row>
    <row r="345">
      <c r="A345" s="1"/>
      <c r="C345" s="1"/>
      <c r="E345" s="1"/>
      <c r="G345" s="1"/>
      <c r="I345" s="1"/>
      <c r="K345" s="1"/>
      <c r="M345" s="1"/>
      <c r="O345" s="1"/>
      <c r="Q345" s="1"/>
    </row>
    <row r="346">
      <c r="A346" s="1"/>
      <c r="C346" s="1"/>
      <c r="E346" s="1"/>
      <c r="G346" s="1"/>
      <c r="I346" s="1"/>
      <c r="K346" s="1"/>
      <c r="M346" s="1"/>
      <c r="O346" s="1"/>
      <c r="Q346" s="1"/>
    </row>
    <row r="347">
      <c r="A347" s="1"/>
      <c r="C347" s="1"/>
      <c r="E347" s="1"/>
      <c r="G347" s="1"/>
      <c r="I347" s="1"/>
      <c r="K347" s="1"/>
      <c r="M347" s="1"/>
      <c r="O347" s="1"/>
      <c r="Q347" s="1"/>
    </row>
    <row r="348">
      <c r="A348" s="1"/>
      <c r="C348" s="1"/>
      <c r="E348" s="1"/>
      <c r="G348" s="1"/>
      <c r="I348" s="1"/>
      <c r="K348" s="1"/>
      <c r="M348" s="1"/>
      <c r="O348" s="1"/>
      <c r="Q348" s="1"/>
    </row>
    <row r="349">
      <c r="A349" s="1"/>
      <c r="C349" s="1"/>
      <c r="E349" s="1"/>
      <c r="G349" s="1"/>
      <c r="I349" s="1"/>
      <c r="K349" s="1"/>
      <c r="M349" s="1"/>
      <c r="O349" s="1"/>
      <c r="Q349" s="1"/>
    </row>
    <row r="350">
      <c r="A350" s="1"/>
      <c r="C350" s="1"/>
      <c r="E350" s="1"/>
      <c r="G350" s="1"/>
      <c r="I350" s="1"/>
      <c r="K350" s="1"/>
      <c r="M350" s="1"/>
      <c r="O350" s="1"/>
      <c r="Q350" s="1"/>
    </row>
    <row r="351">
      <c r="A351" s="1"/>
      <c r="C351" s="1"/>
      <c r="E351" s="1"/>
      <c r="G351" s="1"/>
      <c r="I351" s="1"/>
      <c r="K351" s="1"/>
      <c r="M351" s="1"/>
      <c r="O351" s="1"/>
      <c r="Q351" s="1"/>
    </row>
    <row r="352">
      <c r="A352" s="1"/>
      <c r="C352" s="1"/>
      <c r="E352" s="1"/>
      <c r="G352" s="1"/>
      <c r="I352" s="1"/>
      <c r="K352" s="1"/>
      <c r="M352" s="1"/>
      <c r="O352" s="1"/>
      <c r="Q352" s="1"/>
    </row>
    <row r="353">
      <c r="A353" s="1"/>
      <c r="C353" s="1"/>
      <c r="E353" s="1"/>
      <c r="G353" s="1"/>
      <c r="I353" s="1"/>
      <c r="K353" s="1"/>
      <c r="M353" s="1"/>
      <c r="O353" s="1"/>
      <c r="Q353" s="1"/>
    </row>
    <row r="354">
      <c r="A354" s="1"/>
      <c r="C354" s="1"/>
      <c r="E354" s="1"/>
      <c r="G354" s="1"/>
      <c r="I354" s="1"/>
      <c r="K354" s="1"/>
      <c r="M354" s="1"/>
      <c r="O354" s="1"/>
      <c r="Q354" s="1"/>
    </row>
    <row r="355">
      <c r="A355" s="1"/>
      <c r="C355" s="1"/>
      <c r="E355" s="1"/>
      <c r="G355" s="1"/>
      <c r="I355" s="1"/>
      <c r="K355" s="1"/>
      <c r="M355" s="1"/>
      <c r="O355" s="1"/>
      <c r="Q355" s="1"/>
    </row>
    <row r="356">
      <c r="A356" s="1"/>
      <c r="C356" s="1"/>
      <c r="E356" s="1"/>
      <c r="G356" s="1"/>
      <c r="I356" s="1"/>
      <c r="K356" s="1"/>
      <c r="M356" s="1"/>
      <c r="O356" s="1"/>
      <c r="Q356" s="1"/>
    </row>
    <row r="357">
      <c r="A357" s="1"/>
      <c r="C357" s="1"/>
      <c r="E357" s="1"/>
      <c r="G357" s="1"/>
      <c r="I357" s="1"/>
      <c r="K357" s="1"/>
      <c r="M357" s="1"/>
      <c r="O357" s="1"/>
      <c r="Q357" s="1"/>
    </row>
    <row r="358">
      <c r="A358" s="1"/>
      <c r="C358" s="1"/>
      <c r="E358" s="1"/>
      <c r="G358" s="1"/>
      <c r="I358" s="1"/>
      <c r="K358" s="1"/>
      <c r="M358" s="1"/>
      <c r="O358" s="1"/>
      <c r="Q358" s="1"/>
    </row>
    <row r="359">
      <c r="A359" s="1"/>
      <c r="C359" s="1"/>
      <c r="E359" s="1"/>
      <c r="G359" s="1"/>
      <c r="I359" s="1"/>
      <c r="K359" s="1"/>
      <c r="M359" s="1"/>
      <c r="O359" s="1"/>
      <c r="Q359" s="1"/>
    </row>
    <row r="360">
      <c r="A360" s="1"/>
      <c r="C360" s="1"/>
      <c r="E360" s="1"/>
      <c r="G360" s="1"/>
      <c r="I360" s="1"/>
      <c r="K360" s="1"/>
      <c r="M360" s="1"/>
      <c r="O360" s="1"/>
      <c r="Q360" s="1"/>
    </row>
    <row r="361">
      <c r="A361" s="1"/>
      <c r="C361" s="1"/>
      <c r="E361" s="1"/>
      <c r="G361" s="1"/>
      <c r="I361" s="1"/>
      <c r="K361" s="1"/>
      <c r="M361" s="1"/>
      <c r="O361" s="1"/>
      <c r="Q361" s="1"/>
    </row>
    <row r="362">
      <c r="A362" s="1"/>
      <c r="C362" s="1"/>
      <c r="E362" s="1"/>
      <c r="G362" s="1"/>
      <c r="I362" s="1"/>
      <c r="K362" s="1"/>
      <c r="M362" s="1"/>
      <c r="O362" s="1"/>
      <c r="Q362" s="1"/>
    </row>
    <row r="363">
      <c r="A363" s="1"/>
      <c r="C363" s="1"/>
      <c r="E363" s="1"/>
      <c r="G363" s="1"/>
      <c r="I363" s="1"/>
      <c r="K363" s="1"/>
      <c r="M363" s="1"/>
      <c r="O363" s="1"/>
      <c r="Q363" s="1"/>
    </row>
    <row r="364">
      <c r="A364" s="1"/>
      <c r="C364" s="1"/>
      <c r="E364" s="1"/>
      <c r="G364" s="1"/>
      <c r="I364" s="1"/>
      <c r="K364" s="1"/>
      <c r="M364" s="1"/>
      <c r="O364" s="1"/>
      <c r="Q364" s="1"/>
    </row>
    <row r="365">
      <c r="A365" s="1"/>
      <c r="C365" s="1"/>
      <c r="E365" s="1"/>
      <c r="G365" s="1"/>
      <c r="I365" s="1"/>
      <c r="K365" s="1"/>
      <c r="M365" s="1"/>
      <c r="O365" s="1"/>
      <c r="Q365" s="1"/>
    </row>
    <row r="366">
      <c r="A366" s="1"/>
      <c r="C366" s="1"/>
      <c r="E366" s="1"/>
      <c r="G366" s="1"/>
      <c r="I366" s="1"/>
      <c r="K366" s="1"/>
      <c r="M366" s="1"/>
      <c r="O366" s="1"/>
      <c r="Q366" s="1"/>
    </row>
    <row r="367">
      <c r="A367" s="1"/>
      <c r="C367" s="1"/>
      <c r="E367" s="1"/>
      <c r="G367" s="1"/>
      <c r="I367" s="1"/>
      <c r="K367" s="1"/>
      <c r="M367" s="1"/>
      <c r="O367" s="1"/>
      <c r="Q367" s="1"/>
    </row>
    <row r="368">
      <c r="A368" s="1"/>
      <c r="C368" s="1"/>
      <c r="E368" s="1"/>
      <c r="G368" s="1"/>
      <c r="I368" s="1"/>
      <c r="K368" s="1"/>
      <c r="M368" s="1"/>
      <c r="O368" s="1"/>
      <c r="Q368" s="1"/>
    </row>
    <row r="369">
      <c r="A369" s="1"/>
      <c r="C369" s="1"/>
      <c r="E369" s="1"/>
      <c r="G369" s="1"/>
      <c r="I369" s="1"/>
      <c r="K369" s="1"/>
      <c r="M369" s="1"/>
      <c r="O369" s="1"/>
      <c r="Q369" s="1"/>
    </row>
    <row r="370">
      <c r="A370" s="1"/>
      <c r="C370" s="1"/>
      <c r="E370" s="1"/>
      <c r="G370" s="1"/>
      <c r="I370" s="1"/>
      <c r="K370" s="1"/>
      <c r="M370" s="1"/>
      <c r="O370" s="1"/>
      <c r="Q370" s="1"/>
    </row>
    <row r="371">
      <c r="A371" s="1"/>
      <c r="C371" s="1"/>
      <c r="E371" s="1"/>
      <c r="G371" s="1"/>
      <c r="I371" s="1"/>
      <c r="K371" s="1"/>
      <c r="M371" s="1"/>
      <c r="O371" s="1"/>
      <c r="Q371" s="1"/>
    </row>
    <row r="372">
      <c r="A372" s="1"/>
      <c r="C372" s="1"/>
      <c r="E372" s="1"/>
      <c r="G372" s="1"/>
      <c r="I372" s="1"/>
      <c r="K372" s="1"/>
      <c r="M372" s="1"/>
      <c r="O372" s="1"/>
      <c r="Q372" s="1"/>
    </row>
    <row r="373">
      <c r="A373" s="1"/>
      <c r="C373" s="1"/>
      <c r="E373" s="1"/>
      <c r="G373" s="1"/>
      <c r="I373" s="1"/>
      <c r="K373" s="1"/>
      <c r="M373" s="1"/>
      <c r="O373" s="1"/>
      <c r="Q373" s="1"/>
    </row>
    <row r="374">
      <c r="A374" s="1"/>
      <c r="C374" s="1"/>
      <c r="E374" s="1"/>
      <c r="G374" s="1"/>
      <c r="I374" s="1"/>
      <c r="K374" s="1"/>
      <c r="M374" s="1"/>
      <c r="O374" s="1"/>
      <c r="Q374" s="1"/>
    </row>
    <row r="375">
      <c r="A375" s="1"/>
      <c r="C375" s="1"/>
      <c r="E375" s="1"/>
      <c r="G375" s="1"/>
      <c r="I375" s="1"/>
      <c r="K375" s="1"/>
      <c r="M375" s="1"/>
      <c r="O375" s="1"/>
      <c r="Q375" s="1"/>
    </row>
    <row r="376">
      <c r="A376" s="1"/>
      <c r="C376" s="1"/>
      <c r="E376" s="1"/>
      <c r="G376" s="1"/>
      <c r="I376" s="1"/>
      <c r="K376" s="1"/>
      <c r="M376" s="1"/>
      <c r="O376" s="1"/>
      <c r="Q376" s="1"/>
    </row>
    <row r="377">
      <c r="A377" s="1"/>
      <c r="C377" s="1"/>
      <c r="E377" s="1"/>
      <c r="G377" s="1"/>
      <c r="I377" s="1"/>
      <c r="K377" s="1"/>
      <c r="M377" s="1"/>
      <c r="O377" s="1"/>
      <c r="Q377" s="1"/>
    </row>
    <row r="378">
      <c r="A378" s="1"/>
      <c r="C378" s="1"/>
      <c r="E378" s="1"/>
      <c r="G378" s="1"/>
      <c r="I378" s="1"/>
      <c r="K378" s="1"/>
      <c r="M378" s="1"/>
      <c r="O378" s="1"/>
      <c r="Q378" s="1"/>
    </row>
    <row r="379">
      <c r="A379" s="1"/>
      <c r="C379" s="1"/>
      <c r="E379" s="1"/>
      <c r="G379" s="1"/>
      <c r="I379" s="1"/>
      <c r="K379" s="1"/>
      <c r="M379" s="1"/>
      <c r="O379" s="1"/>
      <c r="Q379" s="1"/>
    </row>
    <row r="380">
      <c r="A380" s="1"/>
      <c r="C380" s="1"/>
      <c r="E380" s="1"/>
      <c r="G380" s="1"/>
      <c r="I380" s="1"/>
      <c r="K380" s="1"/>
      <c r="M380" s="1"/>
      <c r="O380" s="1"/>
      <c r="Q380" s="1"/>
    </row>
    <row r="381">
      <c r="A381" s="1"/>
      <c r="C381" s="1"/>
      <c r="E381" s="1"/>
      <c r="G381" s="1"/>
      <c r="I381" s="1"/>
      <c r="K381" s="1"/>
      <c r="M381" s="1"/>
      <c r="O381" s="1"/>
      <c r="Q381" s="1"/>
    </row>
    <row r="382">
      <c r="A382" s="1"/>
      <c r="C382" s="1"/>
      <c r="E382" s="1"/>
      <c r="G382" s="1"/>
      <c r="I382" s="1"/>
      <c r="K382" s="1"/>
      <c r="M382" s="1"/>
      <c r="O382" s="1"/>
      <c r="Q382" s="1"/>
    </row>
    <row r="383">
      <c r="A383" s="1"/>
      <c r="C383" s="1"/>
      <c r="E383" s="1"/>
      <c r="G383" s="1"/>
      <c r="I383" s="1"/>
      <c r="K383" s="1"/>
      <c r="M383" s="1"/>
      <c r="O383" s="1"/>
      <c r="Q383" s="1"/>
    </row>
    <row r="384">
      <c r="A384" s="1"/>
      <c r="C384" s="1"/>
      <c r="E384" s="1"/>
      <c r="G384" s="1"/>
      <c r="I384" s="1"/>
      <c r="K384" s="1"/>
      <c r="M384" s="1"/>
      <c r="O384" s="1"/>
      <c r="Q384" s="1"/>
    </row>
    <row r="385">
      <c r="A385" s="1"/>
      <c r="C385" s="1"/>
      <c r="E385" s="1"/>
      <c r="G385" s="1"/>
      <c r="I385" s="1"/>
      <c r="K385" s="1"/>
      <c r="M385" s="1"/>
      <c r="O385" s="1"/>
      <c r="Q385" s="1"/>
    </row>
    <row r="386">
      <c r="A386" s="1"/>
      <c r="C386" s="1"/>
      <c r="E386" s="1"/>
      <c r="G386" s="1"/>
      <c r="I386" s="1"/>
      <c r="K386" s="1"/>
      <c r="M386" s="1"/>
      <c r="O386" s="1"/>
      <c r="Q386" s="1"/>
    </row>
    <row r="387">
      <c r="A387" s="1"/>
      <c r="C387" s="1"/>
      <c r="E387" s="1"/>
      <c r="G387" s="1"/>
      <c r="I387" s="1"/>
      <c r="K387" s="1"/>
      <c r="M387" s="1"/>
      <c r="O387" s="1"/>
      <c r="Q387" s="1"/>
    </row>
    <row r="388">
      <c r="A388" s="1"/>
      <c r="C388" s="1"/>
      <c r="E388" s="1"/>
      <c r="G388" s="1"/>
      <c r="I388" s="1"/>
      <c r="K388" s="1"/>
      <c r="M388" s="1"/>
      <c r="O388" s="1"/>
      <c r="Q388" s="1"/>
    </row>
    <row r="389">
      <c r="A389" s="1"/>
      <c r="C389" s="1"/>
      <c r="E389" s="1"/>
      <c r="G389" s="1"/>
      <c r="I389" s="1"/>
      <c r="K389" s="1"/>
      <c r="M389" s="1"/>
      <c r="O389" s="1"/>
      <c r="Q389" s="1"/>
    </row>
    <row r="390">
      <c r="A390" s="1"/>
      <c r="C390" s="1"/>
      <c r="E390" s="1"/>
      <c r="G390" s="1"/>
      <c r="I390" s="1"/>
      <c r="K390" s="1"/>
      <c r="M390" s="1"/>
      <c r="O390" s="1"/>
      <c r="Q390" s="1"/>
    </row>
    <row r="391">
      <c r="A391" s="1"/>
      <c r="C391" s="1"/>
      <c r="E391" s="1"/>
      <c r="G391" s="1"/>
      <c r="I391" s="1"/>
      <c r="K391" s="1"/>
      <c r="M391" s="1"/>
      <c r="O391" s="1"/>
      <c r="Q391" s="1"/>
    </row>
    <row r="392">
      <c r="A392" s="1"/>
      <c r="C392" s="1"/>
      <c r="E392" s="1"/>
      <c r="G392" s="1"/>
      <c r="I392" s="1"/>
      <c r="K392" s="1"/>
      <c r="M392" s="1"/>
      <c r="O392" s="1"/>
      <c r="Q392" s="1"/>
    </row>
    <row r="393">
      <c r="A393" s="1"/>
      <c r="C393" s="1"/>
      <c r="E393" s="1"/>
      <c r="G393" s="1"/>
      <c r="I393" s="1"/>
      <c r="K393" s="1"/>
      <c r="M393" s="1"/>
      <c r="O393" s="1"/>
      <c r="Q393" s="1"/>
    </row>
    <row r="394">
      <c r="A394" s="1"/>
      <c r="C394" s="1"/>
      <c r="E394" s="1"/>
      <c r="G394" s="1"/>
      <c r="I394" s="1"/>
      <c r="K394" s="1"/>
      <c r="M394" s="1"/>
      <c r="O394" s="1"/>
      <c r="Q394" s="1"/>
    </row>
    <row r="395">
      <c r="A395" s="1"/>
      <c r="C395" s="1"/>
      <c r="E395" s="1"/>
      <c r="G395" s="1"/>
      <c r="I395" s="1"/>
      <c r="K395" s="1"/>
      <c r="M395" s="1"/>
      <c r="O395" s="1"/>
      <c r="Q395" s="1"/>
    </row>
    <row r="396">
      <c r="A396" s="1"/>
      <c r="C396" s="1"/>
      <c r="E396" s="1"/>
      <c r="G396" s="1"/>
      <c r="I396" s="1"/>
      <c r="K396" s="1"/>
      <c r="M396" s="1"/>
      <c r="O396" s="1"/>
      <c r="Q396" s="1"/>
    </row>
    <row r="397">
      <c r="A397" s="1"/>
      <c r="C397" s="1"/>
      <c r="E397" s="1"/>
      <c r="G397" s="1"/>
      <c r="I397" s="1"/>
      <c r="K397" s="1"/>
      <c r="M397" s="1"/>
      <c r="O397" s="1"/>
      <c r="Q397" s="1"/>
    </row>
    <row r="398">
      <c r="A398" s="1"/>
      <c r="C398" s="1"/>
      <c r="E398" s="1"/>
      <c r="G398" s="1"/>
      <c r="I398" s="1"/>
      <c r="K398" s="1"/>
      <c r="M398" s="1"/>
      <c r="O398" s="1"/>
      <c r="Q398" s="1"/>
    </row>
    <row r="399">
      <c r="A399" s="1"/>
      <c r="C399" s="1"/>
      <c r="E399" s="1"/>
      <c r="G399" s="1"/>
      <c r="I399" s="1"/>
      <c r="K399" s="1"/>
      <c r="M399" s="1"/>
      <c r="O399" s="1"/>
      <c r="Q399" s="1"/>
    </row>
    <row r="400">
      <c r="A400" s="1"/>
      <c r="C400" s="1"/>
      <c r="E400" s="1"/>
      <c r="G400" s="1"/>
      <c r="I400" s="1"/>
      <c r="K400" s="1"/>
      <c r="M400" s="1"/>
      <c r="O400" s="1"/>
      <c r="Q400" s="1"/>
    </row>
    <row r="401">
      <c r="A401" s="1"/>
      <c r="C401" s="1"/>
      <c r="E401" s="1"/>
      <c r="G401" s="1"/>
      <c r="I401" s="1"/>
      <c r="K401" s="1"/>
      <c r="M401" s="1"/>
      <c r="O401" s="1"/>
      <c r="Q401" s="1"/>
    </row>
    <row r="402">
      <c r="A402" s="1"/>
      <c r="C402" s="1"/>
      <c r="E402" s="1"/>
      <c r="G402" s="1"/>
      <c r="I402" s="1"/>
      <c r="K402" s="1"/>
      <c r="M402" s="1"/>
      <c r="O402" s="1"/>
      <c r="Q402" s="1"/>
    </row>
    <row r="403">
      <c r="A403" s="1"/>
      <c r="C403" s="1"/>
      <c r="E403" s="1"/>
      <c r="G403" s="1"/>
      <c r="I403" s="1"/>
      <c r="K403" s="1"/>
      <c r="M403" s="1"/>
      <c r="O403" s="1"/>
      <c r="Q403" s="1"/>
    </row>
    <row r="404">
      <c r="A404" s="1"/>
      <c r="C404" s="1"/>
      <c r="E404" s="1"/>
      <c r="G404" s="1"/>
      <c r="I404" s="1"/>
      <c r="K404" s="1"/>
      <c r="M404" s="1"/>
      <c r="O404" s="1"/>
      <c r="Q404" s="1"/>
    </row>
    <row r="405">
      <c r="A405" s="1"/>
      <c r="C405" s="1"/>
      <c r="E405" s="1"/>
      <c r="G405" s="1"/>
      <c r="I405" s="1"/>
      <c r="K405" s="1"/>
      <c r="M405" s="1"/>
      <c r="O405" s="1"/>
      <c r="Q405" s="1"/>
    </row>
    <row r="406">
      <c r="A406" s="1"/>
      <c r="C406" s="1"/>
      <c r="E406" s="1"/>
      <c r="G406" s="1"/>
      <c r="I406" s="1"/>
      <c r="K406" s="1"/>
      <c r="M406" s="1"/>
      <c r="O406" s="1"/>
      <c r="Q406" s="1"/>
    </row>
    <row r="407">
      <c r="A407" s="1"/>
      <c r="C407" s="1"/>
      <c r="E407" s="1"/>
      <c r="G407" s="1"/>
      <c r="I407" s="1"/>
      <c r="K407" s="1"/>
      <c r="M407" s="1"/>
      <c r="O407" s="1"/>
      <c r="Q407" s="1"/>
    </row>
    <row r="408">
      <c r="A408" s="1"/>
      <c r="C408" s="1"/>
      <c r="E408" s="1"/>
      <c r="G408" s="1"/>
      <c r="I408" s="1"/>
      <c r="K408" s="1"/>
      <c r="M408" s="1"/>
      <c r="O408" s="1"/>
      <c r="Q408" s="1"/>
    </row>
    <row r="409">
      <c r="A409" s="1"/>
      <c r="C409" s="1"/>
      <c r="E409" s="1"/>
      <c r="G409" s="1"/>
      <c r="I409" s="1"/>
      <c r="K409" s="1"/>
      <c r="M409" s="1"/>
      <c r="O409" s="1"/>
      <c r="Q409" s="1"/>
    </row>
    <row r="410">
      <c r="A410" s="1"/>
      <c r="C410" s="1"/>
      <c r="E410" s="1"/>
      <c r="G410" s="1"/>
      <c r="I410" s="1"/>
      <c r="K410" s="1"/>
      <c r="M410" s="1"/>
      <c r="O410" s="1"/>
      <c r="Q410" s="1"/>
    </row>
    <row r="411">
      <c r="A411" s="1"/>
      <c r="C411" s="1"/>
      <c r="E411" s="1"/>
      <c r="G411" s="1"/>
      <c r="I411" s="1"/>
      <c r="K411" s="1"/>
      <c r="M411" s="1"/>
      <c r="O411" s="1"/>
      <c r="Q411" s="1"/>
    </row>
    <row r="412">
      <c r="A412" s="1"/>
      <c r="C412" s="1"/>
      <c r="E412" s="1"/>
      <c r="G412" s="1"/>
      <c r="I412" s="1"/>
      <c r="K412" s="1"/>
      <c r="M412" s="1"/>
      <c r="O412" s="1"/>
      <c r="Q412" s="1"/>
    </row>
    <row r="413">
      <c r="A413" s="1"/>
      <c r="C413" s="1"/>
      <c r="E413" s="1"/>
      <c r="G413" s="1"/>
      <c r="I413" s="1"/>
      <c r="K413" s="1"/>
      <c r="M413" s="1"/>
      <c r="O413" s="1"/>
      <c r="Q413" s="1"/>
    </row>
    <row r="414">
      <c r="A414" s="1"/>
      <c r="C414" s="1"/>
      <c r="E414" s="1"/>
      <c r="G414" s="1"/>
      <c r="I414" s="1"/>
      <c r="K414" s="1"/>
      <c r="M414" s="1"/>
      <c r="O414" s="1"/>
      <c r="Q414" s="1"/>
    </row>
    <row r="415">
      <c r="A415" s="1"/>
      <c r="C415" s="1"/>
      <c r="E415" s="1"/>
      <c r="G415" s="1"/>
      <c r="I415" s="1"/>
      <c r="K415" s="1"/>
      <c r="M415" s="1"/>
      <c r="O415" s="1"/>
      <c r="Q415" s="1"/>
    </row>
    <row r="416">
      <c r="A416" s="1"/>
      <c r="C416" s="1"/>
      <c r="E416" s="1"/>
      <c r="G416" s="1"/>
      <c r="I416" s="1"/>
      <c r="K416" s="1"/>
      <c r="M416" s="1"/>
      <c r="O416" s="1"/>
      <c r="Q416" s="1"/>
    </row>
    <row r="417">
      <c r="A417" s="1"/>
      <c r="C417" s="1"/>
      <c r="E417" s="1"/>
      <c r="G417" s="1"/>
      <c r="I417" s="1"/>
      <c r="K417" s="1"/>
      <c r="M417" s="1"/>
      <c r="O417" s="1"/>
      <c r="Q417" s="1"/>
    </row>
    <row r="418">
      <c r="A418" s="1"/>
      <c r="C418" s="1"/>
      <c r="E418" s="1"/>
      <c r="G418" s="1"/>
      <c r="I418" s="1"/>
      <c r="K418" s="1"/>
      <c r="M418" s="1"/>
      <c r="O418" s="1"/>
      <c r="Q418" s="1"/>
    </row>
    <row r="419">
      <c r="A419" s="1"/>
      <c r="C419" s="1"/>
      <c r="E419" s="1"/>
      <c r="G419" s="1"/>
      <c r="I419" s="1"/>
      <c r="K419" s="1"/>
      <c r="M419" s="1"/>
      <c r="O419" s="1"/>
      <c r="Q419" s="1"/>
    </row>
    <row r="420">
      <c r="A420" s="1"/>
      <c r="C420" s="1"/>
      <c r="E420" s="1"/>
      <c r="G420" s="1"/>
      <c r="I420" s="1"/>
      <c r="K420" s="1"/>
      <c r="M420" s="1"/>
      <c r="O420" s="1"/>
      <c r="Q420" s="1"/>
    </row>
    <row r="421">
      <c r="A421" s="1"/>
      <c r="C421" s="1"/>
      <c r="E421" s="1"/>
      <c r="G421" s="1"/>
      <c r="I421" s="1"/>
      <c r="K421" s="1"/>
      <c r="M421" s="1"/>
      <c r="O421" s="1"/>
      <c r="Q421" s="1"/>
    </row>
    <row r="422">
      <c r="A422" s="1"/>
      <c r="C422" s="1"/>
      <c r="E422" s="1"/>
      <c r="G422" s="1"/>
      <c r="I422" s="1"/>
      <c r="K422" s="1"/>
      <c r="M422" s="1"/>
      <c r="O422" s="1"/>
      <c r="Q422" s="1"/>
    </row>
    <row r="423">
      <c r="A423" s="1"/>
      <c r="C423" s="1"/>
      <c r="E423" s="1"/>
      <c r="G423" s="1"/>
      <c r="I423" s="1"/>
      <c r="K423" s="1"/>
      <c r="M423" s="1"/>
      <c r="O423" s="1"/>
      <c r="Q423" s="1"/>
    </row>
    <row r="424">
      <c r="A424" s="1"/>
      <c r="C424" s="1"/>
      <c r="E424" s="1"/>
      <c r="G424" s="1"/>
      <c r="I424" s="1"/>
      <c r="K424" s="1"/>
      <c r="M424" s="1"/>
      <c r="O424" s="1"/>
      <c r="Q424" s="1"/>
    </row>
    <row r="425">
      <c r="A425" s="1"/>
      <c r="C425" s="1"/>
      <c r="E425" s="1"/>
      <c r="G425" s="1"/>
      <c r="I425" s="1"/>
      <c r="K425" s="1"/>
      <c r="M425" s="1"/>
      <c r="O425" s="1"/>
      <c r="Q425" s="1"/>
    </row>
    <row r="426">
      <c r="A426" s="1"/>
      <c r="C426" s="1"/>
      <c r="E426" s="1"/>
      <c r="G426" s="1"/>
      <c r="I426" s="1"/>
      <c r="K426" s="1"/>
      <c r="M426" s="1"/>
      <c r="O426" s="1"/>
      <c r="Q426" s="1"/>
    </row>
    <row r="427">
      <c r="A427" s="1"/>
      <c r="C427" s="1"/>
      <c r="E427" s="1"/>
      <c r="G427" s="1"/>
      <c r="I427" s="1"/>
      <c r="K427" s="1"/>
      <c r="M427" s="1"/>
      <c r="O427" s="1"/>
      <c r="Q427" s="1"/>
    </row>
    <row r="428">
      <c r="A428" s="1"/>
      <c r="C428" s="1"/>
      <c r="E428" s="1"/>
      <c r="G428" s="1"/>
      <c r="I428" s="1"/>
      <c r="K428" s="1"/>
      <c r="M428" s="1"/>
      <c r="O428" s="1"/>
      <c r="Q428" s="1"/>
    </row>
    <row r="429">
      <c r="A429" s="1"/>
      <c r="C429" s="1"/>
      <c r="E429" s="1"/>
      <c r="G429" s="1"/>
      <c r="I429" s="1"/>
      <c r="K429" s="1"/>
      <c r="M429" s="1"/>
      <c r="O429" s="1"/>
      <c r="Q429" s="1"/>
    </row>
    <row r="430">
      <c r="A430" s="1"/>
      <c r="C430" s="1"/>
      <c r="E430" s="1"/>
      <c r="G430" s="1"/>
      <c r="I430" s="1"/>
      <c r="K430" s="1"/>
      <c r="M430" s="1"/>
      <c r="O430" s="1"/>
      <c r="Q430" s="1"/>
    </row>
    <row r="431">
      <c r="A431" s="1"/>
      <c r="C431" s="1"/>
      <c r="E431" s="1"/>
      <c r="G431" s="1"/>
      <c r="I431" s="1"/>
      <c r="K431" s="1"/>
      <c r="M431" s="1"/>
      <c r="O431" s="1"/>
      <c r="Q431" s="1"/>
    </row>
    <row r="432">
      <c r="A432" s="1"/>
      <c r="C432" s="1"/>
      <c r="E432" s="1"/>
      <c r="G432" s="1"/>
      <c r="I432" s="1"/>
      <c r="K432" s="1"/>
      <c r="M432" s="1"/>
      <c r="O432" s="1"/>
      <c r="Q432" s="1"/>
    </row>
    <row r="433">
      <c r="A433" s="1"/>
      <c r="C433" s="1"/>
      <c r="E433" s="1"/>
      <c r="G433" s="1"/>
      <c r="I433" s="1"/>
      <c r="K433" s="1"/>
      <c r="M433" s="1"/>
      <c r="O433" s="1"/>
      <c r="Q433" s="1"/>
    </row>
    <row r="434">
      <c r="A434" s="1"/>
      <c r="C434" s="1"/>
      <c r="E434" s="1"/>
      <c r="G434" s="1"/>
      <c r="I434" s="1"/>
      <c r="K434" s="1"/>
      <c r="M434" s="1"/>
      <c r="O434" s="1"/>
      <c r="Q434" s="1"/>
    </row>
    <row r="435">
      <c r="A435" s="1"/>
      <c r="C435" s="1"/>
      <c r="E435" s="1"/>
      <c r="G435" s="1"/>
      <c r="I435" s="1"/>
      <c r="K435" s="1"/>
      <c r="M435" s="1"/>
      <c r="O435" s="1"/>
      <c r="Q435" s="1"/>
    </row>
    <row r="436">
      <c r="A436" s="1"/>
      <c r="C436" s="1"/>
      <c r="E436" s="1"/>
      <c r="G436" s="1"/>
      <c r="I436" s="1"/>
      <c r="K436" s="1"/>
      <c r="M436" s="1"/>
      <c r="O436" s="1"/>
      <c r="Q436" s="1"/>
    </row>
    <row r="437">
      <c r="A437" s="1"/>
      <c r="C437" s="1"/>
      <c r="E437" s="1"/>
      <c r="G437" s="1"/>
      <c r="I437" s="1"/>
      <c r="K437" s="1"/>
      <c r="M437" s="1"/>
      <c r="O437" s="1"/>
      <c r="Q437" s="1"/>
    </row>
    <row r="438">
      <c r="A438" s="1"/>
      <c r="C438" s="1"/>
      <c r="E438" s="1"/>
      <c r="G438" s="1"/>
      <c r="I438" s="1"/>
      <c r="K438" s="1"/>
      <c r="M438" s="1"/>
      <c r="O438" s="1"/>
      <c r="Q438" s="1"/>
    </row>
    <row r="439">
      <c r="A439" s="1"/>
      <c r="C439" s="1"/>
      <c r="E439" s="1"/>
      <c r="G439" s="1"/>
      <c r="I439" s="1"/>
      <c r="K439" s="1"/>
      <c r="M439" s="1"/>
      <c r="O439" s="1"/>
      <c r="Q439" s="1"/>
    </row>
    <row r="440">
      <c r="A440" s="1"/>
      <c r="C440" s="1"/>
      <c r="E440" s="1"/>
      <c r="G440" s="1"/>
      <c r="I440" s="1"/>
      <c r="K440" s="1"/>
      <c r="M440" s="1"/>
      <c r="O440" s="1"/>
      <c r="Q440" s="1"/>
    </row>
    <row r="441">
      <c r="A441" s="1"/>
      <c r="C441" s="1"/>
      <c r="E441" s="1"/>
      <c r="G441" s="1"/>
      <c r="I441" s="1"/>
      <c r="K441" s="1"/>
      <c r="M441" s="1"/>
      <c r="O441" s="1"/>
      <c r="Q441" s="1"/>
    </row>
    <row r="442">
      <c r="A442" s="1"/>
      <c r="C442" s="1"/>
      <c r="E442" s="1"/>
      <c r="G442" s="1"/>
      <c r="I442" s="1"/>
      <c r="K442" s="1"/>
      <c r="M442" s="1"/>
      <c r="O442" s="1"/>
      <c r="Q442" s="1"/>
    </row>
    <row r="443">
      <c r="A443" s="1"/>
      <c r="C443" s="1"/>
      <c r="E443" s="1"/>
      <c r="G443" s="1"/>
      <c r="I443" s="1"/>
      <c r="K443" s="1"/>
      <c r="M443" s="1"/>
      <c r="O443" s="1"/>
      <c r="Q443" s="1"/>
    </row>
    <row r="444">
      <c r="A444" s="1"/>
      <c r="C444" s="1"/>
      <c r="E444" s="1"/>
      <c r="G444" s="1"/>
      <c r="I444" s="1"/>
      <c r="K444" s="1"/>
      <c r="M444" s="1"/>
      <c r="O444" s="1"/>
      <c r="Q444" s="1"/>
    </row>
    <row r="445">
      <c r="A445" s="1"/>
      <c r="C445" s="1"/>
      <c r="E445" s="1"/>
      <c r="G445" s="1"/>
      <c r="I445" s="1"/>
      <c r="K445" s="1"/>
      <c r="M445" s="1"/>
      <c r="O445" s="1"/>
      <c r="Q445" s="1"/>
    </row>
    <row r="446">
      <c r="A446" s="1"/>
      <c r="C446" s="1"/>
      <c r="E446" s="1"/>
      <c r="G446" s="1"/>
      <c r="I446" s="1"/>
      <c r="K446" s="1"/>
      <c r="M446" s="1"/>
      <c r="O446" s="1"/>
      <c r="Q446" s="1"/>
    </row>
    <row r="447">
      <c r="A447" s="1"/>
      <c r="C447" s="1"/>
      <c r="E447" s="1"/>
      <c r="G447" s="1"/>
      <c r="I447" s="1"/>
      <c r="K447" s="1"/>
      <c r="M447" s="1"/>
      <c r="O447" s="1"/>
      <c r="Q447" s="1"/>
    </row>
    <row r="448">
      <c r="A448" s="1"/>
      <c r="C448" s="1"/>
      <c r="E448" s="1"/>
      <c r="G448" s="1"/>
      <c r="I448" s="1"/>
      <c r="K448" s="1"/>
      <c r="M448" s="1"/>
      <c r="O448" s="1"/>
      <c r="Q448" s="1"/>
    </row>
    <row r="449">
      <c r="A449" s="1"/>
      <c r="C449" s="1"/>
      <c r="E449" s="1"/>
      <c r="G449" s="1"/>
      <c r="I449" s="1"/>
      <c r="K449" s="1"/>
      <c r="M449" s="1"/>
      <c r="O449" s="1"/>
      <c r="Q449" s="1"/>
    </row>
    <row r="450">
      <c r="A450" s="1"/>
      <c r="C450" s="1"/>
      <c r="E450" s="1"/>
      <c r="G450" s="1"/>
      <c r="I450" s="1"/>
      <c r="K450" s="1"/>
      <c r="M450" s="1"/>
      <c r="O450" s="1"/>
      <c r="Q450" s="1"/>
    </row>
    <row r="451">
      <c r="A451" s="1"/>
      <c r="C451" s="1"/>
      <c r="E451" s="1"/>
      <c r="G451" s="1"/>
      <c r="I451" s="1"/>
      <c r="K451" s="1"/>
      <c r="M451" s="1"/>
      <c r="O451" s="1"/>
      <c r="Q451" s="1"/>
    </row>
    <row r="452">
      <c r="A452" s="1"/>
      <c r="C452" s="1"/>
      <c r="E452" s="1"/>
      <c r="G452" s="1"/>
      <c r="I452" s="1"/>
      <c r="K452" s="1"/>
      <c r="M452" s="1"/>
      <c r="O452" s="1"/>
      <c r="Q452" s="1"/>
    </row>
    <row r="453">
      <c r="A453" s="1"/>
      <c r="C453" s="1"/>
      <c r="E453" s="1"/>
      <c r="G453" s="1"/>
      <c r="I453" s="1"/>
      <c r="K453" s="1"/>
      <c r="M453" s="1"/>
      <c r="O453" s="1"/>
      <c r="Q453" s="1"/>
    </row>
    <row r="454">
      <c r="A454" s="1"/>
      <c r="C454" s="1"/>
      <c r="E454" s="1"/>
      <c r="G454" s="1"/>
      <c r="I454" s="1"/>
      <c r="K454" s="1"/>
      <c r="M454" s="1"/>
      <c r="O454" s="1"/>
      <c r="Q454" s="1"/>
    </row>
    <row r="455">
      <c r="A455" s="1"/>
      <c r="C455" s="1"/>
      <c r="E455" s="1"/>
      <c r="G455" s="1"/>
      <c r="I455" s="1"/>
      <c r="K455" s="1"/>
      <c r="M455" s="1"/>
      <c r="O455" s="1"/>
      <c r="Q455" s="1"/>
    </row>
    <row r="456">
      <c r="A456" s="1"/>
      <c r="C456" s="1"/>
      <c r="E456" s="1"/>
      <c r="G456" s="1"/>
      <c r="I456" s="1"/>
      <c r="K456" s="1"/>
      <c r="M456" s="1"/>
      <c r="O456" s="1"/>
      <c r="Q456" s="1"/>
    </row>
    <row r="457">
      <c r="A457" s="1"/>
      <c r="C457" s="1"/>
      <c r="E457" s="1"/>
      <c r="G457" s="1"/>
      <c r="I457" s="1"/>
      <c r="K457" s="1"/>
      <c r="M457" s="1"/>
      <c r="O457" s="1"/>
      <c r="Q457" s="1"/>
    </row>
    <row r="458">
      <c r="A458" s="1"/>
      <c r="C458" s="1"/>
      <c r="E458" s="1"/>
      <c r="G458" s="1"/>
      <c r="I458" s="1"/>
      <c r="K458" s="1"/>
      <c r="M458" s="1"/>
      <c r="O458" s="1"/>
      <c r="Q458" s="1"/>
    </row>
    <row r="459">
      <c r="A459" s="1"/>
      <c r="C459" s="1"/>
      <c r="E459" s="1"/>
      <c r="G459" s="1"/>
      <c r="I459" s="1"/>
      <c r="K459" s="1"/>
      <c r="M459" s="1"/>
      <c r="O459" s="1"/>
      <c r="Q459" s="1"/>
    </row>
    <row r="460">
      <c r="A460" s="1"/>
      <c r="C460" s="1"/>
      <c r="E460" s="1"/>
      <c r="G460" s="1"/>
      <c r="I460" s="1"/>
      <c r="K460" s="1"/>
      <c r="M460" s="1"/>
      <c r="O460" s="1"/>
      <c r="Q460" s="1"/>
    </row>
    <row r="461">
      <c r="A461" s="1"/>
      <c r="C461" s="1"/>
      <c r="E461" s="1"/>
      <c r="G461" s="1"/>
      <c r="I461" s="1"/>
      <c r="K461" s="1"/>
      <c r="M461" s="1"/>
      <c r="O461" s="1"/>
      <c r="Q461" s="1"/>
    </row>
    <row r="462">
      <c r="A462" s="1"/>
      <c r="C462" s="1"/>
      <c r="E462" s="1"/>
      <c r="G462" s="1"/>
      <c r="I462" s="1"/>
      <c r="K462" s="1"/>
      <c r="M462" s="1"/>
      <c r="O462" s="1"/>
      <c r="Q462" s="1"/>
    </row>
    <row r="463">
      <c r="A463" s="1"/>
      <c r="C463" s="1"/>
      <c r="E463" s="1"/>
      <c r="G463" s="1"/>
      <c r="I463" s="1"/>
      <c r="K463" s="1"/>
      <c r="M463" s="1"/>
      <c r="O463" s="1"/>
      <c r="Q463" s="1"/>
    </row>
    <row r="464">
      <c r="A464" s="1"/>
      <c r="C464" s="1"/>
      <c r="E464" s="1"/>
      <c r="G464" s="1"/>
      <c r="I464" s="1"/>
      <c r="K464" s="1"/>
      <c r="M464" s="1"/>
      <c r="O464" s="1"/>
      <c r="Q464" s="1"/>
    </row>
    <row r="465">
      <c r="A465" s="1"/>
      <c r="C465" s="1"/>
      <c r="E465" s="1"/>
      <c r="G465" s="1"/>
      <c r="I465" s="1"/>
      <c r="K465" s="1"/>
      <c r="M465" s="1"/>
      <c r="O465" s="1"/>
      <c r="Q465" s="1"/>
    </row>
    <row r="466">
      <c r="A466" s="1"/>
      <c r="C466" s="1"/>
      <c r="E466" s="1"/>
      <c r="G466" s="1"/>
      <c r="I466" s="1"/>
      <c r="K466" s="1"/>
      <c r="M466" s="1"/>
      <c r="O466" s="1"/>
      <c r="Q466" s="1"/>
    </row>
    <row r="467">
      <c r="A467" s="1"/>
      <c r="C467" s="1"/>
      <c r="E467" s="1"/>
      <c r="G467" s="1"/>
      <c r="I467" s="1"/>
      <c r="K467" s="1"/>
      <c r="M467" s="1"/>
      <c r="O467" s="1"/>
      <c r="Q467" s="1"/>
    </row>
    <row r="468">
      <c r="A468" s="1"/>
      <c r="C468" s="1"/>
      <c r="E468" s="1"/>
      <c r="G468" s="1"/>
      <c r="I468" s="1"/>
      <c r="K468" s="1"/>
      <c r="M468" s="1"/>
      <c r="O468" s="1"/>
      <c r="Q468" s="1"/>
    </row>
    <row r="469">
      <c r="A469" s="1"/>
      <c r="C469" s="1"/>
      <c r="E469" s="1"/>
      <c r="G469" s="1"/>
      <c r="I469" s="1"/>
      <c r="K469" s="1"/>
      <c r="M469" s="1"/>
      <c r="O469" s="1"/>
      <c r="Q469" s="1"/>
    </row>
    <row r="470">
      <c r="A470" s="1"/>
      <c r="C470" s="1"/>
      <c r="E470" s="1"/>
      <c r="G470" s="1"/>
      <c r="I470" s="1"/>
      <c r="K470" s="1"/>
      <c r="M470" s="1"/>
      <c r="O470" s="1"/>
      <c r="Q470" s="1"/>
    </row>
    <row r="471">
      <c r="A471" s="1"/>
      <c r="C471" s="1"/>
      <c r="E471" s="1"/>
      <c r="G471" s="1"/>
      <c r="I471" s="1"/>
      <c r="K471" s="1"/>
      <c r="M471" s="1"/>
      <c r="O471" s="1"/>
      <c r="Q471" s="1"/>
    </row>
    <row r="472">
      <c r="A472" s="1"/>
      <c r="C472" s="1"/>
      <c r="E472" s="1"/>
      <c r="G472" s="1"/>
      <c r="I472" s="1"/>
      <c r="K472" s="1"/>
      <c r="M472" s="1"/>
      <c r="O472" s="1"/>
      <c r="Q472" s="1"/>
    </row>
    <row r="473">
      <c r="A473" s="1"/>
      <c r="C473" s="1"/>
      <c r="E473" s="1"/>
      <c r="G473" s="1"/>
      <c r="I473" s="1"/>
      <c r="K473" s="1"/>
      <c r="M473" s="1"/>
      <c r="O473" s="1"/>
      <c r="Q473" s="1"/>
    </row>
    <row r="474">
      <c r="A474" s="1"/>
      <c r="C474" s="1"/>
      <c r="E474" s="1"/>
      <c r="G474" s="1"/>
      <c r="I474" s="1"/>
      <c r="K474" s="1"/>
      <c r="M474" s="1"/>
      <c r="O474" s="1"/>
      <c r="Q474" s="1"/>
    </row>
    <row r="475">
      <c r="A475" s="1"/>
      <c r="C475" s="1"/>
      <c r="E475" s="1"/>
      <c r="G475" s="1"/>
      <c r="I475" s="1"/>
      <c r="K475" s="1"/>
      <c r="M475" s="1"/>
      <c r="O475" s="1"/>
      <c r="Q475" s="1"/>
    </row>
    <row r="476">
      <c r="A476" s="1"/>
      <c r="C476" s="1"/>
      <c r="E476" s="1"/>
      <c r="G476" s="1"/>
      <c r="I476" s="1"/>
      <c r="K476" s="1"/>
      <c r="M476" s="1"/>
      <c r="O476" s="1"/>
      <c r="Q476" s="1"/>
    </row>
    <row r="477">
      <c r="A477" s="1"/>
      <c r="C477" s="1"/>
      <c r="E477" s="1"/>
      <c r="G477" s="1"/>
      <c r="I477" s="1"/>
      <c r="K477" s="1"/>
      <c r="M477" s="1"/>
      <c r="O477" s="1"/>
      <c r="Q477" s="1"/>
    </row>
    <row r="478">
      <c r="A478" s="1"/>
      <c r="C478" s="1"/>
      <c r="E478" s="1"/>
      <c r="G478" s="1"/>
      <c r="I478" s="1"/>
      <c r="K478" s="1"/>
      <c r="M478" s="1"/>
      <c r="O478" s="1"/>
      <c r="Q478" s="1"/>
    </row>
    <row r="479">
      <c r="A479" s="1"/>
      <c r="C479" s="1"/>
      <c r="E479" s="1"/>
      <c r="G479" s="1"/>
      <c r="I479" s="1"/>
      <c r="K479" s="1"/>
      <c r="M479" s="1"/>
      <c r="O479" s="1"/>
      <c r="Q479" s="1"/>
    </row>
    <row r="480">
      <c r="A480" s="1"/>
      <c r="C480" s="1"/>
      <c r="E480" s="1"/>
      <c r="G480" s="1"/>
      <c r="I480" s="1"/>
      <c r="K480" s="1"/>
      <c r="M480" s="1"/>
      <c r="O480" s="1"/>
      <c r="Q480" s="1"/>
    </row>
    <row r="481">
      <c r="A481" s="1"/>
      <c r="C481" s="1"/>
      <c r="E481" s="1"/>
      <c r="G481" s="1"/>
      <c r="I481" s="1"/>
      <c r="K481" s="1"/>
      <c r="M481" s="1"/>
      <c r="O481" s="1"/>
      <c r="Q481" s="1"/>
    </row>
    <row r="482">
      <c r="A482" s="1"/>
      <c r="C482" s="1"/>
      <c r="E482" s="1"/>
      <c r="G482" s="1"/>
      <c r="I482" s="1"/>
      <c r="K482" s="1"/>
      <c r="M482" s="1"/>
      <c r="O482" s="1"/>
      <c r="Q482" s="1"/>
    </row>
    <row r="483">
      <c r="A483" s="1"/>
      <c r="C483" s="1"/>
      <c r="E483" s="1"/>
      <c r="G483" s="1"/>
      <c r="I483" s="1"/>
      <c r="K483" s="1"/>
      <c r="M483" s="1"/>
      <c r="O483" s="1"/>
      <c r="Q483" s="1"/>
    </row>
    <row r="484">
      <c r="A484" s="1"/>
      <c r="C484" s="1"/>
      <c r="E484" s="1"/>
      <c r="G484" s="1"/>
      <c r="I484" s="1"/>
      <c r="K484" s="1"/>
      <c r="M484" s="1"/>
      <c r="O484" s="1"/>
      <c r="Q484" s="1"/>
    </row>
    <row r="485">
      <c r="A485" s="1"/>
      <c r="C485" s="1"/>
      <c r="E485" s="1"/>
      <c r="G485" s="1"/>
      <c r="I485" s="1"/>
      <c r="K485" s="1"/>
      <c r="M485" s="1"/>
      <c r="O485" s="1"/>
      <c r="Q485" s="1"/>
    </row>
    <row r="486">
      <c r="A486" s="1"/>
      <c r="C486" s="1"/>
      <c r="E486" s="1"/>
      <c r="G486" s="1"/>
      <c r="I486" s="1"/>
      <c r="K486" s="1"/>
      <c r="M486" s="1"/>
      <c r="O486" s="1"/>
      <c r="Q486" s="1"/>
    </row>
    <row r="487">
      <c r="A487" s="1"/>
      <c r="C487" s="1"/>
      <c r="E487" s="1"/>
      <c r="G487" s="1"/>
      <c r="I487" s="1"/>
      <c r="K487" s="1"/>
      <c r="M487" s="1"/>
      <c r="O487" s="1"/>
      <c r="Q487" s="1"/>
    </row>
    <row r="488">
      <c r="A488" s="1"/>
      <c r="C488" s="1"/>
      <c r="E488" s="1"/>
      <c r="G488" s="1"/>
      <c r="I488" s="1"/>
      <c r="K488" s="1"/>
      <c r="M488" s="1"/>
      <c r="O488" s="1"/>
      <c r="Q488" s="1"/>
    </row>
    <row r="489">
      <c r="A489" s="1"/>
      <c r="C489" s="1"/>
      <c r="E489" s="1"/>
      <c r="G489" s="1"/>
      <c r="I489" s="1"/>
      <c r="K489" s="1"/>
      <c r="M489" s="1"/>
      <c r="O489" s="1"/>
      <c r="Q489" s="1"/>
    </row>
    <row r="490">
      <c r="A490" s="1"/>
      <c r="C490" s="1"/>
      <c r="E490" s="1"/>
      <c r="G490" s="1"/>
      <c r="I490" s="1"/>
      <c r="K490" s="1"/>
      <c r="M490" s="1"/>
      <c r="O490" s="1"/>
      <c r="Q490" s="1"/>
    </row>
    <row r="491">
      <c r="A491" s="1"/>
      <c r="C491" s="1"/>
      <c r="E491" s="1"/>
      <c r="G491" s="1"/>
      <c r="I491" s="1"/>
      <c r="K491" s="1"/>
      <c r="M491" s="1"/>
      <c r="O491" s="1"/>
      <c r="Q491" s="1"/>
    </row>
    <row r="492">
      <c r="A492" s="1"/>
      <c r="C492" s="1"/>
      <c r="E492" s="1"/>
      <c r="G492" s="1"/>
      <c r="I492" s="1"/>
      <c r="K492" s="1"/>
      <c r="M492" s="1"/>
      <c r="O492" s="1"/>
      <c r="Q492" s="1"/>
    </row>
    <row r="493">
      <c r="A493" s="1"/>
      <c r="C493" s="1"/>
      <c r="E493" s="1"/>
      <c r="G493" s="1"/>
      <c r="I493" s="1"/>
      <c r="K493" s="1"/>
      <c r="M493" s="1"/>
      <c r="O493" s="1"/>
      <c r="Q493" s="1"/>
    </row>
    <row r="494">
      <c r="A494" s="1"/>
      <c r="C494" s="1"/>
      <c r="E494" s="1"/>
      <c r="G494" s="1"/>
      <c r="I494" s="1"/>
      <c r="K494" s="1"/>
      <c r="M494" s="1"/>
      <c r="O494" s="1"/>
      <c r="Q494" s="1"/>
    </row>
    <row r="495">
      <c r="A495" s="1"/>
      <c r="C495" s="1"/>
      <c r="E495" s="1"/>
      <c r="G495" s="1"/>
      <c r="I495" s="1"/>
      <c r="K495" s="1"/>
      <c r="M495" s="1"/>
      <c r="O495" s="1"/>
      <c r="Q495" s="1"/>
    </row>
    <row r="496">
      <c r="A496" s="1"/>
      <c r="C496" s="1"/>
      <c r="E496" s="1"/>
      <c r="G496" s="1"/>
      <c r="I496" s="1"/>
      <c r="K496" s="1"/>
      <c r="M496" s="1"/>
      <c r="O496" s="1"/>
      <c r="Q496" s="1"/>
    </row>
    <row r="497">
      <c r="A497" s="1"/>
      <c r="C497" s="1"/>
      <c r="E497" s="1"/>
      <c r="G497" s="1"/>
      <c r="I497" s="1"/>
      <c r="K497" s="1"/>
      <c r="M497" s="1"/>
      <c r="O497" s="1"/>
      <c r="Q497" s="1"/>
    </row>
    <row r="498">
      <c r="A498" s="1"/>
      <c r="C498" s="1"/>
      <c r="E498" s="1"/>
      <c r="G498" s="1"/>
      <c r="I498" s="1"/>
      <c r="K498" s="1"/>
      <c r="M498" s="1"/>
      <c r="O498" s="1"/>
      <c r="Q498" s="1"/>
    </row>
    <row r="499">
      <c r="A499" s="1"/>
      <c r="C499" s="1"/>
      <c r="E499" s="1"/>
      <c r="G499" s="1"/>
      <c r="I499" s="1"/>
      <c r="K499" s="1"/>
      <c r="M499" s="1"/>
      <c r="O499" s="1"/>
      <c r="Q499" s="1"/>
    </row>
    <row r="500">
      <c r="A500" s="1"/>
      <c r="C500" s="1"/>
      <c r="E500" s="1"/>
      <c r="G500" s="1"/>
      <c r="I500" s="1"/>
      <c r="K500" s="1"/>
      <c r="M500" s="1"/>
      <c r="O500" s="1"/>
      <c r="Q500" s="1"/>
    </row>
    <row r="501">
      <c r="A501" s="1"/>
      <c r="C501" s="1"/>
      <c r="E501" s="1"/>
      <c r="G501" s="1"/>
      <c r="I501" s="1"/>
      <c r="K501" s="1"/>
      <c r="M501" s="1"/>
      <c r="O501" s="1"/>
      <c r="Q501" s="1"/>
    </row>
    <row r="502">
      <c r="A502" s="1"/>
      <c r="C502" s="1"/>
      <c r="E502" s="1"/>
      <c r="G502" s="1"/>
      <c r="I502" s="1"/>
      <c r="K502" s="1"/>
      <c r="M502" s="1"/>
      <c r="O502" s="1"/>
      <c r="Q502" s="1"/>
    </row>
    <row r="503">
      <c r="A503" s="1"/>
      <c r="C503" s="1"/>
      <c r="E503" s="1"/>
      <c r="G503" s="1"/>
      <c r="I503" s="1"/>
      <c r="K503" s="1"/>
      <c r="M503" s="1"/>
      <c r="O503" s="1"/>
      <c r="Q503" s="1"/>
    </row>
    <row r="504">
      <c r="A504" s="1"/>
      <c r="C504" s="1"/>
      <c r="E504" s="1"/>
      <c r="G504" s="1"/>
      <c r="I504" s="1"/>
      <c r="K504" s="1"/>
      <c r="M504" s="1"/>
      <c r="O504" s="1"/>
      <c r="Q504" s="1"/>
    </row>
    <row r="505">
      <c r="A505" s="1"/>
      <c r="C505" s="1"/>
      <c r="E505" s="1"/>
      <c r="G505" s="1"/>
      <c r="I505" s="1"/>
      <c r="K505" s="1"/>
      <c r="M505" s="1"/>
      <c r="O505" s="1"/>
      <c r="Q505" s="1"/>
    </row>
    <row r="506">
      <c r="A506" s="1"/>
      <c r="C506" s="1"/>
      <c r="E506" s="1"/>
      <c r="G506" s="1"/>
      <c r="I506" s="1"/>
      <c r="K506" s="1"/>
      <c r="M506" s="1"/>
      <c r="O506" s="1"/>
      <c r="Q506" s="1"/>
    </row>
    <row r="507">
      <c r="A507" s="1"/>
      <c r="C507" s="1"/>
      <c r="E507" s="1"/>
      <c r="G507" s="1"/>
      <c r="I507" s="1"/>
      <c r="K507" s="1"/>
      <c r="M507" s="1"/>
      <c r="O507" s="1"/>
      <c r="Q507" s="1"/>
    </row>
    <row r="508">
      <c r="A508" s="1"/>
      <c r="C508" s="1"/>
      <c r="E508" s="1"/>
      <c r="G508" s="1"/>
      <c r="I508" s="1"/>
      <c r="K508" s="1"/>
      <c r="M508" s="1"/>
      <c r="O508" s="1"/>
      <c r="Q508" s="1"/>
    </row>
    <row r="509">
      <c r="A509" s="1"/>
      <c r="C509" s="1"/>
      <c r="E509" s="1"/>
      <c r="G509" s="1"/>
      <c r="I509" s="1"/>
      <c r="K509" s="1"/>
      <c r="M509" s="1"/>
      <c r="O509" s="1"/>
      <c r="Q509" s="1"/>
    </row>
    <row r="510">
      <c r="A510" s="1"/>
      <c r="C510" s="1"/>
      <c r="E510" s="1"/>
      <c r="G510" s="1"/>
      <c r="I510" s="1"/>
      <c r="K510" s="1"/>
      <c r="M510" s="1"/>
      <c r="O510" s="1"/>
      <c r="Q510" s="1"/>
    </row>
    <row r="511">
      <c r="A511" s="1"/>
      <c r="C511" s="1"/>
      <c r="E511" s="1"/>
      <c r="G511" s="1"/>
      <c r="I511" s="1"/>
      <c r="K511" s="1"/>
      <c r="M511" s="1"/>
      <c r="O511" s="1"/>
      <c r="Q511" s="1"/>
    </row>
    <row r="512">
      <c r="A512" s="1"/>
      <c r="C512" s="1"/>
      <c r="E512" s="1"/>
      <c r="G512" s="1"/>
      <c r="I512" s="1"/>
      <c r="K512" s="1"/>
      <c r="M512" s="1"/>
      <c r="O512" s="1"/>
      <c r="Q512" s="1"/>
    </row>
    <row r="513">
      <c r="A513" s="1"/>
      <c r="C513" s="1"/>
      <c r="E513" s="1"/>
      <c r="G513" s="1"/>
      <c r="I513" s="1"/>
      <c r="K513" s="1"/>
      <c r="M513" s="1"/>
      <c r="O513" s="1"/>
      <c r="Q513" s="1"/>
    </row>
    <row r="514">
      <c r="A514" s="1"/>
      <c r="C514" s="1"/>
      <c r="E514" s="1"/>
      <c r="G514" s="1"/>
      <c r="I514" s="1"/>
      <c r="K514" s="1"/>
      <c r="M514" s="1"/>
      <c r="O514" s="1"/>
      <c r="Q514" s="1"/>
    </row>
    <row r="515">
      <c r="A515" s="1"/>
      <c r="C515" s="1"/>
      <c r="E515" s="1"/>
      <c r="G515" s="1"/>
      <c r="I515" s="1"/>
      <c r="K515" s="1"/>
      <c r="M515" s="1"/>
      <c r="O515" s="1"/>
      <c r="Q515" s="1"/>
    </row>
    <row r="516">
      <c r="A516" s="1"/>
      <c r="C516" s="1"/>
      <c r="E516" s="1"/>
      <c r="G516" s="1"/>
      <c r="I516" s="1"/>
      <c r="K516" s="1"/>
      <c r="M516" s="1"/>
      <c r="O516" s="1"/>
      <c r="Q516" s="1"/>
    </row>
    <row r="517">
      <c r="A517" s="1"/>
      <c r="C517" s="1"/>
      <c r="E517" s="1"/>
      <c r="G517" s="1"/>
      <c r="I517" s="1"/>
      <c r="K517" s="1"/>
      <c r="M517" s="1"/>
      <c r="O517" s="1"/>
      <c r="Q517" s="1"/>
    </row>
    <row r="518">
      <c r="A518" s="1"/>
      <c r="C518" s="1"/>
      <c r="E518" s="1"/>
      <c r="G518" s="1"/>
      <c r="I518" s="1"/>
      <c r="K518" s="1"/>
      <c r="M518" s="1"/>
      <c r="O518" s="1"/>
      <c r="Q518" s="1"/>
    </row>
    <row r="519">
      <c r="A519" s="1"/>
      <c r="C519" s="1"/>
      <c r="E519" s="1"/>
      <c r="G519" s="1"/>
      <c r="I519" s="1"/>
      <c r="K519" s="1"/>
      <c r="M519" s="1"/>
      <c r="O519" s="1"/>
      <c r="Q519" s="1"/>
    </row>
    <row r="520">
      <c r="A520" s="1"/>
      <c r="C520" s="1"/>
      <c r="E520" s="1"/>
      <c r="G520" s="1"/>
      <c r="I520" s="1"/>
      <c r="K520" s="1"/>
      <c r="M520" s="1"/>
      <c r="O520" s="1"/>
      <c r="Q520" s="1"/>
    </row>
    <row r="521">
      <c r="A521" s="1"/>
      <c r="C521" s="1"/>
      <c r="E521" s="1"/>
      <c r="G521" s="1"/>
      <c r="I521" s="1"/>
      <c r="K521" s="1"/>
      <c r="M521" s="1"/>
      <c r="O521" s="1"/>
      <c r="Q521" s="1"/>
    </row>
    <row r="522">
      <c r="A522" s="1"/>
      <c r="C522" s="1"/>
      <c r="E522" s="1"/>
      <c r="G522" s="1"/>
      <c r="I522" s="1"/>
      <c r="K522" s="1"/>
      <c r="M522" s="1"/>
      <c r="O522" s="1"/>
      <c r="Q522" s="1"/>
    </row>
    <row r="523">
      <c r="A523" s="1"/>
      <c r="C523" s="1"/>
      <c r="E523" s="1"/>
      <c r="G523" s="1"/>
      <c r="I523" s="1"/>
      <c r="K523" s="1"/>
      <c r="M523" s="1"/>
      <c r="O523" s="1"/>
      <c r="Q523" s="1"/>
    </row>
    <row r="524">
      <c r="A524" s="1"/>
      <c r="C524" s="1"/>
      <c r="E524" s="1"/>
      <c r="G524" s="1"/>
      <c r="I524" s="1"/>
      <c r="K524" s="1"/>
      <c r="M524" s="1"/>
      <c r="O524" s="1"/>
      <c r="Q524" s="1"/>
    </row>
    <row r="525">
      <c r="A525" s="1"/>
      <c r="C525" s="1"/>
      <c r="E525" s="1"/>
      <c r="G525" s="1"/>
      <c r="I525" s="1"/>
      <c r="K525" s="1"/>
      <c r="M525" s="1"/>
      <c r="O525" s="1"/>
      <c r="Q525" s="1"/>
    </row>
    <row r="526">
      <c r="A526" s="1"/>
      <c r="C526" s="1"/>
      <c r="E526" s="1"/>
      <c r="G526" s="1"/>
      <c r="I526" s="1"/>
      <c r="K526" s="1"/>
      <c r="M526" s="1"/>
      <c r="O526" s="1"/>
      <c r="Q526" s="1"/>
    </row>
    <row r="527">
      <c r="A527" s="1"/>
      <c r="C527" s="1"/>
      <c r="E527" s="1"/>
      <c r="G527" s="1"/>
      <c r="I527" s="1"/>
      <c r="K527" s="1"/>
      <c r="M527" s="1"/>
      <c r="O527" s="1"/>
      <c r="Q527" s="1"/>
    </row>
    <row r="528">
      <c r="A528" s="1"/>
      <c r="C528" s="1"/>
      <c r="E528" s="1"/>
      <c r="G528" s="1"/>
      <c r="I528" s="1"/>
      <c r="K528" s="1"/>
      <c r="M528" s="1"/>
      <c r="O528" s="1"/>
      <c r="Q528" s="1"/>
    </row>
    <row r="529">
      <c r="A529" s="1"/>
      <c r="C529" s="1"/>
      <c r="E529" s="1"/>
      <c r="G529" s="1"/>
      <c r="I529" s="1"/>
      <c r="K529" s="1"/>
      <c r="M529" s="1"/>
      <c r="O529" s="1"/>
      <c r="Q529" s="1"/>
    </row>
    <row r="530">
      <c r="A530" s="1"/>
      <c r="C530" s="1"/>
      <c r="E530" s="1"/>
      <c r="G530" s="1"/>
      <c r="I530" s="1"/>
      <c r="K530" s="1"/>
      <c r="M530" s="1"/>
      <c r="O530" s="1"/>
      <c r="Q530" s="1"/>
    </row>
    <row r="531">
      <c r="A531" s="1"/>
      <c r="C531" s="1"/>
      <c r="E531" s="1"/>
      <c r="G531" s="1"/>
      <c r="I531" s="1"/>
      <c r="K531" s="1"/>
      <c r="M531" s="1"/>
      <c r="O531" s="1"/>
      <c r="Q531" s="1"/>
    </row>
    <row r="532">
      <c r="A532" s="1"/>
      <c r="C532" s="1"/>
      <c r="E532" s="1"/>
      <c r="G532" s="1"/>
      <c r="I532" s="1"/>
      <c r="K532" s="1"/>
      <c r="M532" s="1"/>
      <c r="O532" s="1"/>
      <c r="Q532" s="1"/>
    </row>
    <row r="533">
      <c r="A533" s="1"/>
      <c r="C533" s="1"/>
      <c r="E533" s="1"/>
      <c r="G533" s="1"/>
      <c r="I533" s="1"/>
      <c r="K533" s="1"/>
      <c r="M533" s="1"/>
      <c r="O533" s="1"/>
      <c r="Q533" s="1"/>
    </row>
    <row r="534">
      <c r="A534" s="1"/>
      <c r="C534" s="1"/>
      <c r="E534" s="1"/>
      <c r="G534" s="1"/>
      <c r="I534" s="1"/>
      <c r="K534" s="1"/>
      <c r="M534" s="1"/>
      <c r="O534" s="1"/>
      <c r="Q534" s="1"/>
    </row>
    <row r="535">
      <c r="A535" s="1"/>
      <c r="C535" s="1"/>
      <c r="E535" s="1"/>
      <c r="G535" s="1"/>
      <c r="I535" s="1"/>
      <c r="K535" s="1"/>
      <c r="M535" s="1"/>
      <c r="O535" s="1"/>
      <c r="Q535" s="1"/>
    </row>
    <row r="536">
      <c r="A536" s="1"/>
      <c r="C536" s="1"/>
      <c r="E536" s="1"/>
      <c r="G536" s="1"/>
      <c r="I536" s="1"/>
      <c r="K536" s="1"/>
      <c r="M536" s="1"/>
      <c r="O536" s="1"/>
      <c r="Q536" s="1"/>
    </row>
    <row r="537">
      <c r="A537" s="1"/>
      <c r="C537" s="1"/>
      <c r="E537" s="1"/>
      <c r="G537" s="1"/>
      <c r="I537" s="1"/>
      <c r="K537" s="1"/>
      <c r="M537" s="1"/>
      <c r="O537" s="1"/>
      <c r="Q537" s="1"/>
    </row>
    <row r="538">
      <c r="A538" s="1"/>
      <c r="C538" s="1"/>
      <c r="E538" s="1"/>
      <c r="G538" s="1"/>
      <c r="I538" s="1"/>
      <c r="K538" s="1"/>
      <c r="M538" s="1"/>
      <c r="O538" s="1"/>
      <c r="Q538" s="1"/>
    </row>
    <row r="539">
      <c r="A539" s="1"/>
      <c r="C539" s="1"/>
      <c r="E539" s="1"/>
      <c r="G539" s="1"/>
      <c r="I539" s="1"/>
      <c r="K539" s="1"/>
      <c r="M539" s="1"/>
      <c r="O539" s="1"/>
      <c r="Q539" s="1"/>
    </row>
    <row r="540">
      <c r="A540" s="1"/>
      <c r="C540" s="1"/>
      <c r="E540" s="1"/>
      <c r="G540" s="1"/>
      <c r="I540" s="1"/>
      <c r="K540" s="1"/>
      <c r="M540" s="1"/>
      <c r="O540" s="1"/>
      <c r="Q540" s="1"/>
    </row>
    <row r="541">
      <c r="A541" s="1"/>
      <c r="C541" s="1"/>
      <c r="E541" s="1"/>
      <c r="G541" s="1"/>
      <c r="I541" s="1"/>
      <c r="K541" s="1"/>
      <c r="M541" s="1"/>
      <c r="O541" s="1"/>
      <c r="Q541" s="1"/>
    </row>
    <row r="542">
      <c r="A542" s="1"/>
      <c r="C542" s="1"/>
      <c r="E542" s="1"/>
      <c r="G542" s="1"/>
      <c r="I542" s="1"/>
      <c r="K542" s="1"/>
      <c r="M542" s="1"/>
      <c r="O542" s="1"/>
      <c r="Q542" s="1"/>
    </row>
    <row r="543">
      <c r="A543" s="1"/>
      <c r="C543" s="1"/>
      <c r="E543" s="1"/>
      <c r="G543" s="1"/>
      <c r="I543" s="1"/>
      <c r="K543" s="1"/>
      <c r="M543" s="1"/>
      <c r="O543" s="1"/>
      <c r="Q543" s="1"/>
    </row>
    <row r="544">
      <c r="A544" s="1"/>
      <c r="C544" s="1"/>
      <c r="E544" s="1"/>
      <c r="G544" s="1"/>
      <c r="I544" s="1"/>
      <c r="K544" s="1"/>
      <c r="M544" s="1"/>
      <c r="O544" s="1"/>
      <c r="Q544" s="1"/>
    </row>
    <row r="545">
      <c r="A545" s="1"/>
      <c r="C545" s="1"/>
      <c r="E545" s="1"/>
      <c r="G545" s="1"/>
      <c r="I545" s="1"/>
      <c r="K545" s="1"/>
      <c r="M545" s="1"/>
      <c r="O545" s="1"/>
      <c r="Q545" s="1"/>
    </row>
    <row r="546">
      <c r="A546" s="1"/>
      <c r="C546" s="1"/>
      <c r="E546" s="1"/>
      <c r="G546" s="1"/>
      <c r="I546" s="1"/>
      <c r="K546" s="1"/>
      <c r="M546" s="1"/>
      <c r="O546" s="1"/>
      <c r="Q546" s="1"/>
    </row>
    <row r="547">
      <c r="A547" s="1"/>
      <c r="C547" s="1"/>
      <c r="E547" s="1"/>
      <c r="G547" s="1"/>
      <c r="I547" s="1"/>
      <c r="K547" s="1"/>
      <c r="M547" s="1"/>
      <c r="O547" s="1"/>
      <c r="Q547" s="1"/>
    </row>
    <row r="548">
      <c r="A548" s="1"/>
      <c r="C548" s="1"/>
      <c r="E548" s="1"/>
      <c r="G548" s="1"/>
      <c r="I548" s="1"/>
      <c r="K548" s="1"/>
      <c r="M548" s="1"/>
      <c r="O548" s="1"/>
      <c r="Q548" s="1"/>
    </row>
    <row r="549">
      <c r="A549" s="1"/>
      <c r="C549" s="1"/>
      <c r="E549" s="1"/>
      <c r="G549" s="1"/>
      <c r="I549" s="1"/>
      <c r="K549" s="1"/>
      <c r="M549" s="1"/>
      <c r="O549" s="1"/>
      <c r="Q549" s="1"/>
    </row>
    <row r="550">
      <c r="A550" s="1"/>
      <c r="C550" s="1"/>
      <c r="E550" s="1"/>
      <c r="G550" s="1"/>
      <c r="I550" s="1"/>
      <c r="K550" s="1"/>
      <c r="M550" s="1"/>
      <c r="O550" s="1"/>
      <c r="Q550" s="1"/>
    </row>
    <row r="551">
      <c r="A551" s="1"/>
      <c r="C551" s="1"/>
      <c r="E551" s="1"/>
      <c r="G551" s="1"/>
      <c r="I551" s="1"/>
      <c r="K551" s="1"/>
      <c r="M551" s="1"/>
      <c r="O551" s="1"/>
      <c r="Q551" s="1"/>
    </row>
    <row r="552">
      <c r="A552" s="1"/>
      <c r="C552" s="1"/>
      <c r="E552" s="1"/>
      <c r="G552" s="1"/>
      <c r="I552" s="1"/>
      <c r="K552" s="1"/>
      <c r="M552" s="1"/>
      <c r="O552" s="1"/>
      <c r="Q552" s="1"/>
    </row>
    <row r="553">
      <c r="A553" s="1"/>
      <c r="C553" s="1"/>
      <c r="E553" s="1"/>
      <c r="G553" s="1"/>
      <c r="I553" s="1"/>
      <c r="K553" s="1"/>
      <c r="M553" s="1"/>
      <c r="O553" s="1"/>
      <c r="Q553" s="1"/>
    </row>
    <row r="554">
      <c r="A554" s="1"/>
      <c r="C554" s="1"/>
      <c r="E554" s="1"/>
      <c r="G554" s="1"/>
      <c r="I554" s="1"/>
      <c r="K554" s="1"/>
      <c r="M554" s="1"/>
      <c r="O554" s="1"/>
      <c r="Q554" s="1"/>
    </row>
    <row r="555">
      <c r="A555" s="1"/>
      <c r="C555" s="1"/>
      <c r="E555" s="1"/>
      <c r="G555" s="1"/>
      <c r="I555" s="1"/>
      <c r="K555" s="1"/>
      <c r="M555" s="1"/>
      <c r="O555" s="1"/>
      <c r="Q555" s="1"/>
    </row>
    <row r="556">
      <c r="A556" s="1"/>
      <c r="C556" s="1"/>
      <c r="E556" s="1"/>
      <c r="G556" s="1"/>
      <c r="I556" s="1"/>
      <c r="K556" s="1"/>
      <c r="M556" s="1"/>
      <c r="O556" s="1"/>
      <c r="Q556" s="1"/>
    </row>
    <row r="557">
      <c r="A557" s="1"/>
      <c r="C557" s="1"/>
      <c r="E557" s="1"/>
      <c r="G557" s="1"/>
      <c r="I557" s="1"/>
      <c r="K557" s="1"/>
      <c r="M557" s="1"/>
      <c r="O557" s="1"/>
      <c r="Q557" s="1"/>
    </row>
    <row r="558">
      <c r="A558" s="1"/>
      <c r="C558" s="1"/>
      <c r="E558" s="1"/>
      <c r="G558" s="1"/>
      <c r="I558" s="1"/>
      <c r="K558" s="1"/>
      <c r="M558" s="1"/>
      <c r="O558" s="1"/>
      <c r="Q558" s="1"/>
    </row>
    <row r="559">
      <c r="A559" s="1"/>
      <c r="C559" s="1"/>
      <c r="E559" s="1"/>
      <c r="G559" s="1"/>
      <c r="I559" s="1"/>
      <c r="K559" s="1"/>
      <c r="M559" s="1"/>
      <c r="O559" s="1"/>
      <c r="Q559" s="1"/>
    </row>
    <row r="560">
      <c r="A560" s="1"/>
      <c r="C560" s="1"/>
      <c r="E560" s="1"/>
      <c r="G560" s="1"/>
      <c r="I560" s="1"/>
      <c r="K560" s="1"/>
      <c r="M560" s="1"/>
      <c r="O560" s="1"/>
      <c r="Q560" s="1"/>
    </row>
    <row r="561">
      <c r="A561" s="1"/>
      <c r="C561" s="1"/>
      <c r="E561" s="1"/>
      <c r="G561" s="1"/>
      <c r="I561" s="1"/>
      <c r="K561" s="1"/>
      <c r="M561" s="1"/>
      <c r="O561" s="1"/>
      <c r="Q561" s="1"/>
    </row>
    <row r="562">
      <c r="A562" s="1"/>
      <c r="C562" s="1"/>
      <c r="E562" s="1"/>
      <c r="G562" s="1"/>
      <c r="I562" s="1"/>
      <c r="K562" s="1"/>
      <c r="M562" s="1"/>
      <c r="O562" s="1"/>
      <c r="Q562" s="1"/>
    </row>
    <row r="563">
      <c r="A563" s="1"/>
      <c r="C563" s="1"/>
      <c r="E563" s="1"/>
      <c r="G563" s="1"/>
      <c r="I563" s="1"/>
      <c r="K563" s="1"/>
      <c r="M563" s="1"/>
      <c r="O563" s="1"/>
      <c r="Q563" s="1"/>
    </row>
    <row r="564">
      <c r="A564" s="1"/>
      <c r="C564" s="1"/>
      <c r="E564" s="1"/>
      <c r="G564" s="1"/>
      <c r="I564" s="1"/>
      <c r="K564" s="1"/>
      <c r="M564" s="1"/>
      <c r="O564" s="1"/>
      <c r="Q564" s="1"/>
    </row>
    <row r="565">
      <c r="A565" s="1"/>
      <c r="C565" s="1"/>
      <c r="E565" s="1"/>
      <c r="G565" s="1"/>
      <c r="I565" s="1"/>
      <c r="K565" s="1"/>
      <c r="M565" s="1"/>
      <c r="O565" s="1"/>
      <c r="Q565" s="1"/>
    </row>
    <row r="566">
      <c r="A566" s="1"/>
      <c r="C566" s="1"/>
      <c r="E566" s="1"/>
      <c r="G566" s="1"/>
      <c r="I566" s="1"/>
      <c r="K566" s="1"/>
      <c r="M566" s="1"/>
      <c r="O566" s="1"/>
      <c r="Q566" s="1"/>
    </row>
    <row r="567">
      <c r="A567" s="1"/>
      <c r="C567" s="1"/>
      <c r="E567" s="1"/>
      <c r="G567" s="1"/>
      <c r="I567" s="1"/>
      <c r="K567" s="1"/>
      <c r="M567" s="1"/>
      <c r="O567" s="1"/>
      <c r="Q567" s="1"/>
    </row>
    <row r="568">
      <c r="A568" s="1"/>
      <c r="C568" s="1"/>
      <c r="E568" s="1"/>
      <c r="G568" s="1"/>
      <c r="I568" s="1"/>
      <c r="K568" s="1"/>
      <c r="M568" s="1"/>
      <c r="O568" s="1"/>
      <c r="Q568" s="1"/>
    </row>
    <row r="569">
      <c r="A569" s="1"/>
      <c r="C569" s="1"/>
      <c r="E569" s="1"/>
      <c r="G569" s="1"/>
      <c r="I569" s="1"/>
      <c r="K569" s="1"/>
      <c r="M569" s="1"/>
      <c r="O569" s="1"/>
      <c r="Q569" s="1"/>
    </row>
    <row r="570">
      <c r="A570" s="1"/>
      <c r="C570" s="1"/>
      <c r="E570" s="1"/>
      <c r="G570" s="1"/>
      <c r="I570" s="1"/>
      <c r="K570" s="1"/>
      <c r="M570" s="1"/>
      <c r="O570" s="1"/>
      <c r="Q570" s="1"/>
    </row>
    <row r="571">
      <c r="A571" s="1"/>
      <c r="C571" s="1"/>
      <c r="E571" s="1"/>
      <c r="G571" s="1"/>
      <c r="I571" s="1"/>
      <c r="K571" s="1"/>
      <c r="M571" s="1"/>
      <c r="O571" s="1"/>
      <c r="Q571" s="1"/>
    </row>
    <row r="572">
      <c r="A572" s="1"/>
      <c r="C572" s="1"/>
      <c r="E572" s="1"/>
      <c r="G572" s="1"/>
      <c r="I572" s="1"/>
      <c r="K572" s="1"/>
      <c r="M572" s="1"/>
      <c r="O572" s="1"/>
      <c r="Q572" s="1"/>
    </row>
    <row r="573">
      <c r="A573" s="1"/>
      <c r="C573" s="1"/>
      <c r="E573" s="1"/>
      <c r="G573" s="1"/>
      <c r="I573" s="1"/>
      <c r="K573" s="1"/>
      <c r="M573" s="1"/>
      <c r="O573" s="1"/>
      <c r="Q573" s="1"/>
    </row>
    <row r="574">
      <c r="A574" s="1"/>
      <c r="C574" s="1"/>
      <c r="E574" s="1"/>
      <c r="G574" s="1"/>
      <c r="I574" s="1"/>
      <c r="K574" s="1"/>
      <c r="M574" s="1"/>
      <c r="O574" s="1"/>
      <c r="Q574" s="1"/>
    </row>
    <row r="575">
      <c r="A575" s="1"/>
      <c r="C575" s="1"/>
      <c r="E575" s="1"/>
      <c r="G575" s="1"/>
      <c r="I575" s="1"/>
      <c r="K575" s="1"/>
      <c r="M575" s="1"/>
      <c r="O575" s="1"/>
      <c r="Q575" s="1"/>
    </row>
    <row r="576">
      <c r="A576" s="1"/>
      <c r="C576" s="1"/>
      <c r="E576" s="1"/>
      <c r="G576" s="1"/>
      <c r="I576" s="1"/>
      <c r="K576" s="1"/>
      <c r="M576" s="1"/>
      <c r="O576" s="1"/>
      <c r="Q576" s="1"/>
    </row>
    <row r="577">
      <c r="A577" s="1"/>
      <c r="C577" s="1"/>
      <c r="E577" s="1"/>
      <c r="G577" s="1"/>
      <c r="I577" s="1"/>
      <c r="K577" s="1"/>
      <c r="M577" s="1"/>
      <c r="O577" s="1"/>
      <c r="Q577" s="1"/>
    </row>
    <row r="578">
      <c r="A578" s="1"/>
      <c r="C578" s="1"/>
      <c r="E578" s="1"/>
      <c r="G578" s="1"/>
      <c r="I578" s="1"/>
      <c r="K578" s="1"/>
      <c r="M578" s="1"/>
      <c r="O578" s="1"/>
      <c r="Q578" s="1"/>
    </row>
    <row r="579">
      <c r="A579" s="1"/>
      <c r="C579" s="1"/>
      <c r="E579" s="1"/>
      <c r="G579" s="1"/>
      <c r="I579" s="1"/>
      <c r="K579" s="1"/>
      <c r="M579" s="1"/>
      <c r="O579" s="1"/>
      <c r="Q579" s="1"/>
    </row>
    <row r="580">
      <c r="A580" s="1"/>
      <c r="C580" s="1"/>
      <c r="E580" s="1"/>
      <c r="G580" s="1"/>
      <c r="I580" s="1"/>
      <c r="K580" s="1"/>
      <c r="M580" s="1"/>
      <c r="O580" s="1"/>
      <c r="Q580" s="1"/>
    </row>
    <row r="581">
      <c r="A581" s="1"/>
      <c r="C581" s="1"/>
      <c r="E581" s="1"/>
      <c r="G581" s="1"/>
      <c r="I581" s="1"/>
      <c r="K581" s="1"/>
      <c r="M581" s="1"/>
      <c r="O581" s="1"/>
      <c r="Q581" s="1"/>
    </row>
    <row r="582">
      <c r="A582" s="1"/>
      <c r="C582" s="1"/>
      <c r="E582" s="1"/>
      <c r="G582" s="1"/>
      <c r="I582" s="1"/>
      <c r="K582" s="1"/>
      <c r="M582" s="1"/>
      <c r="O582" s="1"/>
      <c r="Q582" s="1"/>
    </row>
    <row r="583">
      <c r="A583" s="1"/>
      <c r="C583" s="1"/>
      <c r="E583" s="1"/>
      <c r="G583" s="1"/>
      <c r="I583" s="1"/>
      <c r="K583" s="1"/>
      <c r="M583" s="1"/>
      <c r="O583" s="1"/>
      <c r="Q583" s="1"/>
    </row>
    <row r="584">
      <c r="A584" s="1"/>
      <c r="C584" s="1"/>
      <c r="E584" s="1"/>
      <c r="G584" s="1"/>
      <c r="I584" s="1"/>
      <c r="K584" s="1"/>
      <c r="M584" s="1"/>
      <c r="O584" s="1"/>
      <c r="Q584" s="1"/>
    </row>
    <row r="585">
      <c r="A585" s="1"/>
      <c r="C585" s="1"/>
      <c r="E585" s="1"/>
      <c r="G585" s="1"/>
      <c r="I585" s="1"/>
      <c r="K585" s="1"/>
      <c r="M585" s="1"/>
      <c r="O585" s="1"/>
      <c r="Q585" s="1"/>
    </row>
    <row r="586">
      <c r="A586" s="1"/>
      <c r="C586" s="1"/>
      <c r="E586" s="1"/>
      <c r="G586" s="1"/>
      <c r="I586" s="1"/>
      <c r="K586" s="1"/>
      <c r="M586" s="1"/>
      <c r="O586" s="1"/>
      <c r="Q586" s="1"/>
    </row>
    <row r="587">
      <c r="A587" s="1"/>
      <c r="C587" s="1"/>
      <c r="E587" s="1"/>
      <c r="G587" s="1"/>
      <c r="I587" s="1"/>
      <c r="K587" s="1"/>
      <c r="M587" s="1"/>
      <c r="O587" s="1"/>
      <c r="Q587" s="1"/>
    </row>
    <row r="588">
      <c r="A588" s="1"/>
      <c r="C588" s="1"/>
      <c r="E588" s="1"/>
      <c r="G588" s="1"/>
      <c r="I588" s="1"/>
      <c r="K588" s="1"/>
      <c r="M588" s="1"/>
      <c r="O588" s="1"/>
      <c r="Q588" s="1"/>
    </row>
    <row r="589">
      <c r="A589" s="1"/>
      <c r="C589" s="1"/>
      <c r="E589" s="1"/>
      <c r="G589" s="1"/>
      <c r="I589" s="1"/>
      <c r="K589" s="1"/>
      <c r="M589" s="1"/>
      <c r="O589" s="1"/>
      <c r="Q589" s="1"/>
    </row>
    <row r="590">
      <c r="A590" s="1"/>
      <c r="C590" s="1"/>
      <c r="E590" s="1"/>
      <c r="G590" s="1"/>
      <c r="I590" s="1"/>
      <c r="K590" s="1"/>
      <c r="M590" s="1"/>
      <c r="O590" s="1"/>
      <c r="Q590" s="1"/>
    </row>
    <row r="591">
      <c r="A591" s="1"/>
      <c r="C591" s="1"/>
      <c r="E591" s="1"/>
      <c r="G591" s="1"/>
      <c r="I591" s="1"/>
      <c r="K591" s="1"/>
      <c r="M591" s="1"/>
      <c r="O591" s="1"/>
      <c r="Q591" s="1"/>
    </row>
    <row r="592">
      <c r="A592" s="1"/>
      <c r="C592" s="1"/>
      <c r="E592" s="1"/>
      <c r="G592" s="1"/>
      <c r="I592" s="1"/>
      <c r="K592" s="1"/>
      <c r="M592" s="1"/>
      <c r="O592" s="1"/>
      <c r="Q592" s="1"/>
    </row>
    <row r="593">
      <c r="A593" s="1"/>
      <c r="C593" s="1"/>
      <c r="E593" s="1"/>
      <c r="G593" s="1"/>
      <c r="I593" s="1"/>
      <c r="K593" s="1"/>
      <c r="M593" s="1"/>
      <c r="O593" s="1"/>
      <c r="Q593" s="1"/>
    </row>
    <row r="594">
      <c r="A594" s="1"/>
      <c r="C594" s="1"/>
      <c r="E594" s="1"/>
      <c r="G594" s="1"/>
      <c r="I594" s="1"/>
      <c r="K594" s="1"/>
      <c r="M594" s="1"/>
      <c r="O594" s="1"/>
      <c r="Q594" s="1"/>
    </row>
    <row r="595">
      <c r="A595" s="1"/>
      <c r="C595" s="1"/>
      <c r="E595" s="1"/>
      <c r="G595" s="1"/>
      <c r="I595" s="1"/>
      <c r="K595" s="1"/>
      <c r="M595" s="1"/>
      <c r="O595" s="1"/>
      <c r="Q595" s="1"/>
    </row>
    <row r="596">
      <c r="A596" s="1"/>
      <c r="C596" s="1"/>
      <c r="E596" s="1"/>
      <c r="G596" s="1"/>
      <c r="I596" s="1"/>
      <c r="K596" s="1"/>
      <c r="M596" s="1"/>
      <c r="O596" s="1"/>
      <c r="Q596" s="1"/>
    </row>
    <row r="597">
      <c r="A597" s="1"/>
      <c r="C597" s="1"/>
      <c r="E597" s="1"/>
      <c r="G597" s="1"/>
      <c r="I597" s="1"/>
      <c r="K597" s="1"/>
      <c r="M597" s="1"/>
      <c r="O597" s="1"/>
      <c r="Q597" s="1"/>
    </row>
    <row r="598">
      <c r="A598" s="1"/>
      <c r="C598" s="1"/>
      <c r="E598" s="1"/>
      <c r="G598" s="1"/>
      <c r="I598" s="1"/>
      <c r="K598" s="1"/>
      <c r="M598" s="1"/>
      <c r="O598" s="1"/>
      <c r="Q598" s="1"/>
    </row>
    <row r="599">
      <c r="A599" s="1"/>
      <c r="C599" s="1"/>
      <c r="E599" s="1"/>
      <c r="G599" s="1"/>
      <c r="I599" s="1"/>
      <c r="K599" s="1"/>
      <c r="M599" s="1"/>
      <c r="O599" s="1"/>
      <c r="Q599" s="1"/>
    </row>
    <row r="600">
      <c r="A600" s="1"/>
      <c r="C600" s="1"/>
      <c r="E600" s="1"/>
      <c r="G600" s="1"/>
      <c r="I600" s="1"/>
      <c r="K600" s="1"/>
      <c r="M600" s="1"/>
      <c r="O600" s="1"/>
      <c r="Q600" s="1"/>
    </row>
    <row r="601">
      <c r="A601" s="1"/>
      <c r="C601" s="1"/>
      <c r="E601" s="1"/>
      <c r="G601" s="1"/>
      <c r="I601" s="1"/>
      <c r="K601" s="1"/>
      <c r="M601" s="1"/>
      <c r="O601" s="1"/>
      <c r="Q601" s="1"/>
    </row>
    <row r="602">
      <c r="A602" s="1"/>
      <c r="C602" s="1"/>
      <c r="E602" s="1"/>
      <c r="G602" s="1"/>
      <c r="I602" s="1"/>
      <c r="K602" s="1"/>
      <c r="M602" s="1"/>
      <c r="O602" s="1"/>
      <c r="Q602" s="1"/>
    </row>
    <row r="603">
      <c r="A603" s="1"/>
      <c r="C603" s="1"/>
      <c r="E603" s="1"/>
      <c r="G603" s="1"/>
      <c r="I603" s="1"/>
      <c r="K603" s="1"/>
      <c r="M603" s="1"/>
      <c r="O603" s="1"/>
      <c r="Q603" s="1"/>
    </row>
    <row r="604">
      <c r="A604" s="1"/>
      <c r="C604" s="1"/>
      <c r="E604" s="1"/>
      <c r="G604" s="1"/>
      <c r="I604" s="1"/>
      <c r="K604" s="1"/>
      <c r="M604" s="1"/>
      <c r="O604" s="1"/>
      <c r="Q604" s="1"/>
    </row>
    <row r="605">
      <c r="A605" s="1"/>
      <c r="C605" s="1"/>
      <c r="E605" s="1"/>
      <c r="G605" s="1"/>
      <c r="I605" s="1"/>
      <c r="K605" s="1"/>
      <c r="M605" s="1"/>
      <c r="O605" s="1"/>
      <c r="Q605" s="1"/>
    </row>
    <row r="606">
      <c r="A606" s="1"/>
      <c r="C606" s="1"/>
      <c r="E606" s="1"/>
      <c r="G606" s="1"/>
      <c r="I606" s="1"/>
      <c r="K606" s="1"/>
      <c r="M606" s="1"/>
      <c r="O606" s="1"/>
      <c r="Q606" s="1"/>
    </row>
    <row r="607">
      <c r="A607" s="1"/>
      <c r="C607" s="1"/>
      <c r="E607" s="1"/>
      <c r="G607" s="1"/>
      <c r="I607" s="1"/>
      <c r="K607" s="1"/>
      <c r="M607" s="1"/>
      <c r="O607" s="1"/>
      <c r="Q607" s="1"/>
    </row>
    <row r="608">
      <c r="A608" s="1"/>
      <c r="C608" s="1"/>
      <c r="E608" s="1"/>
      <c r="G608" s="1"/>
      <c r="I608" s="1"/>
      <c r="K608" s="1"/>
      <c r="M608" s="1"/>
      <c r="O608" s="1"/>
      <c r="Q608" s="1"/>
    </row>
    <row r="609">
      <c r="A609" s="1"/>
      <c r="C609" s="1"/>
      <c r="E609" s="1"/>
      <c r="G609" s="1"/>
      <c r="I609" s="1"/>
      <c r="K609" s="1"/>
      <c r="M609" s="1"/>
      <c r="O609" s="1"/>
      <c r="Q609" s="1"/>
    </row>
    <row r="610">
      <c r="A610" s="1"/>
      <c r="C610" s="1"/>
      <c r="E610" s="1"/>
      <c r="G610" s="1"/>
      <c r="I610" s="1"/>
      <c r="K610" s="1"/>
      <c r="M610" s="1"/>
      <c r="O610" s="1"/>
      <c r="Q610" s="1"/>
    </row>
    <row r="611">
      <c r="A611" s="1"/>
      <c r="C611" s="1"/>
      <c r="E611" s="1"/>
      <c r="G611" s="1"/>
      <c r="I611" s="1"/>
      <c r="K611" s="1"/>
      <c r="M611" s="1"/>
      <c r="O611" s="1"/>
      <c r="Q611" s="1"/>
    </row>
    <row r="612">
      <c r="A612" s="1"/>
      <c r="C612" s="1"/>
      <c r="E612" s="1"/>
      <c r="G612" s="1"/>
      <c r="I612" s="1"/>
      <c r="K612" s="1"/>
      <c r="M612" s="1"/>
      <c r="O612" s="1"/>
      <c r="Q612" s="1"/>
    </row>
    <row r="613">
      <c r="A613" s="1"/>
      <c r="C613" s="1"/>
      <c r="E613" s="1"/>
      <c r="G613" s="1"/>
      <c r="I613" s="1"/>
      <c r="K613" s="1"/>
      <c r="M613" s="1"/>
      <c r="O613" s="1"/>
      <c r="Q613" s="1"/>
    </row>
    <row r="614">
      <c r="A614" s="1"/>
      <c r="C614" s="1"/>
      <c r="E614" s="1"/>
      <c r="G614" s="1"/>
      <c r="I614" s="1"/>
      <c r="K614" s="1"/>
      <c r="M614" s="1"/>
      <c r="O614" s="1"/>
      <c r="Q614" s="1"/>
    </row>
    <row r="615">
      <c r="A615" s="1"/>
      <c r="C615" s="1"/>
      <c r="E615" s="1"/>
      <c r="G615" s="1"/>
      <c r="I615" s="1"/>
      <c r="K615" s="1"/>
      <c r="M615" s="1"/>
      <c r="O615" s="1"/>
      <c r="Q615" s="1"/>
    </row>
    <row r="616">
      <c r="A616" s="1"/>
      <c r="C616" s="1"/>
      <c r="E616" s="1"/>
      <c r="G616" s="1"/>
      <c r="I616" s="1"/>
      <c r="K616" s="1"/>
      <c r="M616" s="1"/>
      <c r="O616" s="1"/>
      <c r="Q616" s="1"/>
    </row>
    <row r="617">
      <c r="A617" s="1"/>
      <c r="C617" s="1"/>
      <c r="E617" s="1"/>
      <c r="G617" s="1"/>
      <c r="I617" s="1"/>
      <c r="K617" s="1"/>
      <c r="M617" s="1"/>
      <c r="O617" s="1"/>
      <c r="Q617" s="1"/>
    </row>
    <row r="618">
      <c r="A618" s="1"/>
      <c r="C618" s="1"/>
      <c r="E618" s="1"/>
      <c r="G618" s="1"/>
      <c r="I618" s="1"/>
      <c r="K618" s="1"/>
      <c r="M618" s="1"/>
      <c r="O618" s="1"/>
      <c r="Q618" s="1"/>
    </row>
    <row r="619">
      <c r="A619" s="1"/>
      <c r="C619" s="1"/>
      <c r="E619" s="1"/>
      <c r="G619" s="1"/>
      <c r="I619" s="1"/>
      <c r="K619" s="1"/>
      <c r="M619" s="1"/>
      <c r="O619" s="1"/>
      <c r="Q619" s="1"/>
    </row>
    <row r="620">
      <c r="A620" s="1"/>
      <c r="C620" s="1"/>
      <c r="E620" s="1"/>
      <c r="G620" s="1"/>
      <c r="I620" s="1"/>
      <c r="K620" s="1"/>
      <c r="M620" s="1"/>
      <c r="O620" s="1"/>
      <c r="Q620" s="1"/>
    </row>
    <row r="621">
      <c r="A621" s="1"/>
      <c r="C621" s="1"/>
      <c r="E621" s="1"/>
      <c r="G621" s="1"/>
      <c r="I621" s="1"/>
      <c r="K621" s="1"/>
      <c r="M621" s="1"/>
      <c r="O621" s="1"/>
      <c r="Q621" s="1"/>
    </row>
    <row r="622">
      <c r="A622" s="1"/>
      <c r="C622" s="1"/>
      <c r="E622" s="1"/>
      <c r="G622" s="1"/>
      <c r="I622" s="1"/>
      <c r="K622" s="1"/>
      <c r="M622" s="1"/>
      <c r="O622" s="1"/>
      <c r="Q622" s="1"/>
    </row>
    <row r="623">
      <c r="A623" s="1"/>
      <c r="C623" s="1"/>
      <c r="E623" s="1"/>
      <c r="G623" s="1"/>
      <c r="I623" s="1"/>
      <c r="K623" s="1"/>
      <c r="M623" s="1"/>
      <c r="O623" s="1"/>
      <c r="Q623" s="1"/>
    </row>
    <row r="624">
      <c r="A624" s="1"/>
      <c r="C624" s="1"/>
      <c r="E624" s="1"/>
      <c r="G624" s="1"/>
      <c r="I624" s="1"/>
      <c r="K624" s="1"/>
      <c r="M624" s="1"/>
      <c r="O624" s="1"/>
      <c r="Q624" s="1"/>
    </row>
    <row r="625">
      <c r="A625" s="1"/>
      <c r="C625" s="1"/>
      <c r="E625" s="1"/>
      <c r="G625" s="1"/>
      <c r="I625" s="1"/>
      <c r="K625" s="1"/>
      <c r="M625" s="1"/>
      <c r="O625" s="1"/>
      <c r="Q625" s="1"/>
    </row>
    <row r="626">
      <c r="A626" s="1"/>
      <c r="C626" s="1"/>
      <c r="E626" s="1"/>
      <c r="G626" s="1"/>
      <c r="I626" s="1"/>
      <c r="K626" s="1"/>
      <c r="M626" s="1"/>
      <c r="O626" s="1"/>
      <c r="Q626" s="1"/>
    </row>
    <row r="627">
      <c r="A627" s="1"/>
      <c r="C627" s="1"/>
      <c r="E627" s="1"/>
      <c r="G627" s="1"/>
      <c r="I627" s="1"/>
      <c r="K627" s="1"/>
      <c r="M627" s="1"/>
      <c r="O627" s="1"/>
      <c r="Q627" s="1"/>
    </row>
    <row r="628">
      <c r="A628" s="1"/>
      <c r="C628" s="1"/>
      <c r="E628" s="1"/>
      <c r="G628" s="1"/>
      <c r="I628" s="1"/>
      <c r="K628" s="1"/>
      <c r="M628" s="1"/>
      <c r="O628" s="1"/>
      <c r="Q628" s="1"/>
    </row>
    <row r="629">
      <c r="A629" s="1"/>
      <c r="C629" s="1"/>
      <c r="E629" s="1"/>
      <c r="G629" s="1"/>
      <c r="I629" s="1"/>
      <c r="K629" s="1"/>
      <c r="M629" s="1"/>
      <c r="O629" s="1"/>
      <c r="Q629" s="1"/>
    </row>
    <row r="630">
      <c r="A630" s="1"/>
      <c r="C630" s="1"/>
      <c r="E630" s="1"/>
      <c r="G630" s="1"/>
      <c r="I630" s="1"/>
      <c r="K630" s="1"/>
      <c r="M630" s="1"/>
      <c r="O630" s="1"/>
      <c r="Q630" s="1"/>
    </row>
    <row r="631">
      <c r="A631" s="1"/>
      <c r="C631" s="1"/>
      <c r="E631" s="1"/>
      <c r="G631" s="1"/>
      <c r="I631" s="1"/>
      <c r="K631" s="1"/>
      <c r="M631" s="1"/>
      <c r="O631" s="1"/>
      <c r="Q631" s="1"/>
    </row>
    <row r="632">
      <c r="A632" s="1"/>
      <c r="C632" s="1"/>
      <c r="E632" s="1"/>
      <c r="G632" s="1"/>
      <c r="I632" s="1"/>
      <c r="K632" s="1"/>
      <c r="M632" s="1"/>
      <c r="O632" s="1"/>
      <c r="Q632" s="1"/>
    </row>
    <row r="633">
      <c r="A633" s="1"/>
      <c r="C633" s="1"/>
      <c r="E633" s="1"/>
      <c r="G633" s="1"/>
      <c r="I633" s="1"/>
      <c r="K633" s="1"/>
      <c r="M633" s="1"/>
      <c r="O633" s="1"/>
      <c r="Q633" s="1"/>
    </row>
    <row r="634">
      <c r="A634" s="1"/>
      <c r="C634" s="1"/>
      <c r="E634" s="1"/>
      <c r="G634" s="1"/>
      <c r="I634" s="1"/>
      <c r="K634" s="1"/>
      <c r="M634" s="1"/>
      <c r="O634" s="1"/>
      <c r="Q634" s="1"/>
    </row>
    <row r="635">
      <c r="A635" s="1"/>
      <c r="C635" s="1"/>
      <c r="E635" s="1"/>
      <c r="G635" s="1"/>
      <c r="I635" s="1"/>
      <c r="K635" s="1"/>
      <c r="M635" s="1"/>
      <c r="O635" s="1"/>
      <c r="Q635" s="1"/>
    </row>
    <row r="636">
      <c r="A636" s="1"/>
      <c r="C636" s="1"/>
      <c r="E636" s="1"/>
      <c r="G636" s="1"/>
      <c r="I636" s="1"/>
      <c r="K636" s="1"/>
      <c r="M636" s="1"/>
      <c r="O636" s="1"/>
      <c r="Q636" s="1"/>
    </row>
    <row r="637">
      <c r="A637" s="1"/>
      <c r="C637" s="1"/>
      <c r="E637" s="1"/>
      <c r="G637" s="1"/>
      <c r="I637" s="1"/>
      <c r="K637" s="1"/>
      <c r="M637" s="1"/>
      <c r="O637" s="1"/>
      <c r="Q637" s="1"/>
    </row>
    <row r="638">
      <c r="A638" s="1"/>
      <c r="C638" s="1"/>
      <c r="E638" s="1"/>
      <c r="G638" s="1"/>
      <c r="I638" s="1"/>
      <c r="K638" s="1"/>
      <c r="M638" s="1"/>
      <c r="O638" s="1"/>
      <c r="Q638" s="1"/>
    </row>
    <row r="639">
      <c r="A639" s="1"/>
      <c r="C639" s="1"/>
      <c r="E639" s="1"/>
      <c r="G639" s="1"/>
      <c r="I639" s="1"/>
      <c r="K639" s="1"/>
      <c r="M639" s="1"/>
      <c r="O639" s="1"/>
      <c r="Q639" s="1"/>
    </row>
    <row r="640">
      <c r="A640" s="1"/>
      <c r="C640" s="1"/>
      <c r="E640" s="1"/>
      <c r="G640" s="1"/>
      <c r="I640" s="1"/>
      <c r="K640" s="1"/>
      <c r="M640" s="1"/>
      <c r="O640" s="1"/>
      <c r="Q640" s="1"/>
    </row>
    <row r="641">
      <c r="A641" s="1"/>
      <c r="C641" s="1"/>
      <c r="E641" s="1"/>
      <c r="G641" s="1"/>
      <c r="I641" s="1"/>
      <c r="K641" s="1"/>
      <c r="M641" s="1"/>
      <c r="O641" s="1"/>
      <c r="Q641" s="1"/>
    </row>
    <row r="642">
      <c r="A642" s="1"/>
      <c r="C642" s="1"/>
      <c r="E642" s="1"/>
      <c r="G642" s="1"/>
      <c r="I642" s="1"/>
      <c r="K642" s="1"/>
      <c r="M642" s="1"/>
      <c r="O642" s="1"/>
      <c r="Q642" s="1"/>
    </row>
    <row r="643">
      <c r="A643" s="1"/>
      <c r="C643" s="1"/>
      <c r="E643" s="1"/>
      <c r="G643" s="1"/>
      <c r="I643" s="1"/>
      <c r="K643" s="1"/>
      <c r="M643" s="1"/>
      <c r="O643" s="1"/>
      <c r="Q643" s="1"/>
    </row>
    <row r="644">
      <c r="A644" s="1"/>
      <c r="C644" s="1"/>
      <c r="E644" s="1"/>
      <c r="G644" s="1"/>
      <c r="I644" s="1"/>
      <c r="K644" s="1"/>
      <c r="M644" s="1"/>
      <c r="O644" s="1"/>
      <c r="Q644" s="1"/>
    </row>
    <row r="645">
      <c r="A645" s="1"/>
      <c r="C645" s="1"/>
      <c r="E645" s="1"/>
      <c r="G645" s="1"/>
      <c r="I645" s="1"/>
      <c r="K645" s="1"/>
      <c r="M645" s="1"/>
      <c r="O645" s="1"/>
      <c r="Q645" s="1"/>
    </row>
    <row r="646">
      <c r="A646" s="1"/>
      <c r="C646" s="1"/>
      <c r="E646" s="1"/>
      <c r="G646" s="1"/>
      <c r="I646" s="1"/>
      <c r="K646" s="1"/>
      <c r="M646" s="1"/>
      <c r="O646" s="1"/>
      <c r="Q646" s="1"/>
    </row>
    <row r="647">
      <c r="A647" s="1"/>
      <c r="C647" s="1"/>
      <c r="E647" s="1"/>
      <c r="G647" s="1"/>
      <c r="I647" s="1"/>
      <c r="K647" s="1"/>
      <c r="M647" s="1"/>
      <c r="O647" s="1"/>
      <c r="Q647" s="1"/>
    </row>
    <row r="648">
      <c r="A648" s="1"/>
      <c r="C648" s="1"/>
      <c r="E648" s="1"/>
      <c r="G648" s="1"/>
      <c r="I648" s="1"/>
      <c r="K648" s="1"/>
      <c r="M648" s="1"/>
      <c r="O648" s="1"/>
      <c r="Q648" s="1"/>
    </row>
    <row r="649">
      <c r="A649" s="1"/>
      <c r="C649" s="1"/>
      <c r="E649" s="1"/>
      <c r="G649" s="1"/>
      <c r="I649" s="1"/>
      <c r="K649" s="1"/>
      <c r="M649" s="1"/>
      <c r="O649" s="1"/>
      <c r="Q649" s="1"/>
    </row>
    <row r="650">
      <c r="A650" s="1"/>
      <c r="C650" s="1"/>
      <c r="E650" s="1"/>
      <c r="G650" s="1"/>
      <c r="I650" s="1"/>
      <c r="K650" s="1"/>
      <c r="M650" s="1"/>
      <c r="O650" s="1"/>
      <c r="Q650" s="1"/>
    </row>
    <row r="651">
      <c r="A651" s="1"/>
      <c r="C651" s="1"/>
      <c r="E651" s="1"/>
      <c r="G651" s="1"/>
      <c r="I651" s="1"/>
      <c r="K651" s="1"/>
      <c r="M651" s="1"/>
      <c r="O651" s="1"/>
      <c r="Q651" s="1"/>
    </row>
    <row r="652">
      <c r="A652" s="1"/>
      <c r="C652" s="1"/>
      <c r="E652" s="1"/>
      <c r="G652" s="1"/>
      <c r="I652" s="1"/>
      <c r="K652" s="1"/>
      <c r="M652" s="1"/>
      <c r="O652" s="1"/>
      <c r="Q652" s="1"/>
    </row>
    <row r="653">
      <c r="A653" s="1"/>
      <c r="C653" s="1"/>
      <c r="E653" s="1"/>
      <c r="G653" s="1"/>
      <c r="I653" s="1"/>
      <c r="K653" s="1"/>
      <c r="M653" s="1"/>
      <c r="O653" s="1"/>
      <c r="Q653" s="1"/>
    </row>
    <row r="654">
      <c r="A654" s="1"/>
      <c r="C654" s="1"/>
      <c r="E654" s="1"/>
      <c r="G654" s="1"/>
      <c r="I654" s="1"/>
      <c r="K654" s="1"/>
      <c r="M654" s="1"/>
      <c r="O654" s="1"/>
      <c r="Q654" s="1"/>
    </row>
    <row r="655">
      <c r="A655" s="1"/>
      <c r="C655" s="1"/>
      <c r="E655" s="1"/>
      <c r="G655" s="1"/>
      <c r="I655" s="1"/>
      <c r="K655" s="1"/>
      <c r="M655" s="1"/>
      <c r="O655" s="1"/>
      <c r="Q655" s="1"/>
    </row>
    <row r="656">
      <c r="A656" s="1"/>
      <c r="C656" s="1"/>
      <c r="E656" s="1"/>
      <c r="G656" s="1"/>
      <c r="I656" s="1"/>
      <c r="K656" s="1"/>
      <c r="M656" s="1"/>
      <c r="O656" s="1"/>
      <c r="Q656" s="1"/>
    </row>
    <row r="657">
      <c r="A657" s="1"/>
      <c r="C657" s="1"/>
      <c r="E657" s="1"/>
      <c r="G657" s="1"/>
      <c r="I657" s="1"/>
      <c r="K657" s="1"/>
      <c r="M657" s="1"/>
      <c r="O657" s="1"/>
      <c r="Q657" s="1"/>
    </row>
    <row r="658">
      <c r="A658" s="1"/>
      <c r="C658" s="1"/>
      <c r="E658" s="1"/>
      <c r="G658" s="1"/>
      <c r="I658" s="1"/>
      <c r="K658" s="1"/>
      <c r="M658" s="1"/>
      <c r="O658" s="1"/>
      <c r="Q658" s="1"/>
    </row>
    <row r="659">
      <c r="A659" s="1"/>
      <c r="C659" s="1"/>
      <c r="E659" s="1"/>
      <c r="G659" s="1"/>
      <c r="I659" s="1"/>
      <c r="K659" s="1"/>
      <c r="M659" s="1"/>
      <c r="O659" s="1"/>
      <c r="Q659" s="1"/>
    </row>
    <row r="660">
      <c r="A660" s="1"/>
      <c r="C660" s="1"/>
      <c r="E660" s="1"/>
      <c r="G660" s="1"/>
      <c r="I660" s="1"/>
      <c r="K660" s="1"/>
      <c r="M660" s="1"/>
      <c r="O660" s="1"/>
      <c r="Q660" s="1"/>
    </row>
    <row r="661">
      <c r="A661" s="1"/>
      <c r="C661" s="1"/>
      <c r="E661" s="1"/>
      <c r="G661" s="1"/>
      <c r="I661" s="1"/>
      <c r="K661" s="1"/>
      <c r="M661" s="1"/>
      <c r="O661" s="1"/>
      <c r="Q661" s="1"/>
    </row>
    <row r="662">
      <c r="A662" s="1"/>
      <c r="C662" s="1"/>
      <c r="E662" s="1"/>
      <c r="G662" s="1"/>
      <c r="I662" s="1"/>
      <c r="K662" s="1"/>
      <c r="M662" s="1"/>
      <c r="O662" s="1"/>
      <c r="Q662" s="1"/>
    </row>
    <row r="663">
      <c r="A663" s="1"/>
      <c r="C663" s="1"/>
      <c r="E663" s="1"/>
      <c r="G663" s="1"/>
      <c r="I663" s="1"/>
      <c r="K663" s="1"/>
      <c r="M663" s="1"/>
      <c r="O663" s="1"/>
      <c r="Q663" s="1"/>
    </row>
    <row r="664">
      <c r="A664" s="1"/>
      <c r="C664" s="1"/>
      <c r="E664" s="1"/>
      <c r="G664" s="1"/>
      <c r="I664" s="1"/>
      <c r="K664" s="1"/>
      <c r="M664" s="1"/>
      <c r="O664" s="1"/>
      <c r="Q664" s="1"/>
    </row>
    <row r="665">
      <c r="A665" s="1"/>
      <c r="C665" s="1"/>
      <c r="E665" s="1"/>
      <c r="G665" s="1"/>
      <c r="I665" s="1"/>
      <c r="K665" s="1"/>
      <c r="M665" s="1"/>
      <c r="O665" s="1"/>
      <c r="Q665" s="1"/>
    </row>
    <row r="666">
      <c r="A666" s="1"/>
      <c r="C666" s="1"/>
      <c r="E666" s="1"/>
      <c r="G666" s="1"/>
      <c r="I666" s="1"/>
      <c r="K666" s="1"/>
      <c r="M666" s="1"/>
      <c r="O666" s="1"/>
      <c r="Q666" s="1"/>
    </row>
    <row r="667">
      <c r="A667" s="1"/>
      <c r="C667" s="1"/>
      <c r="E667" s="1"/>
      <c r="G667" s="1"/>
      <c r="I667" s="1"/>
      <c r="K667" s="1"/>
      <c r="M667" s="1"/>
      <c r="O667" s="1"/>
      <c r="Q667" s="1"/>
    </row>
    <row r="668">
      <c r="A668" s="1"/>
      <c r="C668" s="1"/>
      <c r="E668" s="1"/>
      <c r="G668" s="1"/>
      <c r="I668" s="1"/>
      <c r="K668" s="1"/>
      <c r="M668" s="1"/>
      <c r="O668" s="1"/>
      <c r="Q668" s="1"/>
    </row>
    <row r="669">
      <c r="A669" s="1"/>
      <c r="C669" s="1"/>
      <c r="E669" s="1"/>
      <c r="G669" s="1"/>
      <c r="I669" s="1"/>
      <c r="K669" s="1"/>
      <c r="M669" s="1"/>
      <c r="O669" s="1"/>
      <c r="Q669" s="1"/>
    </row>
    <row r="670">
      <c r="A670" s="1"/>
      <c r="C670" s="1"/>
      <c r="E670" s="1"/>
      <c r="G670" s="1"/>
      <c r="I670" s="1"/>
      <c r="K670" s="1"/>
      <c r="M670" s="1"/>
      <c r="O670" s="1"/>
      <c r="Q670" s="1"/>
    </row>
    <row r="671">
      <c r="A671" s="1"/>
      <c r="C671" s="1"/>
      <c r="E671" s="1"/>
      <c r="G671" s="1"/>
      <c r="I671" s="1"/>
      <c r="K671" s="1"/>
      <c r="M671" s="1"/>
      <c r="O671" s="1"/>
      <c r="Q671" s="1"/>
    </row>
    <row r="672">
      <c r="A672" s="1"/>
      <c r="C672" s="1"/>
      <c r="E672" s="1"/>
      <c r="G672" s="1"/>
      <c r="I672" s="1"/>
      <c r="K672" s="1"/>
      <c r="M672" s="1"/>
      <c r="O672" s="1"/>
      <c r="Q672" s="1"/>
    </row>
    <row r="673">
      <c r="A673" s="1"/>
      <c r="C673" s="1"/>
      <c r="E673" s="1"/>
      <c r="G673" s="1"/>
      <c r="I673" s="1"/>
      <c r="K673" s="1"/>
      <c r="M673" s="1"/>
      <c r="O673" s="1"/>
      <c r="Q673" s="1"/>
    </row>
    <row r="674">
      <c r="A674" s="1"/>
      <c r="C674" s="1"/>
      <c r="E674" s="1"/>
      <c r="G674" s="1"/>
      <c r="I674" s="1"/>
      <c r="K674" s="1"/>
      <c r="M674" s="1"/>
      <c r="O674" s="1"/>
      <c r="Q674" s="1"/>
    </row>
    <row r="675">
      <c r="A675" s="1"/>
      <c r="C675" s="1"/>
      <c r="E675" s="1"/>
      <c r="G675" s="1"/>
      <c r="I675" s="1"/>
      <c r="K675" s="1"/>
      <c r="M675" s="1"/>
      <c r="O675" s="1"/>
      <c r="Q675" s="1"/>
    </row>
    <row r="676">
      <c r="A676" s="1"/>
      <c r="C676" s="1"/>
      <c r="E676" s="1"/>
      <c r="G676" s="1"/>
      <c r="I676" s="1"/>
      <c r="K676" s="1"/>
      <c r="M676" s="1"/>
      <c r="O676" s="1"/>
      <c r="Q676" s="1"/>
    </row>
    <row r="677">
      <c r="A677" s="1"/>
      <c r="C677" s="1"/>
      <c r="E677" s="1"/>
      <c r="G677" s="1"/>
      <c r="I677" s="1"/>
      <c r="K677" s="1"/>
      <c r="M677" s="1"/>
      <c r="O677" s="1"/>
      <c r="Q677" s="1"/>
    </row>
    <row r="678">
      <c r="A678" s="1"/>
      <c r="C678" s="1"/>
      <c r="E678" s="1"/>
      <c r="G678" s="1"/>
      <c r="I678" s="1"/>
      <c r="K678" s="1"/>
      <c r="M678" s="1"/>
      <c r="O678" s="1"/>
      <c r="Q678" s="1"/>
    </row>
    <row r="679">
      <c r="A679" s="1"/>
      <c r="C679" s="1"/>
      <c r="E679" s="1"/>
      <c r="G679" s="1"/>
      <c r="I679" s="1"/>
      <c r="K679" s="1"/>
      <c r="M679" s="1"/>
      <c r="O679" s="1"/>
      <c r="Q679" s="1"/>
    </row>
    <row r="680">
      <c r="A680" s="1"/>
      <c r="C680" s="1"/>
      <c r="E680" s="1"/>
      <c r="G680" s="1"/>
      <c r="I680" s="1"/>
      <c r="K680" s="1"/>
      <c r="M680" s="1"/>
      <c r="O680" s="1"/>
      <c r="Q680" s="1"/>
    </row>
    <row r="681">
      <c r="A681" s="1"/>
      <c r="C681" s="1"/>
      <c r="E681" s="1"/>
      <c r="G681" s="1"/>
      <c r="I681" s="1"/>
      <c r="K681" s="1"/>
      <c r="M681" s="1"/>
      <c r="O681" s="1"/>
      <c r="Q681" s="1"/>
    </row>
    <row r="682">
      <c r="A682" s="1"/>
      <c r="C682" s="1"/>
      <c r="E682" s="1"/>
      <c r="G682" s="1"/>
      <c r="I682" s="1"/>
      <c r="K682" s="1"/>
      <c r="M682" s="1"/>
      <c r="O682" s="1"/>
      <c r="Q682" s="1"/>
    </row>
    <row r="683">
      <c r="A683" s="1"/>
      <c r="C683" s="1"/>
      <c r="E683" s="1"/>
      <c r="G683" s="1"/>
      <c r="I683" s="1"/>
      <c r="K683" s="1"/>
      <c r="M683" s="1"/>
      <c r="O683" s="1"/>
      <c r="Q683" s="1"/>
    </row>
    <row r="684">
      <c r="A684" s="1"/>
      <c r="C684" s="1"/>
      <c r="E684" s="1"/>
      <c r="G684" s="1"/>
      <c r="I684" s="1"/>
      <c r="K684" s="1"/>
      <c r="M684" s="1"/>
      <c r="O684" s="1"/>
      <c r="Q684" s="1"/>
    </row>
    <row r="685">
      <c r="A685" s="1"/>
      <c r="C685" s="1"/>
      <c r="E685" s="1"/>
      <c r="G685" s="1"/>
      <c r="I685" s="1"/>
      <c r="K685" s="1"/>
      <c r="M685" s="1"/>
      <c r="O685" s="1"/>
      <c r="Q685" s="1"/>
    </row>
    <row r="686">
      <c r="A686" s="1"/>
      <c r="C686" s="1"/>
      <c r="E686" s="1"/>
      <c r="G686" s="1"/>
      <c r="I686" s="1"/>
      <c r="K686" s="1"/>
      <c r="M686" s="1"/>
      <c r="O686" s="1"/>
      <c r="Q686" s="1"/>
    </row>
    <row r="687">
      <c r="A687" s="1"/>
      <c r="C687" s="1"/>
      <c r="E687" s="1"/>
      <c r="G687" s="1"/>
      <c r="I687" s="1"/>
      <c r="K687" s="1"/>
      <c r="M687" s="1"/>
      <c r="O687" s="1"/>
      <c r="Q687" s="1"/>
    </row>
    <row r="688">
      <c r="A688" s="1"/>
      <c r="C688" s="1"/>
      <c r="E688" s="1"/>
      <c r="G688" s="1"/>
      <c r="I688" s="1"/>
      <c r="K688" s="1"/>
      <c r="M688" s="1"/>
      <c r="O688" s="1"/>
      <c r="Q688" s="1"/>
    </row>
    <row r="689">
      <c r="A689" s="1"/>
      <c r="C689" s="1"/>
      <c r="E689" s="1"/>
      <c r="G689" s="1"/>
      <c r="I689" s="1"/>
      <c r="K689" s="1"/>
      <c r="M689" s="1"/>
      <c r="O689" s="1"/>
      <c r="Q689" s="1"/>
    </row>
    <row r="690">
      <c r="A690" s="1"/>
      <c r="C690" s="1"/>
      <c r="E690" s="1"/>
      <c r="G690" s="1"/>
      <c r="I690" s="1"/>
      <c r="K690" s="1"/>
      <c r="M690" s="1"/>
      <c r="O690" s="1"/>
      <c r="Q690" s="1"/>
    </row>
    <row r="691">
      <c r="A691" s="1"/>
      <c r="C691" s="1"/>
      <c r="E691" s="1"/>
      <c r="G691" s="1"/>
      <c r="I691" s="1"/>
      <c r="K691" s="1"/>
      <c r="M691" s="1"/>
      <c r="O691" s="1"/>
      <c r="Q691" s="1"/>
    </row>
    <row r="692">
      <c r="A692" s="1"/>
      <c r="C692" s="1"/>
      <c r="E692" s="1"/>
      <c r="G692" s="1"/>
      <c r="I692" s="1"/>
      <c r="K692" s="1"/>
      <c r="M692" s="1"/>
      <c r="O692" s="1"/>
      <c r="Q692" s="1"/>
    </row>
    <row r="693">
      <c r="A693" s="1"/>
      <c r="C693" s="1"/>
      <c r="E693" s="1"/>
      <c r="G693" s="1"/>
      <c r="I693" s="1"/>
      <c r="K693" s="1"/>
      <c r="M693" s="1"/>
      <c r="O693" s="1"/>
      <c r="Q693" s="1"/>
    </row>
    <row r="694">
      <c r="A694" s="1"/>
      <c r="C694" s="1"/>
      <c r="E694" s="1"/>
      <c r="G694" s="1"/>
      <c r="I694" s="1"/>
      <c r="K694" s="1"/>
      <c r="M694" s="1"/>
      <c r="O694" s="1"/>
      <c r="Q694" s="1"/>
    </row>
    <row r="695">
      <c r="A695" s="1"/>
      <c r="C695" s="1"/>
      <c r="E695" s="1"/>
      <c r="G695" s="1"/>
      <c r="I695" s="1"/>
      <c r="K695" s="1"/>
      <c r="M695" s="1"/>
      <c r="O695" s="1"/>
      <c r="Q695" s="1"/>
    </row>
    <row r="696">
      <c r="A696" s="1"/>
      <c r="C696" s="1"/>
      <c r="E696" s="1"/>
      <c r="G696" s="1"/>
      <c r="I696" s="1"/>
      <c r="K696" s="1"/>
      <c r="M696" s="1"/>
      <c r="O696" s="1"/>
      <c r="Q696" s="1"/>
    </row>
    <row r="697">
      <c r="A697" s="1"/>
      <c r="C697" s="1"/>
      <c r="E697" s="1"/>
      <c r="G697" s="1"/>
      <c r="I697" s="1"/>
      <c r="K697" s="1"/>
      <c r="M697" s="1"/>
      <c r="O697" s="1"/>
      <c r="Q697" s="1"/>
    </row>
    <row r="698">
      <c r="A698" s="1"/>
      <c r="C698" s="1"/>
      <c r="E698" s="1"/>
      <c r="G698" s="1"/>
      <c r="I698" s="1"/>
      <c r="K698" s="1"/>
      <c r="M698" s="1"/>
      <c r="O698" s="1"/>
      <c r="Q698" s="1"/>
    </row>
    <row r="699">
      <c r="A699" s="1"/>
      <c r="C699" s="1"/>
      <c r="E699" s="1"/>
      <c r="G699" s="1"/>
      <c r="I699" s="1"/>
      <c r="K699" s="1"/>
      <c r="M699" s="1"/>
      <c r="O699" s="1"/>
      <c r="Q699" s="1"/>
    </row>
    <row r="700">
      <c r="A700" s="1"/>
      <c r="C700" s="1"/>
      <c r="E700" s="1"/>
      <c r="G700" s="1"/>
      <c r="I700" s="1"/>
      <c r="K700" s="1"/>
      <c r="M700" s="1"/>
      <c r="O700" s="1"/>
      <c r="Q700" s="1"/>
    </row>
    <row r="701">
      <c r="A701" s="1"/>
      <c r="C701" s="1"/>
      <c r="E701" s="1"/>
      <c r="G701" s="1"/>
      <c r="I701" s="1"/>
      <c r="K701" s="1"/>
      <c r="M701" s="1"/>
      <c r="O701" s="1"/>
      <c r="Q701" s="1"/>
    </row>
    <row r="702">
      <c r="A702" s="1"/>
      <c r="C702" s="1"/>
      <c r="E702" s="1"/>
      <c r="G702" s="1"/>
      <c r="I702" s="1"/>
      <c r="K702" s="1"/>
      <c r="M702" s="1"/>
      <c r="O702" s="1"/>
      <c r="Q702" s="1"/>
    </row>
    <row r="703">
      <c r="A703" s="1"/>
      <c r="C703" s="1"/>
      <c r="E703" s="1"/>
      <c r="G703" s="1"/>
      <c r="I703" s="1"/>
      <c r="K703" s="1"/>
      <c r="M703" s="1"/>
      <c r="O703" s="1"/>
      <c r="Q703" s="1"/>
    </row>
    <row r="704">
      <c r="A704" s="1"/>
      <c r="C704" s="1"/>
      <c r="E704" s="1"/>
      <c r="G704" s="1"/>
      <c r="I704" s="1"/>
      <c r="K704" s="1"/>
      <c r="M704" s="1"/>
      <c r="O704" s="1"/>
      <c r="Q704" s="1"/>
    </row>
    <row r="705">
      <c r="A705" s="1"/>
      <c r="C705" s="1"/>
      <c r="E705" s="1"/>
      <c r="G705" s="1"/>
      <c r="I705" s="1"/>
      <c r="K705" s="1"/>
      <c r="M705" s="1"/>
      <c r="O705" s="1"/>
      <c r="Q705" s="1"/>
    </row>
    <row r="706">
      <c r="A706" s="1"/>
      <c r="C706" s="1"/>
      <c r="E706" s="1"/>
      <c r="G706" s="1"/>
      <c r="I706" s="1"/>
      <c r="K706" s="1"/>
      <c r="M706" s="1"/>
      <c r="O706" s="1"/>
      <c r="Q706" s="1"/>
    </row>
    <row r="707">
      <c r="A707" s="1"/>
      <c r="C707" s="1"/>
      <c r="E707" s="1"/>
      <c r="G707" s="1"/>
      <c r="I707" s="1"/>
      <c r="K707" s="1"/>
      <c r="M707" s="1"/>
      <c r="O707" s="1"/>
      <c r="Q707" s="1"/>
    </row>
    <row r="708">
      <c r="A708" s="1"/>
      <c r="C708" s="1"/>
      <c r="E708" s="1"/>
      <c r="G708" s="1"/>
      <c r="I708" s="1"/>
      <c r="K708" s="1"/>
      <c r="M708" s="1"/>
      <c r="O708" s="1"/>
      <c r="Q708" s="1"/>
    </row>
    <row r="709">
      <c r="A709" s="1"/>
      <c r="C709" s="1"/>
      <c r="E709" s="1"/>
      <c r="G709" s="1"/>
      <c r="I709" s="1"/>
      <c r="K709" s="1"/>
      <c r="M709" s="1"/>
      <c r="O709" s="1"/>
      <c r="Q709" s="1"/>
    </row>
    <row r="710">
      <c r="A710" s="1"/>
      <c r="C710" s="1"/>
      <c r="E710" s="1"/>
      <c r="G710" s="1"/>
      <c r="I710" s="1"/>
      <c r="K710" s="1"/>
      <c r="M710" s="1"/>
      <c r="O710" s="1"/>
      <c r="Q710" s="1"/>
    </row>
    <row r="711">
      <c r="A711" s="1"/>
      <c r="C711" s="1"/>
      <c r="E711" s="1"/>
      <c r="G711" s="1"/>
      <c r="I711" s="1"/>
      <c r="K711" s="1"/>
      <c r="M711" s="1"/>
      <c r="O711" s="1"/>
      <c r="Q711" s="1"/>
    </row>
    <row r="712">
      <c r="A712" s="1"/>
      <c r="C712" s="1"/>
      <c r="E712" s="1"/>
      <c r="G712" s="1"/>
      <c r="I712" s="1"/>
      <c r="K712" s="1"/>
      <c r="M712" s="1"/>
      <c r="O712" s="1"/>
      <c r="Q712" s="1"/>
    </row>
    <row r="713">
      <c r="A713" s="1"/>
      <c r="C713" s="1"/>
      <c r="E713" s="1"/>
      <c r="G713" s="1"/>
      <c r="I713" s="1"/>
      <c r="K713" s="1"/>
      <c r="M713" s="1"/>
      <c r="O713" s="1"/>
      <c r="Q713" s="1"/>
    </row>
    <row r="714">
      <c r="A714" s="1"/>
      <c r="C714" s="1"/>
      <c r="E714" s="1"/>
      <c r="G714" s="1"/>
      <c r="I714" s="1"/>
      <c r="K714" s="1"/>
      <c r="M714" s="1"/>
      <c r="O714" s="1"/>
      <c r="Q714" s="1"/>
    </row>
    <row r="715">
      <c r="A715" s="1"/>
      <c r="C715" s="1"/>
      <c r="E715" s="1"/>
      <c r="G715" s="1"/>
      <c r="I715" s="1"/>
      <c r="K715" s="1"/>
      <c r="M715" s="1"/>
      <c r="O715" s="1"/>
      <c r="Q715" s="1"/>
    </row>
    <row r="716">
      <c r="A716" s="1"/>
      <c r="C716" s="1"/>
      <c r="E716" s="1"/>
      <c r="G716" s="1"/>
      <c r="I716" s="1"/>
      <c r="K716" s="1"/>
      <c r="M716" s="1"/>
      <c r="O716" s="1"/>
      <c r="Q716" s="1"/>
    </row>
    <row r="717">
      <c r="A717" s="1"/>
      <c r="C717" s="1"/>
      <c r="E717" s="1"/>
      <c r="G717" s="1"/>
      <c r="I717" s="1"/>
      <c r="K717" s="1"/>
      <c r="M717" s="1"/>
      <c r="O717" s="1"/>
      <c r="Q717" s="1"/>
    </row>
    <row r="718">
      <c r="A718" s="1"/>
      <c r="C718" s="1"/>
      <c r="E718" s="1"/>
      <c r="G718" s="1"/>
      <c r="I718" s="1"/>
      <c r="K718" s="1"/>
      <c r="M718" s="1"/>
      <c r="O718" s="1"/>
      <c r="Q718" s="1"/>
    </row>
    <row r="719">
      <c r="A719" s="1"/>
      <c r="C719" s="1"/>
      <c r="E719" s="1"/>
      <c r="G719" s="1"/>
      <c r="I719" s="1"/>
      <c r="K719" s="1"/>
      <c r="M719" s="1"/>
      <c r="O719" s="1"/>
      <c r="Q719" s="1"/>
    </row>
    <row r="720">
      <c r="A720" s="1"/>
      <c r="C720" s="1"/>
      <c r="E720" s="1"/>
      <c r="G720" s="1"/>
      <c r="I720" s="1"/>
      <c r="K720" s="1"/>
      <c r="M720" s="1"/>
      <c r="O720" s="1"/>
      <c r="Q720" s="1"/>
    </row>
    <row r="721">
      <c r="A721" s="1"/>
      <c r="C721" s="1"/>
      <c r="E721" s="1"/>
      <c r="G721" s="1"/>
      <c r="I721" s="1"/>
      <c r="K721" s="1"/>
      <c r="M721" s="1"/>
      <c r="O721" s="1"/>
      <c r="Q721" s="1"/>
    </row>
    <row r="722">
      <c r="A722" s="1"/>
      <c r="C722" s="1"/>
      <c r="E722" s="1"/>
      <c r="G722" s="1"/>
      <c r="I722" s="1"/>
      <c r="K722" s="1"/>
      <c r="M722" s="1"/>
      <c r="O722" s="1"/>
      <c r="Q722" s="1"/>
    </row>
    <row r="723">
      <c r="A723" s="1"/>
      <c r="C723" s="1"/>
      <c r="E723" s="1"/>
      <c r="G723" s="1"/>
      <c r="I723" s="1"/>
      <c r="K723" s="1"/>
      <c r="M723" s="1"/>
      <c r="O723" s="1"/>
      <c r="Q723" s="1"/>
    </row>
    <row r="724">
      <c r="A724" s="1"/>
      <c r="C724" s="1"/>
      <c r="E724" s="1"/>
      <c r="G724" s="1"/>
      <c r="I724" s="1"/>
      <c r="K724" s="1"/>
      <c r="M724" s="1"/>
      <c r="O724" s="1"/>
      <c r="Q724" s="1"/>
    </row>
    <row r="725">
      <c r="A725" s="1"/>
      <c r="C725" s="1"/>
      <c r="E725" s="1"/>
      <c r="G725" s="1"/>
      <c r="I725" s="1"/>
      <c r="K725" s="1"/>
      <c r="M725" s="1"/>
      <c r="O725" s="1"/>
      <c r="Q725" s="1"/>
    </row>
    <row r="726">
      <c r="A726" s="1"/>
      <c r="C726" s="1"/>
      <c r="E726" s="1"/>
      <c r="G726" s="1"/>
      <c r="I726" s="1"/>
      <c r="K726" s="1"/>
      <c r="M726" s="1"/>
      <c r="O726" s="1"/>
      <c r="Q726" s="1"/>
    </row>
    <row r="727">
      <c r="A727" s="1"/>
      <c r="C727" s="1"/>
      <c r="E727" s="1"/>
      <c r="G727" s="1"/>
      <c r="I727" s="1"/>
      <c r="K727" s="1"/>
      <c r="M727" s="1"/>
      <c r="O727" s="1"/>
      <c r="Q727" s="1"/>
    </row>
    <row r="728">
      <c r="A728" s="1"/>
      <c r="C728" s="1"/>
      <c r="E728" s="1"/>
      <c r="G728" s="1"/>
      <c r="I728" s="1"/>
      <c r="K728" s="1"/>
      <c r="M728" s="1"/>
      <c r="O728" s="1"/>
      <c r="Q728" s="1"/>
    </row>
    <row r="729">
      <c r="A729" s="1"/>
      <c r="C729" s="1"/>
      <c r="E729" s="1"/>
      <c r="G729" s="1"/>
      <c r="I729" s="1"/>
      <c r="K729" s="1"/>
      <c r="M729" s="1"/>
      <c r="O729" s="1"/>
      <c r="Q729" s="1"/>
    </row>
    <row r="730">
      <c r="A730" s="1"/>
      <c r="C730" s="1"/>
      <c r="E730" s="1"/>
      <c r="G730" s="1"/>
      <c r="I730" s="1"/>
      <c r="K730" s="1"/>
      <c r="M730" s="1"/>
      <c r="O730" s="1"/>
      <c r="Q730" s="1"/>
    </row>
    <row r="731">
      <c r="A731" s="1"/>
      <c r="C731" s="1"/>
      <c r="E731" s="1"/>
      <c r="G731" s="1"/>
      <c r="I731" s="1"/>
      <c r="K731" s="1"/>
      <c r="M731" s="1"/>
      <c r="O731" s="1"/>
      <c r="Q731" s="1"/>
    </row>
    <row r="732">
      <c r="A732" s="1"/>
      <c r="C732" s="1"/>
      <c r="E732" s="1"/>
      <c r="G732" s="1"/>
      <c r="I732" s="1"/>
      <c r="K732" s="1"/>
      <c r="M732" s="1"/>
      <c r="O732" s="1"/>
      <c r="Q732" s="1"/>
    </row>
    <row r="733">
      <c r="A733" s="1"/>
      <c r="C733" s="1"/>
      <c r="E733" s="1"/>
      <c r="G733" s="1"/>
      <c r="I733" s="1"/>
      <c r="K733" s="1"/>
      <c r="M733" s="1"/>
      <c r="O733" s="1"/>
      <c r="Q733" s="1"/>
    </row>
    <row r="734">
      <c r="A734" s="1"/>
      <c r="C734" s="1"/>
      <c r="E734" s="1"/>
      <c r="G734" s="1"/>
      <c r="I734" s="1"/>
      <c r="K734" s="1"/>
      <c r="M734" s="1"/>
      <c r="O734" s="1"/>
      <c r="Q734" s="1"/>
    </row>
    <row r="735">
      <c r="A735" s="1"/>
      <c r="C735" s="1"/>
      <c r="E735" s="1"/>
      <c r="G735" s="1"/>
      <c r="I735" s="1"/>
      <c r="K735" s="1"/>
      <c r="M735" s="1"/>
      <c r="O735" s="1"/>
      <c r="Q735" s="1"/>
    </row>
    <row r="736">
      <c r="A736" s="1"/>
      <c r="C736" s="1"/>
      <c r="E736" s="1"/>
      <c r="G736" s="1"/>
      <c r="I736" s="1"/>
      <c r="K736" s="1"/>
      <c r="M736" s="1"/>
      <c r="O736" s="1"/>
      <c r="Q736" s="1"/>
    </row>
    <row r="737">
      <c r="A737" s="1"/>
      <c r="C737" s="1"/>
      <c r="E737" s="1"/>
      <c r="G737" s="1"/>
      <c r="I737" s="1"/>
      <c r="K737" s="1"/>
      <c r="M737" s="1"/>
      <c r="O737" s="1"/>
      <c r="Q737" s="1"/>
    </row>
    <row r="738">
      <c r="A738" s="1"/>
      <c r="C738" s="1"/>
      <c r="E738" s="1"/>
      <c r="G738" s="1"/>
      <c r="I738" s="1"/>
      <c r="K738" s="1"/>
      <c r="M738" s="1"/>
      <c r="O738" s="1"/>
      <c r="Q738" s="1"/>
    </row>
    <row r="739">
      <c r="A739" s="1"/>
      <c r="C739" s="1"/>
      <c r="E739" s="1"/>
      <c r="G739" s="1"/>
      <c r="I739" s="1"/>
      <c r="K739" s="1"/>
      <c r="M739" s="1"/>
      <c r="O739" s="1"/>
      <c r="Q739" s="1"/>
    </row>
    <row r="740">
      <c r="A740" s="1"/>
      <c r="C740" s="1"/>
      <c r="E740" s="1"/>
      <c r="G740" s="1"/>
      <c r="I740" s="1"/>
      <c r="K740" s="1"/>
      <c r="M740" s="1"/>
      <c r="O740" s="1"/>
      <c r="Q740" s="1"/>
    </row>
    <row r="741">
      <c r="A741" s="1"/>
      <c r="C741" s="1"/>
      <c r="E741" s="1"/>
      <c r="G741" s="1"/>
      <c r="I741" s="1"/>
      <c r="K741" s="1"/>
      <c r="M741" s="1"/>
      <c r="O741" s="1"/>
      <c r="Q741" s="1"/>
    </row>
    <row r="742">
      <c r="A742" s="1"/>
      <c r="C742" s="1"/>
      <c r="E742" s="1"/>
      <c r="G742" s="1"/>
      <c r="I742" s="1"/>
      <c r="K742" s="1"/>
      <c r="M742" s="1"/>
      <c r="O742" s="1"/>
      <c r="Q742" s="1"/>
    </row>
    <row r="743">
      <c r="A743" s="1"/>
      <c r="C743" s="1"/>
      <c r="E743" s="1"/>
      <c r="G743" s="1"/>
      <c r="I743" s="1"/>
      <c r="K743" s="1"/>
      <c r="M743" s="1"/>
      <c r="O743" s="1"/>
      <c r="Q743" s="1"/>
    </row>
    <row r="744">
      <c r="A744" s="1"/>
      <c r="C744" s="1"/>
      <c r="E744" s="1"/>
      <c r="G744" s="1"/>
      <c r="I744" s="1"/>
      <c r="K744" s="1"/>
      <c r="M744" s="1"/>
      <c r="O744" s="1"/>
      <c r="Q744" s="1"/>
    </row>
    <row r="745">
      <c r="A745" s="1"/>
      <c r="C745" s="1"/>
      <c r="E745" s="1"/>
      <c r="G745" s="1"/>
      <c r="I745" s="1"/>
      <c r="K745" s="1"/>
      <c r="M745" s="1"/>
      <c r="O745" s="1"/>
      <c r="Q745" s="1"/>
    </row>
    <row r="746">
      <c r="A746" s="1"/>
      <c r="C746" s="1"/>
      <c r="E746" s="1"/>
      <c r="G746" s="1"/>
      <c r="I746" s="1"/>
      <c r="K746" s="1"/>
      <c r="M746" s="1"/>
      <c r="O746" s="1"/>
      <c r="Q746" s="1"/>
    </row>
    <row r="747">
      <c r="A747" s="1"/>
      <c r="C747" s="1"/>
      <c r="E747" s="1"/>
      <c r="G747" s="1"/>
      <c r="I747" s="1"/>
      <c r="K747" s="1"/>
      <c r="M747" s="1"/>
      <c r="O747" s="1"/>
      <c r="Q747" s="1"/>
    </row>
    <row r="748">
      <c r="A748" s="1"/>
      <c r="C748" s="1"/>
      <c r="E748" s="1"/>
      <c r="G748" s="1"/>
      <c r="I748" s="1"/>
      <c r="K748" s="1"/>
      <c r="M748" s="1"/>
      <c r="O748" s="1"/>
      <c r="Q748" s="1"/>
    </row>
    <row r="749">
      <c r="A749" s="1"/>
      <c r="C749" s="1"/>
      <c r="E749" s="1"/>
      <c r="G749" s="1"/>
      <c r="I749" s="1"/>
      <c r="K749" s="1"/>
      <c r="M749" s="1"/>
      <c r="O749" s="1"/>
      <c r="Q749" s="1"/>
    </row>
    <row r="750">
      <c r="A750" s="1"/>
      <c r="C750" s="1"/>
      <c r="E750" s="1"/>
      <c r="G750" s="1"/>
      <c r="I750" s="1"/>
      <c r="K750" s="1"/>
      <c r="M750" s="1"/>
      <c r="O750" s="1"/>
      <c r="Q750" s="1"/>
    </row>
    <row r="751">
      <c r="A751" s="1"/>
      <c r="C751" s="1"/>
      <c r="E751" s="1"/>
      <c r="G751" s="1"/>
      <c r="I751" s="1"/>
      <c r="K751" s="1"/>
      <c r="M751" s="1"/>
      <c r="O751" s="1"/>
      <c r="Q751" s="1"/>
    </row>
    <row r="752">
      <c r="A752" s="1"/>
      <c r="C752" s="1"/>
      <c r="E752" s="1"/>
      <c r="G752" s="1"/>
      <c r="I752" s="1"/>
      <c r="K752" s="1"/>
      <c r="M752" s="1"/>
      <c r="O752" s="1"/>
      <c r="Q752" s="1"/>
    </row>
    <row r="753">
      <c r="A753" s="1"/>
      <c r="C753" s="1"/>
      <c r="E753" s="1"/>
      <c r="G753" s="1"/>
      <c r="I753" s="1"/>
      <c r="K753" s="1"/>
      <c r="M753" s="1"/>
      <c r="O753" s="1"/>
      <c r="Q753" s="1"/>
    </row>
    <row r="754">
      <c r="A754" s="1"/>
      <c r="C754" s="1"/>
      <c r="E754" s="1"/>
      <c r="G754" s="1"/>
      <c r="I754" s="1"/>
      <c r="K754" s="1"/>
      <c r="M754" s="1"/>
      <c r="O754" s="1"/>
      <c r="Q754" s="1"/>
    </row>
    <row r="755">
      <c r="A755" s="1"/>
      <c r="C755" s="1"/>
      <c r="E755" s="1"/>
      <c r="G755" s="1"/>
      <c r="I755" s="1"/>
      <c r="K755" s="1"/>
      <c r="M755" s="1"/>
      <c r="O755" s="1"/>
      <c r="Q755" s="1"/>
    </row>
    <row r="756">
      <c r="A756" s="1"/>
      <c r="C756" s="1"/>
      <c r="E756" s="1"/>
      <c r="G756" s="1"/>
      <c r="I756" s="1"/>
      <c r="K756" s="1"/>
      <c r="M756" s="1"/>
      <c r="O756" s="1"/>
      <c r="Q756" s="1"/>
    </row>
    <row r="757">
      <c r="A757" s="1"/>
      <c r="C757" s="1"/>
      <c r="E757" s="1"/>
      <c r="G757" s="1"/>
      <c r="I757" s="1"/>
      <c r="K757" s="1"/>
      <c r="M757" s="1"/>
      <c r="O757" s="1"/>
      <c r="Q757" s="1"/>
    </row>
    <row r="758">
      <c r="A758" s="1"/>
      <c r="C758" s="1"/>
      <c r="E758" s="1"/>
      <c r="G758" s="1"/>
      <c r="I758" s="1"/>
      <c r="K758" s="1"/>
      <c r="M758" s="1"/>
      <c r="O758" s="1"/>
      <c r="Q758" s="1"/>
    </row>
    <row r="759">
      <c r="A759" s="1"/>
      <c r="C759" s="1"/>
      <c r="E759" s="1"/>
      <c r="G759" s="1"/>
      <c r="I759" s="1"/>
      <c r="K759" s="1"/>
      <c r="M759" s="1"/>
      <c r="O759" s="1"/>
      <c r="Q759" s="1"/>
    </row>
    <row r="760">
      <c r="A760" s="1"/>
      <c r="C760" s="1"/>
      <c r="E760" s="1"/>
      <c r="G760" s="1"/>
      <c r="I760" s="1"/>
      <c r="K760" s="1"/>
      <c r="M760" s="1"/>
      <c r="O760" s="1"/>
      <c r="Q760" s="1"/>
    </row>
    <row r="761">
      <c r="A761" s="1"/>
      <c r="C761" s="1"/>
      <c r="E761" s="1"/>
      <c r="G761" s="1"/>
      <c r="I761" s="1"/>
      <c r="K761" s="1"/>
      <c r="M761" s="1"/>
      <c r="O761" s="1"/>
      <c r="Q761" s="1"/>
    </row>
    <row r="762">
      <c r="A762" s="1"/>
      <c r="C762" s="1"/>
      <c r="E762" s="1"/>
      <c r="G762" s="1"/>
      <c r="I762" s="1"/>
      <c r="K762" s="1"/>
      <c r="M762" s="1"/>
      <c r="O762" s="1"/>
      <c r="Q762" s="1"/>
    </row>
    <row r="763">
      <c r="A763" s="1"/>
      <c r="C763" s="1"/>
      <c r="E763" s="1"/>
      <c r="G763" s="1"/>
      <c r="I763" s="1"/>
      <c r="K763" s="1"/>
      <c r="M763" s="1"/>
      <c r="O763" s="1"/>
      <c r="Q763" s="1"/>
    </row>
    <row r="764">
      <c r="A764" s="1"/>
      <c r="C764" s="1"/>
      <c r="E764" s="1"/>
      <c r="G764" s="1"/>
      <c r="I764" s="1"/>
      <c r="K764" s="1"/>
      <c r="M764" s="1"/>
      <c r="O764" s="1"/>
      <c r="Q764" s="1"/>
    </row>
    <row r="765">
      <c r="A765" s="1"/>
      <c r="C765" s="1"/>
      <c r="E765" s="1"/>
      <c r="G765" s="1"/>
      <c r="I765" s="1"/>
      <c r="K765" s="1"/>
      <c r="M765" s="1"/>
      <c r="O765" s="1"/>
      <c r="Q765" s="1"/>
    </row>
    <row r="766">
      <c r="A766" s="1"/>
      <c r="C766" s="1"/>
      <c r="E766" s="1"/>
      <c r="G766" s="1"/>
      <c r="I766" s="1"/>
      <c r="K766" s="1"/>
      <c r="M766" s="1"/>
      <c r="O766" s="1"/>
      <c r="Q766" s="1"/>
    </row>
    <row r="767">
      <c r="A767" s="1"/>
      <c r="C767" s="1"/>
      <c r="E767" s="1"/>
      <c r="G767" s="1"/>
      <c r="I767" s="1"/>
      <c r="K767" s="1"/>
      <c r="M767" s="1"/>
      <c r="O767" s="1"/>
      <c r="Q767" s="1"/>
    </row>
    <row r="768">
      <c r="A768" s="1"/>
      <c r="C768" s="1"/>
      <c r="E768" s="1"/>
      <c r="G768" s="1"/>
      <c r="I768" s="1"/>
      <c r="K768" s="1"/>
      <c r="M768" s="1"/>
      <c r="O768" s="1"/>
      <c r="Q768" s="1"/>
    </row>
    <row r="769">
      <c r="A769" s="1"/>
      <c r="C769" s="1"/>
      <c r="E769" s="1"/>
      <c r="G769" s="1"/>
      <c r="I769" s="1"/>
      <c r="K769" s="1"/>
      <c r="M769" s="1"/>
      <c r="O769" s="1"/>
      <c r="Q769" s="1"/>
    </row>
    <row r="770">
      <c r="A770" s="1"/>
      <c r="C770" s="1"/>
      <c r="E770" s="1"/>
      <c r="G770" s="1"/>
      <c r="I770" s="1"/>
      <c r="K770" s="1"/>
      <c r="M770" s="1"/>
      <c r="O770" s="1"/>
      <c r="Q770" s="1"/>
    </row>
    <row r="771">
      <c r="A771" s="1"/>
      <c r="C771" s="1"/>
      <c r="E771" s="1"/>
      <c r="G771" s="1"/>
      <c r="I771" s="1"/>
      <c r="K771" s="1"/>
      <c r="M771" s="1"/>
      <c r="O771" s="1"/>
      <c r="Q771" s="1"/>
    </row>
    <row r="772">
      <c r="A772" s="1"/>
      <c r="C772" s="1"/>
      <c r="E772" s="1"/>
      <c r="G772" s="1"/>
      <c r="I772" s="1"/>
      <c r="K772" s="1"/>
      <c r="M772" s="1"/>
      <c r="O772" s="1"/>
      <c r="Q772" s="1"/>
    </row>
    <row r="773">
      <c r="A773" s="1"/>
      <c r="C773" s="1"/>
      <c r="E773" s="1"/>
      <c r="G773" s="1"/>
      <c r="I773" s="1"/>
      <c r="K773" s="1"/>
      <c r="M773" s="1"/>
      <c r="O773" s="1"/>
      <c r="Q773" s="1"/>
    </row>
    <row r="774">
      <c r="A774" s="1"/>
      <c r="C774" s="1"/>
      <c r="E774" s="1"/>
      <c r="G774" s="1"/>
      <c r="I774" s="1"/>
      <c r="K774" s="1"/>
      <c r="M774" s="1"/>
      <c r="O774" s="1"/>
      <c r="Q774" s="1"/>
    </row>
    <row r="775">
      <c r="A775" s="1"/>
      <c r="C775" s="1"/>
      <c r="E775" s="1"/>
      <c r="G775" s="1"/>
      <c r="I775" s="1"/>
      <c r="K775" s="1"/>
      <c r="M775" s="1"/>
      <c r="O775" s="1"/>
      <c r="Q775" s="1"/>
    </row>
    <row r="776">
      <c r="A776" s="1"/>
      <c r="C776" s="1"/>
      <c r="E776" s="1"/>
      <c r="G776" s="1"/>
      <c r="I776" s="1"/>
      <c r="K776" s="1"/>
      <c r="M776" s="1"/>
      <c r="O776" s="1"/>
      <c r="Q776" s="1"/>
    </row>
    <row r="777">
      <c r="A777" s="1"/>
      <c r="C777" s="1"/>
      <c r="E777" s="1"/>
      <c r="G777" s="1"/>
      <c r="I777" s="1"/>
      <c r="K777" s="1"/>
      <c r="M777" s="1"/>
      <c r="O777" s="1"/>
      <c r="Q777" s="1"/>
    </row>
    <row r="778">
      <c r="A778" s="1"/>
      <c r="C778" s="1"/>
      <c r="E778" s="1"/>
      <c r="G778" s="1"/>
      <c r="I778" s="1"/>
      <c r="K778" s="1"/>
      <c r="M778" s="1"/>
      <c r="O778" s="1"/>
      <c r="Q778" s="1"/>
    </row>
    <row r="779">
      <c r="A779" s="1"/>
      <c r="C779" s="1"/>
      <c r="E779" s="1"/>
      <c r="G779" s="1"/>
      <c r="I779" s="1"/>
      <c r="K779" s="1"/>
      <c r="M779" s="1"/>
      <c r="O779" s="1"/>
      <c r="Q779" s="1"/>
    </row>
    <row r="780">
      <c r="A780" s="1"/>
      <c r="C780" s="1"/>
      <c r="E780" s="1"/>
      <c r="G780" s="1"/>
      <c r="I780" s="1"/>
      <c r="K780" s="1"/>
      <c r="M780" s="1"/>
      <c r="O780" s="1"/>
      <c r="Q780" s="1"/>
    </row>
    <row r="781">
      <c r="A781" s="1"/>
      <c r="C781" s="1"/>
      <c r="E781" s="1"/>
      <c r="G781" s="1"/>
      <c r="I781" s="1"/>
      <c r="K781" s="1"/>
      <c r="M781" s="1"/>
      <c r="O781" s="1"/>
      <c r="Q781" s="1"/>
    </row>
    <row r="782">
      <c r="A782" s="1"/>
      <c r="C782" s="1"/>
      <c r="E782" s="1"/>
      <c r="G782" s="1"/>
      <c r="I782" s="1"/>
      <c r="K782" s="1"/>
      <c r="M782" s="1"/>
      <c r="O782" s="1"/>
      <c r="Q782" s="1"/>
    </row>
    <row r="783">
      <c r="A783" s="1"/>
      <c r="C783" s="1"/>
      <c r="E783" s="1"/>
      <c r="G783" s="1"/>
      <c r="I783" s="1"/>
      <c r="K783" s="1"/>
      <c r="M783" s="1"/>
      <c r="O783" s="1"/>
      <c r="Q783" s="1"/>
    </row>
    <row r="784">
      <c r="A784" s="1"/>
      <c r="C784" s="1"/>
      <c r="E784" s="1"/>
      <c r="G784" s="1"/>
      <c r="I784" s="1"/>
      <c r="K784" s="1"/>
      <c r="M784" s="1"/>
      <c r="O784" s="1"/>
      <c r="Q784" s="1"/>
    </row>
    <row r="785">
      <c r="A785" s="1"/>
      <c r="C785" s="1"/>
      <c r="E785" s="1"/>
      <c r="G785" s="1"/>
      <c r="I785" s="1"/>
      <c r="K785" s="1"/>
      <c r="M785" s="1"/>
      <c r="O785" s="1"/>
      <c r="Q785" s="1"/>
    </row>
    <row r="786">
      <c r="A786" s="1"/>
      <c r="C786" s="1"/>
      <c r="E786" s="1"/>
      <c r="G786" s="1"/>
      <c r="I786" s="1"/>
      <c r="K786" s="1"/>
      <c r="M786" s="1"/>
      <c r="O786" s="1"/>
      <c r="Q786" s="1"/>
    </row>
    <row r="787">
      <c r="A787" s="1"/>
      <c r="C787" s="1"/>
      <c r="E787" s="1"/>
      <c r="G787" s="1"/>
      <c r="I787" s="1"/>
      <c r="K787" s="1"/>
      <c r="M787" s="1"/>
      <c r="O787" s="1"/>
      <c r="Q787" s="1"/>
    </row>
    <row r="788">
      <c r="A788" s="1"/>
      <c r="C788" s="1"/>
      <c r="E788" s="1"/>
      <c r="G788" s="1"/>
      <c r="I788" s="1"/>
      <c r="K788" s="1"/>
      <c r="M788" s="1"/>
      <c r="O788" s="1"/>
      <c r="Q788" s="1"/>
    </row>
    <row r="789">
      <c r="A789" s="1"/>
      <c r="C789" s="1"/>
      <c r="E789" s="1"/>
      <c r="G789" s="1"/>
      <c r="I789" s="1"/>
      <c r="K789" s="1"/>
      <c r="M789" s="1"/>
      <c r="O789" s="1"/>
      <c r="Q789" s="1"/>
    </row>
    <row r="790">
      <c r="A790" s="1"/>
      <c r="C790" s="1"/>
      <c r="E790" s="1"/>
      <c r="G790" s="1"/>
      <c r="I790" s="1"/>
      <c r="K790" s="1"/>
      <c r="M790" s="1"/>
      <c r="O790" s="1"/>
      <c r="Q790" s="1"/>
    </row>
    <row r="791">
      <c r="A791" s="1"/>
      <c r="C791" s="1"/>
      <c r="E791" s="1"/>
      <c r="G791" s="1"/>
      <c r="I791" s="1"/>
      <c r="K791" s="1"/>
      <c r="M791" s="1"/>
      <c r="O791" s="1"/>
      <c r="Q791" s="1"/>
    </row>
    <row r="792">
      <c r="A792" s="1"/>
      <c r="C792" s="1"/>
      <c r="E792" s="1"/>
      <c r="G792" s="1"/>
      <c r="I792" s="1"/>
      <c r="K792" s="1"/>
      <c r="M792" s="1"/>
      <c r="O792" s="1"/>
      <c r="Q792" s="1"/>
    </row>
    <row r="793">
      <c r="A793" s="1"/>
      <c r="C793" s="1"/>
      <c r="E793" s="1"/>
      <c r="G793" s="1"/>
      <c r="I793" s="1"/>
      <c r="K793" s="1"/>
      <c r="M793" s="1"/>
      <c r="O793" s="1"/>
      <c r="Q793" s="1"/>
    </row>
    <row r="794">
      <c r="A794" s="1"/>
      <c r="C794" s="1"/>
      <c r="E794" s="1"/>
      <c r="G794" s="1"/>
      <c r="I794" s="1"/>
      <c r="K794" s="1"/>
      <c r="M794" s="1"/>
      <c r="O794" s="1"/>
      <c r="Q794" s="1"/>
    </row>
    <row r="795">
      <c r="A795" s="1"/>
      <c r="C795" s="1"/>
      <c r="E795" s="1"/>
      <c r="G795" s="1"/>
      <c r="I795" s="1"/>
      <c r="K795" s="1"/>
      <c r="M795" s="1"/>
      <c r="O795" s="1"/>
      <c r="Q795" s="1"/>
    </row>
    <row r="796">
      <c r="A796" s="1"/>
      <c r="C796" s="1"/>
      <c r="E796" s="1"/>
      <c r="G796" s="1"/>
      <c r="I796" s="1"/>
      <c r="K796" s="1"/>
      <c r="M796" s="1"/>
      <c r="O796" s="1"/>
      <c r="Q796" s="1"/>
    </row>
    <row r="797">
      <c r="A797" s="1"/>
      <c r="C797" s="1"/>
      <c r="E797" s="1"/>
      <c r="G797" s="1"/>
      <c r="I797" s="1"/>
      <c r="K797" s="1"/>
      <c r="M797" s="1"/>
      <c r="O797" s="1"/>
      <c r="Q797" s="1"/>
    </row>
    <row r="798">
      <c r="A798" s="1"/>
      <c r="C798" s="1"/>
      <c r="E798" s="1"/>
      <c r="G798" s="1"/>
      <c r="I798" s="1"/>
      <c r="K798" s="1"/>
      <c r="M798" s="1"/>
      <c r="O798" s="1"/>
      <c r="Q798" s="1"/>
    </row>
    <row r="799">
      <c r="A799" s="1"/>
      <c r="C799" s="1"/>
      <c r="E799" s="1"/>
      <c r="G799" s="1"/>
      <c r="I799" s="1"/>
      <c r="K799" s="1"/>
      <c r="M799" s="1"/>
      <c r="O799" s="1"/>
      <c r="Q799" s="1"/>
    </row>
    <row r="800">
      <c r="A800" s="1"/>
      <c r="C800" s="1"/>
      <c r="E800" s="1"/>
      <c r="G800" s="1"/>
      <c r="I800" s="1"/>
      <c r="K800" s="1"/>
      <c r="M800" s="1"/>
      <c r="O800" s="1"/>
      <c r="Q800" s="1"/>
    </row>
    <row r="801">
      <c r="A801" s="1"/>
      <c r="C801" s="1"/>
      <c r="E801" s="1"/>
      <c r="G801" s="1"/>
      <c r="I801" s="1"/>
      <c r="K801" s="1"/>
      <c r="M801" s="1"/>
      <c r="O801" s="1"/>
      <c r="Q801" s="1"/>
    </row>
    <row r="802">
      <c r="A802" s="1"/>
      <c r="C802" s="1"/>
      <c r="E802" s="1"/>
      <c r="G802" s="1"/>
      <c r="I802" s="1"/>
      <c r="K802" s="1"/>
      <c r="M802" s="1"/>
      <c r="O802" s="1"/>
      <c r="Q802" s="1"/>
    </row>
    <row r="803">
      <c r="A803" s="1"/>
      <c r="C803" s="1"/>
      <c r="E803" s="1"/>
      <c r="G803" s="1"/>
      <c r="I803" s="1"/>
      <c r="K803" s="1"/>
      <c r="M803" s="1"/>
      <c r="O803" s="1"/>
      <c r="Q803" s="1"/>
    </row>
    <row r="804">
      <c r="A804" s="1"/>
      <c r="C804" s="1"/>
      <c r="E804" s="1"/>
      <c r="G804" s="1"/>
      <c r="I804" s="1"/>
      <c r="K804" s="1"/>
      <c r="M804" s="1"/>
      <c r="O804" s="1"/>
      <c r="Q804" s="1"/>
    </row>
    <row r="805">
      <c r="A805" s="1"/>
      <c r="C805" s="1"/>
      <c r="E805" s="1"/>
      <c r="G805" s="1"/>
      <c r="I805" s="1"/>
      <c r="K805" s="1"/>
      <c r="M805" s="1"/>
      <c r="O805" s="1"/>
      <c r="Q805" s="1"/>
    </row>
    <row r="806">
      <c r="A806" s="1"/>
      <c r="C806" s="1"/>
      <c r="E806" s="1"/>
      <c r="G806" s="1"/>
      <c r="I806" s="1"/>
      <c r="K806" s="1"/>
      <c r="M806" s="1"/>
      <c r="O806" s="1"/>
      <c r="Q806" s="1"/>
    </row>
    <row r="807">
      <c r="A807" s="1"/>
      <c r="C807" s="1"/>
      <c r="E807" s="1"/>
      <c r="G807" s="1"/>
      <c r="I807" s="1"/>
      <c r="K807" s="1"/>
      <c r="M807" s="1"/>
      <c r="O807" s="1"/>
      <c r="Q807" s="1"/>
    </row>
    <row r="808">
      <c r="A808" s="1"/>
      <c r="C808" s="1"/>
      <c r="E808" s="1"/>
      <c r="G808" s="1"/>
      <c r="I808" s="1"/>
      <c r="K808" s="1"/>
      <c r="M808" s="1"/>
      <c r="O808" s="1"/>
      <c r="Q808" s="1"/>
    </row>
    <row r="809">
      <c r="A809" s="1"/>
      <c r="C809" s="1"/>
      <c r="E809" s="1"/>
      <c r="G809" s="1"/>
      <c r="I809" s="1"/>
      <c r="K809" s="1"/>
      <c r="M809" s="1"/>
      <c r="O809" s="1"/>
      <c r="Q809" s="1"/>
    </row>
    <row r="810">
      <c r="A810" s="1"/>
      <c r="C810" s="1"/>
      <c r="E810" s="1"/>
      <c r="G810" s="1"/>
      <c r="I810" s="1"/>
      <c r="K810" s="1"/>
      <c r="M810" s="1"/>
      <c r="O810" s="1"/>
      <c r="Q810" s="1"/>
    </row>
    <row r="811">
      <c r="A811" s="1"/>
      <c r="C811" s="1"/>
      <c r="E811" s="1"/>
      <c r="G811" s="1"/>
      <c r="I811" s="1"/>
      <c r="K811" s="1"/>
      <c r="M811" s="1"/>
      <c r="O811" s="1"/>
      <c r="Q811" s="1"/>
    </row>
    <row r="812">
      <c r="A812" s="1"/>
      <c r="C812" s="1"/>
      <c r="E812" s="1"/>
      <c r="G812" s="1"/>
      <c r="I812" s="1"/>
      <c r="K812" s="1"/>
      <c r="M812" s="1"/>
      <c r="O812" s="1"/>
      <c r="Q812" s="1"/>
    </row>
    <row r="813">
      <c r="A813" s="1"/>
      <c r="C813" s="1"/>
      <c r="E813" s="1"/>
      <c r="G813" s="1"/>
      <c r="I813" s="1"/>
      <c r="K813" s="1"/>
      <c r="M813" s="1"/>
      <c r="O813" s="1"/>
      <c r="Q813" s="1"/>
    </row>
    <row r="814">
      <c r="A814" s="1"/>
      <c r="C814" s="1"/>
      <c r="E814" s="1"/>
      <c r="G814" s="1"/>
      <c r="I814" s="1"/>
      <c r="K814" s="1"/>
      <c r="M814" s="1"/>
      <c r="O814" s="1"/>
      <c r="Q814" s="1"/>
    </row>
    <row r="815">
      <c r="A815" s="1"/>
      <c r="C815" s="1"/>
      <c r="E815" s="1"/>
      <c r="G815" s="1"/>
      <c r="I815" s="1"/>
      <c r="K815" s="1"/>
      <c r="M815" s="1"/>
      <c r="O815" s="1"/>
      <c r="Q815" s="1"/>
    </row>
    <row r="816">
      <c r="A816" s="1"/>
      <c r="C816" s="1"/>
      <c r="E816" s="1"/>
      <c r="G816" s="1"/>
      <c r="I816" s="1"/>
      <c r="K816" s="1"/>
      <c r="M816" s="1"/>
      <c r="O816" s="1"/>
      <c r="Q816" s="1"/>
    </row>
    <row r="817">
      <c r="A817" s="1"/>
      <c r="C817" s="1"/>
      <c r="E817" s="1"/>
      <c r="G817" s="1"/>
      <c r="I817" s="1"/>
      <c r="K817" s="1"/>
      <c r="M817" s="1"/>
      <c r="O817" s="1"/>
      <c r="Q817" s="1"/>
    </row>
    <row r="818">
      <c r="A818" s="1"/>
      <c r="C818" s="1"/>
      <c r="E818" s="1"/>
      <c r="G818" s="1"/>
      <c r="I818" s="1"/>
      <c r="K818" s="1"/>
      <c r="M818" s="1"/>
      <c r="O818" s="1"/>
      <c r="Q818" s="1"/>
    </row>
    <row r="819">
      <c r="A819" s="1"/>
      <c r="C819" s="1"/>
      <c r="E819" s="1"/>
      <c r="G819" s="1"/>
      <c r="I819" s="1"/>
      <c r="K819" s="1"/>
      <c r="M819" s="1"/>
      <c r="O819" s="1"/>
      <c r="Q819" s="1"/>
    </row>
    <row r="820">
      <c r="A820" s="1"/>
      <c r="C820" s="1"/>
      <c r="E820" s="1"/>
      <c r="G820" s="1"/>
      <c r="I820" s="1"/>
      <c r="K820" s="1"/>
      <c r="M820" s="1"/>
      <c r="O820" s="1"/>
      <c r="Q820" s="1"/>
    </row>
    <row r="821">
      <c r="A821" s="1"/>
      <c r="C821" s="1"/>
      <c r="E821" s="1"/>
      <c r="G821" s="1"/>
      <c r="I821" s="1"/>
      <c r="K821" s="1"/>
      <c r="M821" s="1"/>
      <c r="O821" s="1"/>
      <c r="Q821" s="1"/>
    </row>
    <row r="822">
      <c r="A822" s="1"/>
      <c r="C822" s="1"/>
      <c r="E822" s="1"/>
      <c r="G822" s="1"/>
      <c r="I822" s="1"/>
      <c r="K822" s="1"/>
      <c r="M822" s="1"/>
      <c r="O822" s="1"/>
      <c r="Q822" s="1"/>
    </row>
    <row r="823">
      <c r="A823" s="1"/>
      <c r="C823" s="1"/>
      <c r="E823" s="1"/>
      <c r="G823" s="1"/>
      <c r="I823" s="1"/>
      <c r="K823" s="1"/>
      <c r="M823" s="1"/>
      <c r="O823" s="1"/>
      <c r="Q823" s="1"/>
    </row>
    <row r="824">
      <c r="A824" s="1"/>
      <c r="C824" s="1"/>
      <c r="E824" s="1"/>
      <c r="G824" s="1"/>
      <c r="I824" s="1"/>
      <c r="K824" s="1"/>
      <c r="M824" s="1"/>
      <c r="O824" s="1"/>
      <c r="Q824" s="1"/>
    </row>
    <row r="825">
      <c r="A825" s="1"/>
      <c r="C825" s="1"/>
      <c r="E825" s="1"/>
      <c r="G825" s="1"/>
      <c r="I825" s="1"/>
      <c r="K825" s="1"/>
      <c r="M825" s="1"/>
      <c r="O825" s="1"/>
      <c r="Q825" s="1"/>
    </row>
    <row r="826">
      <c r="A826" s="1"/>
      <c r="C826" s="1"/>
      <c r="E826" s="1"/>
      <c r="G826" s="1"/>
      <c r="I826" s="1"/>
      <c r="K826" s="1"/>
      <c r="M826" s="1"/>
      <c r="O826" s="1"/>
      <c r="Q826" s="1"/>
    </row>
    <row r="827">
      <c r="A827" s="1"/>
      <c r="C827" s="1"/>
      <c r="E827" s="1"/>
      <c r="G827" s="1"/>
      <c r="I827" s="1"/>
      <c r="K827" s="1"/>
      <c r="M827" s="1"/>
      <c r="O827" s="1"/>
      <c r="Q827" s="1"/>
    </row>
    <row r="828">
      <c r="A828" s="1"/>
      <c r="C828" s="1"/>
      <c r="E828" s="1"/>
      <c r="G828" s="1"/>
      <c r="I828" s="1"/>
      <c r="K828" s="1"/>
      <c r="M828" s="1"/>
      <c r="O828" s="1"/>
      <c r="Q828" s="1"/>
    </row>
    <row r="829">
      <c r="A829" s="1"/>
      <c r="C829" s="1"/>
      <c r="E829" s="1"/>
      <c r="G829" s="1"/>
      <c r="I829" s="1"/>
      <c r="K829" s="1"/>
      <c r="M829" s="1"/>
      <c r="O829" s="1"/>
      <c r="Q829" s="1"/>
    </row>
    <row r="830">
      <c r="A830" s="1"/>
      <c r="C830" s="1"/>
      <c r="E830" s="1"/>
      <c r="G830" s="1"/>
      <c r="I830" s="1"/>
      <c r="K830" s="1"/>
      <c r="M830" s="1"/>
      <c r="O830" s="1"/>
      <c r="Q830" s="1"/>
    </row>
    <row r="831">
      <c r="A831" s="1"/>
      <c r="C831" s="1"/>
      <c r="E831" s="1"/>
      <c r="G831" s="1"/>
      <c r="I831" s="1"/>
      <c r="K831" s="1"/>
      <c r="M831" s="1"/>
      <c r="O831" s="1"/>
      <c r="Q831" s="1"/>
    </row>
    <row r="832">
      <c r="A832" s="1"/>
      <c r="C832" s="1"/>
      <c r="E832" s="1"/>
      <c r="G832" s="1"/>
      <c r="I832" s="1"/>
      <c r="K832" s="1"/>
      <c r="M832" s="1"/>
      <c r="O832" s="1"/>
      <c r="Q832" s="1"/>
    </row>
    <row r="833">
      <c r="A833" s="1"/>
      <c r="C833" s="1"/>
      <c r="E833" s="1"/>
      <c r="G833" s="1"/>
      <c r="I833" s="1"/>
      <c r="K833" s="1"/>
      <c r="M833" s="1"/>
      <c r="O833" s="1"/>
      <c r="Q833" s="1"/>
    </row>
    <row r="834">
      <c r="A834" s="1"/>
      <c r="C834" s="1"/>
      <c r="E834" s="1"/>
      <c r="G834" s="1"/>
      <c r="I834" s="1"/>
      <c r="K834" s="1"/>
      <c r="M834" s="1"/>
      <c r="O834" s="1"/>
      <c r="Q834" s="1"/>
    </row>
    <row r="835">
      <c r="A835" s="1"/>
      <c r="C835" s="1"/>
      <c r="E835" s="1"/>
      <c r="G835" s="1"/>
      <c r="I835" s="1"/>
      <c r="K835" s="1"/>
      <c r="M835" s="1"/>
      <c r="O835" s="1"/>
      <c r="Q835" s="1"/>
    </row>
    <row r="836">
      <c r="A836" s="1"/>
      <c r="C836" s="1"/>
      <c r="E836" s="1"/>
      <c r="G836" s="1"/>
      <c r="I836" s="1"/>
      <c r="K836" s="1"/>
      <c r="M836" s="1"/>
      <c r="O836" s="1"/>
      <c r="Q836" s="1"/>
    </row>
    <row r="837">
      <c r="A837" s="1"/>
      <c r="C837" s="1"/>
      <c r="E837" s="1"/>
      <c r="G837" s="1"/>
      <c r="I837" s="1"/>
      <c r="K837" s="1"/>
      <c r="M837" s="1"/>
      <c r="O837" s="1"/>
      <c r="Q837" s="1"/>
    </row>
    <row r="838">
      <c r="A838" s="1"/>
      <c r="C838" s="1"/>
      <c r="E838" s="1"/>
      <c r="G838" s="1"/>
      <c r="I838" s="1"/>
      <c r="K838" s="1"/>
      <c r="M838" s="1"/>
      <c r="O838" s="1"/>
      <c r="Q838" s="1"/>
    </row>
    <row r="839">
      <c r="A839" s="1"/>
      <c r="C839" s="1"/>
      <c r="E839" s="1"/>
      <c r="G839" s="1"/>
      <c r="I839" s="1"/>
      <c r="K839" s="1"/>
      <c r="M839" s="1"/>
      <c r="O839" s="1"/>
      <c r="Q839" s="1"/>
    </row>
    <row r="840">
      <c r="A840" s="1"/>
      <c r="C840" s="1"/>
      <c r="E840" s="1"/>
      <c r="G840" s="1"/>
      <c r="I840" s="1"/>
      <c r="K840" s="1"/>
      <c r="M840" s="1"/>
      <c r="O840" s="1"/>
      <c r="Q840" s="1"/>
    </row>
    <row r="841">
      <c r="A841" s="1"/>
      <c r="C841" s="1"/>
      <c r="E841" s="1"/>
      <c r="G841" s="1"/>
      <c r="I841" s="1"/>
      <c r="K841" s="1"/>
      <c r="M841" s="1"/>
      <c r="O841" s="1"/>
      <c r="Q841" s="1"/>
    </row>
    <row r="842">
      <c r="A842" s="1"/>
      <c r="C842" s="1"/>
      <c r="E842" s="1"/>
      <c r="G842" s="1"/>
      <c r="I842" s="1"/>
      <c r="K842" s="1"/>
      <c r="M842" s="1"/>
      <c r="O842" s="1"/>
      <c r="Q842" s="1"/>
    </row>
    <row r="843">
      <c r="A843" s="1"/>
      <c r="C843" s="1"/>
      <c r="E843" s="1"/>
      <c r="G843" s="1"/>
      <c r="I843" s="1"/>
      <c r="K843" s="1"/>
      <c r="M843" s="1"/>
      <c r="O843" s="1"/>
      <c r="Q843" s="1"/>
    </row>
    <row r="844">
      <c r="A844" s="1"/>
      <c r="C844" s="1"/>
      <c r="E844" s="1"/>
      <c r="G844" s="1"/>
      <c r="I844" s="1"/>
      <c r="K844" s="1"/>
      <c r="M844" s="1"/>
      <c r="O844" s="1"/>
      <c r="Q844" s="1"/>
    </row>
    <row r="845">
      <c r="A845" s="1"/>
      <c r="C845" s="1"/>
      <c r="E845" s="1"/>
      <c r="G845" s="1"/>
      <c r="I845" s="1"/>
      <c r="K845" s="1"/>
      <c r="M845" s="1"/>
      <c r="O845" s="1"/>
      <c r="Q845" s="1"/>
    </row>
    <row r="846">
      <c r="A846" s="1"/>
      <c r="C846" s="1"/>
      <c r="E846" s="1"/>
      <c r="G846" s="1"/>
      <c r="I846" s="1"/>
      <c r="K846" s="1"/>
      <c r="M846" s="1"/>
      <c r="O846" s="1"/>
      <c r="Q846" s="1"/>
    </row>
    <row r="847">
      <c r="A847" s="1"/>
      <c r="C847" s="1"/>
      <c r="E847" s="1"/>
      <c r="G847" s="1"/>
      <c r="I847" s="1"/>
      <c r="K847" s="1"/>
      <c r="M847" s="1"/>
      <c r="O847" s="1"/>
      <c r="Q847" s="1"/>
    </row>
    <row r="848">
      <c r="A848" s="1"/>
      <c r="C848" s="1"/>
      <c r="E848" s="1"/>
      <c r="G848" s="1"/>
      <c r="I848" s="1"/>
      <c r="K848" s="1"/>
      <c r="M848" s="1"/>
      <c r="O848" s="1"/>
      <c r="Q848" s="1"/>
    </row>
    <row r="849">
      <c r="A849" s="1"/>
      <c r="C849" s="1"/>
      <c r="E849" s="1"/>
      <c r="G849" s="1"/>
      <c r="I849" s="1"/>
      <c r="K849" s="1"/>
      <c r="M849" s="1"/>
      <c r="O849" s="1"/>
      <c r="Q849" s="1"/>
    </row>
    <row r="850">
      <c r="A850" s="1"/>
      <c r="C850" s="1"/>
      <c r="E850" s="1"/>
      <c r="G850" s="1"/>
      <c r="I850" s="1"/>
      <c r="K850" s="1"/>
      <c r="M850" s="1"/>
      <c r="O850" s="1"/>
      <c r="Q850" s="1"/>
    </row>
    <row r="851">
      <c r="A851" s="1"/>
      <c r="C851" s="1"/>
      <c r="E851" s="1"/>
      <c r="G851" s="1"/>
      <c r="I851" s="1"/>
      <c r="K851" s="1"/>
      <c r="M851" s="1"/>
      <c r="O851" s="1"/>
      <c r="Q851" s="1"/>
    </row>
    <row r="852">
      <c r="A852" s="1"/>
      <c r="C852" s="1"/>
      <c r="E852" s="1"/>
      <c r="G852" s="1"/>
      <c r="I852" s="1"/>
      <c r="K852" s="1"/>
      <c r="M852" s="1"/>
      <c r="O852" s="1"/>
      <c r="Q852" s="1"/>
    </row>
    <row r="853">
      <c r="A853" s="1"/>
      <c r="C853" s="1"/>
      <c r="E853" s="1"/>
      <c r="G853" s="1"/>
      <c r="I853" s="1"/>
      <c r="K853" s="1"/>
      <c r="M853" s="1"/>
      <c r="O853" s="1"/>
      <c r="Q853" s="1"/>
    </row>
    <row r="854">
      <c r="A854" s="1"/>
      <c r="C854" s="1"/>
      <c r="E854" s="1"/>
      <c r="G854" s="1"/>
      <c r="I854" s="1"/>
      <c r="K854" s="1"/>
      <c r="M854" s="1"/>
      <c r="O854" s="1"/>
      <c r="Q854" s="1"/>
    </row>
    <row r="855">
      <c r="A855" s="1"/>
      <c r="C855" s="1"/>
      <c r="E855" s="1"/>
      <c r="G855" s="1"/>
      <c r="I855" s="1"/>
      <c r="K855" s="1"/>
      <c r="M855" s="1"/>
      <c r="O855" s="1"/>
      <c r="Q855" s="1"/>
    </row>
    <row r="856">
      <c r="A856" s="1"/>
      <c r="C856" s="1"/>
      <c r="E856" s="1"/>
      <c r="G856" s="1"/>
      <c r="I856" s="1"/>
      <c r="K856" s="1"/>
      <c r="M856" s="1"/>
      <c r="O856" s="1"/>
      <c r="Q856" s="1"/>
    </row>
    <row r="857">
      <c r="A857" s="1"/>
      <c r="C857" s="1"/>
      <c r="E857" s="1"/>
      <c r="G857" s="1"/>
      <c r="I857" s="1"/>
      <c r="K857" s="1"/>
      <c r="M857" s="1"/>
      <c r="O857" s="1"/>
      <c r="Q857" s="1"/>
    </row>
    <row r="858">
      <c r="A858" s="1"/>
      <c r="C858" s="1"/>
      <c r="E858" s="1"/>
      <c r="G858" s="1"/>
      <c r="I858" s="1"/>
      <c r="K858" s="1"/>
      <c r="M858" s="1"/>
      <c r="O858" s="1"/>
      <c r="Q858" s="1"/>
    </row>
    <row r="859">
      <c r="A859" s="1"/>
      <c r="C859" s="1"/>
      <c r="E859" s="1"/>
      <c r="G859" s="1"/>
      <c r="I859" s="1"/>
      <c r="K859" s="1"/>
      <c r="M859" s="1"/>
      <c r="O859" s="1"/>
      <c r="Q859" s="1"/>
    </row>
    <row r="860">
      <c r="A860" s="1"/>
      <c r="C860" s="1"/>
      <c r="E860" s="1"/>
      <c r="G860" s="1"/>
      <c r="I860" s="1"/>
      <c r="K860" s="1"/>
      <c r="M860" s="1"/>
      <c r="O860" s="1"/>
      <c r="Q860" s="1"/>
    </row>
    <row r="861">
      <c r="A861" s="1"/>
      <c r="C861" s="1"/>
      <c r="E861" s="1"/>
      <c r="G861" s="1"/>
      <c r="I861" s="1"/>
      <c r="K861" s="1"/>
      <c r="M861" s="1"/>
      <c r="O861" s="1"/>
      <c r="Q861" s="1"/>
    </row>
    <row r="862">
      <c r="A862" s="1"/>
      <c r="C862" s="1"/>
      <c r="E862" s="1"/>
      <c r="G862" s="1"/>
      <c r="I862" s="1"/>
      <c r="K862" s="1"/>
      <c r="M862" s="1"/>
      <c r="O862" s="1"/>
      <c r="Q862" s="1"/>
    </row>
    <row r="863">
      <c r="A863" s="1"/>
      <c r="C863" s="1"/>
      <c r="E863" s="1"/>
      <c r="G863" s="1"/>
      <c r="I863" s="1"/>
      <c r="K863" s="1"/>
      <c r="M863" s="1"/>
      <c r="O863" s="1"/>
      <c r="Q863" s="1"/>
    </row>
    <row r="864">
      <c r="A864" s="1"/>
      <c r="C864" s="1"/>
      <c r="E864" s="1"/>
      <c r="G864" s="1"/>
      <c r="I864" s="1"/>
      <c r="K864" s="1"/>
      <c r="M864" s="1"/>
      <c r="O864" s="1"/>
      <c r="Q864" s="1"/>
    </row>
    <row r="865">
      <c r="A865" s="1"/>
      <c r="C865" s="1"/>
      <c r="E865" s="1"/>
      <c r="G865" s="1"/>
      <c r="I865" s="1"/>
      <c r="K865" s="1"/>
      <c r="M865" s="1"/>
      <c r="O865" s="1"/>
      <c r="Q865" s="1"/>
    </row>
    <row r="866">
      <c r="A866" s="1"/>
      <c r="C866" s="1"/>
      <c r="E866" s="1"/>
      <c r="G866" s="1"/>
      <c r="I866" s="1"/>
      <c r="K866" s="1"/>
      <c r="M866" s="1"/>
      <c r="O866" s="1"/>
      <c r="Q866" s="1"/>
    </row>
    <row r="867">
      <c r="A867" s="1"/>
      <c r="C867" s="1"/>
      <c r="E867" s="1"/>
      <c r="G867" s="1"/>
      <c r="I867" s="1"/>
      <c r="K867" s="1"/>
      <c r="M867" s="1"/>
      <c r="O867" s="1"/>
      <c r="Q867" s="1"/>
    </row>
    <row r="868">
      <c r="A868" s="1"/>
      <c r="C868" s="1"/>
      <c r="E868" s="1"/>
      <c r="G868" s="1"/>
      <c r="I868" s="1"/>
      <c r="K868" s="1"/>
      <c r="M868" s="1"/>
      <c r="O868" s="1"/>
      <c r="Q868" s="1"/>
    </row>
    <row r="869">
      <c r="A869" s="1"/>
      <c r="C869" s="1"/>
      <c r="E869" s="1"/>
      <c r="G869" s="1"/>
      <c r="I869" s="1"/>
      <c r="K869" s="1"/>
      <c r="M869" s="1"/>
      <c r="O869" s="1"/>
      <c r="Q869" s="1"/>
    </row>
    <row r="870">
      <c r="A870" s="1"/>
      <c r="C870" s="1"/>
      <c r="E870" s="1"/>
      <c r="G870" s="1"/>
      <c r="I870" s="1"/>
      <c r="K870" s="1"/>
      <c r="M870" s="1"/>
      <c r="O870" s="1"/>
      <c r="Q870" s="1"/>
    </row>
    <row r="871">
      <c r="A871" s="1"/>
      <c r="C871" s="1"/>
      <c r="E871" s="1"/>
      <c r="G871" s="1"/>
      <c r="I871" s="1"/>
      <c r="K871" s="1"/>
      <c r="M871" s="1"/>
      <c r="O871" s="1"/>
      <c r="Q871" s="1"/>
    </row>
    <row r="872">
      <c r="A872" s="1"/>
      <c r="C872" s="1"/>
      <c r="E872" s="1"/>
      <c r="G872" s="1"/>
      <c r="I872" s="1"/>
      <c r="K872" s="1"/>
      <c r="M872" s="1"/>
      <c r="O872" s="1"/>
      <c r="Q872" s="1"/>
    </row>
    <row r="873">
      <c r="A873" s="1"/>
      <c r="C873" s="1"/>
      <c r="E873" s="1"/>
      <c r="G873" s="1"/>
      <c r="I873" s="1"/>
      <c r="K873" s="1"/>
      <c r="M873" s="1"/>
      <c r="O873" s="1"/>
      <c r="Q873" s="1"/>
    </row>
    <row r="874">
      <c r="A874" s="1"/>
      <c r="C874" s="1"/>
      <c r="E874" s="1"/>
      <c r="G874" s="1"/>
      <c r="I874" s="1"/>
      <c r="K874" s="1"/>
      <c r="M874" s="1"/>
      <c r="O874" s="1"/>
      <c r="Q874" s="1"/>
    </row>
    <row r="875">
      <c r="A875" s="1"/>
      <c r="C875" s="1"/>
      <c r="E875" s="1"/>
      <c r="G875" s="1"/>
      <c r="I875" s="1"/>
      <c r="K875" s="1"/>
      <c r="M875" s="1"/>
      <c r="O875" s="1"/>
      <c r="Q875" s="1"/>
    </row>
    <row r="876">
      <c r="A876" s="1"/>
      <c r="C876" s="1"/>
      <c r="E876" s="1"/>
      <c r="G876" s="1"/>
      <c r="I876" s="1"/>
      <c r="K876" s="1"/>
      <c r="M876" s="1"/>
      <c r="O876" s="1"/>
      <c r="Q876" s="1"/>
    </row>
    <row r="877">
      <c r="A877" s="1"/>
      <c r="C877" s="1"/>
      <c r="E877" s="1"/>
      <c r="G877" s="1"/>
      <c r="I877" s="1"/>
      <c r="K877" s="1"/>
      <c r="M877" s="1"/>
      <c r="O877" s="1"/>
      <c r="Q877" s="1"/>
    </row>
    <row r="878">
      <c r="A878" s="1"/>
      <c r="C878" s="1"/>
      <c r="E878" s="1"/>
      <c r="G878" s="1"/>
      <c r="I878" s="1"/>
      <c r="K878" s="1"/>
      <c r="M878" s="1"/>
      <c r="O878" s="1"/>
      <c r="Q878" s="1"/>
    </row>
    <row r="879">
      <c r="A879" s="1"/>
      <c r="C879" s="1"/>
      <c r="E879" s="1"/>
      <c r="G879" s="1"/>
      <c r="I879" s="1"/>
      <c r="K879" s="1"/>
      <c r="M879" s="1"/>
      <c r="O879" s="1"/>
      <c r="Q879" s="1"/>
    </row>
    <row r="880">
      <c r="A880" s="1"/>
      <c r="C880" s="1"/>
      <c r="E880" s="1"/>
      <c r="G880" s="1"/>
      <c r="I880" s="1"/>
      <c r="K880" s="1"/>
      <c r="M880" s="1"/>
      <c r="O880" s="1"/>
      <c r="Q880" s="1"/>
    </row>
    <row r="881">
      <c r="A881" s="1"/>
      <c r="C881" s="1"/>
      <c r="E881" s="1"/>
      <c r="G881" s="1"/>
      <c r="I881" s="1"/>
      <c r="K881" s="1"/>
      <c r="M881" s="1"/>
      <c r="O881" s="1"/>
      <c r="Q881" s="1"/>
    </row>
    <row r="882">
      <c r="A882" s="1"/>
      <c r="C882" s="1"/>
      <c r="E882" s="1"/>
      <c r="G882" s="1"/>
      <c r="I882" s="1"/>
      <c r="K882" s="1"/>
      <c r="M882" s="1"/>
      <c r="O882" s="1"/>
      <c r="Q882" s="1"/>
    </row>
    <row r="883">
      <c r="A883" s="1"/>
      <c r="C883" s="1"/>
      <c r="E883" s="1"/>
      <c r="G883" s="1"/>
      <c r="I883" s="1"/>
      <c r="K883" s="1"/>
      <c r="M883" s="1"/>
      <c r="O883" s="1"/>
      <c r="Q883" s="1"/>
    </row>
    <row r="884">
      <c r="A884" s="1"/>
      <c r="C884" s="1"/>
      <c r="E884" s="1"/>
      <c r="G884" s="1"/>
      <c r="I884" s="1"/>
      <c r="K884" s="1"/>
      <c r="M884" s="1"/>
      <c r="O884" s="1"/>
      <c r="Q884" s="1"/>
    </row>
    <row r="885">
      <c r="A885" s="1"/>
      <c r="C885" s="1"/>
      <c r="E885" s="1"/>
      <c r="G885" s="1"/>
      <c r="I885" s="1"/>
      <c r="K885" s="1"/>
      <c r="M885" s="1"/>
      <c r="O885" s="1"/>
      <c r="Q885" s="1"/>
    </row>
    <row r="886">
      <c r="A886" s="1"/>
      <c r="C886" s="1"/>
      <c r="E886" s="1"/>
      <c r="G886" s="1"/>
      <c r="I886" s="1"/>
      <c r="K886" s="1"/>
      <c r="M886" s="1"/>
      <c r="O886" s="1"/>
      <c r="Q886" s="1"/>
    </row>
    <row r="887">
      <c r="A887" s="1"/>
      <c r="C887" s="1"/>
      <c r="E887" s="1"/>
      <c r="G887" s="1"/>
      <c r="I887" s="1"/>
      <c r="K887" s="1"/>
      <c r="M887" s="1"/>
      <c r="O887" s="1"/>
      <c r="Q887" s="1"/>
    </row>
    <row r="888">
      <c r="A888" s="1"/>
      <c r="C888" s="1"/>
      <c r="E888" s="1"/>
      <c r="G888" s="1"/>
      <c r="I888" s="1"/>
      <c r="K888" s="1"/>
      <c r="M888" s="1"/>
      <c r="O888" s="1"/>
      <c r="Q888" s="1"/>
    </row>
    <row r="889">
      <c r="A889" s="1"/>
      <c r="C889" s="1"/>
      <c r="E889" s="1"/>
      <c r="G889" s="1"/>
      <c r="I889" s="1"/>
      <c r="K889" s="1"/>
      <c r="M889" s="1"/>
      <c r="O889" s="1"/>
      <c r="Q889" s="1"/>
    </row>
    <row r="890">
      <c r="A890" s="1"/>
      <c r="C890" s="1"/>
      <c r="E890" s="1"/>
      <c r="G890" s="1"/>
      <c r="I890" s="1"/>
      <c r="K890" s="1"/>
      <c r="M890" s="1"/>
      <c r="O890" s="1"/>
      <c r="Q890" s="1"/>
    </row>
    <row r="891">
      <c r="A891" s="1"/>
      <c r="C891" s="1"/>
      <c r="E891" s="1"/>
      <c r="G891" s="1"/>
      <c r="I891" s="1"/>
      <c r="K891" s="1"/>
      <c r="M891" s="1"/>
      <c r="O891" s="1"/>
      <c r="Q891" s="1"/>
    </row>
    <row r="892">
      <c r="A892" s="1"/>
      <c r="C892" s="1"/>
      <c r="E892" s="1"/>
      <c r="G892" s="1"/>
      <c r="I892" s="1"/>
      <c r="K892" s="1"/>
      <c r="M892" s="1"/>
      <c r="O892" s="1"/>
      <c r="Q892" s="1"/>
    </row>
    <row r="893">
      <c r="A893" s="1"/>
      <c r="C893" s="1"/>
      <c r="E893" s="1"/>
      <c r="G893" s="1"/>
      <c r="I893" s="1"/>
      <c r="K893" s="1"/>
      <c r="M893" s="1"/>
      <c r="O893" s="1"/>
      <c r="Q893" s="1"/>
    </row>
    <row r="894">
      <c r="A894" s="1"/>
      <c r="C894" s="1"/>
      <c r="E894" s="1"/>
      <c r="G894" s="1"/>
      <c r="I894" s="1"/>
      <c r="K894" s="1"/>
      <c r="M894" s="1"/>
      <c r="O894" s="1"/>
      <c r="Q894" s="1"/>
    </row>
    <row r="895">
      <c r="A895" s="1"/>
      <c r="C895" s="1"/>
      <c r="E895" s="1"/>
      <c r="G895" s="1"/>
      <c r="I895" s="1"/>
      <c r="K895" s="1"/>
      <c r="M895" s="1"/>
      <c r="O895" s="1"/>
      <c r="Q895" s="1"/>
    </row>
    <row r="896">
      <c r="A896" s="1"/>
      <c r="C896" s="1"/>
      <c r="E896" s="1"/>
      <c r="G896" s="1"/>
      <c r="I896" s="1"/>
      <c r="K896" s="1"/>
      <c r="M896" s="1"/>
      <c r="O896" s="1"/>
      <c r="Q896" s="1"/>
    </row>
    <row r="897">
      <c r="A897" s="1"/>
      <c r="C897" s="1"/>
      <c r="E897" s="1"/>
      <c r="G897" s="1"/>
      <c r="I897" s="1"/>
      <c r="K897" s="1"/>
      <c r="M897" s="1"/>
      <c r="O897" s="1"/>
      <c r="Q897" s="1"/>
    </row>
    <row r="898">
      <c r="A898" s="1"/>
      <c r="C898" s="1"/>
      <c r="E898" s="1"/>
      <c r="G898" s="1"/>
      <c r="I898" s="1"/>
      <c r="K898" s="1"/>
      <c r="M898" s="1"/>
      <c r="O898" s="1"/>
      <c r="Q898" s="1"/>
    </row>
    <row r="899">
      <c r="A899" s="1"/>
      <c r="C899" s="1"/>
      <c r="E899" s="1"/>
      <c r="G899" s="1"/>
      <c r="I899" s="1"/>
      <c r="K899" s="1"/>
      <c r="M899" s="1"/>
      <c r="O899" s="1"/>
      <c r="Q899" s="1"/>
    </row>
    <row r="900">
      <c r="A900" s="1"/>
      <c r="C900" s="1"/>
      <c r="E900" s="1"/>
      <c r="G900" s="1"/>
      <c r="I900" s="1"/>
      <c r="K900" s="1"/>
      <c r="M900" s="1"/>
      <c r="O900" s="1"/>
      <c r="Q900" s="1"/>
    </row>
    <row r="901">
      <c r="A901" s="1"/>
      <c r="C901" s="1"/>
      <c r="E901" s="1"/>
      <c r="G901" s="1"/>
      <c r="I901" s="1"/>
      <c r="K901" s="1"/>
      <c r="M901" s="1"/>
      <c r="O901" s="1"/>
      <c r="Q901" s="1"/>
    </row>
    <row r="902">
      <c r="A902" s="1"/>
      <c r="C902" s="1"/>
      <c r="E902" s="1"/>
      <c r="G902" s="1"/>
      <c r="I902" s="1"/>
      <c r="K902" s="1"/>
      <c r="M902" s="1"/>
      <c r="O902" s="1"/>
      <c r="Q902" s="1"/>
    </row>
    <row r="903">
      <c r="A903" s="1"/>
      <c r="C903" s="1"/>
      <c r="E903" s="1"/>
      <c r="G903" s="1"/>
      <c r="I903" s="1"/>
      <c r="K903" s="1"/>
      <c r="M903" s="1"/>
      <c r="O903" s="1"/>
      <c r="Q903" s="1"/>
    </row>
    <row r="904">
      <c r="A904" s="1"/>
      <c r="C904" s="1"/>
      <c r="E904" s="1"/>
      <c r="G904" s="1"/>
      <c r="I904" s="1"/>
      <c r="K904" s="1"/>
      <c r="M904" s="1"/>
      <c r="O904" s="1"/>
      <c r="Q904" s="1"/>
    </row>
    <row r="905">
      <c r="A905" s="1"/>
      <c r="C905" s="1"/>
      <c r="E905" s="1"/>
      <c r="G905" s="1"/>
      <c r="I905" s="1"/>
      <c r="K905" s="1"/>
      <c r="M905" s="1"/>
      <c r="O905" s="1"/>
      <c r="Q905" s="1"/>
    </row>
    <row r="906">
      <c r="A906" s="1"/>
      <c r="C906" s="1"/>
      <c r="E906" s="1"/>
      <c r="G906" s="1"/>
      <c r="I906" s="1"/>
      <c r="K906" s="1"/>
      <c r="M906" s="1"/>
      <c r="O906" s="1"/>
      <c r="Q906" s="1"/>
    </row>
    <row r="907">
      <c r="A907" s="1"/>
      <c r="C907" s="1"/>
      <c r="E907" s="1"/>
      <c r="G907" s="1"/>
      <c r="I907" s="1"/>
      <c r="K907" s="1"/>
      <c r="M907" s="1"/>
      <c r="O907" s="1"/>
      <c r="Q907" s="1"/>
    </row>
    <row r="908">
      <c r="A908" s="1"/>
      <c r="C908" s="1"/>
      <c r="E908" s="1"/>
      <c r="G908" s="1"/>
      <c r="I908" s="1"/>
      <c r="K908" s="1"/>
      <c r="M908" s="1"/>
      <c r="O908" s="1"/>
      <c r="Q908" s="1"/>
    </row>
    <row r="909">
      <c r="A909" s="1"/>
      <c r="C909" s="1"/>
      <c r="E909" s="1"/>
      <c r="G909" s="1"/>
      <c r="I909" s="1"/>
      <c r="K909" s="1"/>
      <c r="M909" s="1"/>
      <c r="O909" s="1"/>
      <c r="Q909" s="1"/>
    </row>
    <row r="910">
      <c r="A910" s="1"/>
      <c r="C910" s="1"/>
      <c r="E910" s="1"/>
      <c r="G910" s="1"/>
      <c r="I910" s="1"/>
      <c r="K910" s="1"/>
      <c r="M910" s="1"/>
      <c r="O910" s="1"/>
      <c r="Q910" s="1"/>
    </row>
    <row r="911">
      <c r="A911" s="1"/>
      <c r="C911" s="1"/>
      <c r="E911" s="1"/>
      <c r="G911" s="1"/>
      <c r="I911" s="1"/>
      <c r="K911" s="1"/>
      <c r="M911" s="1"/>
      <c r="O911" s="1"/>
      <c r="Q911" s="1"/>
    </row>
    <row r="912">
      <c r="A912" s="1"/>
      <c r="C912" s="1"/>
      <c r="E912" s="1"/>
      <c r="G912" s="1"/>
      <c r="I912" s="1"/>
      <c r="K912" s="1"/>
      <c r="M912" s="1"/>
      <c r="O912" s="1"/>
      <c r="Q912" s="1"/>
    </row>
    <row r="913">
      <c r="A913" s="1"/>
      <c r="C913" s="1"/>
      <c r="E913" s="1"/>
      <c r="G913" s="1"/>
      <c r="I913" s="1"/>
      <c r="K913" s="1"/>
      <c r="M913" s="1"/>
      <c r="O913" s="1"/>
      <c r="Q913" s="1"/>
    </row>
    <row r="914">
      <c r="A914" s="1"/>
      <c r="C914" s="1"/>
      <c r="E914" s="1"/>
      <c r="G914" s="1"/>
      <c r="I914" s="1"/>
      <c r="K914" s="1"/>
      <c r="M914" s="1"/>
      <c r="O914" s="1"/>
      <c r="Q914" s="1"/>
    </row>
    <row r="915">
      <c r="A915" s="1"/>
      <c r="C915" s="1"/>
      <c r="E915" s="1"/>
      <c r="G915" s="1"/>
      <c r="I915" s="1"/>
      <c r="K915" s="1"/>
      <c r="M915" s="1"/>
      <c r="O915" s="1"/>
      <c r="Q915" s="1"/>
    </row>
    <row r="916">
      <c r="A916" s="1"/>
      <c r="C916" s="1"/>
      <c r="E916" s="1"/>
      <c r="G916" s="1"/>
      <c r="I916" s="1"/>
      <c r="K916" s="1"/>
      <c r="M916" s="1"/>
      <c r="O916" s="1"/>
      <c r="Q916" s="1"/>
    </row>
    <row r="917">
      <c r="A917" s="1"/>
      <c r="C917" s="1"/>
      <c r="E917" s="1"/>
      <c r="G917" s="1"/>
      <c r="I917" s="1"/>
      <c r="K917" s="1"/>
      <c r="M917" s="1"/>
      <c r="O917" s="1"/>
      <c r="Q917" s="1"/>
    </row>
    <row r="918">
      <c r="A918" s="1"/>
      <c r="C918" s="1"/>
      <c r="E918" s="1"/>
      <c r="G918" s="1"/>
      <c r="I918" s="1"/>
      <c r="K918" s="1"/>
      <c r="M918" s="1"/>
      <c r="O918" s="1"/>
      <c r="Q918" s="1"/>
    </row>
    <row r="919">
      <c r="A919" s="1"/>
      <c r="C919" s="1"/>
      <c r="E919" s="1"/>
      <c r="G919" s="1"/>
      <c r="I919" s="1"/>
      <c r="K919" s="1"/>
      <c r="M919" s="1"/>
      <c r="O919" s="1"/>
      <c r="Q919" s="1"/>
    </row>
    <row r="920">
      <c r="A920" s="1"/>
      <c r="C920" s="1"/>
      <c r="E920" s="1"/>
      <c r="G920" s="1"/>
      <c r="I920" s="1"/>
      <c r="K920" s="1"/>
      <c r="M920" s="1"/>
      <c r="O920" s="1"/>
      <c r="Q920" s="1"/>
    </row>
    <row r="921">
      <c r="A921" s="1"/>
      <c r="C921" s="1"/>
      <c r="E921" s="1"/>
      <c r="G921" s="1"/>
      <c r="I921" s="1"/>
      <c r="K921" s="1"/>
      <c r="M921" s="1"/>
      <c r="O921" s="1"/>
      <c r="Q921" s="1"/>
    </row>
    <row r="922">
      <c r="A922" s="1"/>
      <c r="C922" s="1"/>
      <c r="E922" s="1"/>
      <c r="G922" s="1"/>
      <c r="I922" s="1"/>
      <c r="K922" s="1"/>
      <c r="M922" s="1"/>
      <c r="O922" s="1"/>
      <c r="Q922" s="1"/>
    </row>
    <row r="923">
      <c r="A923" s="1"/>
      <c r="C923" s="1"/>
      <c r="E923" s="1"/>
      <c r="G923" s="1"/>
      <c r="I923" s="1"/>
      <c r="K923" s="1"/>
      <c r="M923" s="1"/>
      <c r="O923" s="1"/>
      <c r="Q923" s="1"/>
    </row>
    <row r="924">
      <c r="A924" s="1"/>
      <c r="C924" s="1"/>
      <c r="E924" s="1"/>
      <c r="G924" s="1"/>
      <c r="I924" s="1"/>
      <c r="K924" s="1"/>
      <c r="M924" s="1"/>
      <c r="O924" s="1"/>
      <c r="Q924" s="1"/>
    </row>
    <row r="925">
      <c r="A925" s="1"/>
      <c r="C925" s="1"/>
      <c r="E925" s="1"/>
      <c r="G925" s="1"/>
      <c r="I925" s="1"/>
      <c r="K925" s="1"/>
      <c r="M925" s="1"/>
      <c r="O925" s="1"/>
      <c r="Q925" s="1"/>
    </row>
    <row r="926">
      <c r="A926" s="1"/>
      <c r="C926" s="1"/>
      <c r="E926" s="1"/>
      <c r="G926" s="1"/>
      <c r="I926" s="1"/>
      <c r="K926" s="1"/>
      <c r="M926" s="1"/>
      <c r="O926" s="1"/>
      <c r="Q926" s="1"/>
    </row>
    <row r="927">
      <c r="A927" s="1"/>
      <c r="C927" s="1"/>
      <c r="E927" s="1"/>
      <c r="G927" s="1"/>
      <c r="I927" s="1"/>
      <c r="K927" s="1"/>
      <c r="M927" s="1"/>
      <c r="O927" s="1"/>
      <c r="Q927" s="1"/>
    </row>
    <row r="928">
      <c r="A928" s="1"/>
      <c r="C928" s="1"/>
      <c r="E928" s="1"/>
      <c r="G928" s="1"/>
      <c r="I928" s="1"/>
      <c r="K928" s="1"/>
      <c r="M928" s="1"/>
      <c r="O928" s="1"/>
      <c r="Q928" s="1"/>
    </row>
    <row r="929">
      <c r="A929" s="1"/>
      <c r="C929" s="1"/>
      <c r="E929" s="1"/>
      <c r="G929" s="1"/>
      <c r="I929" s="1"/>
      <c r="K929" s="1"/>
      <c r="M929" s="1"/>
      <c r="O929" s="1"/>
      <c r="Q929" s="1"/>
    </row>
    <row r="930">
      <c r="A930" s="1"/>
      <c r="C930" s="1"/>
      <c r="E930" s="1"/>
      <c r="G930" s="1"/>
      <c r="I930" s="1"/>
      <c r="K930" s="1"/>
      <c r="M930" s="1"/>
      <c r="O930" s="1"/>
      <c r="Q930" s="1"/>
    </row>
    <row r="931">
      <c r="A931" s="1"/>
      <c r="C931" s="1"/>
      <c r="E931" s="1"/>
      <c r="G931" s="1"/>
      <c r="I931" s="1"/>
      <c r="K931" s="1"/>
      <c r="M931" s="1"/>
      <c r="O931" s="1"/>
      <c r="Q931" s="1"/>
    </row>
    <row r="932">
      <c r="A932" s="1"/>
      <c r="C932" s="1"/>
      <c r="E932" s="1"/>
      <c r="G932" s="1"/>
      <c r="I932" s="1"/>
      <c r="K932" s="1"/>
      <c r="M932" s="1"/>
      <c r="O932" s="1"/>
      <c r="Q932" s="1"/>
    </row>
    <row r="933">
      <c r="A933" s="1"/>
      <c r="C933" s="1"/>
      <c r="E933" s="1"/>
      <c r="G933" s="1"/>
      <c r="I933" s="1"/>
      <c r="K933" s="1"/>
      <c r="M933" s="1"/>
      <c r="O933" s="1"/>
      <c r="Q933" s="1"/>
    </row>
    <row r="934">
      <c r="A934" s="1"/>
      <c r="C934" s="1"/>
      <c r="E934" s="1"/>
      <c r="G934" s="1"/>
      <c r="I934" s="1"/>
      <c r="K934" s="1"/>
      <c r="M934" s="1"/>
      <c r="O934" s="1"/>
      <c r="Q934" s="1"/>
    </row>
    <row r="935">
      <c r="A935" s="1"/>
      <c r="C935" s="1"/>
      <c r="E935" s="1"/>
      <c r="G935" s="1"/>
      <c r="I935" s="1"/>
      <c r="K935" s="1"/>
      <c r="M935" s="1"/>
      <c r="O935" s="1"/>
      <c r="Q935" s="1"/>
    </row>
    <row r="936">
      <c r="A936" s="1"/>
      <c r="C936" s="1"/>
      <c r="E936" s="1"/>
      <c r="G936" s="1"/>
      <c r="I936" s="1"/>
      <c r="K936" s="1"/>
      <c r="M936" s="1"/>
      <c r="O936" s="1"/>
      <c r="Q936" s="1"/>
    </row>
    <row r="937">
      <c r="A937" s="1"/>
      <c r="C937" s="1"/>
      <c r="E937" s="1"/>
      <c r="G937" s="1"/>
      <c r="I937" s="1"/>
      <c r="K937" s="1"/>
      <c r="M937" s="1"/>
      <c r="O937" s="1"/>
      <c r="Q937" s="1"/>
    </row>
    <row r="938">
      <c r="A938" s="1"/>
      <c r="C938" s="1"/>
      <c r="E938" s="1"/>
      <c r="G938" s="1"/>
      <c r="I938" s="1"/>
      <c r="K938" s="1"/>
      <c r="M938" s="1"/>
      <c r="O938" s="1"/>
      <c r="Q938" s="1"/>
    </row>
    <row r="939">
      <c r="A939" s="1"/>
      <c r="C939" s="1"/>
      <c r="E939" s="1"/>
      <c r="G939" s="1"/>
      <c r="I939" s="1"/>
      <c r="K939" s="1"/>
      <c r="M939" s="1"/>
      <c r="O939" s="1"/>
      <c r="Q939" s="1"/>
    </row>
    <row r="940">
      <c r="A940" s="1"/>
      <c r="C940" s="1"/>
      <c r="E940" s="1"/>
      <c r="G940" s="1"/>
      <c r="I940" s="1"/>
      <c r="K940" s="1"/>
      <c r="M940" s="1"/>
      <c r="O940" s="1"/>
      <c r="Q940" s="1"/>
    </row>
    <row r="941">
      <c r="A941" s="1"/>
      <c r="C941" s="1"/>
      <c r="E941" s="1"/>
      <c r="G941" s="1"/>
      <c r="I941" s="1"/>
      <c r="K941" s="1"/>
      <c r="M941" s="1"/>
      <c r="O941" s="1"/>
      <c r="Q941" s="1"/>
    </row>
    <row r="942">
      <c r="A942" s="1"/>
      <c r="C942" s="1"/>
      <c r="E942" s="1"/>
      <c r="G942" s="1"/>
      <c r="I942" s="1"/>
      <c r="K942" s="1"/>
      <c r="M942" s="1"/>
      <c r="O942" s="1"/>
      <c r="Q942" s="1"/>
    </row>
    <row r="943">
      <c r="A943" s="1"/>
      <c r="C943" s="1"/>
      <c r="E943" s="1"/>
      <c r="G943" s="1"/>
      <c r="I943" s="1"/>
      <c r="K943" s="1"/>
      <c r="M943" s="1"/>
      <c r="O943" s="1"/>
      <c r="Q943" s="1"/>
    </row>
    <row r="944">
      <c r="A944" s="1"/>
      <c r="C944" s="1"/>
      <c r="E944" s="1"/>
      <c r="G944" s="1"/>
      <c r="I944" s="1"/>
      <c r="K944" s="1"/>
      <c r="M944" s="1"/>
      <c r="O944" s="1"/>
      <c r="Q944" s="1"/>
    </row>
    <row r="945">
      <c r="A945" s="1"/>
      <c r="C945" s="1"/>
      <c r="E945" s="1"/>
      <c r="G945" s="1"/>
      <c r="I945" s="1"/>
      <c r="K945" s="1"/>
      <c r="M945" s="1"/>
      <c r="O945" s="1"/>
      <c r="Q945" s="1"/>
    </row>
    <row r="946">
      <c r="A946" s="1"/>
      <c r="C946" s="1"/>
      <c r="E946" s="1"/>
      <c r="G946" s="1"/>
      <c r="I946" s="1"/>
      <c r="K946" s="1"/>
      <c r="M946" s="1"/>
      <c r="O946" s="1"/>
      <c r="Q946" s="1"/>
    </row>
    <row r="947">
      <c r="A947" s="1"/>
      <c r="C947" s="1"/>
      <c r="E947" s="1"/>
      <c r="G947" s="1"/>
      <c r="I947" s="1"/>
      <c r="K947" s="1"/>
      <c r="M947" s="1"/>
      <c r="O947" s="1"/>
      <c r="Q947" s="1"/>
    </row>
    <row r="948">
      <c r="A948" s="1"/>
      <c r="C948" s="1"/>
      <c r="E948" s="1"/>
      <c r="G948" s="1"/>
      <c r="I948" s="1"/>
      <c r="K948" s="1"/>
      <c r="M948" s="1"/>
      <c r="O948" s="1"/>
      <c r="Q948" s="1"/>
    </row>
    <row r="949">
      <c r="A949" s="1"/>
      <c r="C949" s="1"/>
      <c r="E949" s="1"/>
      <c r="G949" s="1"/>
      <c r="I949" s="1"/>
      <c r="K949" s="1"/>
      <c r="M949" s="1"/>
      <c r="O949" s="1"/>
      <c r="Q949" s="1"/>
    </row>
    <row r="950">
      <c r="A950" s="1"/>
      <c r="C950" s="1"/>
      <c r="E950" s="1"/>
      <c r="G950" s="1"/>
      <c r="I950" s="1"/>
      <c r="K950" s="1"/>
      <c r="M950" s="1"/>
      <c r="O950" s="1"/>
      <c r="Q950" s="1"/>
    </row>
    <row r="951">
      <c r="A951" s="1"/>
      <c r="C951" s="1"/>
      <c r="E951" s="1"/>
      <c r="G951" s="1"/>
      <c r="I951" s="1"/>
      <c r="K951" s="1"/>
      <c r="M951" s="1"/>
      <c r="O951" s="1"/>
      <c r="Q951" s="1"/>
    </row>
    <row r="952">
      <c r="A952" s="1"/>
      <c r="C952" s="1"/>
      <c r="E952" s="1"/>
      <c r="G952" s="1"/>
      <c r="I952" s="1"/>
      <c r="K952" s="1"/>
      <c r="M952" s="1"/>
      <c r="O952" s="1"/>
      <c r="Q952" s="1"/>
    </row>
    <row r="953">
      <c r="A953" s="1"/>
      <c r="C953" s="1"/>
      <c r="E953" s="1"/>
      <c r="G953" s="1"/>
      <c r="I953" s="1"/>
      <c r="K953" s="1"/>
      <c r="M953" s="1"/>
      <c r="O953" s="1"/>
      <c r="Q953" s="1"/>
    </row>
    <row r="954">
      <c r="A954" s="1"/>
      <c r="C954" s="1"/>
      <c r="E954" s="1"/>
      <c r="G954" s="1"/>
      <c r="I954" s="1"/>
      <c r="K954" s="1"/>
      <c r="M954" s="1"/>
      <c r="O954" s="1"/>
      <c r="Q954" s="1"/>
    </row>
    <row r="955">
      <c r="A955" s="1"/>
      <c r="C955" s="1"/>
      <c r="E955" s="1"/>
      <c r="G955" s="1"/>
      <c r="I955" s="1"/>
      <c r="K955" s="1"/>
      <c r="M955" s="1"/>
      <c r="O955" s="1"/>
      <c r="Q955" s="1"/>
    </row>
    <row r="956">
      <c r="A956" s="1"/>
      <c r="C956" s="1"/>
      <c r="E956" s="1"/>
      <c r="G956" s="1"/>
      <c r="I956" s="1"/>
      <c r="K956" s="1"/>
      <c r="M956" s="1"/>
      <c r="O956" s="1"/>
      <c r="Q956" s="1"/>
    </row>
    <row r="957">
      <c r="A957" s="1"/>
      <c r="C957" s="1"/>
      <c r="E957" s="1"/>
      <c r="G957" s="1"/>
      <c r="I957" s="1"/>
      <c r="K957" s="1"/>
      <c r="M957" s="1"/>
      <c r="O957" s="1"/>
      <c r="Q957" s="1"/>
    </row>
    <row r="958">
      <c r="A958" s="1"/>
      <c r="C958" s="1"/>
      <c r="E958" s="1"/>
      <c r="G958" s="1"/>
      <c r="I958" s="1"/>
      <c r="K958" s="1"/>
      <c r="M958" s="1"/>
      <c r="O958" s="1"/>
      <c r="Q958" s="1"/>
    </row>
    <row r="959">
      <c r="A959" s="1"/>
      <c r="C959" s="1"/>
      <c r="E959" s="1"/>
      <c r="G959" s="1"/>
      <c r="I959" s="1"/>
      <c r="K959" s="1"/>
      <c r="M959" s="1"/>
      <c r="O959" s="1"/>
      <c r="Q959" s="1"/>
    </row>
    <row r="960">
      <c r="A960" s="1"/>
      <c r="C960" s="1"/>
      <c r="E960" s="1"/>
      <c r="G960" s="1"/>
      <c r="I960" s="1"/>
      <c r="K960" s="1"/>
      <c r="M960" s="1"/>
      <c r="O960" s="1"/>
      <c r="Q960" s="1"/>
    </row>
    <row r="961">
      <c r="A961" s="1"/>
      <c r="C961" s="1"/>
      <c r="E961" s="1"/>
      <c r="G961" s="1"/>
      <c r="I961" s="1"/>
      <c r="K961" s="1"/>
      <c r="M961" s="1"/>
      <c r="O961" s="1"/>
      <c r="Q961" s="1"/>
    </row>
    <row r="962">
      <c r="A962" s="1"/>
      <c r="C962" s="1"/>
      <c r="E962" s="1"/>
      <c r="G962" s="1"/>
      <c r="I962" s="1"/>
      <c r="K962" s="1"/>
      <c r="M962" s="1"/>
      <c r="O962" s="1"/>
      <c r="Q962" s="1"/>
    </row>
    <row r="963">
      <c r="A963" s="1"/>
      <c r="C963" s="1"/>
      <c r="E963" s="1"/>
      <c r="G963" s="1"/>
      <c r="I963" s="1"/>
      <c r="K963" s="1"/>
      <c r="M963" s="1"/>
      <c r="O963" s="1"/>
      <c r="Q963" s="1"/>
    </row>
    <row r="964">
      <c r="A964" s="1"/>
      <c r="C964" s="1"/>
      <c r="E964" s="1"/>
      <c r="G964" s="1"/>
      <c r="I964" s="1"/>
      <c r="K964" s="1"/>
      <c r="M964" s="1"/>
      <c r="O964" s="1"/>
      <c r="Q964" s="1"/>
    </row>
    <row r="965">
      <c r="A965" s="1"/>
      <c r="C965" s="1"/>
      <c r="E965" s="1"/>
      <c r="G965" s="1"/>
      <c r="I965" s="1"/>
      <c r="K965" s="1"/>
      <c r="M965" s="1"/>
      <c r="O965" s="1"/>
      <c r="Q965" s="1"/>
    </row>
    <row r="966">
      <c r="A966" s="1"/>
      <c r="C966" s="1"/>
      <c r="E966" s="1"/>
      <c r="G966" s="1"/>
      <c r="I966" s="1"/>
      <c r="K966" s="1"/>
      <c r="M966" s="1"/>
      <c r="O966" s="1"/>
      <c r="Q966" s="1"/>
    </row>
    <row r="967">
      <c r="A967" s="1"/>
      <c r="C967" s="1"/>
      <c r="E967" s="1"/>
      <c r="G967" s="1"/>
      <c r="I967" s="1"/>
      <c r="K967" s="1"/>
      <c r="M967" s="1"/>
      <c r="O967" s="1"/>
      <c r="Q967" s="1"/>
    </row>
    <row r="968">
      <c r="A968" s="1"/>
      <c r="C968" s="1"/>
      <c r="E968" s="1"/>
      <c r="G968" s="1"/>
      <c r="I968" s="1"/>
      <c r="K968" s="1"/>
      <c r="M968" s="1"/>
      <c r="O968" s="1"/>
      <c r="Q968" s="1"/>
    </row>
    <row r="969">
      <c r="A969" s="1"/>
      <c r="C969" s="1"/>
      <c r="E969" s="1"/>
      <c r="G969" s="1"/>
      <c r="I969" s="1"/>
      <c r="K969" s="1"/>
      <c r="M969" s="1"/>
      <c r="O969" s="1"/>
      <c r="Q969" s="1"/>
    </row>
    <row r="970">
      <c r="A970" s="1"/>
      <c r="C970" s="1"/>
      <c r="E970" s="1"/>
      <c r="G970" s="1"/>
      <c r="I970" s="1"/>
      <c r="K970" s="1"/>
      <c r="M970" s="1"/>
      <c r="O970" s="1"/>
      <c r="Q970" s="1"/>
    </row>
    <row r="971">
      <c r="A971" s="1"/>
      <c r="C971" s="1"/>
      <c r="E971" s="1"/>
      <c r="G971" s="1"/>
      <c r="I971" s="1"/>
      <c r="K971" s="1"/>
      <c r="M971" s="1"/>
      <c r="O971" s="1"/>
      <c r="Q971" s="1"/>
    </row>
    <row r="972">
      <c r="A972" s="1"/>
      <c r="C972" s="1"/>
      <c r="E972" s="1"/>
      <c r="G972" s="1"/>
      <c r="I972" s="1"/>
      <c r="K972" s="1"/>
      <c r="M972" s="1"/>
      <c r="O972" s="1"/>
      <c r="Q972" s="1"/>
    </row>
    <row r="973">
      <c r="A973" s="1"/>
      <c r="C973" s="1"/>
      <c r="E973" s="1"/>
      <c r="G973" s="1"/>
      <c r="I973" s="1"/>
      <c r="K973" s="1"/>
      <c r="M973" s="1"/>
      <c r="O973" s="1"/>
      <c r="Q973" s="1"/>
    </row>
    <row r="974">
      <c r="A974" s="1"/>
      <c r="C974" s="1"/>
      <c r="E974" s="1"/>
      <c r="G974" s="1"/>
      <c r="I974" s="1"/>
      <c r="K974" s="1"/>
      <c r="M974" s="1"/>
      <c r="O974" s="1"/>
      <c r="Q974" s="1"/>
    </row>
    <row r="975">
      <c r="A975" s="1"/>
      <c r="C975" s="1"/>
      <c r="E975" s="1"/>
      <c r="G975" s="1"/>
      <c r="I975" s="1"/>
      <c r="K975" s="1"/>
      <c r="M975" s="1"/>
      <c r="O975" s="1"/>
      <c r="Q975" s="1"/>
    </row>
    <row r="976">
      <c r="A976" s="1"/>
      <c r="C976" s="1"/>
      <c r="E976" s="1"/>
      <c r="G976" s="1"/>
      <c r="I976" s="1"/>
      <c r="K976" s="1"/>
      <c r="M976" s="1"/>
      <c r="O976" s="1"/>
      <c r="Q976" s="1"/>
    </row>
    <row r="977">
      <c r="A977" s="1"/>
      <c r="C977" s="1"/>
      <c r="E977" s="1"/>
      <c r="G977" s="1"/>
      <c r="I977" s="1"/>
      <c r="K977" s="1"/>
      <c r="M977" s="1"/>
      <c r="O977" s="1"/>
      <c r="Q977" s="1"/>
    </row>
    <row r="978">
      <c r="A978" s="1"/>
      <c r="C978" s="1"/>
      <c r="E978" s="1"/>
      <c r="G978" s="1"/>
      <c r="I978" s="1"/>
      <c r="K978" s="1"/>
      <c r="M978" s="1"/>
      <c r="O978" s="1"/>
      <c r="Q978" s="1"/>
    </row>
    <row r="979">
      <c r="A979" s="1"/>
      <c r="C979" s="1"/>
      <c r="E979" s="1"/>
      <c r="G979" s="1"/>
      <c r="I979" s="1"/>
      <c r="K979" s="1"/>
      <c r="M979" s="1"/>
      <c r="O979" s="1"/>
      <c r="Q979" s="1"/>
    </row>
    <row r="980">
      <c r="A980" s="1"/>
      <c r="C980" s="1"/>
      <c r="E980" s="1"/>
      <c r="G980" s="1"/>
      <c r="I980" s="1"/>
      <c r="K980" s="1"/>
      <c r="M980" s="1"/>
      <c r="O980" s="1"/>
      <c r="Q980" s="1"/>
    </row>
    <row r="981">
      <c r="A981" s="1"/>
      <c r="C981" s="1"/>
      <c r="E981" s="1"/>
      <c r="G981" s="1"/>
      <c r="I981" s="1"/>
      <c r="K981" s="1"/>
      <c r="M981" s="1"/>
      <c r="O981" s="1"/>
      <c r="Q981" s="1"/>
    </row>
    <row r="982">
      <c r="A982" s="1"/>
      <c r="C982" s="1"/>
      <c r="E982" s="1"/>
      <c r="G982" s="1"/>
      <c r="I982" s="1"/>
      <c r="K982" s="1"/>
      <c r="M982" s="1"/>
      <c r="O982" s="1"/>
      <c r="Q982" s="1"/>
    </row>
    <row r="983">
      <c r="A983" s="1"/>
      <c r="C983" s="1"/>
      <c r="E983" s="1"/>
      <c r="G983" s="1"/>
      <c r="I983" s="1"/>
      <c r="K983" s="1"/>
      <c r="M983" s="1"/>
      <c r="O983" s="1"/>
      <c r="Q983" s="1"/>
    </row>
    <row r="984">
      <c r="A984" s="1"/>
      <c r="C984" s="1"/>
      <c r="E984" s="1"/>
      <c r="G984" s="1"/>
      <c r="I984" s="1"/>
      <c r="K984" s="1"/>
      <c r="M984" s="1"/>
      <c r="O984" s="1"/>
      <c r="Q984" s="1"/>
    </row>
    <row r="985">
      <c r="A985" s="1"/>
      <c r="C985" s="1"/>
      <c r="E985" s="1"/>
      <c r="G985" s="1"/>
      <c r="I985" s="1"/>
      <c r="K985" s="1"/>
      <c r="M985" s="1"/>
      <c r="O985" s="1"/>
      <c r="Q985" s="1"/>
    </row>
    <row r="986">
      <c r="A986" s="1"/>
      <c r="C986" s="1"/>
      <c r="E986" s="1"/>
      <c r="G986" s="1"/>
      <c r="I986" s="1"/>
      <c r="K986" s="1"/>
      <c r="M986" s="1"/>
      <c r="O986" s="1"/>
      <c r="Q986" s="1"/>
    </row>
    <row r="987">
      <c r="A987" s="1"/>
      <c r="C987" s="1"/>
      <c r="E987" s="1"/>
      <c r="G987" s="1"/>
      <c r="I987" s="1"/>
      <c r="K987" s="1"/>
      <c r="M987" s="1"/>
      <c r="O987" s="1"/>
      <c r="Q987" s="1"/>
    </row>
    <row r="988">
      <c r="A988" s="1"/>
      <c r="C988" s="1"/>
      <c r="E988" s="1"/>
      <c r="G988" s="1"/>
      <c r="I988" s="1"/>
      <c r="K988" s="1"/>
      <c r="M988" s="1"/>
      <c r="O988" s="1"/>
      <c r="Q988" s="1"/>
    </row>
    <row r="989">
      <c r="A989" s="1"/>
      <c r="C989" s="1"/>
      <c r="E989" s="1"/>
      <c r="G989" s="1"/>
      <c r="I989" s="1"/>
      <c r="K989" s="1"/>
      <c r="M989" s="1"/>
      <c r="O989" s="1"/>
      <c r="Q989" s="1"/>
    </row>
    <row r="990">
      <c r="A990" s="1"/>
      <c r="C990" s="1"/>
      <c r="E990" s="1"/>
      <c r="G990" s="1"/>
      <c r="I990" s="1"/>
      <c r="K990" s="1"/>
      <c r="M990" s="1"/>
      <c r="O990" s="1"/>
      <c r="Q990" s="1"/>
    </row>
    <row r="991">
      <c r="A991" s="1"/>
      <c r="C991" s="1"/>
      <c r="E991" s="1"/>
      <c r="G991" s="1"/>
      <c r="I991" s="1"/>
      <c r="K991" s="1"/>
      <c r="M991" s="1"/>
      <c r="O991" s="1"/>
      <c r="Q991" s="1"/>
    </row>
    <row r="992">
      <c r="A992" s="1"/>
      <c r="C992" s="1"/>
      <c r="E992" s="1"/>
      <c r="G992" s="1"/>
      <c r="I992" s="1"/>
      <c r="K992" s="1"/>
      <c r="M992" s="1"/>
      <c r="O992" s="1"/>
      <c r="Q992" s="1"/>
    </row>
    <row r="993">
      <c r="A993" s="1"/>
      <c r="C993" s="1"/>
      <c r="E993" s="1"/>
      <c r="G993" s="1"/>
      <c r="I993" s="1"/>
      <c r="K993" s="1"/>
      <c r="M993" s="1"/>
      <c r="O993" s="1"/>
      <c r="Q993" s="1"/>
    </row>
    <row r="994">
      <c r="A994" s="1"/>
      <c r="C994" s="1"/>
      <c r="E994" s="1"/>
      <c r="G994" s="1"/>
      <c r="I994" s="1"/>
      <c r="K994" s="1"/>
      <c r="M994" s="1"/>
      <c r="O994" s="1"/>
      <c r="Q994" s="1"/>
    </row>
    <row r="995">
      <c r="A995" s="1"/>
      <c r="C995" s="1"/>
      <c r="E995" s="1"/>
      <c r="G995" s="1"/>
      <c r="I995" s="1"/>
      <c r="K995" s="1"/>
      <c r="M995" s="1"/>
      <c r="O995" s="1"/>
      <c r="Q995" s="1"/>
    </row>
    <row r="996">
      <c r="A996" s="1"/>
      <c r="C996" s="1"/>
      <c r="E996" s="1"/>
      <c r="G996" s="1"/>
      <c r="I996" s="1"/>
      <c r="K996" s="1"/>
      <c r="M996" s="1"/>
      <c r="O996" s="1"/>
      <c r="Q996" s="1"/>
    </row>
    <row r="997">
      <c r="A997" s="1"/>
      <c r="C997" s="1"/>
      <c r="E997" s="1"/>
      <c r="G997" s="1"/>
      <c r="I997" s="1"/>
      <c r="K997" s="1"/>
      <c r="M997" s="1"/>
      <c r="O997" s="1"/>
      <c r="Q997" s="1"/>
    </row>
    <row r="998">
      <c r="A998" s="1"/>
      <c r="C998" s="1"/>
      <c r="E998" s="1"/>
      <c r="G998" s="1"/>
      <c r="I998" s="1"/>
      <c r="K998" s="1"/>
      <c r="M998" s="1"/>
      <c r="O998" s="1"/>
      <c r="Q998" s="1"/>
    </row>
    <row r="999">
      <c r="A999" s="1"/>
      <c r="C999" s="1"/>
      <c r="E999" s="1"/>
      <c r="G999" s="1"/>
      <c r="I999" s="1"/>
      <c r="K999" s="1"/>
      <c r="M999" s="1"/>
      <c r="O999" s="1"/>
      <c r="Q999" s="1"/>
    </row>
    <row r="1000">
      <c r="A1000" s="1"/>
      <c r="C1000" s="1"/>
      <c r="E1000" s="1"/>
      <c r="G1000" s="1"/>
      <c r="I1000" s="1"/>
      <c r="K1000" s="1"/>
      <c r="M1000" s="1"/>
      <c r="O1000" s="1"/>
      <c r="Q1000" s="1"/>
    </row>
    <row r="1001">
      <c r="C1001" s="1"/>
      <c r="E1001" s="1"/>
      <c r="G1001" s="1"/>
      <c r="I1001" s="1"/>
      <c r="K1001" s="1"/>
      <c r="M1001" s="1"/>
      <c r="O1001" s="1"/>
      <c r="Q1001" s="1"/>
    </row>
  </sheetData>
  <hyperlinks>
    <hyperlink r:id="rId1" ref="O70"/>
  </hyperlinks>
  <drawing r:id="rId2"/>
</worksheet>
</file>