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ylormelo/Desktop/Tabelas city/Tabelas 2023/Julho 2023/"/>
    </mc:Choice>
  </mc:AlternateContent>
  <xr:revisionPtr revIDLastSave="4" documentId="8_{223E7601-4774-AD45-AA8F-BC4CDA2B7FE7}" xr6:coauthVersionLast="47" xr6:coauthVersionMax="47" xr10:uidLastSave="{D77CDCED-348D-4873-8643-3E3AD3540AA3}"/>
  <bookViews>
    <workbookView xWindow="-1120" yWindow="500" windowWidth="38400" windowHeight="21100" tabRatio="669" firstSheet="2" xr2:uid="{00000000-000D-0000-FFFF-FFFF00000000}"/>
  </bookViews>
  <sheets>
    <sheet name="Piloto" sheetId="27" r:id="rId1"/>
    <sheet name="Consulta1" sheetId="28" state="hidden" r:id="rId2"/>
    <sheet name="Tabelas" sheetId="21" r:id="rId3"/>
    <sheet name="Vagas de Garagem" sheetId="19" state="hidden" r:id="rId4"/>
    <sheet name="Escaninhos" sheetId="20" state="hidden" r:id="rId5"/>
    <sheet name="Célio" sheetId="23" state="hidden" r:id="rId6"/>
    <sheet name="Espelho de Vendas - City 15" sheetId="26" r:id="rId7"/>
    <sheet name="BASE Vagas-Escaninhos" sheetId="13" state="hidden" r:id="rId8"/>
  </sheets>
  <definedNames>
    <definedName name="_xlnm._FilterDatabase" localSheetId="7" hidden="1">'BASE Vagas-Escaninhos'!$A$2:$J$305</definedName>
    <definedName name="_xlnm._FilterDatabase" localSheetId="6" hidden="1">'Espelho de Vendas - City 15'!$L$9:$L$17</definedName>
    <definedName name="_xlnm._FilterDatabase" localSheetId="0" hidden="1">Piloto!$B$77:$H$402</definedName>
    <definedName name="_xlnm._FilterDatabase" localSheetId="2" hidden="1">Tabelas!$A$21:$X$349</definedName>
    <definedName name="_xlnm._FilterDatabase" localSheetId="3" hidden="1">'Vagas de Garagem'!$A$1:$E$327</definedName>
    <definedName name="_xlnm.Print_Area" localSheetId="6">'Espelho de Vendas - City 15'!$B$2:$BC$79</definedName>
    <definedName name="_xlnm.Print_Area" localSheetId="2">Tabelas!$B$2:$W$346</definedName>
    <definedName name="DadosExternos_1" localSheetId="1" hidden="1">'Consulta1'!$A$1:$AL$324</definedName>
    <definedName name="Excel_BuiltIn_Print_Area_3" localSheetId="6">#REF!</definedName>
    <definedName name="Excel_BuiltIn_Print_Area_3">#REF!</definedName>
    <definedName name="_xlnm.Print_Titles" localSheetId="2">Tabelas!$2:$23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2" i="27" l="1"/>
  <c r="S22" i="21"/>
  <c r="C14" i="21"/>
  <c r="H14" i="21"/>
  <c r="T19" i="21"/>
  <c r="S19" i="21"/>
  <c r="Q19" i="21"/>
  <c r="P19" i="21"/>
  <c r="R19" i="21"/>
  <c r="R17" i="21"/>
  <c r="E275" i="27" l="1"/>
  <c r="E246" i="27"/>
  <c r="S437" i="27" l="1"/>
  <c r="X43" i="21"/>
  <c r="X39" i="21"/>
  <c r="X38" i="21"/>
  <c r="X37" i="21"/>
  <c r="X34" i="21"/>
  <c r="X33" i="21"/>
  <c r="X30" i="21"/>
  <c r="X27" i="21"/>
  <c r="X24" i="21"/>
  <c r="AL434" i="27"/>
  <c r="AL462" i="27"/>
  <c r="AM437" i="27"/>
  <c r="AM438" i="27" s="1"/>
  <c r="AM439" i="27" s="1"/>
  <c r="AM440" i="27" s="1"/>
  <c r="AM441" i="27" s="1"/>
  <c r="AM442" i="27" s="1"/>
  <c r="AM443" i="27" s="1"/>
  <c r="AM444" i="27" s="1"/>
  <c r="AM445" i="27" s="1"/>
  <c r="AM446" i="27" s="1"/>
  <c r="AM447" i="27" s="1"/>
  <c r="AM448" i="27" s="1"/>
  <c r="AM449" i="27" s="1"/>
  <c r="AM450" i="27" s="1"/>
  <c r="AM451" i="27" s="1"/>
  <c r="AM452" i="27" s="1"/>
  <c r="AM453" i="27" s="1"/>
  <c r="AM454" i="27" s="1"/>
  <c r="AM455" i="27" s="1"/>
  <c r="AM456" i="27" s="1"/>
  <c r="AM457" i="27" s="1"/>
  <c r="AM458" i="27" s="1"/>
  <c r="AM459" i="27" s="1"/>
  <c r="AM460" i="27" s="1"/>
  <c r="AM461" i="27" s="1"/>
  <c r="AJ434" i="27"/>
  <c r="AJ462" i="27"/>
  <c r="AK437" i="27"/>
  <c r="AK438" i="27" s="1"/>
  <c r="AK439" i="27" s="1"/>
  <c r="AK440" i="27" s="1"/>
  <c r="AK441" i="27" s="1"/>
  <c r="AK442" i="27" s="1"/>
  <c r="AK443" i="27" s="1"/>
  <c r="AK444" i="27" s="1"/>
  <c r="AK445" i="27" s="1"/>
  <c r="AK446" i="27" s="1"/>
  <c r="AK447" i="27" s="1"/>
  <c r="AK448" i="27" s="1"/>
  <c r="AK449" i="27" s="1"/>
  <c r="AK450" i="27" s="1"/>
  <c r="AK451" i="27" s="1"/>
  <c r="AK452" i="27" s="1"/>
  <c r="AK453" i="27" s="1"/>
  <c r="AK454" i="27" s="1"/>
  <c r="AK455" i="27" s="1"/>
  <c r="AK456" i="27" s="1"/>
  <c r="AK457" i="27" s="1"/>
  <c r="AK458" i="27" s="1"/>
  <c r="AK459" i="27" s="1"/>
  <c r="AK460" i="27" s="1"/>
  <c r="AK461" i="27" s="1"/>
  <c r="AH434" i="27"/>
  <c r="AH462" i="27"/>
  <c r="AI437" i="27"/>
  <c r="AI438" i="27" s="1"/>
  <c r="AI439" i="27" s="1"/>
  <c r="AI440" i="27" s="1"/>
  <c r="AI441" i="27" s="1"/>
  <c r="AI442" i="27" s="1"/>
  <c r="AI443" i="27" s="1"/>
  <c r="AI444" i="27" s="1"/>
  <c r="AI445" i="27" s="1"/>
  <c r="AI446" i="27" s="1"/>
  <c r="AI447" i="27" s="1"/>
  <c r="AI448" i="27" s="1"/>
  <c r="AI449" i="27" s="1"/>
  <c r="AI450" i="27" s="1"/>
  <c r="AI451" i="27" s="1"/>
  <c r="AI452" i="27" s="1"/>
  <c r="AI453" i="27" s="1"/>
  <c r="AI454" i="27" s="1"/>
  <c r="AI455" i="27" s="1"/>
  <c r="AI456" i="27" s="1"/>
  <c r="AI457" i="27" s="1"/>
  <c r="AI458" i="27" s="1"/>
  <c r="AI459" i="27" s="1"/>
  <c r="AI460" i="27" s="1"/>
  <c r="AI461" i="27" s="1"/>
  <c r="AF434" i="27"/>
  <c r="AF462" i="27"/>
  <c r="AG437" i="27"/>
  <c r="AG438" i="27" s="1"/>
  <c r="AG439" i="27" s="1"/>
  <c r="AG440" i="27" s="1"/>
  <c r="AG441" i="27" s="1"/>
  <c r="AG442" i="27" s="1"/>
  <c r="AG443" i="27" s="1"/>
  <c r="AG444" i="27" s="1"/>
  <c r="AG445" i="27" s="1"/>
  <c r="AG446" i="27" s="1"/>
  <c r="AG447" i="27" s="1"/>
  <c r="AG448" i="27" s="1"/>
  <c r="AG449" i="27" s="1"/>
  <c r="AG450" i="27" s="1"/>
  <c r="AG451" i="27" s="1"/>
  <c r="AG452" i="27" s="1"/>
  <c r="AG453" i="27" s="1"/>
  <c r="AG454" i="27" s="1"/>
  <c r="AG455" i="27" s="1"/>
  <c r="AG456" i="27" s="1"/>
  <c r="AG457" i="27" s="1"/>
  <c r="AG458" i="27" s="1"/>
  <c r="AG459" i="27" s="1"/>
  <c r="AG460" i="27" s="1"/>
  <c r="AG461" i="27" s="1"/>
  <c r="AD434" i="27"/>
  <c r="AB434" i="27"/>
  <c r="A426" i="27"/>
  <c r="A425" i="27"/>
  <c r="A424" i="27"/>
  <c r="A423" i="27"/>
  <c r="A422" i="27"/>
  <c r="A421" i="27"/>
  <c r="C53" i="27"/>
  <c r="C54" i="27"/>
  <c r="C55" i="27"/>
  <c r="C56" i="27"/>
  <c r="C57" i="27"/>
  <c r="C58" i="27"/>
  <c r="AD462" i="27"/>
  <c r="AE437" i="27"/>
  <c r="AE438" i="27" s="1"/>
  <c r="AE439" i="27" s="1"/>
  <c r="AE440" i="27" s="1"/>
  <c r="AE441" i="27" s="1"/>
  <c r="AE442" i="27" s="1"/>
  <c r="AE443" i="27" s="1"/>
  <c r="AE444" i="27" s="1"/>
  <c r="AE445" i="27" s="1"/>
  <c r="AE446" i="27" s="1"/>
  <c r="AE447" i="27" s="1"/>
  <c r="AE448" i="27" s="1"/>
  <c r="AE449" i="27" s="1"/>
  <c r="AE450" i="27" s="1"/>
  <c r="AE451" i="27" s="1"/>
  <c r="AE452" i="27" s="1"/>
  <c r="AE453" i="27" s="1"/>
  <c r="AE454" i="27" s="1"/>
  <c r="AE455" i="27" s="1"/>
  <c r="AE456" i="27" s="1"/>
  <c r="AE457" i="27" s="1"/>
  <c r="AE458" i="27" s="1"/>
  <c r="AE459" i="27" s="1"/>
  <c r="AE460" i="27" s="1"/>
  <c r="AE461" i="27" s="1"/>
  <c r="C52" i="27"/>
  <c r="N401" i="27"/>
  <c r="L401" i="27"/>
  <c r="N400" i="27"/>
  <c r="L400" i="27"/>
  <c r="C400" i="27" s="1"/>
  <c r="N399" i="27"/>
  <c r="L399" i="27"/>
  <c r="C399" i="27" s="1"/>
  <c r="N398" i="27"/>
  <c r="L398" i="27"/>
  <c r="C398" i="27" s="1"/>
  <c r="N397" i="27"/>
  <c r="L397" i="27"/>
  <c r="N396" i="27"/>
  <c r="L396" i="27"/>
  <c r="C396" i="27" s="1"/>
  <c r="N395" i="27"/>
  <c r="L395" i="27"/>
  <c r="N394" i="27"/>
  <c r="L394" i="27"/>
  <c r="C394" i="27" s="1"/>
  <c r="N393" i="27"/>
  <c r="L393" i="27"/>
  <c r="C393" i="27" s="1"/>
  <c r="N392" i="27"/>
  <c r="L392" i="27"/>
  <c r="C392" i="27" s="1"/>
  <c r="N391" i="27"/>
  <c r="L391" i="27"/>
  <c r="N390" i="27"/>
  <c r="L390" i="27"/>
  <c r="C390" i="27" s="1"/>
  <c r="N389" i="27"/>
  <c r="L389" i="27"/>
  <c r="N388" i="27"/>
  <c r="L388" i="27"/>
  <c r="C388" i="27" s="1"/>
  <c r="N387" i="27"/>
  <c r="L387" i="27"/>
  <c r="C387" i="27" s="1"/>
  <c r="N386" i="27"/>
  <c r="L386" i="27"/>
  <c r="C386" i="27" s="1"/>
  <c r="N385" i="27"/>
  <c r="L385" i="27"/>
  <c r="N384" i="27"/>
  <c r="L384" i="27"/>
  <c r="C384" i="27" s="1"/>
  <c r="N383" i="27"/>
  <c r="L383" i="27"/>
  <c r="N382" i="27"/>
  <c r="L382" i="27"/>
  <c r="C382" i="27" s="1"/>
  <c r="N381" i="27"/>
  <c r="L381" i="27"/>
  <c r="C381" i="27" s="1"/>
  <c r="N380" i="27"/>
  <c r="L380" i="27"/>
  <c r="C380" i="27" s="1"/>
  <c r="N379" i="27"/>
  <c r="L379" i="27"/>
  <c r="N378" i="27"/>
  <c r="L378" i="27"/>
  <c r="C378" i="27" s="1"/>
  <c r="N377" i="27"/>
  <c r="L377" i="27"/>
  <c r="N376" i="27"/>
  <c r="L376" i="27"/>
  <c r="C376" i="27" s="1"/>
  <c r="N375" i="27"/>
  <c r="L375" i="27"/>
  <c r="C375" i="27" s="1"/>
  <c r="N374" i="27"/>
  <c r="L374" i="27"/>
  <c r="C374" i="27" s="1"/>
  <c r="N373" i="27"/>
  <c r="L373" i="27"/>
  <c r="N372" i="27"/>
  <c r="L372" i="27"/>
  <c r="C372" i="27" s="1"/>
  <c r="N371" i="27"/>
  <c r="L371" i="27"/>
  <c r="N370" i="27"/>
  <c r="L370" i="27"/>
  <c r="C370" i="27" s="1"/>
  <c r="N369" i="27"/>
  <c r="L369" i="27"/>
  <c r="C369" i="27" s="1"/>
  <c r="N368" i="27"/>
  <c r="L368" i="27"/>
  <c r="C368" i="27" s="1"/>
  <c r="N367" i="27"/>
  <c r="L367" i="27"/>
  <c r="N366" i="27"/>
  <c r="L366" i="27"/>
  <c r="C366" i="27" s="1"/>
  <c r="N365" i="27"/>
  <c r="L365" i="27"/>
  <c r="N364" i="27"/>
  <c r="L364" i="27"/>
  <c r="C364" i="27" s="1"/>
  <c r="N363" i="27"/>
  <c r="L363" i="27"/>
  <c r="C363" i="27" s="1"/>
  <c r="N362" i="27"/>
  <c r="L362" i="27"/>
  <c r="C362" i="27" s="1"/>
  <c r="N361" i="27"/>
  <c r="L361" i="27"/>
  <c r="N360" i="27"/>
  <c r="L360" i="27"/>
  <c r="C360" i="27" s="1"/>
  <c r="N359" i="27"/>
  <c r="L359" i="27"/>
  <c r="N358" i="27"/>
  <c r="L358" i="27"/>
  <c r="C358" i="27" s="1"/>
  <c r="N357" i="27"/>
  <c r="L357" i="27"/>
  <c r="C357" i="27" s="1"/>
  <c r="N356" i="27"/>
  <c r="L356" i="27"/>
  <c r="C356" i="27" s="1"/>
  <c r="N355" i="27"/>
  <c r="L355" i="27"/>
  <c r="N354" i="27"/>
  <c r="L354" i="27"/>
  <c r="C354" i="27" s="1"/>
  <c r="N353" i="27"/>
  <c r="L353" i="27"/>
  <c r="N352" i="27"/>
  <c r="L352" i="27"/>
  <c r="C352" i="27" s="1"/>
  <c r="N351" i="27"/>
  <c r="L351" i="27"/>
  <c r="C351" i="27" s="1"/>
  <c r="N350" i="27"/>
  <c r="L350" i="27"/>
  <c r="N349" i="27"/>
  <c r="L349" i="27"/>
  <c r="N348" i="27"/>
  <c r="L348" i="27"/>
  <c r="C348" i="27" s="1"/>
  <c r="N347" i="27"/>
  <c r="L347" i="27"/>
  <c r="N346" i="27"/>
  <c r="L346" i="27"/>
  <c r="C346" i="27" s="1"/>
  <c r="N345" i="27"/>
  <c r="L345" i="27"/>
  <c r="C345" i="27" s="1"/>
  <c r="N344" i="27"/>
  <c r="L344" i="27"/>
  <c r="C344" i="27" s="1"/>
  <c r="N343" i="27"/>
  <c r="L343" i="27"/>
  <c r="N342" i="27"/>
  <c r="L342" i="27"/>
  <c r="C342" i="27" s="1"/>
  <c r="N341" i="27"/>
  <c r="L341" i="27"/>
  <c r="N340" i="27"/>
  <c r="L340" i="27"/>
  <c r="C340" i="27" s="1"/>
  <c r="N339" i="27"/>
  <c r="L339" i="27"/>
  <c r="C339" i="27" s="1"/>
  <c r="N338" i="27"/>
  <c r="L338" i="27"/>
  <c r="C338" i="27" s="1"/>
  <c r="N337" i="27"/>
  <c r="L337" i="27"/>
  <c r="N336" i="27"/>
  <c r="L336" i="27"/>
  <c r="C336" i="27" s="1"/>
  <c r="N335" i="27"/>
  <c r="L335" i="27"/>
  <c r="N334" i="27"/>
  <c r="L334" i="27"/>
  <c r="C334" i="27" s="1"/>
  <c r="N333" i="27"/>
  <c r="L333" i="27"/>
  <c r="C333" i="27" s="1"/>
  <c r="N332" i="27"/>
  <c r="L332" i="27"/>
  <c r="C332" i="27" s="1"/>
  <c r="N331" i="27"/>
  <c r="L331" i="27"/>
  <c r="N330" i="27"/>
  <c r="L330" i="27"/>
  <c r="C330" i="27" s="1"/>
  <c r="N329" i="27"/>
  <c r="L329" i="27"/>
  <c r="N328" i="27"/>
  <c r="L328" i="27"/>
  <c r="C328" i="27" s="1"/>
  <c r="N327" i="27"/>
  <c r="L327" i="27"/>
  <c r="C327" i="27" s="1"/>
  <c r="N326" i="27"/>
  <c r="L326" i="27"/>
  <c r="C326" i="27" s="1"/>
  <c r="N325" i="27"/>
  <c r="L325" i="27"/>
  <c r="N324" i="27"/>
  <c r="L324" i="27"/>
  <c r="C324" i="27" s="1"/>
  <c r="N323" i="27"/>
  <c r="L323" i="27"/>
  <c r="N322" i="27"/>
  <c r="L322" i="27"/>
  <c r="C322" i="27" s="1"/>
  <c r="N321" i="27"/>
  <c r="L321" i="27"/>
  <c r="C321" i="27" s="1"/>
  <c r="N320" i="27"/>
  <c r="L320" i="27"/>
  <c r="C320" i="27" s="1"/>
  <c r="N319" i="27"/>
  <c r="L319" i="27"/>
  <c r="N318" i="27"/>
  <c r="L318" i="27"/>
  <c r="C318" i="27" s="1"/>
  <c r="N317" i="27"/>
  <c r="L317" i="27"/>
  <c r="N316" i="27"/>
  <c r="L316" i="27"/>
  <c r="C316" i="27" s="1"/>
  <c r="N315" i="27"/>
  <c r="L315" i="27"/>
  <c r="C315" i="27" s="1"/>
  <c r="N314" i="27"/>
  <c r="L314" i="27"/>
  <c r="C314" i="27" s="1"/>
  <c r="N313" i="27"/>
  <c r="L313" i="27"/>
  <c r="N312" i="27"/>
  <c r="L312" i="27"/>
  <c r="C312" i="27" s="1"/>
  <c r="N311" i="27"/>
  <c r="L311" i="27"/>
  <c r="N310" i="27"/>
  <c r="L310" i="27"/>
  <c r="C310" i="27" s="1"/>
  <c r="N309" i="27"/>
  <c r="L309" i="27"/>
  <c r="C309" i="27" s="1"/>
  <c r="N308" i="27"/>
  <c r="L308" i="27"/>
  <c r="C308" i="27" s="1"/>
  <c r="N307" i="27"/>
  <c r="L307" i="27"/>
  <c r="N306" i="27"/>
  <c r="L306" i="27"/>
  <c r="C306" i="27" s="1"/>
  <c r="N305" i="27"/>
  <c r="L305" i="27"/>
  <c r="N304" i="27"/>
  <c r="L304" i="27"/>
  <c r="C304" i="27" s="1"/>
  <c r="N303" i="27"/>
  <c r="L303" i="27"/>
  <c r="C303" i="27" s="1"/>
  <c r="N302" i="27"/>
  <c r="L302" i="27"/>
  <c r="C302" i="27" s="1"/>
  <c r="N301" i="27"/>
  <c r="L301" i="27"/>
  <c r="N300" i="27"/>
  <c r="L300" i="27"/>
  <c r="C300" i="27" s="1"/>
  <c r="N299" i="27"/>
  <c r="L299" i="27"/>
  <c r="N298" i="27"/>
  <c r="L298" i="27"/>
  <c r="C298" i="27" s="1"/>
  <c r="N297" i="27"/>
  <c r="L297" i="27"/>
  <c r="C297" i="27" s="1"/>
  <c r="N296" i="27"/>
  <c r="L296" i="27"/>
  <c r="C296" i="27" s="1"/>
  <c r="N295" i="27"/>
  <c r="L295" i="27"/>
  <c r="N294" i="27"/>
  <c r="L294" i="27"/>
  <c r="C294" i="27" s="1"/>
  <c r="N293" i="27"/>
  <c r="L293" i="27"/>
  <c r="N292" i="27"/>
  <c r="L292" i="27"/>
  <c r="C292" i="27" s="1"/>
  <c r="N291" i="27"/>
  <c r="L291" i="27"/>
  <c r="C291" i="27" s="1"/>
  <c r="N290" i="27"/>
  <c r="L290" i="27"/>
  <c r="C290" i="27" s="1"/>
  <c r="N289" i="27"/>
  <c r="L289" i="27"/>
  <c r="N288" i="27"/>
  <c r="L288" i="27"/>
  <c r="C288" i="27" s="1"/>
  <c r="N287" i="27"/>
  <c r="L287" i="27"/>
  <c r="N286" i="27"/>
  <c r="L286" i="27"/>
  <c r="C286" i="27" s="1"/>
  <c r="N285" i="27"/>
  <c r="L285" i="27"/>
  <c r="C285" i="27" s="1"/>
  <c r="N284" i="27"/>
  <c r="L284" i="27"/>
  <c r="C284" i="27" s="1"/>
  <c r="N283" i="27"/>
  <c r="L283" i="27"/>
  <c r="N282" i="27"/>
  <c r="L282" i="27"/>
  <c r="C282" i="27" s="1"/>
  <c r="N281" i="27"/>
  <c r="L281" i="27"/>
  <c r="N280" i="27"/>
  <c r="L280" i="27"/>
  <c r="C280" i="27" s="1"/>
  <c r="N279" i="27"/>
  <c r="L279" i="27"/>
  <c r="C279" i="27" s="1"/>
  <c r="N278" i="27"/>
  <c r="L278" i="27"/>
  <c r="C278" i="27" s="1"/>
  <c r="N277" i="27"/>
  <c r="L277" i="27"/>
  <c r="N276" i="27"/>
  <c r="L276" i="27"/>
  <c r="C276" i="27" s="1"/>
  <c r="N275" i="27"/>
  <c r="L275" i="27"/>
  <c r="N274" i="27"/>
  <c r="L274" i="27"/>
  <c r="C274" i="27" s="1"/>
  <c r="N273" i="27"/>
  <c r="L273" i="27"/>
  <c r="C273" i="27" s="1"/>
  <c r="N272" i="27"/>
  <c r="L272" i="27"/>
  <c r="C272" i="27" s="1"/>
  <c r="N271" i="27"/>
  <c r="L271" i="27"/>
  <c r="N270" i="27"/>
  <c r="L270" i="27"/>
  <c r="C270" i="27" s="1"/>
  <c r="N269" i="27"/>
  <c r="L269" i="27"/>
  <c r="N268" i="27"/>
  <c r="L268" i="27"/>
  <c r="C268" i="27" s="1"/>
  <c r="N267" i="27"/>
  <c r="L267" i="27"/>
  <c r="C267" i="27" s="1"/>
  <c r="N266" i="27"/>
  <c r="L266" i="27"/>
  <c r="C266" i="27" s="1"/>
  <c r="N265" i="27"/>
  <c r="L265" i="27"/>
  <c r="N264" i="27"/>
  <c r="L264" i="27"/>
  <c r="C264" i="27" s="1"/>
  <c r="N263" i="27"/>
  <c r="L263" i="27"/>
  <c r="N262" i="27"/>
  <c r="L262" i="27"/>
  <c r="C262" i="27" s="1"/>
  <c r="N261" i="27"/>
  <c r="L261" i="27"/>
  <c r="C261" i="27" s="1"/>
  <c r="N260" i="27"/>
  <c r="L260" i="27"/>
  <c r="C260" i="27" s="1"/>
  <c r="N259" i="27"/>
  <c r="L259" i="27"/>
  <c r="N258" i="27"/>
  <c r="L258" i="27"/>
  <c r="C258" i="27" s="1"/>
  <c r="N257" i="27"/>
  <c r="L257" i="27"/>
  <c r="N256" i="27"/>
  <c r="L256" i="27"/>
  <c r="C256" i="27" s="1"/>
  <c r="N255" i="27"/>
  <c r="L255" i="27"/>
  <c r="C255" i="27" s="1"/>
  <c r="N254" i="27"/>
  <c r="L254" i="27"/>
  <c r="C254" i="27" s="1"/>
  <c r="N253" i="27"/>
  <c r="L253" i="27"/>
  <c r="N252" i="27"/>
  <c r="L252" i="27"/>
  <c r="C252" i="27" s="1"/>
  <c r="N251" i="27"/>
  <c r="L251" i="27"/>
  <c r="N250" i="27"/>
  <c r="L250" i="27"/>
  <c r="C250" i="27" s="1"/>
  <c r="N249" i="27"/>
  <c r="L249" i="27"/>
  <c r="C249" i="27" s="1"/>
  <c r="N248" i="27"/>
  <c r="L248" i="27"/>
  <c r="C248" i="27" s="1"/>
  <c r="N247" i="27"/>
  <c r="L247" i="27"/>
  <c r="N246" i="27"/>
  <c r="L246" i="27"/>
  <c r="C246" i="27" s="1"/>
  <c r="N245" i="27"/>
  <c r="L245" i="27"/>
  <c r="N244" i="27"/>
  <c r="L244" i="27"/>
  <c r="C244" i="27" s="1"/>
  <c r="N243" i="27"/>
  <c r="L243" i="27"/>
  <c r="C243" i="27" s="1"/>
  <c r="N242" i="27"/>
  <c r="L242" i="27"/>
  <c r="C242" i="27" s="1"/>
  <c r="N241" i="27"/>
  <c r="L241" i="27"/>
  <c r="N240" i="27"/>
  <c r="L240" i="27"/>
  <c r="C240" i="27" s="1"/>
  <c r="N239" i="27"/>
  <c r="L239" i="27"/>
  <c r="N238" i="27"/>
  <c r="L238" i="27"/>
  <c r="C238" i="27" s="1"/>
  <c r="N237" i="27"/>
  <c r="L237" i="27"/>
  <c r="C237" i="27" s="1"/>
  <c r="N236" i="27"/>
  <c r="L236" i="27"/>
  <c r="C236" i="27" s="1"/>
  <c r="N235" i="27"/>
  <c r="L235" i="27"/>
  <c r="N234" i="27"/>
  <c r="L234" i="27"/>
  <c r="C234" i="27" s="1"/>
  <c r="N233" i="27"/>
  <c r="L233" i="27"/>
  <c r="N232" i="27"/>
  <c r="L232" i="27"/>
  <c r="C232" i="27" s="1"/>
  <c r="N231" i="27"/>
  <c r="L231" i="27"/>
  <c r="C231" i="27" s="1"/>
  <c r="N230" i="27"/>
  <c r="L230" i="27"/>
  <c r="C230" i="27" s="1"/>
  <c r="N229" i="27"/>
  <c r="L229" i="27"/>
  <c r="N228" i="27"/>
  <c r="L228" i="27"/>
  <c r="C228" i="27" s="1"/>
  <c r="N227" i="27"/>
  <c r="L227" i="27"/>
  <c r="N226" i="27"/>
  <c r="L226" i="27"/>
  <c r="C226" i="27" s="1"/>
  <c r="N225" i="27"/>
  <c r="L225" i="27"/>
  <c r="C225" i="27" s="1"/>
  <c r="N224" i="27"/>
  <c r="L224" i="27"/>
  <c r="C224" i="27" s="1"/>
  <c r="N223" i="27"/>
  <c r="L223" i="27"/>
  <c r="N222" i="27"/>
  <c r="L222" i="27"/>
  <c r="C222" i="27" s="1"/>
  <c r="N221" i="27"/>
  <c r="L221" i="27"/>
  <c r="N220" i="27"/>
  <c r="L220" i="27"/>
  <c r="C220" i="27" s="1"/>
  <c r="N219" i="27"/>
  <c r="L219" i="27"/>
  <c r="C219" i="27" s="1"/>
  <c r="N218" i="27"/>
  <c r="L218" i="27"/>
  <c r="C218" i="27" s="1"/>
  <c r="N217" i="27"/>
  <c r="L217" i="27"/>
  <c r="N216" i="27"/>
  <c r="L216" i="27"/>
  <c r="C216" i="27" s="1"/>
  <c r="N215" i="27"/>
  <c r="L215" i="27"/>
  <c r="N214" i="27"/>
  <c r="L214" i="27"/>
  <c r="C214" i="27" s="1"/>
  <c r="N213" i="27"/>
  <c r="L213" i="27"/>
  <c r="C213" i="27" s="1"/>
  <c r="N212" i="27"/>
  <c r="L212" i="27"/>
  <c r="C212" i="27" s="1"/>
  <c r="N211" i="27"/>
  <c r="L211" i="27"/>
  <c r="N210" i="27"/>
  <c r="L210" i="27"/>
  <c r="C210" i="27" s="1"/>
  <c r="N209" i="27"/>
  <c r="L209" i="27"/>
  <c r="N208" i="27"/>
  <c r="L208" i="27"/>
  <c r="C208" i="27" s="1"/>
  <c r="N207" i="27"/>
  <c r="L207" i="27"/>
  <c r="C207" i="27" s="1"/>
  <c r="N206" i="27"/>
  <c r="L206" i="27"/>
  <c r="C206" i="27" s="1"/>
  <c r="N205" i="27"/>
  <c r="L205" i="27"/>
  <c r="N204" i="27"/>
  <c r="L204" i="27"/>
  <c r="C204" i="27" s="1"/>
  <c r="N203" i="27"/>
  <c r="L203" i="27"/>
  <c r="N202" i="27"/>
  <c r="L202" i="27"/>
  <c r="C202" i="27" s="1"/>
  <c r="N201" i="27"/>
  <c r="L201" i="27"/>
  <c r="C201" i="27" s="1"/>
  <c r="N200" i="27"/>
  <c r="L200" i="27"/>
  <c r="C200" i="27" s="1"/>
  <c r="N199" i="27"/>
  <c r="L199" i="27"/>
  <c r="N198" i="27"/>
  <c r="L198" i="27"/>
  <c r="C198" i="27" s="1"/>
  <c r="N197" i="27"/>
  <c r="L197" i="27"/>
  <c r="N196" i="27"/>
  <c r="L196" i="27"/>
  <c r="C196" i="27" s="1"/>
  <c r="N195" i="27"/>
  <c r="L195" i="27"/>
  <c r="C195" i="27" s="1"/>
  <c r="N194" i="27"/>
  <c r="L194" i="27"/>
  <c r="C194" i="27" s="1"/>
  <c r="N193" i="27"/>
  <c r="L193" i="27"/>
  <c r="N192" i="27"/>
  <c r="L192" i="27"/>
  <c r="C192" i="27" s="1"/>
  <c r="N191" i="27"/>
  <c r="L191" i="27"/>
  <c r="N190" i="27"/>
  <c r="L190" i="27"/>
  <c r="C190" i="27" s="1"/>
  <c r="N189" i="27"/>
  <c r="L189" i="27"/>
  <c r="C189" i="27" s="1"/>
  <c r="N188" i="27"/>
  <c r="L188" i="27"/>
  <c r="C188" i="27" s="1"/>
  <c r="N187" i="27"/>
  <c r="L187" i="27"/>
  <c r="N186" i="27"/>
  <c r="L186" i="27"/>
  <c r="C186" i="27" s="1"/>
  <c r="N185" i="27"/>
  <c r="L185" i="27"/>
  <c r="N184" i="27"/>
  <c r="L184" i="27"/>
  <c r="C184" i="27" s="1"/>
  <c r="N183" i="27"/>
  <c r="L183" i="27"/>
  <c r="C183" i="27" s="1"/>
  <c r="N182" i="27"/>
  <c r="L182" i="27"/>
  <c r="C182" i="27" s="1"/>
  <c r="N181" i="27"/>
  <c r="L181" i="27"/>
  <c r="N180" i="27"/>
  <c r="L180" i="27"/>
  <c r="C180" i="27" s="1"/>
  <c r="N179" i="27"/>
  <c r="L179" i="27"/>
  <c r="N178" i="27"/>
  <c r="L178" i="27"/>
  <c r="C178" i="27" s="1"/>
  <c r="N177" i="27"/>
  <c r="L177" i="27"/>
  <c r="C177" i="27" s="1"/>
  <c r="N176" i="27"/>
  <c r="L176" i="27"/>
  <c r="C176" i="27" s="1"/>
  <c r="N175" i="27"/>
  <c r="L175" i="27"/>
  <c r="N174" i="27"/>
  <c r="L174" i="27"/>
  <c r="C174" i="27" s="1"/>
  <c r="N173" i="27"/>
  <c r="L173" i="27"/>
  <c r="N172" i="27"/>
  <c r="L172" i="27"/>
  <c r="C172" i="27" s="1"/>
  <c r="N171" i="27"/>
  <c r="L171" i="27"/>
  <c r="C171" i="27" s="1"/>
  <c r="N170" i="27"/>
  <c r="L170" i="27"/>
  <c r="C170" i="27" s="1"/>
  <c r="N169" i="27"/>
  <c r="L169" i="27"/>
  <c r="N168" i="27"/>
  <c r="L168" i="27"/>
  <c r="C168" i="27" s="1"/>
  <c r="N167" i="27"/>
  <c r="L167" i="27"/>
  <c r="N166" i="27"/>
  <c r="L166" i="27"/>
  <c r="C166" i="27" s="1"/>
  <c r="N165" i="27"/>
  <c r="L165" i="27"/>
  <c r="C165" i="27" s="1"/>
  <c r="N164" i="27"/>
  <c r="L164" i="27"/>
  <c r="C164" i="27" s="1"/>
  <c r="N163" i="27"/>
  <c r="L163" i="27"/>
  <c r="N162" i="27"/>
  <c r="L162" i="27"/>
  <c r="C162" i="27" s="1"/>
  <c r="N161" i="27"/>
  <c r="L161" i="27"/>
  <c r="N160" i="27"/>
  <c r="L160" i="27"/>
  <c r="C160" i="27" s="1"/>
  <c r="N159" i="27"/>
  <c r="L159" i="27"/>
  <c r="C159" i="27" s="1"/>
  <c r="N158" i="27"/>
  <c r="L158" i="27"/>
  <c r="C158" i="27" s="1"/>
  <c r="N157" i="27"/>
  <c r="L157" i="27"/>
  <c r="N156" i="27"/>
  <c r="L156" i="27"/>
  <c r="C156" i="27" s="1"/>
  <c r="N155" i="27"/>
  <c r="L155" i="27"/>
  <c r="N154" i="27"/>
  <c r="L154" i="27"/>
  <c r="C154" i="27" s="1"/>
  <c r="N153" i="27"/>
  <c r="L153" i="27"/>
  <c r="C153" i="27" s="1"/>
  <c r="N152" i="27"/>
  <c r="L152" i="27"/>
  <c r="C152" i="27" s="1"/>
  <c r="N151" i="27"/>
  <c r="L151" i="27"/>
  <c r="N150" i="27"/>
  <c r="L150" i="27"/>
  <c r="C150" i="27" s="1"/>
  <c r="N149" i="27"/>
  <c r="L149" i="27"/>
  <c r="N148" i="27"/>
  <c r="L148" i="27"/>
  <c r="C148" i="27" s="1"/>
  <c r="N147" i="27"/>
  <c r="L147" i="27"/>
  <c r="C147" i="27" s="1"/>
  <c r="N146" i="27"/>
  <c r="L146" i="27"/>
  <c r="C146" i="27" s="1"/>
  <c r="N145" i="27"/>
  <c r="L145" i="27"/>
  <c r="N144" i="27"/>
  <c r="L144" i="27"/>
  <c r="C144" i="27" s="1"/>
  <c r="N143" i="27"/>
  <c r="L143" i="27"/>
  <c r="N142" i="27"/>
  <c r="L142" i="27"/>
  <c r="C142" i="27" s="1"/>
  <c r="N141" i="27"/>
  <c r="L141" i="27"/>
  <c r="C141" i="27" s="1"/>
  <c r="N140" i="27"/>
  <c r="L140" i="27"/>
  <c r="C140" i="27" s="1"/>
  <c r="N139" i="27"/>
  <c r="L139" i="27"/>
  <c r="N138" i="27"/>
  <c r="L138" i="27"/>
  <c r="C138" i="27" s="1"/>
  <c r="N137" i="27"/>
  <c r="L137" i="27"/>
  <c r="N136" i="27"/>
  <c r="L136" i="27"/>
  <c r="C136" i="27" s="1"/>
  <c r="N135" i="27"/>
  <c r="L135" i="27"/>
  <c r="C135" i="27" s="1"/>
  <c r="N134" i="27"/>
  <c r="L134" i="27"/>
  <c r="C134" i="27" s="1"/>
  <c r="N133" i="27"/>
  <c r="L133" i="27"/>
  <c r="N132" i="27"/>
  <c r="L132" i="27"/>
  <c r="C132" i="27" s="1"/>
  <c r="N131" i="27"/>
  <c r="L131" i="27"/>
  <c r="N130" i="27"/>
  <c r="L130" i="27"/>
  <c r="C130" i="27" s="1"/>
  <c r="N129" i="27"/>
  <c r="L129" i="27"/>
  <c r="C129" i="27" s="1"/>
  <c r="N128" i="27"/>
  <c r="L128" i="27"/>
  <c r="C128" i="27" s="1"/>
  <c r="N127" i="27"/>
  <c r="L127" i="27"/>
  <c r="N126" i="27"/>
  <c r="L126" i="27"/>
  <c r="C126" i="27" s="1"/>
  <c r="N125" i="27"/>
  <c r="L125" i="27"/>
  <c r="N124" i="27"/>
  <c r="L124" i="27"/>
  <c r="C124" i="27" s="1"/>
  <c r="N123" i="27"/>
  <c r="L123" i="27"/>
  <c r="C123" i="27" s="1"/>
  <c r="N122" i="27"/>
  <c r="L122" i="27"/>
  <c r="C122" i="27" s="1"/>
  <c r="N121" i="27"/>
  <c r="L121" i="27"/>
  <c r="N120" i="27"/>
  <c r="L120" i="27"/>
  <c r="C120" i="27" s="1"/>
  <c r="N119" i="27"/>
  <c r="L119" i="27"/>
  <c r="N118" i="27"/>
  <c r="L118" i="27"/>
  <c r="C118" i="27" s="1"/>
  <c r="N117" i="27"/>
  <c r="L117" i="27"/>
  <c r="C117" i="27" s="1"/>
  <c r="N116" i="27"/>
  <c r="L116" i="27"/>
  <c r="C116" i="27" s="1"/>
  <c r="N115" i="27"/>
  <c r="L115" i="27"/>
  <c r="N114" i="27"/>
  <c r="L114" i="27"/>
  <c r="C114" i="27" s="1"/>
  <c r="N113" i="27"/>
  <c r="L113" i="27"/>
  <c r="N112" i="27"/>
  <c r="L112" i="27"/>
  <c r="C112" i="27" s="1"/>
  <c r="N111" i="27"/>
  <c r="L111" i="27"/>
  <c r="C111" i="27" s="1"/>
  <c r="N110" i="27"/>
  <c r="L110" i="27"/>
  <c r="C110" i="27" s="1"/>
  <c r="N109" i="27"/>
  <c r="L109" i="27"/>
  <c r="N108" i="27"/>
  <c r="L108" i="27"/>
  <c r="C108" i="27" s="1"/>
  <c r="N107" i="27"/>
  <c r="L107" i="27"/>
  <c r="N106" i="27"/>
  <c r="L106" i="27"/>
  <c r="C106" i="27" s="1"/>
  <c r="N105" i="27"/>
  <c r="L105" i="27"/>
  <c r="C105" i="27" s="1"/>
  <c r="N104" i="27"/>
  <c r="L104" i="27"/>
  <c r="C104" i="27" s="1"/>
  <c r="X346" i="21"/>
  <c r="X345" i="21"/>
  <c r="X344" i="21"/>
  <c r="X343" i="21"/>
  <c r="X342" i="21"/>
  <c r="X341" i="21"/>
  <c r="X340" i="21"/>
  <c r="X339" i="21"/>
  <c r="X338" i="21"/>
  <c r="X337" i="21"/>
  <c r="X336" i="21"/>
  <c r="X335" i="21"/>
  <c r="X334" i="21"/>
  <c r="E388" i="27"/>
  <c r="X333" i="21" s="1"/>
  <c r="X332" i="21"/>
  <c r="X331" i="21"/>
  <c r="X330" i="21"/>
  <c r="E384" i="27"/>
  <c r="X329" i="21" s="1"/>
  <c r="X328" i="21"/>
  <c r="X327" i="21"/>
  <c r="X326" i="21"/>
  <c r="X325" i="21"/>
  <c r="E379" i="27"/>
  <c r="X324" i="21" s="1"/>
  <c r="X323" i="21"/>
  <c r="X322" i="21"/>
  <c r="X321" i="21"/>
  <c r="E375" i="27"/>
  <c r="X320" i="21" s="1"/>
  <c r="X319" i="21"/>
  <c r="X318" i="21"/>
  <c r="X317" i="21"/>
  <c r="X316" i="21"/>
  <c r="X315" i="21"/>
  <c r="X314" i="21"/>
  <c r="X313" i="21"/>
  <c r="E367" i="27"/>
  <c r="X312" i="21" s="1"/>
  <c r="E366" i="27"/>
  <c r="X311" i="21" s="1"/>
  <c r="X310" i="21"/>
  <c r="E364" i="27"/>
  <c r="X309" i="21" s="1"/>
  <c r="X308" i="21"/>
  <c r="X307" i="21"/>
  <c r="E361" i="27"/>
  <c r="X306" i="21" s="1"/>
  <c r="X305" i="21"/>
  <c r="X304" i="21"/>
  <c r="X303" i="21"/>
  <c r="E357" i="27"/>
  <c r="X302" i="21" s="1"/>
  <c r="E356" i="27"/>
  <c r="X301" i="21" s="1"/>
  <c r="X300" i="21"/>
  <c r="X299" i="21"/>
  <c r="E353" i="27"/>
  <c r="X298" i="21" s="1"/>
  <c r="X297" i="21"/>
  <c r="X296" i="21"/>
  <c r="X295" i="21"/>
  <c r="E349" i="27"/>
  <c r="X294" i="21" s="1"/>
  <c r="X293" i="21"/>
  <c r="X292" i="21"/>
  <c r="E346" i="27"/>
  <c r="X291" i="21" s="1"/>
  <c r="X290" i="21"/>
  <c r="E344" i="27"/>
  <c r="X289" i="21" s="1"/>
  <c r="X288" i="21"/>
  <c r="X287" i="21"/>
  <c r="E341" i="27"/>
  <c r="X286" i="21" s="1"/>
  <c r="X285" i="21"/>
  <c r="E339" i="27"/>
  <c r="X284" i="21" s="1"/>
  <c r="X283" i="21"/>
  <c r="X282" i="21"/>
  <c r="X281" i="21"/>
  <c r="X280" i="21"/>
  <c r="E334" i="27"/>
  <c r="X279" i="21" s="1"/>
  <c r="X278" i="21"/>
  <c r="X277" i="21"/>
  <c r="X276" i="21"/>
  <c r="X275" i="21"/>
  <c r="X274" i="21"/>
  <c r="X273" i="21"/>
  <c r="X272" i="21"/>
  <c r="X271" i="21"/>
  <c r="X270" i="21"/>
  <c r="E324" i="27"/>
  <c r="X269" i="21" s="1"/>
  <c r="E323" i="27"/>
  <c r="X268" i="21" s="1"/>
  <c r="E322" i="27"/>
  <c r="X267" i="21" s="1"/>
  <c r="X266" i="21"/>
  <c r="X265" i="21"/>
  <c r="X264" i="21"/>
  <c r="E318" i="27"/>
  <c r="X263" i="21" s="1"/>
  <c r="X262" i="21"/>
  <c r="E316" i="27"/>
  <c r="X261" i="21" s="1"/>
  <c r="X260" i="21"/>
  <c r="E314" i="27"/>
  <c r="X259" i="21" s="1"/>
  <c r="X258" i="21"/>
  <c r="X257" i="21"/>
  <c r="X256" i="21"/>
  <c r="X255" i="21"/>
  <c r="X254" i="21"/>
  <c r="X253" i="21"/>
  <c r="X252" i="21"/>
  <c r="X251" i="21"/>
  <c r="X250" i="21"/>
  <c r="E304" i="27"/>
  <c r="X249" i="21" s="1"/>
  <c r="X248" i="21"/>
  <c r="X247" i="21"/>
  <c r="X246" i="21"/>
  <c r="E300" i="27"/>
  <c r="X245" i="21" s="1"/>
  <c r="X244" i="21"/>
  <c r="X243" i="21"/>
  <c r="E297" i="27"/>
  <c r="X242" i="21" s="1"/>
  <c r="E296" i="27"/>
  <c r="X241" i="21" s="1"/>
  <c r="X240" i="21"/>
  <c r="X239" i="21"/>
  <c r="X238" i="21"/>
  <c r="X237" i="21"/>
  <c r="X236" i="21"/>
  <c r="E290" i="27"/>
  <c r="X235" i="21" s="1"/>
  <c r="X234" i="21"/>
  <c r="X233" i="21"/>
  <c r="X232" i="21"/>
  <c r="X231" i="21"/>
  <c r="X230" i="21"/>
  <c r="X229" i="21"/>
  <c r="X228" i="21"/>
  <c r="X227" i="21"/>
  <c r="X226" i="21"/>
  <c r="E280" i="27"/>
  <c r="X225" i="21" s="1"/>
  <c r="X224" i="21"/>
  <c r="X223" i="21"/>
  <c r="X222" i="21"/>
  <c r="X221" i="21"/>
  <c r="X220" i="21"/>
  <c r="X219" i="21"/>
  <c r="E273" i="27"/>
  <c r="X218" i="21" s="1"/>
  <c r="X217" i="21"/>
  <c r="X216" i="21"/>
  <c r="X215" i="21"/>
  <c r="X214" i="21"/>
  <c r="X213" i="21"/>
  <c r="X212" i="21"/>
  <c r="X211" i="21"/>
  <c r="X210" i="21"/>
  <c r="X209" i="21"/>
  <c r="X208" i="21"/>
  <c r="X207" i="21"/>
  <c r="X206" i="21"/>
  <c r="E260" i="27"/>
  <c r="X205" i="21" s="1"/>
  <c r="X204" i="21"/>
  <c r="X203" i="21"/>
  <c r="E257" i="27"/>
  <c r="X202" i="21" s="1"/>
  <c r="X201" i="21"/>
  <c r="E255" i="27"/>
  <c r="X200" i="21" s="1"/>
  <c r="X199" i="21"/>
  <c r="E253" i="27"/>
  <c r="X198" i="21" s="1"/>
  <c r="X197" i="21"/>
  <c r="X196" i="21"/>
  <c r="X195" i="21"/>
  <c r="X194" i="21"/>
  <c r="X193" i="21"/>
  <c r="E247" i="27"/>
  <c r="X192" i="21" s="1"/>
  <c r="X191" i="21"/>
  <c r="X190" i="21"/>
  <c r="E244" i="27"/>
  <c r="X189" i="21" s="1"/>
  <c r="E243" i="27"/>
  <c r="X188" i="21" s="1"/>
  <c r="X187" i="21"/>
  <c r="X186" i="21"/>
  <c r="X185" i="21"/>
  <c r="X184" i="21"/>
  <c r="E238" i="27"/>
  <c r="X183" i="21" s="1"/>
  <c r="E237" i="27"/>
  <c r="X182" i="21" s="1"/>
  <c r="E236" i="27"/>
  <c r="X181" i="21" s="1"/>
  <c r="E235" i="27"/>
  <c r="X180" i="21" s="1"/>
  <c r="E234" i="27"/>
  <c r="X179" i="21" s="1"/>
  <c r="E233" i="27"/>
  <c r="X178" i="21" s="1"/>
  <c r="X177" i="21"/>
  <c r="X176" i="21"/>
  <c r="E230" i="27"/>
  <c r="X175" i="21" s="1"/>
  <c r="E229" i="27"/>
  <c r="X174" i="21" s="1"/>
  <c r="X173" i="21"/>
  <c r="E227" i="27"/>
  <c r="X172" i="21" s="1"/>
  <c r="E226" i="27"/>
  <c r="X171" i="21" s="1"/>
  <c r="X170" i="21"/>
  <c r="E224" i="27"/>
  <c r="X169" i="21" s="1"/>
  <c r="X168" i="21"/>
  <c r="X167" i="21"/>
  <c r="X166" i="21"/>
  <c r="E220" i="27"/>
  <c r="X165" i="21" s="1"/>
  <c r="X164" i="21"/>
  <c r="E218" i="27"/>
  <c r="X163" i="21" s="1"/>
  <c r="E217" i="27"/>
  <c r="X162" i="21" s="1"/>
  <c r="E216" i="27"/>
  <c r="X161" i="21" s="1"/>
  <c r="E215" i="27"/>
  <c r="X160" i="21" s="1"/>
  <c r="E214" i="27"/>
  <c r="X159" i="21" s="1"/>
  <c r="E213" i="27"/>
  <c r="X158" i="21" s="1"/>
  <c r="X157" i="21"/>
  <c r="X156" i="21"/>
  <c r="E210" i="27"/>
  <c r="X155" i="21" s="1"/>
  <c r="E209" i="27"/>
  <c r="X154" i="21" s="1"/>
  <c r="X153" i="21"/>
  <c r="X152" i="21"/>
  <c r="X151" i="21"/>
  <c r="E205" i="27"/>
  <c r="X150" i="21" s="1"/>
  <c r="X149" i="21"/>
  <c r="X148" i="21"/>
  <c r="X147" i="21"/>
  <c r="X146" i="21"/>
  <c r="X145" i="21"/>
  <c r="X144" i="21"/>
  <c r="E198" i="27"/>
  <c r="X143" i="21" s="1"/>
  <c r="E197" i="27"/>
  <c r="X142" i="21" s="1"/>
  <c r="E196" i="27"/>
  <c r="X141" i="21" s="1"/>
  <c r="X140" i="21"/>
  <c r="E194" i="27"/>
  <c r="X139" i="21" s="1"/>
  <c r="E193" i="27"/>
  <c r="X138" i="21" s="1"/>
  <c r="X137" i="21"/>
  <c r="X136" i="21"/>
  <c r="X135" i="21"/>
  <c r="E189" i="27"/>
  <c r="X134" i="21" s="1"/>
  <c r="X133" i="21"/>
  <c r="E187" i="27"/>
  <c r="X132" i="21" s="1"/>
  <c r="X131" i="21"/>
  <c r="X130" i="21"/>
  <c r="X129" i="21"/>
  <c r="X128" i="21"/>
  <c r="X127" i="21"/>
  <c r="X126" i="21"/>
  <c r="E180" i="27"/>
  <c r="X125" i="21" s="1"/>
  <c r="X124" i="21"/>
  <c r="X123" i="21"/>
  <c r="E177" i="27"/>
  <c r="X122" i="21" s="1"/>
  <c r="E176" i="27"/>
  <c r="X121" i="21" s="1"/>
  <c r="X120" i="21"/>
  <c r="X119" i="21"/>
  <c r="X118" i="21"/>
  <c r="X117" i="21"/>
  <c r="X116" i="21"/>
  <c r="X115" i="21"/>
  <c r="X114" i="21"/>
  <c r="E168" i="27"/>
  <c r="X113" i="21" s="1"/>
  <c r="E167" i="27"/>
  <c r="X112" i="21" s="1"/>
  <c r="E166" i="27"/>
  <c r="X111" i="21" s="1"/>
  <c r="E165" i="27"/>
  <c r="X110" i="21" s="1"/>
  <c r="X109" i="21"/>
  <c r="X108" i="21"/>
  <c r="X107" i="21"/>
  <c r="X106" i="21"/>
  <c r="E160" i="27"/>
  <c r="X105" i="21" s="1"/>
  <c r="X104" i="21"/>
  <c r="X103" i="21"/>
  <c r="X102" i="21"/>
  <c r="X101" i="21"/>
  <c r="E155" i="27"/>
  <c r="X100" i="21" s="1"/>
  <c r="X99" i="21"/>
  <c r="X98" i="21"/>
  <c r="X97" i="21"/>
  <c r="X96" i="21"/>
  <c r="E150" i="27"/>
  <c r="X95" i="21" s="1"/>
  <c r="X94" i="21"/>
  <c r="X93" i="21"/>
  <c r="X92" i="21"/>
  <c r="E146" i="27"/>
  <c r="X91" i="21" s="1"/>
  <c r="E145" i="27"/>
  <c r="X90" i="21" s="1"/>
  <c r="X89" i="21"/>
  <c r="X88" i="21"/>
  <c r="X87" i="21"/>
  <c r="X86" i="21"/>
  <c r="X85" i="21"/>
  <c r="X84" i="21"/>
  <c r="X83" i="21"/>
  <c r="E137" i="27"/>
  <c r="X82" i="21" s="1"/>
  <c r="E136" i="27"/>
  <c r="X81" i="21" s="1"/>
  <c r="E135" i="27"/>
  <c r="X80" i="21" s="1"/>
  <c r="X79" i="21"/>
  <c r="X78" i="21"/>
  <c r="X77" i="21"/>
  <c r="E131" i="27"/>
  <c r="X76" i="21" s="1"/>
  <c r="E130" i="27"/>
  <c r="X74" i="21"/>
  <c r="X73" i="21"/>
  <c r="X72" i="21"/>
  <c r="X71" i="21"/>
  <c r="C422" i="27"/>
  <c r="X69" i="21"/>
  <c r="X68" i="21"/>
  <c r="X67" i="21"/>
  <c r="X66" i="21"/>
  <c r="E120" i="27"/>
  <c r="X65" i="21" s="1"/>
  <c r="X64" i="21"/>
  <c r="X63" i="21"/>
  <c r="X62" i="21"/>
  <c r="E116" i="27"/>
  <c r="X61" i="21" s="1"/>
  <c r="X60" i="21"/>
  <c r="X59" i="21"/>
  <c r="C421" i="27"/>
  <c r="X57" i="21"/>
  <c r="E111" i="27"/>
  <c r="X56" i="21" s="1"/>
  <c r="E110" i="27"/>
  <c r="X55" i="21" s="1"/>
  <c r="E109" i="27"/>
  <c r="X54" i="21" s="1"/>
  <c r="X53" i="21"/>
  <c r="X52" i="21"/>
  <c r="E106" i="27"/>
  <c r="X51" i="21" s="1"/>
  <c r="X50" i="21"/>
  <c r="X49" i="21"/>
  <c r="X48" i="21"/>
  <c r="X47" i="21"/>
  <c r="E101" i="27"/>
  <c r="X46" i="21" s="1"/>
  <c r="E100" i="27"/>
  <c r="X45" i="21" s="1"/>
  <c r="E99" i="27"/>
  <c r="X44" i="21" s="1"/>
  <c r="X42" i="21"/>
  <c r="E96" i="27"/>
  <c r="X41" i="21" s="1"/>
  <c r="E95" i="27"/>
  <c r="X40" i="21" s="1"/>
  <c r="E91" i="27"/>
  <c r="X36" i="21" s="1"/>
  <c r="E90" i="27"/>
  <c r="X35" i="21" s="1"/>
  <c r="X32" i="21"/>
  <c r="E86" i="27"/>
  <c r="X31" i="21" s="1"/>
  <c r="X29" i="21"/>
  <c r="X28" i="21"/>
  <c r="E81" i="27"/>
  <c r="X26" i="21" s="1"/>
  <c r="E80" i="27"/>
  <c r="X25" i="21" s="1"/>
  <c r="C401" i="27"/>
  <c r="C397" i="27"/>
  <c r="C395" i="27"/>
  <c r="C391" i="27"/>
  <c r="C389" i="27"/>
  <c r="C385" i="27"/>
  <c r="C383" i="27"/>
  <c r="C379" i="27"/>
  <c r="C377" i="27"/>
  <c r="C373" i="27"/>
  <c r="C371" i="27"/>
  <c r="C367" i="27"/>
  <c r="C365" i="27"/>
  <c r="C361" i="27"/>
  <c r="C359" i="27"/>
  <c r="C355" i="27"/>
  <c r="C353" i="27"/>
  <c r="C350" i="27"/>
  <c r="C349" i="27"/>
  <c r="C347" i="27"/>
  <c r="C343" i="27"/>
  <c r="C341" i="27"/>
  <c r="C337" i="27"/>
  <c r="C335" i="27"/>
  <c r="C331" i="27"/>
  <c r="C329" i="27"/>
  <c r="C325" i="27"/>
  <c r="C323" i="27"/>
  <c r="C319" i="27"/>
  <c r="C317" i="27"/>
  <c r="C313" i="27"/>
  <c r="C311" i="27"/>
  <c r="C307" i="27"/>
  <c r="C305" i="27"/>
  <c r="C301" i="27"/>
  <c r="C299" i="27"/>
  <c r="C295" i="27"/>
  <c r="C293" i="27"/>
  <c r="C289" i="27"/>
  <c r="C287" i="27"/>
  <c r="C283" i="27"/>
  <c r="C281" i="27"/>
  <c r="C277" i="27"/>
  <c r="C275" i="27"/>
  <c r="C271" i="27"/>
  <c r="C269" i="27"/>
  <c r="C265" i="27"/>
  <c r="C263" i="27"/>
  <c r="C259" i="27"/>
  <c r="C257" i="27"/>
  <c r="C253" i="27"/>
  <c r="C251" i="27"/>
  <c r="C247" i="27"/>
  <c r="C245" i="27"/>
  <c r="C241" i="27"/>
  <c r="C239" i="27"/>
  <c r="C235" i="27"/>
  <c r="C233" i="27"/>
  <c r="C229" i="27"/>
  <c r="C227" i="27"/>
  <c r="C223" i="27"/>
  <c r="C221" i="27"/>
  <c r="C217" i="27"/>
  <c r="C215" i="27"/>
  <c r="C211" i="27"/>
  <c r="C209" i="27"/>
  <c r="C205" i="27"/>
  <c r="C203" i="27"/>
  <c r="C199" i="27"/>
  <c r="C197" i="27"/>
  <c r="C193" i="27"/>
  <c r="C191" i="27"/>
  <c r="C187" i="27"/>
  <c r="C185" i="27"/>
  <c r="C181" i="27"/>
  <c r="C179" i="27"/>
  <c r="C175" i="27"/>
  <c r="C173" i="27"/>
  <c r="C169" i="27"/>
  <c r="C167" i="27"/>
  <c r="C163" i="27"/>
  <c r="C161" i="27"/>
  <c r="C157" i="27"/>
  <c r="C155" i="27"/>
  <c r="C151" i="27"/>
  <c r="C149" i="27"/>
  <c r="C145" i="27"/>
  <c r="C143" i="27"/>
  <c r="C139" i="27"/>
  <c r="C137" i="27"/>
  <c r="C133" i="27"/>
  <c r="C131" i="27"/>
  <c r="C127" i="27"/>
  <c r="C125" i="27"/>
  <c r="C121" i="27"/>
  <c r="C119" i="27"/>
  <c r="C115" i="27"/>
  <c r="C113" i="27"/>
  <c r="C109" i="27"/>
  <c r="C107" i="27"/>
  <c r="E6" i="27"/>
  <c r="C423" i="27" l="1"/>
  <c r="D54" i="27"/>
  <c r="E54" i="27" s="1"/>
  <c r="D55" i="27"/>
  <c r="E55" i="27" s="1"/>
  <c r="D58" i="27"/>
  <c r="E58" i="27" s="1"/>
  <c r="D57" i="27"/>
  <c r="E57" i="27" s="1"/>
  <c r="D56" i="27"/>
  <c r="E56" i="27" s="1"/>
  <c r="X75" i="21"/>
  <c r="C424" i="27"/>
  <c r="C425" i="27"/>
  <c r="C426" i="27"/>
  <c r="X58" i="21"/>
  <c r="X70" i="21"/>
  <c r="B421" i="27"/>
  <c r="B423" i="27"/>
  <c r="B424" i="27"/>
  <c r="B425" i="27"/>
  <c r="B426" i="27"/>
  <c r="B422" i="27"/>
  <c r="AB462" i="27"/>
  <c r="Z462" i="27"/>
  <c r="X462" i="27"/>
  <c r="V462" i="27"/>
  <c r="T462" i="27"/>
  <c r="R462" i="27"/>
  <c r="P462" i="27"/>
  <c r="N462" i="27"/>
  <c r="L462" i="27"/>
  <c r="J462" i="27"/>
  <c r="H462" i="27"/>
  <c r="F462" i="27"/>
  <c r="AC437" i="27"/>
  <c r="AC438" i="27" s="1"/>
  <c r="AC439" i="27" s="1"/>
  <c r="AC440" i="27" s="1"/>
  <c r="AC441" i="27" s="1"/>
  <c r="AC442" i="27" s="1"/>
  <c r="AA437" i="27"/>
  <c r="AA438" i="27" s="1"/>
  <c r="AA439" i="27" s="1"/>
  <c r="AA440" i="27" s="1"/>
  <c r="AA441" i="27" s="1"/>
  <c r="AA442" i="27" s="1"/>
  <c r="AA443" i="27" s="1"/>
  <c r="AA444" i="27" s="1"/>
  <c r="AA445" i="27" s="1"/>
  <c r="AA446" i="27" s="1"/>
  <c r="AA447" i="27" s="1"/>
  <c r="AA448" i="27" s="1"/>
  <c r="AA449" i="27" s="1"/>
  <c r="AA450" i="27" s="1"/>
  <c r="AA451" i="27" s="1"/>
  <c r="AA452" i="27" s="1"/>
  <c r="AA453" i="27" s="1"/>
  <c r="AA454" i="27" s="1"/>
  <c r="AA455" i="27" s="1"/>
  <c r="AA456" i="27" s="1"/>
  <c r="AA457" i="27" s="1"/>
  <c r="AA458" i="27" s="1"/>
  <c r="AA459" i="27" s="1"/>
  <c r="AA460" i="27" s="1"/>
  <c r="AA461" i="27" s="1"/>
  <c r="Y437" i="27"/>
  <c r="Y438" i="27" s="1"/>
  <c r="Y439" i="27" s="1"/>
  <c r="Y440" i="27" s="1"/>
  <c r="Y441" i="27" s="1"/>
  <c r="Y442" i="27" s="1"/>
  <c r="W437" i="27"/>
  <c r="W438" i="27" s="1"/>
  <c r="W439" i="27" s="1"/>
  <c r="W440" i="27" s="1"/>
  <c r="W441" i="27" s="1"/>
  <c r="W442" i="27" s="1"/>
  <c r="W443" i="27" s="1"/>
  <c r="W444" i="27" s="1"/>
  <c r="W445" i="27" s="1"/>
  <c r="W446" i="27" s="1"/>
  <c r="W447" i="27" s="1"/>
  <c r="W448" i="27" s="1"/>
  <c r="W449" i="27" s="1"/>
  <c r="W450" i="27" s="1"/>
  <c r="W451" i="27" s="1"/>
  <c r="W452" i="27" s="1"/>
  <c r="W453" i="27" s="1"/>
  <c r="W454" i="27" s="1"/>
  <c r="W455" i="27" s="1"/>
  <c r="W456" i="27" s="1"/>
  <c r="W457" i="27" s="1"/>
  <c r="W458" i="27" s="1"/>
  <c r="W459" i="27" s="1"/>
  <c r="W460" i="27" s="1"/>
  <c r="W461" i="27" s="1"/>
  <c r="U437" i="27"/>
  <c r="U438" i="27" s="1"/>
  <c r="U439" i="27" s="1"/>
  <c r="U440" i="27" s="1"/>
  <c r="U441" i="27" s="1"/>
  <c r="U442" i="27" s="1"/>
  <c r="U443" i="27" s="1"/>
  <c r="U444" i="27" s="1"/>
  <c r="U445" i="27" s="1"/>
  <c r="U446" i="27" s="1"/>
  <c r="U447" i="27" s="1"/>
  <c r="U448" i="27" s="1"/>
  <c r="U449" i="27" s="1"/>
  <c r="U450" i="27" s="1"/>
  <c r="U451" i="27" s="1"/>
  <c r="U452" i="27" s="1"/>
  <c r="U453" i="27" s="1"/>
  <c r="U454" i="27" s="1"/>
  <c r="U455" i="27" s="1"/>
  <c r="U456" i="27" s="1"/>
  <c r="U457" i="27" s="1"/>
  <c r="U458" i="27" s="1"/>
  <c r="U459" i="27" s="1"/>
  <c r="U460" i="27" s="1"/>
  <c r="U461" i="27" s="1"/>
  <c r="S438" i="27"/>
  <c r="S439" i="27" s="1"/>
  <c r="Q437" i="27"/>
  <c r="Q438" i="27" s="1"/>
  <c r="Q439" i="27" s="1"/>
  <c r="Q440" i="27" s="1"/>
  <c r="Q441" i="27" s="1"/>
  <c r="Q442" i="27" s="1"/>
  <c r="Q443" i="27" s="1"/>
  <c r="Q444" i="27" s="1"/>
  <c r="Q445" i="27" s="1"/>
  <c r="Q446" i="27" s="1"/>
  <c r="Q447" i="27" s="1"/>
  <c r="Q448" i="27" s="1"/>
  <c r="Q449" i="27" s="1"/>
  <c r="Q450" i="27" s="1"/>
  <c r="Q451" i="27" s="1"/>
  <c r="Q452" i="27" s="1"/>
  <c r="Q453" i="27" s="1"/>
  <c r="Q454" i="27" s="1"/>
  <c r="Q455" i="27" s="1"/>
  <c r="Q456" i="27" s="1"/>
  <c r="Q457" i="27" s="1"/>
  <c r="Q458" i="27" s="1"/>
  <c r="Q459" i="27" s="1"/>
  <c r="Q460" i="27" s="1"/>
  <c r="Q461" i="27" s="1"/>
  <c r="O437" i="27"/>
  <c r="O438" i="27" s="1"/>
  <c r="O439" i="27" s="1"/>
  <c r="O440" i="27" s="1"/>
  <c r="O441" i="27" s="1"/>
  <c r="O442" i="27" s="1"/>
  <c r="O443" i="27" s="1"/>
  <c r="O444" i="27" s="1"/>
  <c r="O445" i="27" s="1"/>
  <c r="O446" i="27" s="1"/>
  <c r="O447" i="27" s="1"/>
  <c r="O448" i="27" s="1"/>
  <c r="O449" i="27" s="1"/>
  <c r="O450" i="27" s="1"/>
  <c r="O451" i="27" s="1"/>
  <c r="O452" i="27" s="1"/>
  <c r="O453" i="27" s="1"/>
  <c r="O454" i="27" s="1"/>
  <c r="O455" i="27" s="1"/>
  <c r="O456" i="27" s="1"/>
  <c r="O457" i="27" s="1"/>
  <c r="O458" i="27" s="1"/>
  <c r="O459" i="27" s="1"/>
  <c r="O460" i="27" s="1"/>
  <c r="O461" i="27" s="1"/>
  <c r="M437" i="27"/>
  <c r="M438" i="27" s="1"/>
  <c r="M439" i="27" s="1"/>
  <c r="M440" i="27" s="1"/>
  <c r="M441" i="27" s="1"/>
  <c r="M442" i="27" s="1"/>
  <c r="M443" i="27" s="1"/>
  <c r="M444" i="27" s="1"/>
  <c r="M445" i="27" s="1"/>
  <c r="M446" i="27" s="1"/>
  <c r="M447" i="27" s="1"/>
  <c r="M448" i="27" s="1"/>
  <c r="M449" i="27" s="1"/>
  <c r="M450" i="27" s="1"/>
  <c r="M451" i="27" s="1"/>
  <c r="M452" i="27" s="1"/>
  <c r="M453" i="27" s="1"/>
  <c r="M454" i="27" s="1"/>
  <c r="M455" i="27" s="1"/>
  <c r="M456" i="27" s="1"/>
  <c r="M457" i="27" s="1"/>
  <c r="M458" i="27" s="1"/>
  <c r="M459" i="27" s="1"/>
  <c r="M460" i="27" s="1"/>
  <c r="M461" i="27" s="1"/>
  <c r="K437" i="27"/>
  <c r="K438" i="27" s="1"/>
  <c r="K439" i="27" s="1"/>
  <c r="K440" i="27" s="1"/>
  <c r="K441" i="27" s="1"/>
  <c r="K442" i="27" s="1"/>
  <c r="K443" i="27" s="1"/>
  <c r="K444" i="27" s="1"/>
  <c r="K445" i="27" s="1"/>
  <c r="K446" i="27" s="1"/>
  <c r="K447" i="27" s="1"/>
  <c r="K448" i="27" s="1"/>
  <c r="K449" i="27" s="1"/>
  <c r="K450" i="27" s="1"/>
  <c r="K451" i="27" s="1"/>
  <c r="K452" i="27" s="1"/>
  <c r="K453" i="27" s="1"/>
  <c r="K454" i="27" s="1"/>
  <c r="K455" i="27" s="1"/>
  <c r="K456" i="27" s="1"/>
  <c r="K457" i="27" s="1"/>
  <c r="K458" i="27" s="1"/>
  <c r="K459" i="27" s="1"/>
  <c r="K460" i="27" s="1"/>
  <c r="K461" i="27" s="1"/>
  <c r="I437" i="27"/>
  <c r="I438" i="27" s="1"/>
  <c r="I439" i="27" s="1"/>
  <c r="I440" i="27" s="1"/>
  <c r="I441" i="27" s="1"/>
  <c r="I442" i="27" s="1"/>
  <c r="I443" i="27" s="1"/>
  <c r="I444" i="27" s="1"/>
  <c r="I445" i="27" s="1"/>
  <c r="I446" i="27" s="1"/>
  <c r="I447" i="27" s="1"/>
  <c r="I448" i="27" s="1"/>
  <c r="I449" i="27" s="1"/>
  <c r="I450" i="27" s="1"/>
  <c r="I451" i="27" s="1"/>
  <c r="I452" i="27" s="1"/>
  <c r="I453" i="27" s="1"/>
  <c r="I454" i="27" s="1"/>
  <c r="I455" i="27" s="1"/>
  <c r="I456" i="27" s="1"/>
  <c r="I457" i="27" s="1"/>
  <c r="I458" i="27" s="1"/>
  <c r="I459" i="27" s="1"/>
  <c r="I460" i="27" s="1"/>
  <c r="I461" i="27" s="1"/>
  <c r="G437" i="27"/>
  <c r="G438" i="27" s="1"/>
  <c r="G439" i="27" s="1"/>
  <c r="G440" i="27" s="1"/>
  <c r="G441" i="27" s="1"/>
  <c r="G442" i="27" s="1"/>
  <c r="G443" i="27" s="1"/>
  <c r="G444" i="27" s="1"/>
  <c r="G445" i="27" s="1"/>
  <c r="G446" i="27" s="1"/>
  <c r="G447" i="27" s="1"/>
  <c r="G448" i="27" s="1"/>
  <c r="G449" i="27" s="1"/>
  <c r="G450" i="27" s="1"/>
  <c r="G451" i="27" s="1"/>
  <c r="G452" i="27" s="1"/>
  <c r="G453" i="27" s="1"/>
  <c r="G454" i="27" s="1"/>
  <c r="G455" i="27" s="1"/>
  <c r="G456" i="27" s="1"/>
  <c r="G457" i="27" s="1"/>
  <c r="G458" i="27" s="1"/>
  <c r="G459" i="27" s="1"/>
  <c r="G460" i="27" s="1"/>
  <c r="G461" i="27" s="1"/>
  <c r="E437" i="27"/>
  <c r="E438" i="27" s="1"/>
  <c r="E439" i="27" s="1"/>
  <c r="E440" i="27" s="1"/>
  <c r="E441" i="27" s="1"/>
  <c r="E442" i="27" s="1"/>
  <c r="E443" i="27" s="1"/>
  <c r="E444" i="27" s="1"/>
  <c r="E445" i="27" s="1"/>
  <c r="E446" i="27" s="1"/>
  <c r="E447" i="27" s="1"/>
  <c r="E448" i="27" s="1"/>
  <c r="E449" i="27" s="1"/>
  <c r="E450" i="27" s="1"/>
  <c r="E451" i="27" s="1"/>
  <c r="E452" i="27" s="1"/>
  <c r="E453" i="27" s="1"/>
  <c r="E454" i="27" s="1"/>
  <c r="E455" i="27" s="1"/>
  <c r="E456" i="27" s="1"/>
  <c r="E457" i="27" s="1"/>
  <c r="E458" i="27" s="1"/>
  <c r="E459" i="27" s="1"/>
  <c r="E460" i="27" s="1"/>
  <c r="E461" i="27" s="1"/>
  <c r="C437" i="27"/>
  <c r="C438" i="27" s="1"/>
  <c r="C439" i="27" s="1"/>
  <c r="C440" i="27" s="1"/>
  <c r="C441" i="27" s="1"/>
  <c r="C442" i="27" s="1"/>
  <c r="A437" i="27"/>
  <c r="A438" i="27" s="1"/>
  <c r="A439" i="27" s="1"/>
  <c r="A440" i="27" s="1"/>
  <c r="A441" i="27" s="1"/>
  <c r="A442" i="27" s="1"/>
  <c r="Z434" i="27"/>
  <c r="X434" i="27"/>
  <c r="V434" i="27"/>
  <c r="T434" i="27"/>
  <c r="R434" i="27"/>
  <c r="P434" i="27"/>
  <c r="N434" i="27"/>
  <c r="L434" i="27"/>
  <c r="J434" i="27"/>
  <c r="H434" i="27"/>
  <c r="F434" i="27"/>
  <c r="D434" i="27"/>
  <c r="A420" i="27"/>
  <c r="C420" i="27" s="1"/>
  <c r="A419" i="27"/>
  <c r="A418" i="27"/>
  <c r="A417" i="27"/>
  <c r="A416" i="27"/>
  <c r="A415" i="27"/>
  <c r="A414" i="27"/>
  <c r="A413" i="27"/>
  <c r="A412" i="27"/>
  <c r="A411" i="27"/>
  <c r="A410" i="27"/>
  <c r="A409" i="27"/>
  <c r="N103" i="27"/>
  <c r="L103" i="27"/>
  <c r="C103" i="27" s="1"/>
  <c r="N102" i="27"/>
  <c r="L102" i="27"/>
  <c r="C102" i="27" s="1"/>
  <c r="N101" i="27"/>
  <c r="L101" i="27"/>
  <c r="C101" i="27" s="1"/>
  <c r="N100" i="27"/>
  <c r="L100" i="27"/>
  <c r="C100" i="27" s="1"/>
  <c r="N99" i="27"/>
  <c r="L99" i="27"/>
  <c r="C99" i="27" s="1"/>
  <c r="N98" i="27"/>
  <c r="L98" i="27"/>
  <c r="C98" i="27" s="1"/>
  <c r="N97" i="27"/>
  <c r="L97" i="27"/>
  <c r="C97" i="27" s="1"/>
  <c r="N96" i="27"/>
  <c r="L96" i="27"/>
  <c r="C96" i="27" s="1"/>
  <c r="N95" i="27"/>
  <c r="L95" i="27"/>
  <c r="C95" i="27" s="1"/>
  <c r="N94" i="27"/>
  <c r="L94" i="27"/>
  <c r="C94" i="27" s="1"/>
  <c r="N93" i="27"/>
  <c r="L93" i="27"/>
  <c r="C93" i="27" s="1"/>
  <c r="N92" i="27"/>
  <c r="L92" i="27"/>
  <c r="C92" i="27" s="1"/>
  <c r="N91" i="27"/>
  <c r="L91" i="27"/>
  <c r="C91" i="27" s="1"/>
  <c r="N90" i="27"/>
  <c r="L90" i="27"/>
  <c r="C90" i="27" s="1"/>
  <c r="N89" i="27"/>
  <c r="L89" i="27"/>
  <c r="C89" i="27" s="1"/>
  <c r="N88" i="27"/>
  <c r="L88" i="27"/>
  <c r="C88" i="27" s="1"/>
  <c r="N87" i="27"/>
  <c r="L87" i="27"/>
  <c r="C87" i="27" s="1"/>
  <c r="N86" i="27"/>
  <c r="L86" i="27"/>
  <c r="C86" i="27" s="1"/>
  <c r="N85" i="27"/>
  <c r="L85" i="27"/>
  <c r="C85" i="27" s="1"/>
  <c r="N84" i="27"/>
  <c r="L84" i="27"/>
  <c r="C84" i="27" s="1"/>
  <c r="N83" i="27"/>
  <c r="L83" i="27"/>
  <c r="C83" i="27" s="1"/>
  <c r="N82" i="27"/>
  <c r="L82" i="27"/>
  <c r="C82" i="27" s="1"/>
  <c r="N81" i="27"/>
  <c r="L81" i="27"/>
  <c r="C81" i="27" s="1"/>
  <c r="N80" i="27"/>
  <c r="L80" i="27"/>
  <c r="C80" i="27" s="1"/>
  <c r="N79" i="27"/>
  <c r="L79" i="27"/>
  <c r="C79" i="27" s="1"/>
  <c r="B70" i="27"/>
  <c r="B69" i="27"/>
  <c r="B68" i="27"/>
  <c r="B67" i="27"/>
  <c r="B66" i="27"/>
  <c r="B65" i="27"/>
  <c r="B420" i="27"/>
  <c r="C51" i="27"/>
  <c r="B419" i="27" s="1"/>
  <c r="C50" i="27"/>
  <c r="B418" i="27" s="1"/>
  <c r="C49" i="27"/>
  <c r="B417" i="27" s="1"/>
  <c r="C48" i="27"/>
  <c r="B416" i="27" s="1"/>
  <c r="C47" i="27"/>
  <c r="B415" i="27" s="1"/>
  <c r="C46" i="27"/>
  <c r="B414" i="27" s="1"/>
  <c r="C45" i="27"/>
  <c r="B413" i="27" s="1"/>
  <c r="C44" i="27"/>
  <c r="B412" i="27" s="1"/>
  <c r="C43" i="27"/>
  <c r="B411" i="27" s="1"/>
  <c r="C42" i="27"/>
  <c r="B410" i="27" s="1"/>
  <c r="C41" i="27"/>
  <c r="B409" i="27" s="1"/>
  <c r="F14" i="27"/>
  <c r="H9" i="27"/>
  <c r="D6" i="27"/>
  <c r="D5" i="27"/>
  <c r="H66" i="27" s="1"/>
  <c r="Y443" i="27" l="1"/>
  <c r="Y444" i="27" s="1"/>
  <c r="Y445" i="27" s="1"/>
  <c r="Y446" i="27" s="1"/>
  <c r="Y447" i="27" s="1"/>
  <c r="C443" i="27"/>
  <c r="C444" i="27" s="1"/>
  <c r="C445" i="27" s="1"/>
  <c r="C446" i="27" s="1"/>
  <c r="AC443" i="27"/>
  <c r="AC444" i="27" s="1"/>
  <c r="AC445" i="27" s="1"/>
  <c r="AC446" i="27" s="1"/>
  <c r="AC447" i="27" s="1"/>
  <c r="S440" i="27"/>
  <c r="S441" i="27" s="1"/>
  <c r="S442" i="27" s="1"/>
  <c r="D41" i="27"/>
  <c r="E41" i="27" s="1"/>
  <c r="D52" i="27"/>
  <c r="E52" i="27" s="1"/>
  <c r="D46" i="27"/>
  <c r="E46" i="27" s="1"/>
  <c r="F98" i="27" s="1"/>
  <c r="H98" i="27" s="1"/>
  <c r="M43" i="21" s="1"/>
  <c r="H70" i="27"/>
  <c r="H67" i="27"/>
  <c r="F6" i="27"/>
  <c r="G6" i="27" s="1"/>
  <c r="D42" i="27"/>
  <c r="E42" i="27" s="1"/>
  <c r="H69" i="27"/>
  <c r="D43" i="27"/>
  <c r="E43" i="27" s="1"/>
  <c r="F97" i="27" s="1"/>
  <c r="D45" i="27"/>
  <c r="E45" i="27" s="1"/>
  <c r="D10" i="27"/>
  <c r="D44" i="27"/>
  <c r="E44" i="27" s="1"/>
  <c r="F99" i="27" s="1"/>
  <c r="H99" i="27" s="1"/>
  <c r="M44" i="21" s="1"/>
  <c r="H68" i="27"/>
  <c r="D47" i="27"/>
  <c r="E47" i="27" s="1"/>
  <c r="J9" i="27"/>
  <c r="K9" i="27" s="1"/>
  <c r="D49" i="27"/>
  <c r="E49" i="27" s="1"/>
  <c r="B71" i="27"/>
  <c r="H65" i="27"/>
  <c r="D50" i="27"/>
  <c r="E50" i="27" s="1"/>
  <c r="C410" i="27"/>
  <c r="C412" i="27"/>
  <c r="C414" i="27"/>
  <c r="C416" i="27"/>
  <c r="C418" i="27"/>
  <c r="C409" i="27"/>
  <c r="C411" i="27"/>
  <c r="C413" i="27"/>
  <c r="C415" i="27"/>
  <c r="C417" i="27"/>
  <c r="C419" i="27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C218" i="21" s="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26" i="21"/>
  <c r="D25" i="21"/>
  <c r="D24" i="21"/>
  <c r="C348" i="21"/>
  <c r="AC448" i="27" l="1"/>
  <c r="C447" i="27"/>
  <c r="C448" i="27" s="1"/>
  <c r="C461" i="27" s="1"/>
  <c r="C462" i="27" s="1"/>
  <c r="D9" i="27" s="1"/>
  <c r="Y448" i="27"/>
  <c r="F101" i="27"/>
  <c r="H101" i="27" s="1"/>
  <c r="M46" i="21" s="1"/>
  <c r="S443" i="27"/>
  <c r="S444" i="27" s="1"/>
  <c r="S445" i="27" s="1"/>
  <c r="S446" i="27" s="1"/>
  <c r="S447" i="27" s="1"/>
  <c r="F85" i="27"/>
  <c r="H85" i="27" s="1"/>
  <c r="M30" i="21" s="1"/>
  <c r="C427" i="27"/>
  <c r="H97" i="27"/>
  <c r="M42" i="21" s="1"/>
  <c r="F84" i="27"/>
  <c r="H84" i="27" s="1"/>
  <c r="M29" i="21" s="1"/>
  <c r="F134" i="27"/>
  <c r="H134" i="27" s="1"/>
  <c r="M79" i="21" s="1"/>
  <c r="F108" i="27"/>
  <c r="H108" i="27" s="1"/>
  <c r="M53" i="21" s="1"/>
  <c r="F132" i="27"/>
  <c r="H132" i="27" s="1"/>
  <c r="M77" i="21" s="1"/>
  <c r="F109" i="27"/>
  <c r="H109" i="27" s="1"/>
  <c r="M54" i="21" s="1"/>
  <c r="F107" i="27"/>
  <c r="H107" i="27" s="1"/>
  <c r="M52" i="21" s="1"/>
  <c r="F133" i="27"/>
  <c r="H133" i="27" s="1"/>
  <c r="M78" i="21" s="1"/>
  <c r="F94" i="27"/>
  <c r="H94" i="27" s="1"/>
  <c r="M39" i="21" s="1"/>
  <c r="F220" i="27"/>
  <c r="H220" i="27" s="1"/>
  <c r="M165" i="21" s="1"/>
  <c r="F170" i="27"/>
  <c r="H170" i="27" s="1"/>
  <c r="M115" i="21" s="1"/>
  <c r="F270" i="27"/>
  <c r="H270" i="27" s="1"/>
  <c r="M215" i="21" s="1"/>
  <c r="F320" i="27"/>
  <c r="H320" i="27" s="1"/>
  <c r="M265" i="21" s="1"/>
  <c r="F195" i="27"/>
  <c r="H195" i="27" s="1"/>
  <c r="M140" i="21" s="1"/>
  <c r="F295" i="27"/>
  <c r="H295" i="27" s="1"/>
  <c r="M240" i="21" s="1"/>
  <c r="F119" i="27"/>
  <c r="H119" i="27" s="1"/>
  <c r="M64" i="21" s="1"/>
  <c r="F245" i="27"/>
  <c r="H245" i="27" s="1"/>
  <c r="M190" i="21" s="1"/>
  <c r="F145" i="27"/>
  <c r="H145" i="27" s="1"/>
  <c r="M90" i="21" s="1"/>
  <c r="F91" i="27"/>
  <c r="H91" i="27" s="1"/>
  <c r="M36" i="21" s="1"/>
  <c r="F116" i="27"/>
  <c r="H116" i="27" s="1"/>
  <c r="M61" i="21" s="1"/>
  <c r="F117" i="27"/>
  <c r="H117" i="27" s="1"/>
  <c r="M62" i="21" s="1"/>
  <c r="F360" i="27"/>
  <c r="H360" i="27" s="1"/>
  <c r="M305" i="21" s="1"/>
  <c r="F335" i="27"/>
  <c r="H335" i="27" s="1"/>
  <c r="M280" i="21" s="1"/>
  <c r="F385" i="27"/>
  <c r="H385" i="27" s="1"/>
  <c r="M330" i="21" s="1"/>
  <c r="F81" i="27"/>
  <c r="H81" i="27" s="1"/>
  <c r="M26" i="21" s="1"/>
  <c r="F230" i="27"/>
  <c r="H230" i="27" s="1"/>
  <c r="M175" i="21" s="1"/>
  <c r="F130" i="27"/>
  <c r="F350" i="27"/>
  <c r="H350" i="27" s="1"/>
  <c r="M295" i="21" s="1"/>
  <c r="F106" i="27"/>
  <c r="H106" i="27" s="1"/>
  <c r="M51" i="21" s="1"/>
  <c r="F205" i="27"/>
  <c r="H205" i="27" s="1"/>
  <c r="M150" i="21" s="1"/>
  <c r="F375" i="27"/>
  <c r="H375" i="27" s="1"/>
  <c r="M320" i="21" s="1"/>
  <c r="F105" i="27"/>
  <c r="H105" i="27" s="1"/>
  <c r="M50" i="21" s="1"/>
  <c r="F255" i="27"/>
  <c r="H255" i="27" s="1"/>
  <c r="M200" i="21" s="1"/>
  <c r="F155" i="27"/>
  <c r="H155" i="27" s="1"/>
  <c r="M100" i="21" s="1"/>
  <c r="F280" i="27"/>
  <c r="H280" i="27" s="1"/>
  <c r="M225" i="21" s="1"/>
  <c r="F131" i="27"/>
  <c r="H131" i="27" s="1"/>
  <c r="M76" i="21" s="1"/>
  <c r="F180" i="27"/>
  <c r="H180" i="27" s="1"/>
  <c r="M125" i="21" s="1"/>
  <c r="F305" i="27"/>
  <c r="H305" i="27" s="1"/>
  <c r="M250" i="21" s="1"/>
  <c r="F79" i="27"/>
  <c r="H79" i="27" s="1"/>
  <c r="M24" i="21" s="1"/>
  <c r="F104" i="27"/>
  <c r="H104" i="27" s="1"/>
  <c r="M49" i="21" s="1"/>
  <c r="F128" i="27"/>
  <c r="H128" i="27" s="1"/>
  <c r="M73" i="21" s="1"/>
  <c r="F400" i="27"/>
  <c r="H400" i="27" s="1"/>
  <c r="M345" i="21" s="1"/>
  <c r="F399" i="27"/>
  <c r="F127" i="27"/>
  <c r="H127" i="27" s="1"/>
  <c r="M72" i="21" s="1"/>
  <c r="F129" i="27"/>
  <c r="H129" i="27" s="1"/>
  <c r="M74" i="21" s="1"/>
  <c r="F401" i="27"/>
  <c r="H401" i="27" s="1"/>
  <c r="M346" i="21" s="1"/>
  <c r="F260" i="27"/>
  <c r="H260" i="27" s="1"/>
  <c r="M205" i="21" s="1"/>
  <c r="F160" i="27"/>
  <c r="H160" i="27" s="1"/>
  <c r="M105" i="21" s="1"/>
  <c r="F210" i="27"/>
  <c r="H210" i="27" s="1"/>
  <c r="M155" i="21" s="1"/>
  <c r="F110" i="27"/>
  <c r="F310" i="27"/>
  <c r="H310" i="27" s="1"/>
  <c r="M255" i="21" s="1"/>
  <c r="F285" i="27"/>
  <c r="H285" i="27" s="1"/>
  <c r="M230" i="21" s="1"/>
  <c r="F185" i="27"/>
  <c r="H185" i="27" s="1"/>
  <c r="M130" i="21" s="1"/>
  <c r="F235" i="27"/>
  <c r="H235" i="27" s="1"/>
  <c r="M180" i="21" s="1"/>
  <c r="F135" i="27"/>
  <c r="F88" i="27"/>
  <c r="H88" i="27" s="1"/>
  <c r="M33" i="21" s="1"/>
  <c r="F140" i="27"/>
  <c r="F138" i="27"/>
  <c r="H138" i="27" s="1"/>
  <c r="M83" i="21" s="1"/>
  <c r="F290" i="27"/>
  <c r="H290" i="27" s="1"/>
  <c r="M235" i="21" s="1"/>
  <c r="F190" i="27"/>
  <c r="H190" i="27" s="1"/>
  <c r="M135" i="21" s="1"/>
  <c r="F265" i="27"/>
  <c r="H265" i="27" s="1"/>
  <c r="M210" i="21" s="1"/>
  <c r="F165" i="27"/>
  <c r="H165" i="27" s="1"/>
  <c r="M110" i="21" s="1"/>
  <c r="F240" i="27"/>
  <c r="H240" i="27" s="1"/>
  <c r="M185" i="21" s="1"/>
  <c r="F115" i="27"/>
  <c r="H115" i="27" s="1"/>
  <c r="M60" i="21" s="1"/>
  <c r="F315" i="27"/>
  <c r="H315" i="27" s="1"/>
  <c r="M260" i="21" s="1"/>
  <c r="F215" i="27"/>
  <c r="H215" i="27" s="1"/>
  <c r="M160" i="21" s="1"/>
  <c r="F87" i="27"/>
  <c r="H87" i="27" s="1"/>
  <c r="M32" i="21" s="1"/>
  <c r="F380" i="27"/>
  <c r="H380" i="27" s="1"/>
  <c r="M325" i="21" s="1"/>
  <c r="F136" i="27"/>
  <c r="H136" i="27" s="1"/>
  <c r="M81" i="21" s="1"/>
  <c r="F330" i="27"/>
  <c r="H330" i="27" s="1"/>
  <c r="M275" i="21" s="1"/>
  <c r="F355" i="27"/>
  <c r="H355" i="27" s="1"/>
  <c r="M300" i="21" s="1"/>
  <c r="F137" i="27"/>
  <c r="H137" i="27" s="1"/>
  <c r="M82" i="21" s="1"/>
  <c r="F111" i="27"/>
  <c r="H111" i="27" s="1"/>
  <c r="M56" i="21" s="1"/>
  <c r="F200" i="27"/>
  <c r="H200" i="27" s="1"/>
  <c r="M145" i="21" s="1"/>
  <c r="F250" i="27"/>
  <c r="H250" i="27" s="1"/>
  <c r="M195" i="21" s="1"/>
  <c r="F126" i="27"/>
  <c r="H126" i="27" s="1"/>
  <c r="M71" i="21" s="1"/>
  <c r="F124" i="27"/>
  <c r="H124" i="27" s="1"/>
  <c r="M69" i="21" s="1"/>
  <c r="F150" i="27"/>
  <c r="H150" i="27" s="1"/>
  <c r="M95" i="21" s="1"/>
  <c r="F122" i="27"/>
  <c r="H122" i="27" s="1"/>
  <c r="M67" i="21" s="1"/>
  <c r="F300" i="27"/>
  <c r="H300" i="27" s="1"/>
  <c r="M245" i="21" s="1"/>
  <c r="F225" i="27"/>
  <c r="H225" i="27" s="1"/>
  <c r="M170" i="21" s="1"/>
  <c r="F275" i="27"/>
  <c r="H275" i="27" s="1"/>
  <c r="M220" i="21" s="1"/>
  <c r="F325" i="27"/>
  <c r="H325" i="27" s="1"/>
  <c r="M270" i="21" s="1"/>
  <c r="F370" i="27"/>
  <c r="H370" i="27" s="1"/>
  <c r="M315" i="21" s="1"/>
  <c r="F175" i="27"/>
  <c r="H175" i="27" s="1"/>
  <c r="M120" i="21" s="1"/>
  <c r="F125" i="27"/>
  <c r="F395" i="27"/>
  <c r="H395" i="27" s="1"/>
  <c r="M340" i="21" s="1"/>
  <c r="F345" i="27"/>
  <c r="H345" i="27" s="1"/>
  <c r="M290" i="21" s="1"/>
  <c r="F123" i="27"/>
  <c r="H123" i="27" s="1"/>
  <c r="M68" i="21" s="1"/>
  <c r="F96" i="27"/>
  <c r="H96" i="27" s="1"/>
  <c r="M41" i="21" s="1"/>
  <c r="F390" i="27"/>
  <c r="H390" i="27" s="1"/>
  <c r="M335" i="21" s="1"/>
  <c r="F365" i="27"/>
  <c r="H365" i="27" s="1"/>
  <c r="M310" i="21" s="1"/>
  <c r="F121" i="27"/>
  <c r="H121" i="27" s="1"/>
  <c r="M66" i="21" s="1"/>
  <c r="F340" i="27"/>
  <c r="H340" i="27" s="1"/>
  <c r="M285" i="21" s="1"/>
  <c r="F95" i="27"/>
  <c r="H95" i="27" s="1"/>
  <c r="M40" i="21" s="1"/>
  <c r="F80" i="27"/>
  <c r="H80" i="27" s="1"/>
  <c r="M25" i="21" s="1"/>
  <c r="F86" i="27"/>
  <c r="H86" i="27" s="1"/>
  <c r="M31" i="21" s="1"/>
  <c r="F92" i="27"/>
  <c r="H92" i="27" s="1"/>
  <c r="M37" i="21" s="1"/>
  <c r="F82" i="27"/>
  <c r="H82" i="27" s="1"/>
  <c r="M27" i="21" s="1"/>
  <c r="F103" i="27"/>
  <c r="H103" i="27" s="1"/>
  <c r="M48" i="21" s="1"/>
  <c r="F102" i="27"/>
  <c r="F89" i="27"/>
  <c r="H89" i="27" s="1"/>
  <c r="M34" i="21" s="1"/>
  <c r="F93" i="27"/>
  <c r="H93" i="27" s="1"/>
  <c r="M38" i="21" s="1"/>
  <c r="F90" i="27"/>
  <c r="F83" i="27"/>
  <c r="H83" i="27" s="1"/>
  <c r="M28" i="21" s="1"/>
  <c r="Y449" i="27" l="1"/>
  <c r="Y450" i="27" s="1"/>
  <c r="Y451" i="27" s="1"/>
  <c r="AC449" i="27"/>
  <c r="AC450" i="27" s="1"/>
  <c r="AC451" i="27" s="1"/>
  <c r="S448" i="27"/>
  <c r="S449" i="27" s="1"/>
  <c r="S450" i="27" s="1"/>
  <c r="S451" i="27" s="1"/>
  <c r="H140" i="27"/>
  <c r="M85" i="21" s="1"/>
  <c r="D425" i="27"/>
  <c r="E425" i="27" s="1"/>
  <c r="F425" i="27" s="1"/>
  <c r="H130" i="27"/>
  <c r="M75" i="21" s="1"/>
  <c r="D423" i="27"/>
  <c r="E423" i="27" s="1"/>
  <c r="F423" i="27" s="1"/>
  <c r="H399" i="27"/>
  <c r="M344" i="21" s="1"/>
  <c r="D426" i="27"/>
  <c r="E426" i="27" s="1"/>
  <c r="F426" i="27" s="1"/>
  <c r="H135" i="27"/>
  <c r="M80" i="21" s="1"/>
  <c r="D424" i="27"/>
  <c r="E424" i="27" s="1"/>
  <c r="F424" i="27" s="1"/>
  <c r="H125" i="27"/>
  <c r="M70" i="21" s="1"/>
  <c r="D422" i="27"/>
  <c r="E422" i="27" s="1"/>
  <c r="F422" i="27" s="1"/>
  <c r="D411" i="27"/>
  <c r="E411" i="27" s="1"/>
  <c r="F411" i="27" s="1"/>
  <c r="D420" i="27"/>
  <c r="D414" i="27"/>
  <c r="E414" i="27" s="1"/>
  <c r="F414" i="27" s="1"/>
  <c r="D419" i="27"/>
  <c r="E419" i="27" s="1"/>
  <c r="F419" i="27" s="1"/>
  <c r="D418" i="27"/>
  <c r="E418" i="27" s="1"/>
  <c r="F418" i="27" s="1"/>
  <c r="H110" i="27"/>
  <c r="M55" i="21" s="1"/>
  <c r="D409" i="27"/>
  <c r="E409" i="27" s="1"/>
  <c r="F409" i="27" s="1"/>
  <c r="H90" i="27"/>
  <c r="M35" i="21" s="1"/>
  <c r="D410" i="27"/>
  <c r="E410" i="27" s="1"/>
  <c r="F410" i="27" s="1"/>
  <c r="D415" i="27"/>
  <c r="E415" i="27" s="1"/>
  <c r="F415" i="27" s="1"/>
  <c r="D413" i="27"/>
  <c r="E413" i="27" s="1"/>
  <c r="F413" i="27" s="1"/>
  <c r="H102" i="27"/>
  <c r="M47" i="21" s="1"/>
  <c r="D412" i="27"/>
  <c r="D417" i="27"/>
  <c r="E417" i="27" s="1"/>
  <c r="F417" i="27" s="1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28" i="23"/>
  <c r="K299" i="21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28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3" i="23"/>
  <c r="B23" i="23"/>
  <c r="S452" i="27" l="1"/>
  <c r="S453" i="27" s="1"/>
  <c r="S454" i="27" s="1"/>
  <c r="S455" i="27" s="1"/>
  <c r="S456" i="27" s="1"/>
  <c r="S457" i="27" s="1"/>
  <c r="S458" i="27" s="1"/>
  <c r="S459" i="27" s="1"/>
  <c r="S460" i="27" s="1"/>
  <c r="S461" i="27" s="1"/>
  <c r="D48" i="27" s="1"/>
  <c r="E48" i="27" s="1"/>
  <c r="F351" i="27" s="1"/>
  <c r="H351" i="27" s="1"/>
  <c r="M296" i="21" s="1"/>
  <c r="AC452" i="27"/>
  <c r="AC453" i="27" s="1"/>
  <c r="AC454" i="27" s="1"/>
  <c r="AC455" i="27" s="1"/>
  <c r="AC456" i="27" s="1"/>
  <c r="AC457" i="27" s="1"/>
  <c r="AC458" i="27" s="1"/>
  <c r="AC459" i="27" s="1"/>
  <c r="AC460" i="27" s="1"/>
  <c r="AC461" i="27" s="1"/>
  <c r="D53" i="27" s="1"/>
  <c r="E53" i="27" s="1"/>
  <c r="F120" i="27" s="1"/>
  <c r="H120" i="27" s="1"/>
  <c r="M65" i="21" s="1"/>
  <c r="Y452" i="27"/>
  <c r="Y453" i="27" s="1"/>
  <c r="Y454" i="27" s="1"/>
  <c r="Y455" i="27" s="1"/>
  <c r="Y456" i="27" s="1"/>
  <c r="Y457" i="27" s="1"/>
  <c r="Y458" i="27" s="1"/>
  <c r="Y459" i="27" s="1"/>
  <c r="Y460" i="27" s="1"/>
  <c r="Y461" i="27" s="1"/>
  <c r="D51" i="27" s="1"/>
  <c r="E51" i="27" s="1"/>
  <c r="F308" i="27"/>
  <c r="H308" i="27" s="1"/>
  <c r="M253" i="21" s="1"/>
  <c r="F352" i="27"/>
  <c r="H352" i="27" s="1"/>
  <c r="M297" i="21" s="1"/>
  <c r="F243" i="27"/>
  <c r="H243" i="27" s="1"/>
  <c r="M188" i="21" s="1"/>
  <c r="F348" i="27"/>
  <c r="H348" i="27" s="1"/>
  <c r="M293" i="21" s="1"/>
  <c r="F288" i="27"/>
  <c r="H288" i="27" s="1"/>
  <c r="M233" i="21" s="1"/>
  <c r="F312" i="27"/>
  <c r="H312" i="27" s="1"/>
  <c r="M257" i="21" s="1"/>
  <c r="F343" i="27"/>
  <c r="H343" i="27" s="1"/>
  <c r="M288" i="21" s="1"/>
  <c r="F283" i="27"/>
  <c r="H283" i="27" s="1"/>
  <c r="M228" i="21" s="1"/>
  <c r="F143" i="27"/>
  <c r="H143" i="27" s="1"/>
  <c r="M88" i="21" s="1"/>
  <c r="F302" i="27"/>
  <c r="H302" i="27" s="1"/>
  <c r="M247" i="21" s="1"/>
  <c r="F214" i="27"/>
  <c r="H214" i="27" s="1"/>
  <c r="M159" i="21" s="1"/>
  <c r="F384" i="27"/>
  <c r="H384" i="27" s="1"/>
  <c r="M329" i="21" s="1"/>
  <c r="F224" i="27"/>
  <c r="H224" i="27" s="1"/>
  <c r="M169" i="21" s="1"/>
  <c r="F342" i="27"/>
  <c r="H342" i="27" s="1"/>
  <c r="M287" i="21" s="1"/>
  <c r="F353" i="27"/>
  <c r="H353" i="27" s="1"/>
  <c r="M298" i="21" s="1"/>
  <c r="F362" i="27"/>
  <c r="H362" i="27" s="1"/>
  <c r="M307" i="21" s="1"/>
  <c r="F154" i="27"/>
  <c r="H154" i="27" s="1"/>
  <c r="M99" i="21" s="1"/>
  <c r="F303" i="27"/>
  <c r="H303" i="27" s="1"/>
  <c r="M248" i="21" s="1"/>
  <c r="F212" i="27"/>
  <c r="H212" i="27" s="1"/>
  <c r="M157" i="21" s="1"/>
  <c r="F323" i="27"/>
  <c r="H323" i="27" s="1"/>
  <c r="M268" i="21" s="1"/>
  <c r="F233" i="27"/>
  <c r="H233" i="27" s="1"/>
  <c r="M178" i="21" s="1"/>
  <c r="F192" i="27"/>
  <c r="H192" i="27" s="1"/>
  <c r="M137" i="21" s="1"/>
  <c r="F153" i="27"/>
  <c r="H153" i="27" s="1"/>
  <c r="M98" i="21" s="1"/>
  <c r="F332" i="27"/>
  <c r="H332" i="27" s="1"/>
  <c r="M277" i="21" s="1"/>
  <c r="F382" i="27"/>
  <c r="H382" i="27" s="1"/>
  <c r="M327" i="21" s="1"/>
  <c r="F272" i="27"/>
  <c r="H272" i="27" s="1"/>
  <c r="M217" i="21" s="1"/>
  <c r="F284" i="27"/>
  <c r="H284" i="27" s="1"/>
  <c r="M229" i="21" s="1"/>
  <c r="F388" i="27"/>
  <c r="H388" i="27" s="1"/>
  <c r="M333" i="21" s="1"/>
  <c r="F318" i="27"/>
  <c r="H318" i="27" s="1"/>
  <c r="M263" i="21" s="1"/>
  <c r="F372" i="27"/>
  <c r="H372" i="27" s="1"/>
  <c r="M317" i="21" s="1"/>
  <c r="F263" i="27"/>
  <c r="H263" i="27" s="1"/>
  <c r="M208" i="21" s="1"/>
  <c r="F198" i="27"/>
  <c r="H198" i="27" s="1"/>
  <c r="M143" i="21" s="1"/>
  <c r="F273" i="27"/>
  <c r="H273" i="27" s="1"/>
  <c r="M218" i="21" s="1"/>
  <c r="O218" i="21" s="1"/>
  <c r="F378" i="27"/>
  <c r="H378" i="27" s="1"/>
  <c r="M323" i="21" s="1"/>
  <c r="F168" i="27"/>
  <c r="H168" i="27" s="1"/>
  <c r="M113" i="21" s="1"/>
  <c r="F178" i="27"/>
  <c r="H178" i="27" s="1"/>
  <c r="M123" i="21" s="1"/>
  <c r="F238" i="27"/>
  <c r="H238" i="27" s="1"/>
  <c r="M183" i="21" s="1"/>
  <c r="F264" i="27"/>
  <c r="H264" i="27" s="1"/>
  <c r="M209" i="21" s="1"/>
  <c r="F148" i="27"/>
  <c r="H148" i="27" s="1"/>
  <c r="M93" i="21" s="1"/>
  <c r="F258" i="27"/>
  <c r="H258" i="27" s="1"/>
  <c r="M203" i="21" s="1"/>
  <c r="F338" i="27"/>
  <c r="H338" i="27" s="1"/>
  <c r="M283" i="21" s="1"/>
  <c r="F268" i="27"/>
  <c r="H268" i="27" s="1"/>
  <c r="M213" i="21" s="1"/>
  <c r="F253" i="27"/>
  <c r="H253" i="27" s="1"/>
  <c r="M198" i="21" s="1"/>
  <c r="F252" i="27"/>
  <c r="H252" i="27" s="1"/>
  <c r="M197" i="21" s="1"/>
  <c r="F274" i="27"/>
  <c r="H274" i="27" s="1"/>
  <c r="M219" i="21" s="1"/>
  <c r="F173" i="27"/>
  <c r="H173" i="27" s="1"/>
  <c r="M118" i="21" s="1"/>
  <c r="F244" i="27"/>
  <c r="H244" i="27" s="1"/>
  <c r="M189" i="21" s="1"/>
  <c r="F193" i="27"/>
  <c r="H193" i="27" s="1"/>
  <c r="M138" i="21" s="1"/>
  <c r="F203" i="27"/>
  <c r="H203" i="27" s="1"/>
  <c r="M148" i="21" s="1"/>
  <c r="F314" i="27"/>
  <c r="H314" i="27" s="1"/>
  <c r="M259" i="21" s="1"/>
  <c r="F262" i="27"/>
  <c r="H262" i="27" s="1"/>
  <c r="M207" i="21" s="1"/>
  <c r="F298" i="27"/>
  <c r="H298" i="27" s="1"/>
  <c r="M243" i="21" s="1"/>
  <c r="F184" i="27"/>
  <c r="H184" i="27" s="1"/>
  <c r="M129" i="21" s="1"/>
  <c r="F144" i="27"/>
  <c r="H144" i="27" s="1"/>
  <c r="M89" i="21" s="1"/>
  <c r="F202" i="27"/>
  <c r="H202" i="27" s="1"/>
  <c r="M147" i="21" s="1"/>
  <c r="F373" i="27"/>
  <c r="H373" i="27" s="1"/>
  <c r="M318" i="21" s="1"/>
  <c r="F383" i="27"/>
  <c r="H383" i="27" s="1"/>
  <c r="M328" i="21" s="1"/>
  <c r="F344" i="27"/>
  <c r="H344" i="27" s="1"/>
  <c r="M289" i="21" s="1"/>
  <c r="F232" i="27"/>
  <c r="H232" i="27" s="1"/>
  <c r="M177" i="21" s="1"/>
  <c r="F194" i="27"/>
  <c r="H194" i="27" s="1"/>
  <c r="M139" i="21" s="1"/>
  <c r="F293" i="27"/>
  <c r="H293" i="27" s="1"/>
  <c r="M238" i="21" s="1"/>
  <c r="F228" i="27"/>
  <c r="H228" i="27" s="1"/>
  <c r="M173" i="21" s="1"/>
  <c r="F333" i="27"/>
  <c r="H333" i="27" s="1"/>
  <c r="M278" i="21" s="1"/>
  <c r="F174" i="27"/>
  <c r="H174" i="27" s="1"/>
  <c r="M119" i="21" s="1"/>
  <c r="F324" i="27"/>
  <c r="H324" i="27" s="1"/>
  <c r="M269" i="21" s="1"/>
  <c r="F158" i="27"/>
  <c r="H158" i="27" s="1"/>
  <c r="M103" i="21" s="1"/>
  <c r="F363" i="27"/>
  <c r="H363" i="27" s="1"/>
  <c r="M308" i="21" s="1"/>
  <c r="F292" i="27"/>
  <c r="H292" i="27" s="1"/>
  <c r="M237" i="21" s="1"/>
  <c r="F304" i="27"/>
  <c r="H304" i="27" s="1"/>
  <c r="M249" i="21" s="1"/>
  <c r="F334" i="27"/>
  <c r="H334" i="27" s="1"/>
  <c r="M279" i="21" s="1"/>
  <c r="F392" i="27"/>
  <c r="H392" i="27" s="1"/>
  <c r="M337" i="21" s="1"/>
  <c r="F282" i="27"/>
  <c r="H282" i="27" s="1"/>
  <c r="M227" i="21" s="1"/>
  <c r="F364" i="27"/>
  <c r="H364" i="27" s="1"/>
  <c r="M309" i="21" s="1"/>
  <c r="F278" i="27"/>
  <c r="H278" i="27" s="1"/>
  <c r="M223" i="21" s="1"/>
  <c r="F354" i="27"/>
  <c r="H354" i="27" s="1"/>
  <c r="M299" i="21" s="1"/>
  <c r="F213" i="27"/>
  <c r="H213" i="27" s="1"/>
  <c r="M158" i="21" s="1"/>
  <c r="F172" i="27"/>
  <c r="H172" i="27" s="1"/>
  <c r="M117" i="21" s="1"/>
  <c r="F394" i="27"/>
  <c r="H394" i="27" s="1"/>
  <c r="M339" i="21" s="1"/>
  <c r="F183" i="27"/>
  <c r="H183" i="27" s="1"/>
  <c r="M128" i="21" s="1"/>
  <c r="F218" i="27"/>
  <c r="H218" i="27" s="1"/>
  <c r="M163" i="21" s="1"/>
  <c r="F152" i="27"/>
  <c r="H152" i="27" s="1"/>
  <c r="M97" i="21" s="1"/>
  <c r="F188" i="27"/>
  <c r="H188" i="27" s="1"/>
  <c r="M133" i="21" s="1"/>
  <c r="F162" i="27"/>
  <c r="H162" i="27" s="1"/>
  <c r="M107" i="21" s="1"/>
  <c r="F322" i="27"/>
  <c r="H322" i="27" s="1"/>
  <c r="M267" i="21" s="1"/>
  <c r="F182" i="27"/>
  <c r="H182" i="27" s="1"/>
  <c r="M127" i="21" s="1"/>
  <c r="F242" i="27"/>
  <c r="H242" i="27" s="1"/>
  <c r="M187" i="21" s="1"/>
  <c r="F374" i="27"/>
  <c r="H374" i="27" s="1"/>
  <c r="M319" i="21" s="1"/>
  <c r="F328" i="27"/>
  <c r="H328" i="27" s="1"/>
  <c r="M273" i="21" s="1"/>
  <c r="F163" i="27"/>
  <c r="H163" i="27" s="1"/>
  <c r="M108" i="21" s="1"/>
  <c r="F368" i="27"/>
  <c r="H368" i="27" s="1"/>
  <c r="M313" i="21" s="1"/>
  <c r="F223" i="27"/>
  <c r="H223" i="27" s="1"/>
  <c r="M168" i="21" s="1"/>
  <c r="F208" i="27"/>
  <c r="H208" i="27" s="1"/>
  <c r="M153" i="21" s="1"/>
  <c r="F294" i="27"/>
  <c r="H294" i="27" s="1"/>
  <c r="M239" i="21" s="1"/>
  <c r="F254" i="27"/>
  <c r="H254" i="27" s="1"/>
  <c r="M199" i="21" s="1"/>
  <c r="F204" i="27"/>
  <c r="H204" i="27" s="1"/>
  <c r="M149" i="21" s="1"/>
  <c r="F358" i="27"/>
  <c r="H358" i="27" s="1"/>
  <c r="M303" i="21" s="1"/>
  <c r="F248" i="27"/>
  <c r="H248" i="27" s="1"/>
  <c r="M193" i="21" s="1"/>
  <c r="F234" i="27"/>
  <c r="H234" i="27" s="1"/>
  <c r="M179" i="21" s="1"/>
  <c r="F142" i="27"/>
  <c r="H142" i="27" s="1"/>
  <c r="M87" i="21" s="1"/>
  <c r="F398" i="27"/>
  <c r="H398" i="27" s="1"/>
  <c r="M343" i="21" s="1"/>
  <c r="F164" i="27"/>
  <c r="H164" i="27" s="1"/>
  <c r="M109" i="21" s="1"/>
  <c r="F313" i="27"/>
  <c r="H313" i="27" s="1"/>
  <c r="M258" i="21" s="1"/>
  <c r="F222" i="27"/>
  <c r="H222" i="27" s="1"/>
  <c r="M167" i="21" s="1"/>
  <c r="F393" i="27"/>
  <c r="H393" i="27" s="1"/>
  <c r="M338" i="21" s="1"/>
  <c r="F169" i="27"/>
  <c r="H169" i="27" s="1"/>
  <c r="M114" i="21" s="1"/>
  <c r="F147" i="27"/>
  <c r="H147" i="27" s="1"/>
  <c r="M92" i="21" s="1"/>
  <c r="F397" i="27"/>
  <c r="H397" i="27" s="1"/>
  <c r="M342" i="21" s="1"/>
  <c r="F329" i="27"/>
  <c r="H329" i="27" s="1"/>
  <c r="M274" i="21" s="1"/>
  <c r="F146" i="27"/>
  <c r="H146" i="27" s="1"/>
  <c r="M91" i="21" s="1"/>
  <c r="F357" i="27"/>
  <c r="H357" i="27" s="1"/>
  <c r="M302" i="21" s="1"/>
  <c r="F286" i="27"/>
  <c r="H286" i="27" s="1"/>
  <c r="M231" i="21" s="1"/>
  <c r="F196" i="27"/>
  <c r="H196" i="27" s="1"/>
  <c r="M141" i="21" s="1"/>
  <c r="F199" i="27"/>
  <c r="H199" i="27" s="1"/>
  <c r="M144" i="21" s="1"/>
  <c r="F277" i="27"/>
  <c r="H277" i="27" s="1"/>
  <c r="M222" i="21" s="1"/>
  <c r="F316" i="27"/>
  <c r="H316" i="27" s="1"/>
  <c r="M261" i="21" s="1"/>
  <c r="F201" i="27"/>
  <c r="H201" i="27" s="1"/>
  <c r="M146" i="21" s="1"/>
  <c r="F167" i="27"/>
  <c r="H167" i="27" s="1"/>
  <c r="M112" i="21" s="1"/>
  <c r="F301" i="27"/>
  <c r="H301" i="27" s="1"/>
  <c r="M246" i="21" s="1"/>
  <c r="F299" i="27"/>
  <c r="H299" i="27" s="1"/>
  <c r="M244" i="21" s="1"/>
  <c r="F261" i="27"/>
  <c r="H261" i="27" s="1"/>
  <c r="M206" i="21" s="1"/>
  <c r="F159" i="27"/>
  <c r="H159" i="27" s="1"/>
  <c r="M104" i="21" s="1"/>
  <c r="F391" i="27"/>
  <c r="H391" i="27" s="1"/>
  <c r="M336" i="21" s="1"/>
  <c r="F226" i="27"/>
  <c r="H226" i="27" s="1"/>
  <c r="M171" i="21" s="1"/>
  <c r="F186" i="27"/>
  <c r="H186" i="27" s="1"/>
  <c r="M131" i="21" s="1"/>
  <c r="F229" i="27"/>
  <c r="H229" i="27" s="1"/>
  <c r="M174" i="21" s="1"/>
  <c r="F187" i="27"/>
  <c r="H187" i="27" s="1"/>
  <c r="M132" i="21" s="1"/>
  <c r="F181" i="27"/>
  <c r="H181" i="27" s="1"/>
  <c r="M126" i="21" s="1"/>
  <c r="F311" i="27"/>
  <c r="H311" i="27" s="1"/>
  <c r="M256" i="21" s="1"/>
  <c r="F347" i="27"/>
  <c r="H347" i="27" s="1"/>
  <c r="M292" i="21" s="1"/>
  <c r="F266" i="27"/>
  <c r="H266" i="27" s="1"/>
  <c r="M211" i="21" s="1"/>
  <c r="F349" i="27"/>
  <c r="H349" i="27" s="1"/>
  <c r="M294" i="21" s="1"/>
  <c r="F336" i="27"/>
  <c r="H336" i="27" s="1"/>
  <c r="M281" i="21" s="1"/>
  <c r="F376" i="27"/>
  <c r="H376" i="27" s="1"/>
  <c r="M321" i="21" s="1"/>
  <c r="F177" i="27"/>
  <c r="H177" i="27" s="1"/>
  <c r="M122" i="21" s="1"/>
  <c r="F319" i="27"/>
  <c r="H319" i="27" s="1"/>
  <c r="M264" i="21" s="1"/>
  <c r="F161" i="27"/>
  <c r="H161" i="27" s="1"/>
  <c r="M106" i="21" s="1"/>
  <c r="F219" i="27"/>
  <c r="H219" i="27" s="1"/>
  <c r="M164" i="21" s="1"/>
  <c r="F247" i="27"/>
  <c r="H247" i="27" s="1"/>
  <c r="M192" i="21" s="1"/>
  <c r="F287" i="27"/>
  <c r="H287" i="27" s="1"/>
  <c r="M232" i="21" s="1"/>
  <c r="F207" i="27"/>
  <c r="H207" i="27" s="1"/>
  <c r="M152" i="21" s="1"/>
  <c r="F271" i="27"/>
  <c r="H271" i="27" s="1"/>
  <c r="M216" i="21" s="1"/>
  <c r="F249" i="27"/>
  <c r="H249" i="27" s="1"/>
  <c r="M194" i="21" s="1"/>
  <c r="F326" i="27"/>
  <c r="H326" i="27" s="1"/>
  <c r="M271" i="21" s="1"/>
  <c r="F381" i="27"/>
  <c r="H381" i="27" s="1"/>
  <c r="M326" i="21" s="1"/>
  <c r="F396" i="27"/>
  <c r="H396" i="27" s="1"/>
  <c r="M341" i="21" s="1"/>
  <c r="F337" i="27"/>
  <c r="H337" i="27" s="1"/>
  <c r="M282" i="21" s="1"/>
  <c r="F339" i="27"/>
  <c r="H339" i="27" s="1"/>
  <c r="M284" i="21" s="1"/>
  <c r="F331" i="27"/>
  <c r="H331" i="27" s="1"/>
  <c r="M276" i="21" s="1"/>
  <c r="F191" i="27"/>
  <c r="H191" i="27" s="1"/>
  <c r="M136" i="21" s="1"/>
  <c r="F139" i="27"/>
  <c r="H139" i="27" s="1"/>
  <c r="M84" i="21" s="1"/>
  <c r="F114" i="27"/>
  <c r="H114" i="27" s="1"/>
  <c r="M59" i="21" s="1"/>
  <c r="F387" i="27"/>
  <c r="H387" i="27" s="1"/>
  <c r="M332" i="21" s="1"/>
  <c r="F377" i="27"/>
  <c r="H377" i="27" s="1"/>
  <c r="M322" i="21" s="1"/>
  <c r="F189" i="27"/>
  <c r="H189" i="27" s="1"/>
  <c r="M134" i="21" s="1"/>
  <c r="F216" i="27"/>
  <c r="H216" i="27" s="1"/>
  <c r="M161" i="21" s="1"/>
  <c r="F259" i="27"/>
  <c r="H259" i="27" s="1"/>
  <c r="M204" i="21" s="1"/>
  <c r="F297" i="27"/>
  <c r="H297" i="27" s="1"/>
  <c r="M242" i="21" s="1"/>
  <c r="F281" i="27"/>
  <c r="H281" i="27" s="1"/>
  <c r="M226" i="21" s="1"/>
  <c r="F221" i="27"/>
  <c r="H221" i="27" s="1"/>
  <c r="M166" i="21" s="1"/>
  <c r="F166" i="27"/>
  <c r="H166" i="27" s="1"/>
  <c r="M111" i="21" s="1"/>
  <c r="F209" i="27"/>
  <c r="H209" i="27" s="1"/>
  <c r="M154" i="21" s="1"/>
  <c r="F346" i="27"/>
  <c r="H346" i="27" s="1"/>
  <c r="M291" i="21" s="1"/>
  <c r="F341" i="27"/>
  <c r="H341" i="27" s="1"/>
  <c r="M286" i="21" s="1"/>
  <c r="F236" i="27"/>
  <c r="H236" i="27" s="1"/>
  <c r="M181" i="21" s="1"/>
  <c r="F156" i="27"/>
  <c r="H156" i="27" s="1"/>
  <c r="M101" i="21" s="1"/>
  <c r="F157" i="27"/>
  <c r="H157" i="27" s="1"/>
  <c r="M102" i="21" s="1"/>
  <c r="F113" i="27"/>
  <c r="D421" i="27" s="1"/>
  <c r="E421" i="27" s="1"/>
  <c r="F421" i="27" s="1"/>
  <c r="F309" i="27"/>
  <c r="H309" i="27" s="1"/>
  <c r="M254" i="21" s="1"/>
  <c r="F367" i="27"/>
  <c r="H367" i="27" s="1"/>
  <c r="M312" i="21" s="1"/>
  <c r="F171" i="27"/>
  <c r="H171" i="27" s="1"/>
  <c r="M116" i="21" s="1"/>
  <c r="F211" i="27"/>
  <c r="H211" i="27" s="1"/>
  <c r="M156" i="21" s="1"/>
  <c r="F227" i="27"/>
  <c r="H227" i="27" s="1"/>
  <c r="M172" i="21" s="1"/>
  <c r="F141" i="27"/>
  <c r="H141" i="27" s="1"/>
  <c r="M86" i="21" s="1"/>
  <c r="F246" i="27"/>
  <c r="H246" i="27" s="1"/>
  <c r="M191" i="21" s="1"/>
  <c r="F366" i="27"/>
  <c r="H366" i="27" s="1"/>
  <c r="M311" i="21" s="1"/>
  <c r="F217" i="27"/>
  <c r="H217" i="27" s="1"/>
  <c r="M162" i="21" s="1"/>
  <c r="F356" i="27"/>
  <c r="H356" i="27" s="1"/>
  <c r="M301" i="21" s="1"/>
  <c r="F306" i="27"/>
  <c r="H306" i="27" s="1"/>
  <c r="M251" i="21" s="1"/>
  <c r="F267" i="27"/>
  <c r="H267" i="27" s="1"/>
  <c r="M212" i="21" s="1"/>
  <c r="F371" i="27"/>
  <c r="H371" i="27" s="1"/>
  <c r="M316" i="21" s="1"/>
  <c r="F176" i="27"/>
  <c r="H176" i="27" s="1"/>
  <c r="M121" i="21" s="1"/>
  <c r="F241" i="27"/>
  <c r="H241" i="27" s="1"/>
  <c r="M186" i="21" s="1"/>
  <c r="F389" i="27"/>
  <c r="H389" i="27" s="1"/>
  <c r="M334" i="21" s="1"/>
  <c r="F149" i="27"/>
  <c r="H149" i="27" s="1"/>
  <c r="M94" i="21" s="1"/>
  <c r="F151" i="27"/>
  <c r="H151" i="27" s="1"/>
  <c r="M96" i="21" s="1"/>
  <c r="F112" i="27"/>
  <c r="H112" i="27" s="1"/>
  <c r="M57" i="21" s="1"/>
  <c r="F386" i="27"/>
  <c r="H386" i="27" s="1"/>
  <c r="M331" i="21" s="1"/>
  <c r="F276" i="27"/>
  <c r="H276" i="27" s="1"/>
  <c r="M221" i="21" s="1"/>
  <c r="F179" i="27"/>
  <c r="H179" i="27" s="1"/>
  <c r="M124" i="21" s="1"/>
  <c r="F118" i="27"/>
  <c r="H118" i="27" s="1"/>
  <c r="M63" i="21" s="1"/>
  <c r="F307" i="27"/>
  <c r="H307" i="27" s="1"/>
  <c r="M252" i="21" s="1"/>
  <c r="F279" i="27"/>
  <c r="H279" i="27" s="1"/>
  <c r="M224" i="21" s="1"/>
  <c r="F321" i="27"/>
  <c r="H321" i="27" s="1"/>
  <c r="M266" i="21" s="1"/>
  <c r="F251" i="27"/>
  <c r="H251" i="27" s="1"/>
  <c r="M196" i="21" s="1"/>
  <c r="F359" i="27"/>
  <c r="H359" i="27" s="1"/>
  <c r="M304" i="21" s="1"/>
  <c r="F256" i="27"/>
  <c r="H256" i="27" s="1"/>
  <c r="M201" i="21" s="1"/>
  <c r="F257" i="27"/>
  <c r="H257" i="27" s="1"/>
  <c r="M202" i="21" s="1"/>
  <c r="F369" i="27"/>
  <c r="H369" i="27" s="1"/>
  <c r="M314" i="21" s="1"/>
  <c r="F237" i="27"/>
  <c r="H237" i="27" s="1"/>
  <c r="M182" i="21" s="1"/>
  <c r="F327" i="27"/>
  <c r="H327" i="27" s="1"/>
  <c r="M272" i="21" s="1"/>
  <c r="F291" i="27"/>
  <c r="H291" i="27" s="1"/>
  <c r="M236" i="21" s="1"/>
  <c r="F289" i="27"/>
  <c r="H289" i="27" s="1"/>
  <c r="M234" i="21" s="1"/>
  <c r="F231" i="27"/>
  <c r="H231" i="27" s="1"/>
  <c r="M176" i="21" s="1"/>
  <c r="F317" i="27"/>
  <c r="H317" i="27" s="1"/>
  <c r="M262" i="21" s="1"/>
  <c r="F269" i="27"/>
  <c r="H269" i="27" s="1"/>
  <c r="M214" i="21" s="1"/>
  <c r="F100" i="27"/>
  <c r="H100" i="27" s="1"/>
  <c r="M45" i="21" s="1"/>
  <c r="F296" i="27"/>
  <c r="H296" i="27" s="1"/>
  <c r="M241" i="21" s="1"/>
  <c r="F197" i="27"/>
  <c r="H197" i="27" s="1"/>
  <c r="M142" i="21" s="1"/>
  <c r="F239" i="27"/>
  <c r="H239" i="27" s="1"/>
  <c r="M184" i="21" s="1"/>
  <c r="F379" i="27"/>
  <c r="H379" i="27" s="1"/>
  <c r="M324" i="21" s="1"/>
  <c r="F206" i="27"/>
  <c r="H206" i="27" s="1"/>
  <c r="M151" i="21" s="1"/>
  <c r="F361" i="27"/>
  <c r="H361" i="27" s="1"/>
  <c r="M306" i="21" s="1"/>
  <c r="E420" i="27"/>
  <c r="F420" i="27" s="1"/>
  <c r="E412" i="27"/>
  <c r="F412" i="27" s="1"/>
  <c r="K48" i="23"/>
  <c r="B48" i="23"/>
  <c r="B50" i="23" s="1"/>
  <c r="E3" i="19"/>
  <c r="E4" i="19"/>
  <c r="E5" i="19"/>
  <c r="E6" i="19"/>
  <c r="E7" i="19"/>
  <c r="E8" i="19"/>
  <c r="E9" i="19"/>
  <c r="E10" i="19"/>
  <c r="E11" i="19"/>
  <c r="E12" i="19"/>
  <c r="E13" i="19"/>
  <c r="E14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7" i="19"/>
  <c r="E148" i="19"/>
  <c r="E149" i="19"/>
  <c r="E150" i="19"/>
  <c r="E151" i="19"/>
  <c r="E152" i="19"/>
  <c r="E153" i="19"/>
  <c r="E154" i="19"/>
  <c r="E156" i="19"/>
  <c r="E157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9" i="19"/>
  <c r="E190" i="19"/>
  <c r="E191" i="19"/>
  <c r="E192" i="19"/>
  <c r="E193" i="19"/>
  <c r="E194" i="19"/>
  <c r="E195" i="19"/>
  <c r="E196" i="19"/>
  <c r="E198" i="19"/>
  <c r="E199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5" i="19"/>
  <c r="E246" i="19"/>
  <c r="E247" i="19"/>
  <c r="E248" i="19"/>
  <c r="E249" i="19"/>
  <c r="E250" i="19"/>
  <c r="E251" i="19"/>
  <c r="E252" i="19"/>
  <c r="E253" i="19"/>
  <c r="E254" i="19"/>
  <c r="E255" i="19"/>
  <c r="E257" i="19"/>
  <c r="E258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4" i="19"/>
  <c r="E305" i="19"/>
  <c r="E306" i="19"/>
  <c r="E309" i="19"/>
  <c r="E310" i="19"/>
  <c r="E311" i="19"/>
  <c r="E312" i="19"/>
  <c r="E315" i="19"/>
  <c r="E316" i="19"/>
  <c r="E317" i="19"/>
  <c r="E318" i="19"/>
  <c r="E319" i="19"/>
  <c r="E320" i="19"/>
  <c r="E321" i="19"/>
  <c r="E322" i="19"/>
  <c r="E324" i="19"/>
  <c r="E325" i="19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I263" i="21"/>
  <c r="I264" i="21"/>
  <c r="I265" i="21"/>
  <c r="I266" i="21"/>
  <c r="I267" i="21"/>
  <c r="I268" i="21"/>
  <c r="I269" i="21"/>
  <c r="I270" i="21"/>
  <c r="I271" i="21"/>
  <c r="I272" i="21"/>
  <c r="I273" i="21"/>
  <c r="I274" i="21"/>
  <c r="I275" i="21"/>
  <c r="I276" i="21"/>
  <c r="I277" i="21"/>
  <c r="I278" i="21"/>
  <c r="I279" i="21"/>
  <c r="I280" i="21"/>
  <c r="I281" i="21"/>
  <c r="I282" i="21"/>
  <c r="I283" i="21"/>
  <c r="I284" i="21"/>
  <c r="I285" i="21"/>
  <c r="I286" i="21"/>
  <c r="I287" i="21"/>
  <c r="I288" i="21"/>
  <c r="I289" i="21"/>
  <c r="I290" i="21"/>
  <c r="I291" i="21"/>
  <c r="I292" i="21"/>
  <c r="I293" i="21"/>
  <c r="I294" i="21"/>
  <c r="I295" i="21"/>
  <c r="I296" i="21"/>
  <c r="I297" i="21"/>
  <c r="I298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I315" i="21"/>
  <c r="I316" i="21"/>
  <c r="I317" i="21"/>
  <c r="I318" i="21"/>
  <c r="I319" i="21"/>
  <c r="I320" i="21"/>
  <c r="I321" i="21"/>
  <c r="I322" i="21"/>
  <c r="I323" i="21"/>
  <c r="I324" i="21"/>
  <c r="I325" i="21"/>
  <c r="I326" i="21"/>
  <c r="I327" i="21"/>
  <c r="I328" i="21"/>
  <c r="I329" i="21"/>
  <c r="I330" i="21"/>
  <c r="I331" i="21"/>
  <c r="I332" i="21"/>
  <c r="I333" i="21"/>
  <c r="I334" i="21"/>
  <c r="I335" i="21"/>
  <c r="I336" i="21"/>
  <c r="I337" i="21"/>
  <c r="I338" i="21"/>
  <c r="I339" i="21"/>
  <c r="I340" i="21"/>
  <c r="I341" i="21"/>
  <c r="I342" i="21"/>
  <c r="I343" i="21"/>
  <c r="I24" i="21"/>
  <c r="H113" i="27" l="1"/>
  <c r="M58" i="21" s="1"/>
  <c r="D416" i="27"/>
  <c r="E416" i="27" s="1"/>
  <c r="F416" i="27" s="1"/>
  <c r="R22" i="21"/>
  <c r="T18" i="21"/>
  <c r="R18" i="21"/>
  <c r="Q18" i="21"/>
  <c r="P18" i="21"/>
  <c r="S17" i="21"/>
  <c r="S18" i="21" s="1"/>
  <c r="E15" i="21"/>
  <c r="D427" i="27" l="1"/>
  <c r="U19" i="21"/>
  <c r="W19" i="21" s="1"/>
  <c r="W16" i="21"/>
  <c r="E14" i="21"/>
  <c r="Q16" i="21" l="1"/>
  <c r="R16" i="21"/>
  <c r="R23" i="21" s="1"/>
  <c r="P16" i="21"/>
  <c r="S16" i="21"/>
  <c r="S23" i="21" s="1"/>
  <c r="T16" i="21"/>
  <c r="T23" i="21" s="1"/>
  <c r="E2" i="19" l="1"/>
  <c r="B3" i="20" l="1"/>
  <c r="K303" i="21" l="1"/>
  <c r="B4" i="20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M281" i="13"/>
  <c r="K328" i="21" l="1"/>
  <c r="K72" i="21"/>
  <c r="K30" i="21"/>
  <c r="K329" i="21"/>
  <c r="K41" i="21"/>
  <c r="K216" i="21"/>
  <c r="K292" i="21"/>
  <c r="K330" i="21"/>
  <c r="K336" i="21"/>
  <c r="K100" i="21"/>
  <c r="K314" i="21"/>
  <c r="K343" i="21"/>
  <c r="K110" i="21"/>
  <c r="K325" i="21"/>
  <c r="K52" i="21"/>
  <c r="K74" i="21"/>
  <c r="K327" i="21"/>
  <c r="K339" i="21"/>
  <c r="K46" i="21"/>
  <c r="K308" i="21"/>
  <c r="K36" i="21"/>
  <c r="K313" i="21"/>
  <c r="K296" i="21"/>
  <c r="K331" i="21"/>
  <c r="K315" i="21"/>
  <c r="K307" i="21"/>
  <c r="K102" i="21"/>
  <c r="K309" i="21"/>
  <c r="K300" i="21"/>
  <c r="K44" i="21"/>
  <c r="K322" i="21"/>
  <c r="K130" i="21"/>
  <c r="K66" i="21"/>
  <c r="K305" i="21"/>
  <c r="K335" i="21"/>
  <c r="K71" i="21"/>
  <c r="K323" i="21"/>
  <c r="K345" i="21"/>
  <c r="K80" i="21"/>
  <c r="K120" i="21"/>
  <c r="K342" i="21"/>
  <c r="K214" i="21"/>
  <c r="K341" i="21"/>
  <c r="K24" i="21"/>
  <c r="K92" i="21"/>
  <c r="K306" i="21"/>
  <c r="K50" i="21"/>
  <c r="K319" i="21"/>
  <c r="K75" i="21"/>
  <c r="K334" i="21"/>
  <c r="K317" i="21"/>
  <c r="K45" i="21"/>
  <c r="K340" i="21"/>
  <c r="K84" i="21"/>
  <c r="K25" i="21"/>
  <c r="K311" i="21"/>
  <c r="K119" i="21"/>
  <c r="K55" i="21"/>
  <c r="K337" i="21"/>
  <c r="K272" i="21"/>
  <c r="K344" i="21"/>
  <c r="K312" i="21"/>
  <c r="K51" i="21"/>
  <c r="K326" i="21"/>
  <c r="K262" i="21"/>
  <c r="K70" i="21"/>
  <c r="K301" i="21"/>
  <c r="K332" i="21"/>
  <c r="K140" i="21"/>
  <c r="K76" i="21"/>
  <c r="K35" i="21"/>
  <c r="K290" i="21"/>
  <c r="K34" i="21"/>
  <c r="K81" i="21"/>
  <c r="L25" i="21"/>
  <c r="C25" i="21" s="1"/>
  <c r="L33" i="21"/>
  <c r="C33" i="21" s="1"/>
  <c r="L41" i="21"/>
  <c r="C41" i="21" s="1"/>
  <c r="L49" i="21"/>
  <c r="C49" i="21" s="1"/>
  <c r="L57" i="21"/>
  <c r="C57" i="21" s="1"/>
  <c r="L65" i="21"/>
  <c r="C65" i="21" s="1"/>
  <c r="L73" i="21"/>
  <c r="C73" i="21" s="1"/>
  <c r="L81" i="21"/>
  <c r="C81" i="21" s="1"/>
  <c r="L89" i="21"/>
  <c r="C89" i="21" s="1"/>
  <c r="L97" i="21"/>
  <c r="C97" i="21" s="1"/>
  <c r="L113" i="21"/>
  <c r="C113" i="21" s="1"/>
  <c r="L129" i="21"/>
  <c r="C129" i="21" s="1"/>
  <c r="L137" i="21"/>
  <c r="C137" i="21" s="1"/>
  <c r="L153" i="21"/>
  <c r="C153" i="21" s="1"/>
  <c r="L161" i="21"/>
  <c r="C161" i="21" s="1"/>
  <c r="L169" i="21"/>
  <c r="C169" i="21" s="1"/>
  <c r="L177" i="21"/>
  <c r="C177" i="21" s="1"/>
  <c r="L193" i="21"/>
  <c r="C193" i="21" s="1"/>
  <c r="L201" i="21"/>
  <c r="C201" i="21" s="1"/>
  <c r="L209" i="21"/>
  <c r="C209" i="21" s="1"/>
  <c r="L233" i="21"/>
  <c r="C233" i="21" s="1"/>
  <c r="L249" i="21"/>
  <c r="C249" i="21" s="1"/>
  <c r="L257" i="21"/>
  <c r="C257" i="21" s="1"/>
  <c r="L273" i="21"/>
  <c r="C273" i="21" s="1"/>
  <c r="L289" i="21"/>
  <c r="C289" i="21" s="1"/>
  <c r="L305" i="21"/>
  <c r="C305" i="21" s="1"/>
  <c r="L313" i="21"/>
  <c r="C313" i="21" s="1"/>
  <c r="L321" i="21"/>
  <c r="C321" i="21" s="1"/>
  <c r="L329" i="21"/>
  <c r="C329" i="21" s="1"/>
  <c r="L337" i="21"/>
  <c r="C337" i="21" s="1"/>
  <c r="L345" i="21"/>
  <c r="C345" i="21" s="1"/>
  <c r="L26" i="21"/>
  <c r="C26" i="21" s="1"/>
  <c r="L34" i="21"/>
  <c r="C34" i="21" s="1"/>
  <c r="L50" i="21"/>
  <c r="C50" i="21" s="1"/>
  <c r="L58" i="21"/>
  <c r="C58" i="21" s="1"/>
  <c r="L66" i="21"/>
  <c r="C66" i="21" s="1"/>
  <c r="L74" i="21"/>
  <c r="C74" i="21" s="1"/>
  <c r="L82" i="21"/>
  <c r="C82" i="21" s="1"/>
  <c r="L90" i="21"/>
  <c r="C90" i="21" s="1"/>
  <c r="L98" i="21"/>
  <c r="C98" i="21" s="1"/>
  <c r="L130" i="21"/>
  <c r="C130" i="21" s="1"/>
  <c r="L138" i="21"/>
  <c r="C138" i="21" s="1"/>
  <c r="L154" i="21"/>
  <c r="C154" i="21" s="1"/>
  <c r="L162" i="21"/>
  <c r="C162" i="21" s="1"/>
  <c r="L178" i="21"/>
  <c r="C178" i="21" s="1"/>
  <c r="L258" i="21"/>
  <c r="C258" i="21" s="1"/>
  <c r="L282" i="21"/>
  <c r="C282" i="21" s="1"/>
  <c r="L290" i="21"/>
  <c r="C290" i="21" s="1"/>
  <c r="L298" i="21"/>
  <c r="C298" i="21" s="1"/>
  <c r="L306" i="21"/>
  <c r="C306" i="21" s="1"/>
  <c r="L314" i="21"/>
  <c r="C314" i="21" s="1"/>
  <c r="L322" i="21"/>
  <c r="C322" i="21" s="1"/>
  <c r="L330" i="21"/>
  <c r="C330" i="21" s="1"/>
  <c r="L338" i="21"/>
  <c r="C338" i="21" s="1"/>
  <c r="L346" i="21"/>
  <c r="C346" i="21" s="1"/>
  <c r="L27" i="21"/>
  <c r="C27" i="21" s="1"/>
  <c r="L35" i="21"/>
  <c r="C35" i="21" s="1"/>
  <c r="L43" i="21"/>
  <c r="C43" i="21" s="1"/>
  <c r="L51" i="21"/>
  <c r="C51" i="21" s="1"/>
  <c r="L59" i="21"/>
  <c r="C59" i="21" s="1"/>
  <c r="L67" i="21"/>
  <c r="C67" i="21" s="1"/>
  <c r="L75" i="21"/>
  <c r="C75" i="21" s="1"/>
  <c r="L83" i="21"/>
  <c r="C83" i="21" s="1"/>
  <c r="L99" i="21"/>
  <c r="C99" i="21" s="1"/>
  <c r="L107" i="21"/>
  <c r="C107" i="21" s="1"/>
  <c r="L123" i="21"/>
  <c r="C123" i="21" s="1"/>
  <c r="L139" i="21"/>
  <c r="C139" i="21" s="1"/>
  <c r="L147" i="21"/>
  <c r="C147" i="21" s="1"/>
  <c r="L163" i="21"/>
  <c r="C163" i="21" s="1"/>
  <c r="L179" i="21"/>
  <c r="C179" i="21" s="1"/>
  <c r="L187" i="21"/>
  <c r="C187" i="21" s="1"/>
  <c r="L203" i="21"/>
  <c r="C203" i="21" s="1"/>
  <c r="L243" i="21"/>
  <c r="C243" i="21" s="1"/>
  <c r="L259" i="21"/>
  <c r="C259" i="21" s="1"/>
  <c r="L267" i="21"/>
  <c r="C267" i="21" s="1"/>
  <c r="L283" i="21"/>
  <c r="C283" i="21" s="1"/>
  <c r="L299" i="21"/>
  <c r="C299" i="21" s="1"/>
  <c r="L307" i="21"/>
  <c r="C307" i="21" s="1"/>
  <c r="L315" i="21"/>
  <c r="C315" i="21" s="1"/>
  <c r="L323" i="21"/>
  <c r="C323" i="21" s="1"/>
  <c r="L331" i="21"/>
  <c r="C331" i="21" s="1"/>
  <c r="L339" i="21"/>
  <c r="C339" i="21" s="1"/>
  <c r="L36" i="21"/>
  <c r="C36" i="21" s="1"/>
  <c r="L44" i="21"/>
  <c r="C44" i="21" s="1"/>
  <c r="L52" i="21"/>
  <c r="C52" i="21" s="1"/>
  <c r="L60" i="21"/>
  <c r="C60" i="21" s="1"/>
  <c r="L68" i="21"/>
  <c r="C68" i="21" s="1"/>
  <c r="L76" i="21"/>
  <c r="C76" i="21" s="1"/>
  <c r="L84" i="21"/>
  <c r="C84" i="21" s="1"/>
  <c r="L92" i="21"/>
  <c r="C92" i="21" s="1"/>
  <c r="L100" i="21"/>
  <c r="C100" i="21" s="1"/>
  <c r="L108" i="21"/>
  <c r="C108" i="21" s="1"/>
  <c r="L132" i="21"/>
  <c r="C132" i="21" s="1"/>
  <c r="L140" i="21"/>
  <c r="C140" i="21" s="1"/>
  <c r="L148" i="21"/>
  <c r="C148" i="21" s="1"/>
  <c r="L172" i="21"/>
  <c r="C172" i="21" s="1"/>
  <c r="L188" i="21"/>
  <c r="C188" i="21" s="1"/>
  <c r="L228" i="21"/>
  <c r="C228" i="21" s="1"/>
  <c r="L252" i="21"/>
  <c r="C252" i="21" s="1"/>
  <c r="L268" i="21"/>
  <c r="C268" i="21" s="1"/>
  <c r="L292" i="21"/>
  <c r="C292" i="21" s="1"/>
  <c r="L300" i="21"/>
  <c r="C300" i="21" s="1"/>
  <c r="L308" i="21"/>
  <c r="C308" i="21" s="1"/>
  <c r="L316" i="21"/>
  <c r="C316" i="21" s="1"/>
  <c r="L324" i="21"/>
  <c r="C324" i="21" s="1"/>
  <c r="L332" i="21"/>
  <c r="C332" i="21" s="1"/>
  <c r="L340" i="21"/>
  <c r="C340" i="21" s="1"/>
  <c r="L29" i="21"/>
  <c r="C29" i="21" s="1"/>
  <c r="L37" i="21"/>
  <c r="C37" i="21" s="1"/>
  <c r="L45" i="21"/>
  <c r="C45" i="21" s="1"/>
  <c r="L53" i="21"/>
  <c r="C53" i="21" s="1"/>
  <c r="L69" i="21"/>
  <c r="C69" i="21" s="1"/>
  <c r="L77" i="21"/>
  <c r="C77" i="21" s="1"/>
  <c r="L93" i="21"/>
  <c r="C93" i="21" s="1"/>
  <c r="L109" i="21"/>
  <c r="C109" i="21" s="1"/>
  <c r="L117" i="21"/>
  <c r="C117" i="21" s="1"/>
  <c r="L133" i="21"/>
  <c r="C133" i="21" s="1"/>
  <c r="L141" i="21"/>
  <c r="C141" i="21" s="1"/>
  <c r="L149" i="21"/>
  <c r="C149" i="21" s="1"/>
  <c r="L157" i="21"/>
  <c r="C157" i="21" s="1"/>
  <c r="L173" i="21"/>
  <c r="C173" i="21" s="1"/>
  <c r="L181" i="21"/>
  <c r="C181" i="21" s="1"/>
  <c r="L189" i="21"/>
  <c r="C189" i="21" s="1"/>
  <c r="L197" i="21"/>
  <c r="C197" i="21" s="1"/>
  <c r="L221" i="21"/>
  <c r="C221" i="21" s="1"/>
  <c r="L229" i="21"/>
  <c r="C229" i="21" s="1"/>
  <c r="L237" i="21"/>
  <c r="C237" i="21" s="1"/>
  <c r="L253" i="21"/>
  <c r="C253" i="21" s="1"/>
  <c r="L269" i="21"/>
  <c r="C269" i="21" s="1"/>
  <c r="L277" i="21"/>
  <c r="C277" i="21" s="1"/>
  <c r="L293" i="21"/>
  <c r="C293" i="21" s="1"/>
  <c r="L301" i="21"/>
  <c r="C301" i="21" s="1"/>
  <c r="L309" i="21"/>
  <c r="C309" i="21" s="1"/>
  <c r="L317" i="21"/>
  <c r="C317" i="21" s="1"/>
  <c r="L325" i="21"/>
  <c r="C325" i="21" s="1"/>
  <c r="L333" i="21"/>
  <c r="C333" i="21" s="1"/>
  <c r="L341" i="21"/>
  <c r="C341" i="21" s="1"/>
  <c r="L30" i="21"/>
  <c r="C30" i="21" s="1"/>
  <c r="L38" i="21"/>
  <c r="C38" i="21" s="1"/>
  <c r="L46" i="21"/>
  <c r="C46" i="21" s="1"/>
  <c r="L54" i="21"/>
  <c r="C54" i="21" s="1"/>
  <c r="L62" i="21"/>
  <c r="C62" i="21" s="1"/>
  <c r="L70" i="21"/>
  <c r="C70" i="21" s="1"/>
  <c r="L78" i="21"/>
  <c r="C78" i="21" s="1"/>
  <c r="L102" i="21"/>
  <c r="C102" i="21" s="1"/>
  <c r="L110" i="21"/>
  <c r="C110" i="21" s="1"/>
  <c r="L118" i="21"/>
  <c r="C118" i="21" s="1"/>
  <c r="L134" i="21"/>
  <c r="C134" i="21" s="1"/>
  <c r="L142" i="21"/>
  <c r="C142" i="21" s="1"/>
  <c r="L158" i="21"/>
  <c r="C158" i="21" s="1"/>
  <c r="L174" i="21"/>
  <c r="C174" i="21" s="1"/>
  <c r="L182" i="21"/>
  <c r="C182" i="21" s="1"/>
  <c r="L198" i="21"/>
  <c r="C198" i="21" s="1"/>
  <c r="L238" i="21"/>
  <c r="C238" i="21" s="1"/>
  <c r="L262" i="21"/>
  <c r="C262" i="21" s="1"/>
  <c r="L278" i="21"/>
  <c r="C278" i="21" s="1"/>
  <c r="L318" i="21"/>
  <c r="C318" i="21" s="1"/>
  <c r="L326" i="21"/>
  <c r="C326" i="21" s="1"/>
  <c r="L334" i="21"/>
  <c r="C334" i="21" s="1"/>
  <c r="L342" i="21"/>
  <c r="C342" i="21" s="1"/>
  <c r="L31" i="21"/>
  <c r="C31" i="21" s="1"/>
  <c r="L39" i="21"/>
  <c r="C39" i="21" s="1"/>
  <c r="L47" i="21"/>
  <c r="C47" i="21" s="1"/>
  <c r="L55" i="21"/>
  <c r="C55" i="21" s="1"/>
  <c r="L63" i="21"/>
  <c r="C63" i="21" s="1"/>
  <c r="L71" i="21"/>
  <c r="C71" i="21" s="1"/>
  <c r="L79" i="21"/>
  <c r="C79" i="21" s="1"/>
  <c r="L87" i="21"/>
  <c r="C87" i="21" s="1"/>
  <c r="L103" i="21"/>
  <c r="C103" i="21" s="1"/>
  <c r="L119" i="21"/>
  <c r="C119" i="21" s="1"/>
  <c r="L127" i="21"/>
  <c r="C127" i="21" s="1"/>
  <c r="L143" i="21"/>
  <c r="C143" i="21" s="1"/>
  <c r="L159" i="21"/>
  <c r="C159" i="21" s="1"/>
  <c r="L167" i="21"/>
  <c r="C167" i="21" s="1"/>
  <c r="L183" i="21"/>
  <c r="C183" i="21" s="1"/>
  <c r="L199" i="21"/>
  <c r="C199" i="21" s="1"/>
  <c r="L207" i="21"/>
  <c r="C207" i="21" s="1"/>
  <c r="L239" i="21"/>
  <c r="C239" i="21" s="1"/>
  <c r="L247" i="21"/>
  <c r="C247" i="21" s="1"/>
  <c r="L263" i="21"/>
  <c r="C263" i="21" s="1"/>
  <c r="L279" i="21"/>
  <c r="C279" i="21" s="1"/>
  <c r="L287" i="21"/>
  <c r="C287" i="21" s="1"/>
  <c r="L303" i="21"/>
  <c r="C303" i="21" s="1"/>
  <c r="L311" i="21"/>
  <c r="C311" i="21" s="1"/>
  <c r="L319" i="21"/>
  <c r="C319" i="21" s="1"/>
  <c r="L327" i="21"/>
  <c r="C327" i="21" s="1"/>
  <c r="L335" i="21"/>
  <c r="C335" i="21" s="1"/>
  <c r="L343" i="21"/>
  <c r="C343" i="21" s="1"/>
  <c r="L32" i="21"/>
  <c r="C32" i="21" s="1"/>
  <c r="L40" i="21"/>
  <c r="C40" i="21" s="1"/>
  <c r="L48" i="21"/>
  <c r="C48" i="21" s="1"/>
  <c r="L56" i="21"/>
  <c r="C56" i="21" s="1"/>
  <c r="L64" i="21"/>
  <c r="C64" i="21" s="1"/>
  <c r="L72" i="21"/>
  <c r="C72" i="21" s="1"/>
  <c r="L80" i="21"/>
  <c r="L88" i="21"/>
  <c r="C88" i="21" s="1"/>
  <c r="L112" i="21"/>
  <c r="C112" i="21" s="1"/>
  <c r="L120" i="21"/>
  <c r="C120" i="21" s="1"/>
  <c r="L128" i="21"/>
  <c r="C128" i="21" s="1"/>
  <c r="L168" i="21"/>
  <c r="C168" i="21" s="1"/>
  <c r="L208" i="21"/>
  <c r="C208" i="21" s="1"/>
  <c r="L216" i="21"/>
  <c r="C216" i="21" s="1"/>
  <c r="L248" i="21"/>
  <c r="C248" i="21" s="1"/>
  <c r="L272" i="21"/>
  <c r="C272" i="21" s="1"/>
  <c r="L280" i="21"/>
  <c r="C280" i="21" s="1"/>
  <c r="L288" i="21"/>
  <c r="C288" i="21" s="1"/>
  <c r="L296" i="21"/>
  <c r="C296" i="21" s="1"/>
  <c r="L304" i="21"/>
  <c r="C304" i="21" s="1"/>
  <c r="L312" i="21"/>
  <c r="C312" i="21" s="1"/>
  <c r="L320" i="21"/>
  <c r="C320" i="21" s="1"/>
  <c r="L328" i="21"/>
  <c r="C328" i="21" s="1"/>
  <c r="L336" i="21"/>
  <c r="C336" i="21" s="1"/>
  <c r="L344" i="21"/>
  <c r="C344" i="21" s="1"/>
  <c r="L24" i="21"/>
  <c r="K320" i="21"/>
  <c r="K64" i="21"/>
  <c r="K280" i="21"/>
  <c r="K304" i="21"/>
  <c r="K318" i="21"/>
  <c r="K62" i="21"/>
  <c r="K221" i="21"/>
  <c r="K324" i="21"/>
  <c r="K346" i="21"/>
  <c r="K282" i="21"/>
  <c r="K90" i="21"/>
  <c r="K26" i="21"/>
  <c r="K201" i="21"/>
  <c r="K56" i="21"/>
  <c r="K123" i="21"/>
  <c r="K118" i="21"/>
  <c r="K54" i="21"/>
  <c r="K333" i="21"/>
  <c r="K316" i="21"/>
  <c r="K252" i="21"/>
  <c r="K60" i="21"/>
  <c r="K338" i="21"/>
  <c r="K82" i="21"/>
  <c r="K321" i="21"/>
  <c r="K65" i="21"/>
  <c r="K40" i="21"/>
  <c r="K31" i="21"/>
  <c r="B107" i="20"/>
  <c r="C24" i="21" l="1"/>
  <c r="O24" i="21" s="1"/>
  <c r="C80" i="21"/>
  <c r="O80" i="21" s="1"/>
  <c r="O248" i="21"/>
  <c r="O48" i="21"/>
  <c r="O293" i="21"/>
  <c r="O320" i="21"/>
  <c r="O327" i="21"/>
  <c r="O239" i="21"/>
  <c r="O238" i="21"/>
  <c r="O53" i="21"/>
  <c r="O68" i="21"/>
  <c r="R68" i="21" s="1"/>
  <c r="O59" i="21"/>
  <c r="O322" i="21"/>
  <c r="O321" i="21"/>
  <c r="O233" i="21"/>
  <c r="O303" i="21"/>
  <c r="O237" i="21"/>
  <c r="O109" i="21"/>
  <c r="O312" i="21"/>
  <c r="O319" i="21"/>
  <c r="O207" i="21"/>
  <c r="O102" i="21"/>
  <c r="O269" i="21"/>
  <c r="O133" i="21"/>
  <c r="O315" i="21"/>
  <c r="N315" i="21" s="1"/>
  <c r="O346" i="21"/>
  <c r="O282" i="21"/>
  <c r="O345" i="21"/>
  <c r="N345" i="21" s="1"/>
  <c r="O169" i="21"/>
  <c r="O296" i="21"/>
  <c r="O335" i="21"/>
  <c r="N335" i="21" s="1"/>
  <c r="O47" i="21"/>
  <c r="O189" i="21"/>
  <c r="O299" i="21"/>
  <c r="O330" i="21"/>
  <c r="O304" i="21"/>
  <c r="O56" i="21"/>
  <c r="O311" i="21"/>
  <c r="O199" i="21"/>
  <c r="O87" i="21"/>
  <c r="O134" i="21"/>
  <c r="O78" i="21"/>
  <c r="O301" i="21"/>
  <c r="O292" i="21"/>
  <c r="O338" i="21"/>
  <c r="O337" i="21"/>
  <c r="O113" i="21"/>
  <c r="K215" i="21"/>
  <c r="L214" i="21"/>
  <c r="C214" i="21" s="1"/>
  <c r="B108" i="20"/>
  <c r="R80" i="21" l="1"/>
  <c r="T80" i="21"/>
  <c r="Q80" i="21"/>
  <c r="S80" i="21"/>
  <c r="W80" i="21"/>
  <c r="N80" i="21"/>
  <c r="P80" i="21"/>
  <c r="O41" i="21"/>
  <c r="N41" i="21" s="1"/>
  <c r="O50" i="21"/>
  <c r="Q50" i="21" s="1"/>
  <c r="O123" i="21"/>
  <c r="W123" i="21" s="1"/>
  <c r="O188" i="21"/>
  <c r="N188" i="21" s="1"/>
  <c r="O69" i="21"/>
  <c r="S69" i="21" s="1"/>
  <c r="O153" i="21"/>
  <c r="S153" i="21" s="1"/>
  <c r="O268" i="21"/>
  <c r="P268" i="21" s="1"/>
  <c r="O228" i="21"/>
  <c r="S228" i="21" s="1"/>
  <c r="O130" i="21"/>
  <c r="P130" i="21" s="1"/>
  <c r="O325" i="21"/>
  <c r="O283" i="21"/>
  <c r="W283" i="21" s="1"/>
  <c r="O340" i="21"/>
  <c r="S340" i="21" s="1"/>
  <c r="O181" i="21"/>
  <c r="T181" i="21" s="1"/>
  <c r="O74" i="21"/>
  <c r="S74" i="21" s="1"/>
  <c r="O44" i="21"/>
  <c r="P44" i="21" s="1"/>
  <c r="O247" i="21"/>
  <c r="Q247" i="21" s="1"/>
  <c r="O73" i="21"/>
  <c r="S73" i="21" s="1"/>
  <c r="O82" i="21"/>
  <c r="P82" i="21" s="1"/>
  <c r="O179" i="21"/>
  <c r="R179" i="21" s="1"/>
  <c r="O55" i="21"/>
  <c r="N55" i="21" s="1"/>
  <c r="O263" i="21"/>
  <c r="S263" i="21" s="1"/>
  <c r="O336" i="21"/>
  <c r="S336" i="21" s="1"/>
  <c r="O107" i="21"/>
  <c r="T107" i="21" s="1"/>
  <c r="O183" i="21"/>
  <c r="W183" i="21" s="1"/>
  <c r="O209" i="21"/>
  <c r="N209" i="21" s="1"/>
  <c r="O58" i="21"/>
  <c r="P58" i="21" s="1"/>
  <c r="O139" i="21"/>
  <c r="S139" i="21" s="1"/>
  <c r="O300" i="21"/>
  <c r="T300" i="21" s="1"/>
  <c r="O142" i="21"/>
  <c r="S142" i="21" s="1"/>
  <c r="O279" i="21"/>
  <c r="R279" i="21" s="1"/>
  <c r="O112" i="21"/>
  <c r="Q112" i="21" s="1"/>
  <c r="O35" i="21"/>
  <c r="R35" i="21" s="1"/>
  <c r="O174" i="21"/>
  <c r="N174" i="21" s="1"/>
  <c r="O25" i="21"/>
  <c r="R25" i="21" s="1"/>
  <c r="O26" i="21"/>
  <c r="P26" i="21" s="1"/>
  <c r="O290" i="21"/>
  <c r="S290" i="21" s="1"/>
  <c r="O323" i="21"/>
  <c r="W323" i="21" s="1"/>
  <c r="O62" i="21"/>
  <c r="Q62" i="21" s="1"/>
  <c r="O326" i="21"/>
  <c r="T326" i="21" s="1"/>
  <c r="O167" i="21"/>
  <c r="P167" i="21" s="1"/>
  <c r="O40" i="21"/>
  <c r="N40" i="21" s="1"/>
  <c r="O288" i="21"/>
  <c r="W288" i="21" s="1"/>
  <c r="O298" i="21"/>
  <c r="T298" i="21" s="1"/>
  <c r="O70" i="21"/>
  <c r="P70" i="21" s="1"/>
  <c r="O138" i="21"/>
  <c r="Q138" i="21" s="1"/>
  <c r="O259" i="21"/>
  <c r="T259" i="21" s="1"/>
  <c r="O33" i="21"/>
  <c r="P33" i="21" s="1"/>
  <c r="O201" i="21"/>
  <c r="N201" i="21" s="1"/>
  <c r="O306" i="21"/>
  <c r="T306" i="21" s="1"/>
  <c r="O339" i="21"/>
  <c r="T339" i="21" s="1"/>
  <c r="O253" i="21"/>
  <c r="R253" i="21" s="1"/>
  <c r="O342" i="21"/>
  <c r="R342" i="21" s="1"/>
  <c r="O83" i="21"/>
  <c r="S83" i="21" s="1"/>
  <c r="O77" i="21"/>
  <c r="P77" i="21" s="1"/>
  <c r="O31" i="21"/>
  <c r="R31" i="21" s="1"/>
  <c r="O64" i="21"/>
  <c r="T64" i="21" s="1"/>
  <c r="O108" i="21"/>
  <c r="N108" i="21" s="1"/>
  <c r="O137" i="21"/>
  <c r="N137" i="21" s="1"/>
  <c r="O162" i="21"/>
  <c r="S162" i="21" s="1"/>
  <c r="O100" i="21"/>
  <c r="Q100" i="21" s="1"/>
  <c r="O30" i="21"/>
  <c r="N30" i="21" s="1"/>
  <c r="O119" i="21"/>
  <c r="S119" i="21" s="1"/>
  <c r="O216" i="21"/>
  <c r="P216" i="21" s="1"/>
  <c r="O257" i="21"/>
  <c r="Q257" i="21" s="1"/>
  <c r="O52" i="21"/>
  <c r="S52" i="21" s="1"/>
  <c r="O117" i="21"/>
  <c r="T117" i="21" s="1"/>
  <c r="O88" i="21"/>
  <c r="P88" i="21" s="1"/>
  <c r="O249" i="21"/>
  <c r="W249" i="21" s="1"/>
  <c r="O49" i="21"/>
  <c r="N49" i="21" s="1"/>
  <c r="O314" i="21"/>
  <c r="W314" i="21" s="1"/>
  <c r="O60" i="21"/>
  <c r="T60" i="21" s="1"/>
  <c r="O309" i="21"/>
  <c r="W309" i="21" s="1"/>
  <c r="O63" i="21"/>
  <c r="T63" i="21" s="1"/>
  <c r="O344" i="21"/>
  <c r="P344" i="21" s="1"/>
  <c r="O316" i="21"/>
  <c r="W316" i="21" s="1"/>
  <c r="O177" i="21"/>
  <c r="Q177" i="21" s="1"/>
  <c r="O99" i="21"/>
  <c r="Q99" i="21" s="1"/>
  <c r="O148" i="21"/>
  <c r="Q148" i="21" s="1"/>
  <c r="O229" i="21"/>
  <c r="T229" i="21" s="1"/>
  <c r="O172" i="21"/>
  <c r="N172" i="21" s="1"/>
  <c r="O305" i="21"/>
  <c r="O43" i="21"/>
  <c r="P43" i="21" s="1"/>
  <c r="O84" i="21"/>
  <c r="T84" i="21" s="1"/>
  <c r="O324" i="21"/>
  <c r="R324" i="21" s="1"/>
  <c r="O157" i="21"/>
  <c r="W157" i="21" s="1"/>
  <c r="O333" i="21"/>
  <c r="Q333" i="21" s="1"/>
  <c r="O182" i="21"/>
  <c r="S182" i="21" s="1"/>
  <c r="O168" i="21"/>
  <c r="R168" i="21" s="1"/>
  <c r="O34" i="21"/>
  <c r="S34" i="21" s="1"/>
  <c r="O38" i="21"/>
  <c r="T38" i="21" s="1"/>
  <c r="O81" i="21"/>
  <c r="P81" i="21" s="1"/>
  <c r="O273" i="21"/>
  <c r="R273" i="21" s="1"/>
  <c r="O90" i="21"/>
  <c r="P90" i="21" s="1"/>
  <c r="O187" i="21"/>
  <c r="R187" i="21" s="1"/>
  <c r="O92" i="21"/>
  <c r="W92" i="21" s="1"/>
  <c r="O332" i="21"/>
  <c r="N332" i="21" s="1"/>
  <c r="O173" i="21"/>
  <c r="T173" i="21" s="1"/>
  <c r="O341" i="21"/>
  <c r="P341" i="21" s="1"/>
  <c r="O198" i="21"/>
  <c r="W198" i="21" s="1"/>
  <c r="O103" i="21"/>
  <c r="Q103" i="21" s="1"/>
  <c r="O208" i="21"/>
  <c r="Q208" i="21" s="1"/>
  <c r="O193" i="21"/>
  <c r="N193" i="21" s="1"/>
  <c r="O243" i="21"/>
  <c r="R243" i="21" s="1"/>
  <c r="O334" i="21"/>
  <c r="R334" i="21" s="1"/>
  <c r="O57" i="21"/>
  <c r="R57" i="21" s="1"/>
  <c r="O66" i="21"/>
  <c r="P66" i="21" s="1"/>
  <c r="O147" i="21"/>
  <c r="P147" i="21" s="1"/>
  <c r="O36" i="21"/>
  <c r="R36" i="21" s="1"/>
  <c r="O252" i="21"/>
  <c r="Q252" i="21" s="1"/>
  <c r="O93" i="21"/>
  <c r="N93" i="21" s="1"/>
  <c r="O277" i="21"/>
  <c r="P277" i="21" s="1"/>
  <c r="O110" i="21"/>
  <c r="T110" i="21" s="1"/>
  <c r="O39" i="21"/>
  <c r="N39" i="21" s="1"/>
  <c r="O72" i="21"/>
  <c r="Q72" i="21" s="1"/>
  <c r="O67" i="21"/>
  <c r="N67" i="21" s="1"/>
  <c r="O29" i="21"/>
  <c r="T29" i="21" s="1"/>
  <c r="O262" i="21"/>
  <c r="S262" i="21" s="1"/>
  <c r="O161" i="21"/>
  <c r="Q161" i="21" s="1"/>
  <c r="O258" i="21"/>
  <c r="Q258" i="21" s="1"/>
  <c r="O75" i="21"/>
  <c r="W75" i="21" s="1"/>
  <c r="O307" i="21"/>
  <c r="P307" i="21" s="1"/>
  <c r="O132" i="21"/>
  <c r="W132" i="21" s="1"/>
  <c r="O37" i="21"/>
  <c r="P37" i="21" s="1"/>
  <c r="O197" i="21"/>
  <c r="Q197" i="21" s="1"/>
  <c r="O46" i="21"/>
  <c r="N46" i="21" s="1"/>
  <c r="O278" i="21"/>
  <c r="S278" i="21" s="1"/>
  <c r="O143" i="21"/>
  <c r="N143" i="21" s="1"/>
  <c r="O343" i="21"/>
  <c r="T343" i="21" s="1"/>
  <c r="O272" i="21"/>
  <c r="P272" i="21" s="1"/>
  <c r="O65" i="21"/>
  <c r="N65" i="21" s="1"/>
  <c r="O178" i="21"/>
  <c r="R178" i="21" s="1"/>
  <c r="O76" i="21"/>
  <c r="Q76" i="21" s="1"/>
  <c r="O118" i="21"/>
  <c r="Q118" i="21" s="1"/>
  <c r="O128" i="21"/>
  <c r="P128" i="21" s="1"/>
  <c r="O129" i="21"/>
  <c r="W129" i="21" s="1"/>
  <c r="O313" i="21"/>
  <c r="S313" i="21" s="1"/>
  <c r="O154" i="21"/>
  <c r="R154" i="21" s="1"/>
  <c r="O51" i="21"/>
  <c r="P51" i="21" s="1"/>
  <c r="O267" i="21"/>
  <c r="Q267" i="21" s="1"/>
  <c r="O140" i="21"/>
  <c r="S140" i="21" s="1"/>
  <c r="O45" i="21"/>
  <c r="T45" i="21" s="1"/>
  <c r="O221" i="21"/>
  <c r="Q221" i="21" s="1"/>
  <c r="O54" i="21"/>
  <c r="Q54" i="21" s="1"/>
  <c r="O318" i="21"/>
  <c r="R318" i="21" s="1"/>
  <c r="O159" i="21"/>
  <c r="W159" i="21" s="1"/>
  <c r="O32" i="21"/>
  <c r="S32" i="21" s="1"/>
  <c r="O280" i="21"/>
  <c r="Q280" i="21" s="1"/>
  <c r="O329" i="21"/>
  <c r="R329" i="21" s="1"/>
  <c r="O331" i="21"/>
  <c r="Q331" i="21" s="1"/>
  <c r="O127" i="21"/>
  <c r="W127" i="21" s="1"/>
  <c r="O89" i="21"/>
  <c r="W89" i="21" s="1"/>
  <c r="O289" i="21"/>
  <c r="N289" i="21" s="1"/>
  <c r="O98" i="21"/>
  <c r="P98" i="21" s="1"/>
  <c r="O27" i="21"/>
  <c r="T27" i="21" s="1"/>
  <c r="O203" i="21"/>
  <c r="Q203" i="21" s="1"/>
  <c r="O308" i="21"/>
  <c r="Q308" i="21" s="1"/>
  <c r="O141" i="21"/>
  <c r="R141" i="21" s="1"/>
  <c r="O317" i="21"/>
  <c r="S317" i="21" s="1"/>
  <c r="O158" i="21"/>
  <c r="R158" i="21" s="1"/>
  <c r="O71" i="21"/>
  <c r="O287" i="21"/>
  <c r="W287" i="21" s="1"/>
  <c r="O120" i="21"/>
  <c r="S120" i="21" s="1"/>
  <c r="O97" i="21"/>
  <c r="W97" i="21" s="1"/>
  <c r="O163" i="21"/>
  <c r="Q163" i="21" s="1"/>
  <c r="O149" i="21"/>
  <c r="P149" i="21" s="1"/>
  <c r="O79" i="21"/>
  <c r="N79" i="21" s="1"/>
  <c r="O328" i="21"/>
  <c r="W346" i="21"/>
  <c r="N346" i="21"/>
  <c r="T345" i="21"/>
  <c r="Q346" i="21"/>
  <c r="T327" i="21"/>
  <c r="R327" i="21"/>
  <c r="S327" i="21"/>
  <c r="P327" i="21"/>
  <c r="S292" i="21"/>
  <c r="P292" i="21"/>
  <c r="W292" i="21"/>
  <c r="P296" i="21"/>
  <c r="T296" i="21"/>
  <c r="R296" i="21"/>
  <c r="Q320" i="21"/>
  <c r="P320" i="21"/>
  <c r="N301" i="21"/>
  <c r="P301" i="21"/>
  <c r="S237" i="21"/>
  <c r="P237" i="21"/>
  <c r="Q68" i="21"/>
  <c r="N68" i="21"/>
  <c r="T68" i="21"/>
  <c r="S296" i="21"/>
  <c r="P133" i="21"/>
  <c r="W133" i="21"/>
  <c r="Q296" i="21"/>
  <c r="R320" i="21"/>
  <c r="N237" i="21"/>
  <c r="W68" i="21"/>
  <c r="Q292" i="21"/>
  <c r="R292" i="21"/>
  <c r="T78" i="21"/>
  <c r="W78" i="21"/>
  <c r="P346" i="21"/>
  <c r="S346" i="21"/>
  <c r="N296" i="21"/>
  <c r="S68" i="21"/>
  <c r="W296" i="21"/>
  <c r="S133" i="21"/>
  <c r="P68" i="21"/>
  <c r="P338" i="21"/>
  <c r="S338" i="21"/>
  <c r="R338" i="21"/>
  <c r="T338" i="21"/>
  <c r="Q338" i="21"/>
  <c r="W338" i="21"/>
  <c r="N338" i="21"/>
  <c r="R299" i="21"/>
  <c r="Q299" i="21"/>
  <c r="T299" i="21"/>
  <c r="R269" i="21"/>
  <c r="T269" i="21"/>
  <c r="Q269" i="21"/>
  <c r="W269" i="21"/>
  <c r="P269" i="21"/>
  <c r="N269" i="21"/>
  <c r="S269" i="21"/>
  <c r="Q337" i="21"/>
  <c r="S337" i="21"/>
  <c r="R337" i="21"/>
  <c r="S134" i="21"/>
  <c r="P134" i="21"/>
  <c r="T134" i="21"/>
  <c r="R134" i="21"/>
  <c r="N134" i="21"/>
  <c r="W134" i="21"/>
  <c r="Q134" i="21"/>
  <c r="P56" i="21"/>
  <c r="W56" i="21"/>
  <c r="N56" i="21"/>
  <c r="R56" i="21"/>
  <c r="Q56" i="21"/>
  <c r="T56" i="21"/>
  <c r="S56" i="21"/>
  <c r="R303" i="21"/>
  <c r="T303" i="21"/>
  <c r="N303" i="21"/>
  <c r="S303" i="21"/>
  <c r="W303" i="21"/>
  <c r="Q303" i="21"/>
  <c r="P303" i="21"/>
  <c r="S322" i="21"/>
  <c r="Q322" i="21"/>
  <c r="T322" i="21"/>
  <c r="N322" i="21"/>
  <c r="R322" i="21"/>
  <c r="W322" i="21"/>
  <c r="P322" i="21"/>
  <c r="S239" i="21"/>
  <c r="W239" i="21"/>
  <c r="Q239" i="21"/>
  <c r="T239" i="21"/>
  <c r="N239" i="21"/>
  <c r="P239" i="21"/>
  <c r="R239" i="21"/>
  <c r="S233" i="21"/>
  <c r="W233" i="21"/>
  <c r="R233" i="21"/>
  <c r="T233" i="21"/>
  <c r="P233" i="21"/>
  <c r="N233" i="21"/>
  <c r="Q233" i="21"/>
  <c r="T321" i="21"/>
  <c r="P321" i="21"/>
  <c r="Q321" i="21"/>
  <c r="N321" i="21"/>
  <c r="W321" i="21"/>
  <c r="S321" i="21"/>
  <c r="R321" i="21"/>
  <c r="W238" i="21"/>
  <c r="Q238" i="21"/>
  <c r="P238" i="21"/>
  <c r="N248" i="21"/>
  <c r="W248" i="21"/>
  <c r="S248" i="21"/>
  <c r="P248" i="21"/>
  <c r="T248" i="21"/>
  <c r="R248" i="21"/>
  <c r="Q248" i="21"/>
  <c r="S311" i="21"/>
  <c r="P311" i="21"/>
  <c r="N311" i="21"/>
  <c r="Q311" i="21"/>
  <c r="T311" i="21"/>
  <c r="R311" i="21"/>
  <c r="W311" i="21"/>
  <c r="W47" i="21"/>
  <c r="P47" i="21"/>
  <c r="N319" i="21"/>
  <c r="S319" i="21"/>
  <c r="R319" i="21"/>
  <c r="P319" i="21"/>
  <c r="T319" i="21"/>
  <c r="Q293" i="21"/>
  <c r="N293" i="21"/>
  <c r="T293" i="21"/>
  <c r="R293" i="21"/>
  <c r="P48" i="21"/>
  <c r="Q48" i="21"/>
  <c r="S113" i="21"/>
  <c r="T113" i="21"/>
  <c r="T335" i="21"/>
  <c r="W335" i="21"/>
  <c r="Q345" i="21"/>
  <c r="R345" i="21"/>
  <c r="P59" i="21"/>
  <c r="N59" i="21"/>
  <c r="T53" i="21"/>
  <c r="S53" i="21"/>
  <c r="W345" i="21"/>
  <c r="P335" i="21"/>
  <c r="P78" i="21"/>
  <c r="T59" i="21"/>
  <c r="S301" i="21"/>
  <c r="W301" i="21"/>
  <c r="P87" i="21"/>
  <c r="N87" i="21"/>
  <c r="P189" i="21"/>
  <c r="S189" i="21"/>
  <c r="Q301" i="21"/>
  <c r="R301" i="21"/>
  <c r="S345" i="21"/>
  <c r="Q335" i="21"/>
  <c r="R78" i="21"/>
  <c r="R133" i="21"/>
  <c r="T133" i="21"/>
  <c r="Q133" i="21"/>
  <c r="N327" i="21"/>
  <c r="W327" i="21"/>
  <c r="N320" i="21"/>
  <c r="W320" i="21"/>
  <c r="T301" i="21"/>
  <c r="Q327" i="21"/>
  <c r="T320" i="21"/>
  <c r="S320" i="21"/>
  <c r="P345" i="21"/>
  <c r="R335" i="21"/>
  <c r="N78" i="21"/>
  <c r="N133" i="21"/>
  <c r="R109" i="21"/>
  <c r="N109" i="21"/>
  <c r="T169" i="21"/>
  <c r="S169" i="21"/>
  <c r="Q169" i="21"/>
  <c r="R169" i="21"/>
  <c r="N169" i="21"/>
  <c r="W169" i="21"/>
  <c r="P169" i="21"/>
  <c r="N304" i="21"/>
  <c r="P304" i="21"/>
  <c r="Q304" i="21"/>
  <c r="T304" i="21"/>
  <c r="S304" i="21"/>
  <c r="R304" i="21"/>
  <c r="W304" i="21"/>
  <c r="T102" i="21"/>
  <c r="N102" i="21"/>
  <c r="S102" i="21"/>
  <c r="R102" i="21"/>
  <c r="W102" i="21"/>
  <c r="Q102" i="21"/>
  <c r="P102" i="21"/>
  <c r="Q282" i="21"/>
  <c r="N282" i="21"/>
  <c r="S282" i="21"/>
  <c r="R282" i="21"/>
  <c r="W282" i="21"/>
  <c r="P282" i="21"/>
  <c r="T282" i="21"/>
  <c r="T315" i="21"/>
  <c r="P315" i="21"/>
  <c r="R315" i="21"/>
  <c r="W315" i="21"/>
  <c r="Q315" i="21"/>
  <c r="S315" i="21"/>
  <c r="N312" i="21"/>
  <c r="W312" i="21"/>
  <c r="R312" i="21"/>
  <c r="T312" i="21"/>
  <c r="P312" i="21"/>
  <c r="Q312" i="21"/>
  <c r="S312" i="21"/>
  <c r="N199" i="21"/>
  <c r="W199" i="21"/>
  <c r="R199" i="21"/>
  <c r="S199" i="21"/>
  <c r="P199" i="21"/>
  <c r="T199" i="21"/>
  <c r="Q199" i="21"/>
  <c r="T330" i="21"/>
  <c r="P330" i="21"/>
  <c r="Q330" i="21"/>
  <c r="S330" i="21"/>
  <c r="N330" i="21"/>
  <c r="R330" i="21"/>
  <c r="W330" i="21"/>
  <c r="S207" i="21"/>
  <c r="P207" i="21"/>
  <c r="T207" i="21"/>
  <c r="N207" i="21"/>
  <c r="Q207" i="21"/>
  <c r="R207" i="21"/>
  <c r="W207" i="21"/>
  <c r="T337" i="21"/>
  <c r="N337" i="21"/>
  <c r="N299" i="21"/>
  <c r="S299" i="21"/>
  <c r="S87" i="21"/>
  <c r="R346" i="21"/>
  <c r="T346" i="21"/>
  <c r="Q319" i="21"/>
  <c r="W319" i="21"/>
  <c r="R237" i="21"/>
  <c r="T237" i="21"/>
  <c r="Q237" i="21"/>
  <c r="W237" i="21"/>
  <c r="S59" i="21"/>
  <c r="Q59" i="21"/>
  <c r="R59" i="21"/>
  <c r="W59" i="21"/>
  <c r="T238" i="21"/>
  <c r="S238" i="21"/>
  <c r="R238" i="21"/>
  <c r="N238" i="21"/>
  <c r="R113" i="21"/>
  <c r="P113" i="21"/>
  <c r="N113" i="21"/>
  <c r="W113" i="21"/>
  <c r="R189" i="21"/>
  <c r="N189" i="21"/>
  <c r="Q189" i="21"/>
  <c r="W189" i="21"/>
  <c r="S47" i="21"/>
  <c r="Q47" i="21"/>
  <c r="R47" i="21"/>
  <c r="S109" i="21"/>
  <c r="Q109" i="21"/>
  <c r="P109" i="21"/>
  <c r="R53" i="21"/>
  <c r="P53" i="21"/>
  <c r="Q53" i="21"/>
  <c r="R48" i="21"/>
  <c r="T48" i="21"/>
  <c r="S48" i="21"/>
  <c r="W48" i="21"/>
  <c r="P337" i="21"/>
  <c r="P299" i="21"/>
  <c r="W53" i="21"/>
  <c r="T109" i="21"/>
  <c r="N47" i="21"/>
  <c r="N48" i="21"/>
  <c r="T189" i="21"/>
  <c r="T87" i="21"/>
  <c r="W87" i="21"/>
  <c r="Q87" i="21"/>
  <c r="W337" i="21"/>
  <c r="W299" i="21"/>
  <c r="R87" i="21"/>
  <c r="N53" i="21"/>
  <c r="Q113" i="21"/>
  <c r="W109" i="21"/>
  <c r="T47" i="21"/>
  <c r="T292" i="21"/>
  <c r="N292" i="21"/>
  <c r="S78" i="21"/>
  <c r="Q78" i="21"/>
  <c r="S335" i="21"/>
  <c r="W293" i="21"/>
  <c r="P293" i="21"/>
  <c r="O214" i="21"/>
  <c r="S293" i="21"/>
  <c r="K270" i="21"/>
  <c r="B109" i="20"/>
  <c r="R305" i="21" l="1"/>
  <c r="N305" i="21"/>
  <c r="R325" i="21"/>
  <c r="N325" i="21"/>
  <c r="P325" i="21"/>
  <c r="U80" i="21"/>
  <c r="P339" i="21"/>
  <c r="P45" i="21"/>
  <c r="Q117" i="21"/>
  <c r="R50" i="21"/>
  <c r="Q325" i="21"/>
  <c r="N58" i="21"/>
  <c r="T137" i="21"/>
  <c r="W25" i="21"/>
  <c r="P279" i="21"/>
  <c r="T336" i="21"/>
  <c r="T77" i="21"/>
  <c r="S77" i="21"/>
  <c r="W336" i="21"/>
  <c r="P153" i="21"/>
  <c r="W77" i="21"/>
  <c r="R77" i="21"/>
  <c r="P62" i="21"/>
  <c r="R278" i="21"/>
  <c r="R153" i="21"/>
  <c r="R333" i="21"/>
  <c r="S174" i="21"/>
  <c r="Q41" i="21"/>
  <c r="T41" i="21"/>
  <c r="Q63" i="21"/>
  <c r="W174" i="21"/>
  <c r="Q57" i="21"/>
  <c r="Q279" i="21"/>
  <c r="Q336" i="21"/>
  <c r="T278" i="21"/>
  <c r="Q119" i="21"/>
  <c r="Q187" i="21"/>
  <c r="P174" i="21"/>
  <c r="N323" i="21"/>
  <c r="R49" i="21"/>
  <c r="P263" i="21"/>
  <c r="N263" i="21"/>
  <c r="Q157" i="21"/>
  <c r="N252" i="21"/>
  <c r="N138" i="21"/>
  <c r="S181" i="21"/>
  <c r="Q263" i="21"/>
  <c r="S157" i="21"/>
  <c r="R262" i="21"/>
  <c r="R157" i="21"/>
  <c r="R69" i="21"/>
  <c r="S138" i="21"/>
  <c r="R181" i="21"/>
  <c r="T263" i="21"/>
  <c r="W173" i="21"/>
  <c r="W39" i="21"/>
  <c r="S57" i="21"/>
  <c r="T130" i="21"/>
  <c r="P173" i="21"/>
  <c r="P209" i="21"/>
  <c r="P63" i="21"/>
  <c r="S209" i="21"/>
  <c r="R39" i="21"/>
  <c r="R41" i="21"/>
  <c r="Q173" i="21"/>
  <c r="T57" i="21"/>
  <c r="W306" i="21"/>
  <c r="S130" i="21"/>
  <c r="P40" i="21"/>
  <c r="Q130" i="21"/>
  <c r="N173" i="21"/>
  <c r="N57" i="21"/>
  <c r="S40" i="21"/>
  <c r="N73" i="21"/>
  <c r="S306" i="21"/>
  <c r="T159" i="21"/>
  <c r="R272" i="21"/>
  <c r="R159" i="21"/>
  <c r="S305" i="21"/>
  <c r="W41" i="21"/>
  <c r="Q154" i="21"/>
  <c r="W63" i="21"/>
  <c r="P57" i="21"/>
  <c r="R174" i="21"/>
  <c r="Q40" i="21"/>
  <c r="S159" i="21"/>
  <c r="R173" i="21"/>
  <c r="P159" i="21"/>
  <c r="W130" i="21"/>
  <c r="Q73" i="21"/>
  <c r="T39" i="21"/>
  <c r="Q306" i="21"/>
  <c r="N34" i="21"/>
  <c r="S173" i="21"/>
  <c r="T154" i="21"/>
  <c r="R130" i="21"/>
  <c r="N98" i="21"/>
  <c r="P41" i="21"/>
  <c r="N130" i="21"/>
  <c r="P73" i="21"/>
  <c r="P306" i="21"/>
  <c r="T73" i="21"/>
  <c r="S63" i="21"/>
  <c r="T174" i="21"/>
  <c r="S39" i="21"/>
  <c r="W209" i="21"/>
  <c r="Q174" i="21"/>
  <c r="N63" i="21"/>
  <c r="S41" i="21"/>
  <c r="W40" i="21"/>
  <c r="N45" i="21"/>
  <c r="W30" i="21"/>
  <c r="R138" i="21"/>
  <c r="S252" i="21"/>
  <c r="W83" i="21"/>
  <c r="W142" i="21"/>
  <c r="N208" i="21"/>
  <c r="R83" i="21"/>
  <c r="T252" i="21"/>
  <c r="Q83" i="21"/>
  <c r="P138" i="21"/>
  <c r="T323" i="21"/>
  <c r="P69" i="21"/>
  <c r="S45" i="21"/>
  <c r="T90" i="21"/>
  <c r="P83" i="21"/>
  <c r="N181" i="21"/>
  <c r="P208" i="21"/>
  <c r="W208" i="21"/>
  <c r="N99" i="21"/>
  <c r="P181" i="21"/>
  <c r="W69" i="21"/>
  <c r="T138" i="21"/>
  <c r="S323" i="21"/>
  <c r="T262" i="21"/>
  <c r="W262" i="21"/>
  <c r="T208" i="21"/>
  <c r="T69" i="21"/>
  <c r="N69" i="21"/>
  <c r="W138" i="21"/>
  <c r="T157" i="21"/>
  <c r="P323" i="21"/>
  <c r="N262" i="21"/>
  <c r="R323" i="21"/>
  <c r="S99" i="21"/>
  <c r="R252" i="21"/>
  <c r="P262" i="21"/>
  <c r="T83" i="21"/>
  <c r="Q323" i="21"/>
  <c r="Q45" i="21"/>
  <c r="P99" i="21"/>
  <c r="W49" i="21"/>
  <c r="Q69" i="21"/>
  <c r="T32" i="21"/>
  <c r="N157" i="21"/>
  <c r="W263" i="21"/>
  <c r="N83" i="21"/>
  <c r="W45" i="21"/>
  <c r="T99" i="21"/>
  <c r="Q181" i="21"/>
  <c r="R263" i="21"/>
  <c r="W181" i="21"/>
  <c r="N279" i="21"/>
  <c r="W73" i="21"/>
  <c r="P314" i="21"/>
  <c r="S25" i="21"/>
  <c r="R306" i="21"/>
  <c r="R336" i="21"/>
  <c r="W331" i="21"/>
  <c r="T40" i="21"/>
  <c r="R73" i="21"/>
  <c r="P305" i="21"/>
  <c r="N306" i="21"/>
  <c r="N25" i="21"/>
  <c r="W153" i="21"/>
  <c r="R40" i="21"/>
  <c r="W141" i="21"/>
  <c r="P278" i="21"/>
  <c r="W119" i="21"/>
  <c r="T161" i="21"/>
  <c r="P65" i="21"/>
  <c r="P119" i="21"/>
  <c r="R119" i="21"/>
  <c r="S314" i="21"/>
  <c r="W187" i="21"/>
  <c r="W279" i="21"/>
  <c r="Q25" i="21"/>
  <c r="W148" i="21"/>
  <c r="N153" i="21"/>
  <c r="S288" i="21"/>
  <c r="S128" i="21"/>
  <c r="S66" i="21"/>
  <c r="N62" i="21"/>
  <c r="Q77" i="21"/>
  <c r="T132" i="21"/>
  <c r="T288" i="21"/>
  <c r="N119" i="21"/>
  <c r="Q127" i="21"/>
  <c r="S344" i="21"/>
  <c r="T58" i="21"/>
  <c r="W161" i="21"/>
  <c r="R161" i="21"/>
  <c r="P132" i="21"/>
  <c r="Q278" i="21"/>
  <c r="Q132" i="21"/>
  <c r="W139" i="21"/>
  <c r="S117" i="21"/>
  <c r="W278" i="21"/>
  <c r="N278" i="21"/>
  <c r="S279" i="21"/>
  <c r="Q153" i="21"/>
  <c r="T119" i="21"/>
  <c r="R74" i="21"/>
  <c r="Q65" i="21"/>
  <c r="Q74" i="21"/>
  <c r="T279" i="21"/>
  <c r="T25" i="21"/>
  <c r="P161" i="21"/>
  <c r="R58" i="21"/>
  <c r="W333" i="21"/>
  <c r="W325" i="21"/>
  <c r="N336" i="21"/>
  <c r="T153" i="21"/>
  <c r="P336" i="21"/>
  <c r="N308" i="21"/>
  <c r="P120" i="21"/>
  <c r="N161" i="21"/>
  <c r="P123" i="21"/>
  <c r="S277" i="21"/>
  <c r="S143" i="21"/>
  <c r="R60" i="21"/>
  <c r="Q229" i="21"/>
  <c r="W179" i="21"/>
  <c r="W277" i="21"/>
  <c r="R123" i="21"/>
  <c r="R67" i="21"/>
  <c r="W229" i="21"/>
  <c r="Q33" i="21"/>
  <c r="N31" i="21"/>
  <c r="W26" i="21"/>
  <c r="S33" i="21"/>
  <c r="T253" i="21"/>
  <c r="Q147" i="21"/>
  <c r="N287" i="21"/>
  <c r="W154" i="21"/>
  <c r="S287" i="21"/>
  <c r="R287" i="21"/>
  <c r="S154" i="21"/>
  <c r="N154" i="21"/>
  <c r="T179" i="21"/>
  <c r="N37" i="21"/>
  <c r="T243" i="21"/>
  <c r="P107" i="21"/>
  <c r="R44" i="21"/>
  <c r="T92" i="21"/>
  <c r="Q81" i="21"/>
  <c r="P253" i="21"/>
  <c r="T123" i="21"/>
  <c r="S197" i="21"/>
  <c r="W67" i="21"/>
  <c r="Q67" i="21"/>
  <c r="R229" i="21"/>
  <c r="Q216" i="21"/>
  <c r="W44" i="21"/>
  <c r="R33" i="21"/>
  <c r="N33" i="21"/>
  <c r="P229" i="21"/>
  <c r="N107" i="21"/>
  <c r="W253" i="21"/>
  <c r="N123" i="21"/>
  <c r="S67" i="21"/>
  <c r="Q277" i="21"/>
  <c r="S268" i="21"/>
  <c r="W216" i="21"/>
  <c r="S44" i="21"/>
  <c r="Q273" i="21"/>
  <c r="P179" i="21"/>
  <c r="W273" i="21"/>
  <c r="N253" i="21"/>
  <c r="Q123" i="21"/>
  <c r="T67" i="21"/>
  <c r="N277" i="21"/>
  <c r="R54" i="21"/>
  <c r="Q316" i="21"/>
  <c r="S229" i="21"/>
  <c r="T147" i="21"/>
  <c r="Q84" i="21"/>
  <c r="S253" i="21"/>
  <c r="T316" i="21"/>
  <c r="W84" i="21"/>
  <c r="N84" i="21"/>
  <c r="S103" i="21"/>
  <c r="Q168" i="21"/>
  <c r="N179" i="21"/>
  <c r="T277" i="21"/>
  <c r="P92" i="21"/>
  <c r="P198" i="21"/>
  <c r="S88" i="21"/>
  <c r="P67" i="21"/>
  <c r="S123" i="21"/>
  <c r="R277" i="21"/>
  <c r="N92" i="21"/>
  <c r="N44" i="21"/>
  <c r="T44" i="21"/>
  <c r="Q31" i="21"/>
  <c r="W268" i="21"/>
  <c r="P139" i="21"/>
  <c r="N229" i="21"/>
  <c r="S60" i="21"/>
  <c r="P258" i="21"/>
  <c r="N216" i="21"/>
  <c r="R84" i="21"/>
  <c r="N26" i="21"/>
  <c r="W197" i="21"/>
  <c r="T197" i="21"/>
  <c r="R197" i="21"/>
  <c r="N75" i="21"/>
  <c r="R177" i="21"/>
  <c r="Q29" i="21"/>
  <c r="S342" i="21"/>
  <c r="P54" i="21"/>
  <c r="Q89" i="21"/>
  <c r="T280" i="21"/>
  <c r="R37" i="21"/>
  <c r="T89" i="21"/>
  <c r="R100" i="21"/>
  <c r="W36" i="21"/>
  <c r="W280" i="21"/>
  <c r="N280" i="21"/>
  <c r="S161" i="21"/>
  <c r="T100" i="21"/>
  <c r="R300" i="21"/>
  <c r="Q167" i="21"/>
  <c r="T54" i="21"/>
  <c r="P178" i="21"/>
  <c r="S168" i="21"/>
  <c r="W168" i="21"/>
  <c r="W300" i="21"/>
  <c r="N51" i="21"/>
  <c r="W324" i="21"/>
  <c r="Q128" i="21"/>
  <c r="N324" i="21"/>
  <c r="P273" i="21"/>
  <c r="R258" i="21"/>
  <c r="S177" i="21"/>
  <c r="P100" i="21"/>
  <c r="R249" i="21"/>
  <c r="T128" i="21"/>
  <c r="S29" i="21"/>
  <c r="T258" i="21"/>
  <c r="N110" i="21"/>
  <c r="T79" i="21"/>
  <c r="S273" i="21"/>
  <c r="S178" i="21"/>
  <c r="Q37" i="21"/>
  <c r="Q110" i="21"/>
  <c r="N36" i="21"/>
  <c r="W70" i="21"/>
  <c r="S127" i="21"/>
  <c r="N334" i="21"/>
  <c r="Q36" i="21"/>
  <c r="P201" i="21"/>
  <c r="Q27" i="21"/>
  <c r="N249" i="21"/>
  <c r="N29" i="21"/>
  <c r="N128" i="21"/>
  <c r="R128" i="21"/>
  <c r="Q172" i="21"/>
  <c r="W128" i="21"/>
  <c r="S37" i="21"/>
  <c r="W258" i="21"/>
  <c r="W221" i="21"/>
  <c r="R29" i="21"/>
  <c r="W334" i="21"/>
  <c r="N178" i="21"/>
  <c r="N64" i="21"/>
  <c r="N258" i="21"/>
  <c r="T317" i="21"/>
  <c r="Q178" i="21"/>
  <c r="W37" i="21"/>
  <c r="P36" i="21"/>
  <c r="W317" i="21"/>
  <c r="P127" i="21"/>
  <c r="W64" i="21"/>
  <c r="T70" i="21"/>
  <c r="T273" i="21"/>
  <c r="N70" i="21"/>
  <c r="W100" i="21"/>
  <c r="S100" i="21"/>
  <c r="N100" i="21"/>
  <c r="N273" i="21"/>
  <c r="T37" i="21"/>
  <c r="S258" i="21"/>
  <c r="S257" i="21"/>
  <c r="T257" i="21"/>
  <c r="W29" i="21"/>
  <c r="R103" i="21"/>
  <c r="Q143" i="21"/>
  <c r="T36" i="21"/>
  <c r="Q342" i="21"/>
  <c r="P317" i="21"/>
  <c r="P143" i="21"/>
  <c r="T178" i="21"/>
  <c r="S36" i="21"/>
  <c r="R317" i="21"/>
  <c r="N317" i="21"/>
  <c r="R32" i="21"/>
  <c r="N127" i="21"/>
  <c r="T143" i="21"/>
  <c r="T127" i="21"/>
  <c r="W143" i="21"/>
  <c r="Q120" i="21"/>
  <c r="W178" i="21"/>
  <c r="R143" i="21"/>
  <c r="P324" i="21"/>
  <c r="P29" i="21"/>
  <c r="R127" i="21"/>
  <c r="Q51" i="21"/>
  <c r="P163" i="21"/>
  <c r="Q66" i="21"/>
  <c r="T187" i="21"/>
  <c r="P35" i="21"/>
  <c r="R162" i="21"/>
  <c r="W31" i="21"/>
  <c r="P38" i="21"/>
  <c r="P300" i="21"/>
  <c r="P340" i="21"/>
  <c r="N314" i="21"/>
  <c r="T163" i="21"/>
  <c r="T167" i="21"/>
  <c r="T88" i="21"/>
  <c r="R43" i="21"/>
  <c r="T333" i="21"/>
  <c r="S300" i="21"/>
  <c r="Q38" i="21"/>
  <c r="Q340" i="21"/>
  <c r="P318" i="21"/>
  <c r="Q183" i="21"/>
  <c r="P342" i="21"/>
  <c r="Q314" i="21"/>
  <c r="N197" i="21"/>
  <c r="W252" i="21"/>
  <c r="Q300" i="21"/>
  <c r="N187" i="21"/>
  <c r="Q88" i="21"/>
  <c r="P252" i="21"/>
  <c r="Q262" i="21"/>
  <c r="N300" i="21"/>
  <c r="Q341" i="21"/>
  <c r="P89" i="21"/>
  <c r="N38" i="21"/>
  <c r="Q253" i="21"/>
  <c r="P39" i="21"/>
  <c r="P333" i="21"/>
  <c r="Q39" i="21"/>
  <c r="W57" i="21"/>
  <c r="T193" i="21"/>
  <c r="P197" i="21"/>
  <c r="W137" i="21"/>
  <c r="S107" i="21"/>
  <c r="P187" i="21"/>
  <c r="P283" i="21"/>
  <c r="N88" i="21"/>
  <c r="S90" i="21"/>
  <c r="T140" i="21"/>
  <c r="Q44" i="21"/>
  <c r="W162" i="21"/>
  <c r="S329" i="21"/>
  <c r="W342" i="21"/>
  <c r="W326" i="21"/>
  <c r="N298" i="21"/>
  <c r="R99" i="21"/>
  <c r="Q34" i="21"/>
  <c r="T33" i="21"/>
  <c r="T31" i="21"/>
  <c r="R268" i="21"/>
  <c r="R63" i="21"/>
  <c r="P154" i="21"/>
  <c r="Q305" i="21"/>
  <c r="W33" i="21"/>
  <c r="Q179" i="21"/>
  <c r="P31" i="21"/>
  <c r="R208" i="21"/>
  <c r="S84" i="21"/>
  <c r="R70" i="21"/>
  <c r="S31" i="21"/>
  <c r="R314" i="21"/>
  <c r="N162" i="21"/>
  <c r="W344" i="21"/>
  <c r="N118" i="21"/>
  <c r="P162" i="21"/>
  <c r="T314" i="21"/>
  <c r="S112" i="21"/>
  <c r="N60" i="21"/>
  <c r="R216" i="21"/>
  <c r="R75" i="21"/>
  <c r="W99" i="21"/>
  <c r="P84" i="21"/>
  <c r="N77" i="21"/>
  <c r="T162" i="21"/>
  <c r="W158" i="21"/>
  <c r="W54" i="21"/>
  <c r="Q159" i="21"/>
  <c r="S331" i="21"/>
  <c r="Q329" i="21"/>
  <c r="R88" i="21"/>
  <c r="Q193" i="21"/>
  <c r="R341" i="21"/>
  <c r="W341" i="21"/>
  <c r="P193" i="21"/>
  <c r="W72" i="21"/>
  <c r="N333" i="21"/>
  <c r="S216" i="21"/>
  <c r="S187" i="21"/>
  <c r="S333" i="21"/>
  <c r="Q162" i="21"/>
  <c r="T342" i="21"/>
  <c r="P93" i="21"/>
  <c r="W88" i="21"/>
  <c r="T158" i="21"/>
  <c r="P157" i="21"/>
  <c r="Q70" i="21"/>
  <c r="S179" i="21"/>
  <c r="N117" i="21"/>
  <c r="P289" i="21"/>
  <c r="W305" i="21"/>
  <c r="S208" i="21"/>
  <c r="N90" i="21"/>
  <c r="S76" i="21"/>
  <c r="T216" i="21"/>
  <c r="T305" i="21"/>
  <c r="Q344" i="21"/>
  <c r="Q137" i="21"/>
  <c r="N342" i="21"/>
  <c r="S70" i="21"/>
  <c r="N54" i="21"/>
  <c r="S54" i="21"/>
  <c r="S308" i="21"/>
  <c r="Q49" i="21"/>
  <c r="P177" i="21"/>
  <c r="R92" i="21"/>
  <c r="S62" i="21"/>
  <c r="S324" i="21"/>
  <c r="R198" i="21"/>
  <c r="W177" i="21"/>
  <c r="W62" i="21"/>
  <c r="W66" i="21"/>
  <c r="T177" i="21"/>
  <c r="P108" i="21"/>
  <c r="R139" i="21"/>
  <c r="P259" i="21"/>
  <c r="Q324" i="21"/>
  <c r="W193" i="21"/>
  <c r="T118" i="21"/>
  <c r="S92" i="21"/>
  <c r="T272" i="21"/>
  <c r="N52" i="21"/>
  <c r="S79" i="21"/>
  <c r="Q26" i="21"/>
  <c r="S49" i="21"/>
  <c r="R66" i="21"/>
  <c r="P49" i="21"/>
  <c r="Q140" i="21"/>
  <c r="P158" i="21"/>
  <c r="R93" i="21"/>
  <c r="N89" i="21"/>
  <c r="R89" i="21"/>
  <c r="N139" i="21"/>
  <c r="T52" i="21"/>
  <c r="W52" i="21"/>
  <c r="T112" i="21"/>
  <c r="Q139" i="21"/>
  <c r="W112" i="21"/>
  <c r="N272" i="21"/>
  <c r="R182" i="21"/>
  <c r="Q182" i="21"/>
  <c r="W340" i="21"/>
  <c r="R340" i="21"/>
  <c r="Q52" i="21"/>
  <c r="S118" i="21"/>
  <c r="W289" i="21"/>
  <c r="T329" i="21"/>
  <c r="Q289" i="21"/>
  <c r="P182" i="21"/>
  <c r="P79" i="21"/>
  <c r="R193" i="21"/>
  <c r="T62" i="21"/>
  <c r="W79" i="21"/>
  <c r="T324" i="21"/>
  <c r="S72" i="21"/>
  <c r="N81" i="21"/>
  <c r="S198" i="21"/>
  <c r="T81" i="21"/>
  <c r="N177" i="21"/>
  <c r="S81" i="21"/>
  <c r="Q288" i="21"/>
  <c r="S193" i="21"/>
  <c r="R118" i="21"/>
  <c r="Q92" i="21"/>
  <c r="T198" i="21"/>
  <c r="S89" i="21"/>
  <c r="S26" i="21"/>
  <c r="P52" i="21"/>
  <c r="N329" i="21"/>
  <c r="Q55" i="21"/>
  <c r="R62" i="21"/>
  <c r="Q198" i="21"/>
  <c r="P55" i="21"/>
  <c r="W140" i="21"/>
  <c r="T55" i="21"/>
  <c r="R140" i="21"/>
  <c r="W272" i="21"/>
  <c r="W55" i="21"/>
  <c r="S158" i="21"/>
  <c r="P247" i="21"/>
  <c r="T247" i="21"/>
  <c r="R52" i="21"/>
  <c r="W118" i="21"/>
  <c r="T49" i="21"/>
  <c r="R81" i="21"/>
  <c r="T139" i="21"/>
  <c r="N182" i="21"/>
  <c r="T182" i="21"/>
  <c r="W182" i="21"/>
  <c r="T340" i="21"/>
  <c r="P308" i="21"/>
  <c r="R45" i="21"/>
  <c r="N313" i="21"/>
  <c r="Q259" i="21"/>
  <c r="Q107" i="21"/>
  <c r="N340" i="21"/>
  <c r="T26" i="21"/>
  <c r="P329" i="21"/>
  <c r="W81" i="21"/>
  <c r="W329" i="21"/>
  <c r="N198" i="21"/>
  <c r="T228" i="21"/>
  <c r="P140" i="21"/>
  <c r="Q272" i="21"/>
  <c r="R339" i="21"/>
  <c r="R55" i="21"/>
  <c r="P309" i="21"/>
  <c r="N140" i="21"/>
  <c r="S272" i="21"/>
  <c r="S55" i="21"/>
  <c r="N158" i="21"/>
  <c r="Q97" i="21"/>
  <c r="R26" i="21"/>
  <c r="R46" i="21"/>
  <c r="Q158" i="21"/>
  <c r="N112" i="21"/>
  <c r="R107" i="21"/>
  <c r="R112" i="21"/>
  <c r="P112" i="21"/>
  <c r="W107" i="21"/>
  <c r="P118" i="21"/>
  <c r="W163" i="21"/>
  <c r="W103" i="21"/>
  <c r="T221" i="21"/>
  <c r="Q290" i="21"/>
  <c r="S259" i="21"/>
  <c r="N147" i="21"/>
  <c r="W98" i="21"/>
  <c r="Q108" i="21"/>
  <c r="T249" i="21"/>
  <c r="S188" i="21"/>
  <c r="W35" i="21"/>
  <c r="N259" i="21"/>
  <c r="S98" i="21"/>
  <c r="T142" i="21"/>
  <c r="R316" i="21"/>
  <c r="Q326" i="21"/>
  <c r="Q243" i="21"/>
  <c r="T103" i="21"/>
  <c r="R188" i="21"/>
  <c r="T93" i="21"/>
  <c r="T34" i="21"/>
  <c r="P316" i="21"/>
  <c r="W298" i="21"/>
  <c r="S93" i="21"/>
  <c r="N316" i="21"/>
  <c r="Q142" i="21"/>
  <c r="R34" i="21"/>
  <c r="N74" i="21"/>
  <c r="S129" i="21"/>
  <c r="W60" i="21"/>
  <c r="W76" i="21"/>
  <c r="W90" i="21"/>
  <c r="S30" i="21"/>
  <c r="T188" i="21"/>
  <c r="P60" i="21"/>
  <c r="R307" i="21"/>
  <c r="P34" i="21"/>
  <c r="Q30" i="21"/>
  <c r="P249" i="21"/>
  <c r="P267" i="21"/>
  <c r="Q129" i="21"/>
  <c r="T129" i="21"/>
  <c r="T98" i="21"/>
  <c r="S267" i="21"/>
  <c r="P221" i="21"/>
  <c r="W93" i="21"/>
  <c r="N148" i="21"/>
  <c r="W259" i="21"/>
  <c r="P74" i="21"/>
  <c r="Q98" i="21"/>
  <c r="T108" i="21"/>
  <c r="Q249" i="21"/>
  <c r="N290" i="21"/>
  <c r="R259" i="21"/>
  <c r="S163" i="21"/>
  <c r="R148" i="21"/>
  <c r="S108" i="21"/>
  <c r="S243" i="21"/>
  <c r="S82" i="21"/>
  <c r="S326" i="21"/>
  <c r="P103" i="21"/>
  <c r="R90" i="21"/>
  <c r="N283" i="21"/>
  <c r="R142" i="21"/>
  <c r="P298" i="21"/>
  <c r="S283" i="21"/>
  <c r="R326" i="21"/>
  <c r="P142" i="21"/>
  <c r="R129" i="21"/>
  <c r="R283" i="21"/>
  <c r="T76" i="21"/>
  <c r="T43" i="21"/>
  <c r="N82" i="21"/>
  <c r="N343" i="21"/>
  <c r="W243" i="21"/>
  <c r="W34" i="21"/>
  <c r="R30" i="21"/>
  <c r="T30" i="21"/>
  <c r="N307" i="21"/>
  <c r="P243" i="21"/>
  <c r="S46" i="21"/>
  <c r="T307" i="21"/>
  <c r="N43" i="21"/>
  <c r="Q60" i="21"/>
  <c r="W46" i="21"/>
  <c r="N76" i="21"/>
  <c r="R267" i="21"/>
  <c r="N32" i="21"/>
  <c r="R221" i="21"/>
  <c r="N103" i="21"/>
  <c r="R147" i="21"/>
  <c r="Q188" i="21"/>
  <c r="P290" i="21"/>
  <c r="S221" i="21"/>
  <c r="W188" i="21"/>
  <c r="W74" i="21"/>
  <c r="W147" i="21"/>
  <c r="N221" i="21"/>
  <c r="R290" i="21"/>
  <c r="R98" i="21"/>
  <c r="R108" i="21"/>
  <c r="S249" i="21"/>
  <c r="P188" i="21"/>
  <c r="N163" i="21"/>
  <c r="S148" i="21"/>
  <c r="Q209" i="21"/>
  <c r="R298" i="21"/>
  <c r="Q93" i="21"/>
  <c r="N268" i="21"/>
  <c r="T74" i="21"/>
  <c r="W82" i="21"/>
  <c r="N243" i="21"/>
  <c r="Q90" i="21"/>
  <c r="T82" i="21"/>
  <c r="W108" i="21"/>
  <c r="Q298" i="21"/>
  <c r="N326" i="21"/>
  <c r="T283" i="21"/>
  <c r="R209" i="21"/>
  <c r="Q268" i="21"/>
  <c r="N142" i="21"/>
  <c r="T209" i="21"/>
  <c r="T268" i="21"/>
  <c r="S339" i="21"/>
  <c r="N129" i="21"/>
  <c r="W290" i="21"/>
  <c r="Q283" i="21"/>
  <c r="S147" i="21"/>
  <c r="Q46" i="21"/>
  <c r="P46" i="21"/>
  <c r="P30" i="21"/>
  <c r="S316" i="21"/>
  <c r="T290" i="21"/>
  <c r="T46" i="21"/>
  <c r="P148" i="21"/>
  <c r="S307" i="21"/>
  <c r="T148" i="21"/>
  <c r="W307" i="21"/>
  <c r="P326" i="21"/>
  <c r="S298" i="21"/>
  <c r="P76" i="21"/>
  <c r="T267" i="21"/>
  <c r="Q307" i="21"/>
  <c r="W267" i="21"/>
  <c r="P129" i="21"/>
  <c r="Q317" i="21"/>
  <c r="W71" i="21"/>
  <c r="S71" i="21"/>
  <c r="W172" i="21"/>
  <c r="T203" i="21"/>
  <c r="S75" i="21"/>
  <c r="P172" i="21"/>
  <c r="W167" i="21"/>
  <c r="P334" i="21"/>
  <c r="T318" i="21"/>
  <c r="P203" i="21"/>
  <c r="Q201" i="21"/>
  <c r="W228" i="21"/>
  <c r="W203" i="21"/>
  <c r="N309" i="21"/>
  <c r="S110" i="21"/>
  <c r="Q228" i="21"/>
  <c r="T309" i="21"/>
  <c r="N50" i="21"/>
  <c r="S289" i="21"/>
  <c r="P64" i="21"/>
  <c r="W247" i="21"/>
  <c r="P332" i="21"/>
  <c r="P343" i="21"/>
  <c r="S332" i="21"/>
  <c r="T71" i="21"/>
  <c r="Q334" i="21"/>
  <c r="Q332" i="21"/>
  <c r="W332" i="21"/>
  <c r="R183" i="21"/>
  <c r="R201" i="21"/>
  <c r="S50" i="21"/>
  <c r="S201" i="21"/>
  <c r="N318" i="21"/>
  <c r="P313" i="21"/>
  <c r="W313" i="21"/>
  <c r="T313" i="21"/>
  <c r="Q313" i="21"/>
  <c r="T149" i="21"/>
  <c r="W149" i="21"/>
  <c r="N149" i="21"/>
  <c r="S149" i="21"/>
  <c r="R149" i="21"/>
  <c r="Q149" i="21"/>
  <c r="Q71" i="21"/>
  <c r="P141" i="21"/>
  <c r="Q141" i="21"/>
  <c r="S141" i="21"/>
  <c r="R289" i="21"/>
  <c r="Q318" i="21"/>
  <c r="R313" i="21"/>
  <c r="S343" i="21"/>
  <c r="P75" i="21"/>
  <c r="P110" i="21"/>
  <c r="S334" i="21"/>
  <c r="R332" i="21"/>
  <c r="T168" i="21"/>
  <c r="S172" i="21"/>
  <c r="S309" i="21"/>
  <c r="N257" i="21"/>
  <c r="S64" i="21"/>
  <c r="W201" i="21"/>
  <c r="S167" i="21"/>
  <c r="N35" i="21"/>
  <c r="N183" i="21"/>
  <c r="R247" i="21"/>
  <c r="R228" i="21"/>
  <c r="R117" i="21"/>
  <c r="W257" i="21"/>
  <c r="T172" i="21"/>
  <c r="R172" i="21"/>
  <c r="P288" i="21"/>
  <c r="N167" i="21"/>
  <c r="N247" i="21"/>
  <c r="P71" i="21"/>
  <c r="S51" i="21"/>
  <c r="P228" i="21"/>
  <c r="Q309" i="21"/>
  <c r="R64" i="21"/>
  <c r="W120" i="21"/>
  <c r="T201" i="21"/>
  <c r="T50" i="21"/>
  <c r="T325" i="21"/>
  <c r="N228" i="21"/>
  <c r="R203" i="21"/>
  <c r="R110" i="21"/>
  <c r="Q32" i="21"/>
  <c r="S183" i="21"/>
  <c r="R82" i="21"/>
  <c r="T72" i="21"/>
  <c r="S247" i="21"/>
  <c r="T183" i="21"/>
  <c r="T332" i="21"/>
  <c r="P117" i="21"/>
  <c r="Q64" i="21"/>
  <c r="S325" i="21"/>
  <c r="W343" i="21"/>
  <c r="P183" i="21"/>
  <c r="T344" i="21"/>
  <c r="P137" i="21"/>
  <c r="P25" i="21"/>
  <c r="S137" i="21"/>
  <c r="Q58" i="21"/>
  <c r="N71" i="21"/>
  <c r="T334" i="21"/>
  <c r="S203" i="21"/>
  <c r="W50" i="21"/>
  <c r="N27" i="21"/>
  <c r="W51" i="21"/>
  <c r="T65" i="21"/>
  <c r="S27" i="21"/>
  <c r="T141" i="21"/>
  <c r="W65" i="21"/>
  <c r="S318" i="21"/>
  <c r="N331" i="21"/>
  <c r="Q75" i="21"/>
  <c r="P331" i="21"/>
  <c r="T331" i="21"/>
  <c r="Q328" i="21"/>
  <c r="R328" i="21"/>
  <c r="P328" i="21"/>
  <c r="S328" i="21"/>
  <c r="W328" i="21"/>
  <c r="T328" i="21"/>
  <c r="R120" i="21"/>
  <c r="P27" i="21"/>
  <c r="W32" i="21"/>
  <c r="T51" i="21"/>
  <c r="S65" i="21"/>
  <c r="R132" i="21"/>
  <c r="P72" i="21"/>
  <c r="T66" i="21"/>
  <c r="T341" i="21"/>
  <c r="W38" i="21"/>
  <c r="Q43" i="21"/>
  <c r="N344" i="21"/>
  <c r="W117" i="21"/>
  <c r="R137" i="21"/>
  <c r="W339" i="21"/>
  <c r="N288" i="21"/>
  <c r="S58" i="21"/>
  <c r="Q82" i="21"/>
  <c r="P50" i="21"/>
  <c r="R97" i="21"/>
  <c r="P97" i="21"/>
  <c r="T97" i="21"/>
  <c r="N97" i="21"/>
  <c r="P168" i="21"/>
  <c r="T75" i="21"/>
  <c r="R257" i="21"/>
  <c r="N168" i="21"/>
  <c r="Q35" i="21"/>
  <c r="N341" i="21"/>
  <c r="P32" i="21"/>
  <c r="W58" i="21"/>
  <c r="W43" i="21"/>
  <c r="R167" i="21"/>
  <c r="N72" i="21"/>
  <c r="N66" i="21"/>
  <c r="N132" i="21"/>
  <c r="N203" i="21"/>
  <c r="R38" i="21"/>
  <c r="S43" i="21"/>
  <c r="S132" i="21"/>
  <c r="R288" i="21"/>
  <c r="T35" i="21"/>
  <c r="R72" i="21"/>
  <c r="S341" i="21"/>
  <c r="S38" i="21"/>
  <c r="P257" i="21"/>
  <c r="S35" i="21"/>
  <c r="R71" i="21"/>
  <c r="R51" i="21"/>
  <c r="R65" i="21"/>
  <c r="R309" i="21"/>
  <c r="N339" i="21"/>
  <c r="T120" i="21"/>
  <c r="N120" i="21"/>
  <c r="W110" i="21"/>
  <c r="Q339" i="21"/>
  <c r="R343" i="21"/>
  <c r="S97" i="21"/>
  <c r="Q343" i="21"/>
  <c r="R344" i="21"/>
  <c r="R27" i="21"/>
  <c r="T289" i="21"/>
  <c r="N141" i="21"/>
  <c r="W308" i="21"/>
  <c r="W27" i="21"/>
  <c r="W318" i="21"/>
  <c r="R308" i="21"/>
  <c r="R331" i="21"/>
  <c r="T308" i="21"/>
  <c r="N328" i="21"/>
  <c r="R79" i="21"/>
  <c r="Q79" i="21"/>
  <c r="R163" i="21"/>
  <c r="Q287" i="21"/>
  <c r="P287" i="21"/>
  <c r="T287" i="21"/>
  <c r="R76" i="21"/>
  <c r="P280" i="21"/>
  <c r="S280" i="21"/>
  <c r="R280" i="21"/>
  <c r="N159" i="21"/>
  <c r="N267" i="21"/>
  <c r="U113" i="21"/>
  <c r="U199" i="21"/>
  <c r="U327" i="21"/>
  <c r="U345" i="21"/>
  <c r="U296" i="21"/>
  <c r="U346" i="21"/>
  <c r="U292" i="21"/>
  <c r="U337" i="21"/>
  <c r="U238" i="21"/>
  <c r="U59" i="21"/>
  <c r="U233" i="21"/>
  <c r="U322" i="21"/>
  <c r="U68" i="21"/>
  <c r="U338" i="21"/>
  <c r="U315" i="21"/>
  <c r="U321" i="21"/>
  <c r="U335" i="21"/>
  <c r="U53" i="21"/>
  <c r="U133" i="21"/>
  <c r="U87" i="21"/>
  <c r="U47" i="21"/>
  <c r="U311" i="21"/>
  <c r="U56" i="21"/>
  <c r="U134" i="21"/>
  <c r="U269" i="21"/>
  <c r="U299" i="21"/>
  <c r="U293" i="21"/>
  <c r="U48" i="21"/>
  <c r="U109" i="21"/>
  <c r="U237" i="21"/>
  <c r="U207" i="21"/>
  <c r="U78" i="21"/>
  <c r="U319" i="21"/>
  <c r="U248" i="21"/>
  <c r="U239" i="21"/>
  <c r="U303" i="21"/>
  <c r="U320" i="21"/>
  <c r="U301" i="21"/>
  <c r="U189" i="21"/>
  <c r="U312" i="21"/>
  <c r="U102" i="21"/>
  <c r="U330" i="21"/>
  <c r="U282" i="21"/>
  <c r="U304" i="21"/>
  <c r="U169" i="21"/>
  <c r="S214" i="21"/>
  <c r="T214" i="21"/>
  <c r="R214" i="21"/>
  <c r="W214" i="21"/>
  <c r="N214" i="21"/>
  <c r="Q214" i="21"/>
  <c r="P214" i="21"/>
  <c r="B110" i="20"/>
  <c r="K281" i="21" s="1"/>
  <c r="K310" i="21"/>
  <c r="P24" i="21"/>
  <c r="R24" i="21"/>
  <c r="N24" i="21"/>
  <c r="W24" i="21"/>
  <c r="T24" i="21"/>
  <c r="Q24" i="21"/>
  <c r="S24" i="21"/>
  <c r="U278" i="21" l="1"/>
  <c r="U77" i="21"/>
  <c r="U153" i="21"/>
  <c r="U57" i="21"/>
  <c r="U63" i="21"/>
  <c r="U83" i="21"/>
  <c r="U41" i="21"/>
  <c r="U40" i="21"/>
  <c r="U99" i="21"/>
  <c r="U336" i="21"/>
  <c r="U138" i="21"/>
  <c r="U130" i="21"/>
  <c r="U181" i="21"/>
  <c r="U174" i="21"/>
  <c r="U306" i="21"/>
  <c r="U173" i="21"/>
  <c r="U263" i="21"/>
  <c r="U161" i="21"/>
  <c r="U73" i="21"/>
  <c r="U69" i="21"/>
  <c r="U159" i="21"/>
  <c r="U252" i="21"/>
  <c r="U323" i="21"/>
  <c r="U119" i="21"/>
  <c r="U45" i="21"/>
  <c r="U157" i="21"/>
  <c r="U208" i="21"/>
  <c r="U262" i="21"/>
  <c r="U279" i="21"/>
  <c r="U25" i="21"/>
  <c r="U123" i="21"/>
  <c r="U154" i="21"/>
  <c r="U229" i="21"/>
  <c r="U253" i="21"/>
  <c r="U33" i="21"/>
  <c r="U44" i="21"/>
  <c r="U257" i="21"/>
  <c r="U52" i="21"/>
  <c r="U179" i="21"/>
  <c r="U67" i="21"/>
  <c r="U277" i="21"/>
  <c r="U54" i="21"/>
  <c r="U197" i="21"/>
  <c r="U221" i="21"/>
  <c r="U81" i="21"/>
  <c r="U92" i="21"/>
  <c r="U88" i="21"/>
  <c r="U143" i="21"/>
  <c r="U100" i="21"/>
  <c r="U177" i="21"/>
  <c r="U158" i="21"/>
  <c r="U66" i="21"/>
  <c r="U29" i="21"/>
  <c r="U342" i="21"/>
  <c r="U258" i="21"/>
  <c r="U82" i="21"/>
  <c r="U117" i="21"/>
  <c r="U34" i="21"/>
  <c r="U216" i="21"/>
  <c r="U39" i="21"/>
  <c r="U127" i="21"/>
  <c r="U317" i="21"/>
  <c r="U187" i="21"/>
  <c r="U137" i="21"/>
  <c r="U318" i="21"/>
  <c r="U298" i="21"/>
  <c r="U272" i="21"/>
  <c r="U182" i="21"/>
  <c r="U198" i="21"/>
  <c r="U162" i="21"/>
  <c r="U314" i="21"/>
  <c r="U305" i="21"/>
  <c r="U36" i="21"/>
  <c r="U178" i="21"/>
  <c r="U128" i="21"/>
  <c r="U37" i="21"/>
  <c r="U273" i="21"/>
  <c r="U120" i="21"/>
  <c r="U107" i="21"/>
  <c r="U84" i="21"/>
  <c r="U76" i="21"/>
  <c r="U163" i="21"/>
  <c r="U51" i="21"/>
  <c r="U331" i="21"/>
  <c r="U46" i="21"/>
  <c r="U74" i="21"/>
  <c r="U209" i="21"/>
  <c r="U90" i="21"/>
  <c r="U259" i="21"/>
  <c r="U129" i="21"/>
  <c r="U103" i="21"/>
  <c r="U112" i="21"/>
  <c r="U140" i="21"/>
  <c r="U55" i="21"/>
  <c r="U26" i="21"/>
  <c r="U193" i="21"/>
  <c r="U49" i="21"/>
  <c r="U70" i="21"/>
  <c r="U31" i="21"/>
  <c r="U333" i="21"/>
  <c r="U89" i="21"/>
  <c r="U300" i="21"/>
  <c r="U324" i="21"/>
  <c r="U30" i="21"/>
  <c r="U62" i="21"/>
  <c r="U132" i="21"/>
  <c r="U183" i="21"/>
  <c r="U288" i="21"/>
  <c r="U329" i="21"/>
  <c r="U340" i="21"/>
  <c r="U139" i="21"/>
  <c r="U118" i="21"/>
  <c r="U50" i="21"/>
  <c r="U247" i="21"/>
  <c r="U32" i="21"/>
  <c r="U147" i="21"/>
  <c r="U268" i="21"/>
  <c r="U93" i="21"/>
  <c r="U188" i="21"/>
  <c r="U60" i="21"/>
  <c r="U283" i="21"/>
  <c r="U287" i="21"/>
  <c r="U308" i="21"/>
  <c r="U58" i="21"/>
  <c r="U325" i="21"/>
  <c r="U71" i="21"/>
  <c r="U167" i="21"/>
  <c r="U334" i="21"/>
  <c r="U201" i="21"/>
  <c r="U332" i="21"/>
  <c r="U203" i="21"/>
  <c r="U307" i="21"/>
  <c r="U316" i="21"/>
  <c r="U339" i="21"/>
  <c r="U98" i="21"/>
  <c r="U243" i="21"/>
  <c r="U142" i="21"/>
  <c r="U148" i="21"/>
  <c r="U249" i="21"/>
  <c r="U267" i="21"/>
  <c r="U326" i="21"/>
  <c r="U108" i="21"/>
  <c r="U290" i="21"/>
  <c r="U79" i="21"/>
  <c r="U35" i="21"/>
  <c r="U344" i="21"/>
  <c r="U64" i="21"/>
  <c r="U141" i="21"/>
  <c r="U38" i="21"/>
  <c r="U309" i="21"/>
  <c r="U172" i="21"/>
  <c r="U280" i="21"/>
  <c r="U27" i="21"/>
  <c r="U110" i="21"/>
  <c r="U149" i="21"/>
  <c r="U72" i="21"/>
  <c r="U313" i="21"/>
  <c r="U97" i="21"/>
  <c r="U341" i="21"/>
  <c r="U65" i="21"/>
  <c r="U228" i="21"/>
  <c r="U168" i="21"/>
  <c r="U75" i="21"/>
  <c r="U43" i="21"/>
  <c r="U343" i="21"/>
  <c r="U289" i="21"/>
  <c r="U328" i="21"/>
  <c r="U214" i="21"/>
  <c r="B111" i="20"/>
  <c r="U24" i="21"/>
  <c r="B112" i="20" l="1"/>
  <c r="B113" i="20" l="1"/>
  <c r="B114" i="20" l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K302" i="21"/>
  <c r="B160" i="20" l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88" i="20" s="1"/>
  <c r="B189" i="20" s="1"/>
  <c r="B190" i="20" s="1"/>
  <c r="B191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L217" i="21"/>
  <c r="C217" i="21" s="1"/>
  <c r="L281" i="21"/>
  <c r="C281" i="21" s="1"/>
  <c r="L274" i="21"/>
  <c r="C274" i="21" s="1"/>
  <c r="L204" i="21"/>
  <c r="C204" i="21" s="1"/>
  <c r="L205" i="21"/>
  <c r="C205" i="21" s="1"/>
  <c r="L206" i="21"/>
  <c r="C206" i="21" s="1"/>
  <c r="L270" i="21"/>
  <c r="C270" i="21" s="1"/>
  <c r="L271" i="21"/>
  <c r="C271" i="21" s="1"/>
  <c r="L245" i="21"/>
  <c r="C245" i="21" s="1"/>
  <c r="L225" i="21"/>
  <c r="C225" i="21" s="1"/>
  <c r="L211" i="21"/>
  <c r="C211" i="21" s="1"/>
  <c r="L275" i="21"/>
  <c r="C275" i="21" s="1"/>
  <c r="L276" i="21"/>
  <c r="C276" i="21" s="1"/>
  <c r="L215" i="21"/>
  <c r="C215" i="21" s="1"/>
  <c r="L244" i="21"/>
  <c r="C244" i="21" s="1"/>
  <c r="L196" i="21"/>
  <c r="C196" i="21" s="1"/>
  <c r="L226" i="21"/>
  <c r="C226" i="21" s="1"/>
  <c r="L155" i="21"/>
  <c r="C155" i="21" s="1"/>
  <c r="L156" i="21"/>
  <c r="C156" i="21" s="1"/>
  <c r="L284" i="21"/>
  <c r="C284" i="21" s="1"/>
  <c r="L285" i="21"/>
  <c r="C285" i="21" s="1"/>
  <c r="L286" i="21"/>
  <c r="C286" i="21" s="1"/>
  <c r="L224" i="21"/>
  <c r="C224" i="21" s="1"/>
  <c r="L246" i="21"/>
  <c r="C246" i="21" s="1"/>
  <c r="L266" i="21"/>
  <c r="C266" i="21" s="1"/>
  <c r="L260" i="21"/>
  <c r="C260" i="21" s="1"/>
  <c r="L136" i="21"/>
  <c r="C136" i="21" s="1"/>
  <c r="L241" i="21"/>
  <c r="C241" i="21" s="1"/>
  <c r="L234" i="21"/>
  <c r="C234" i="21" s="1"/>
  <c r="L227" i="21"/>
  <c r="C227" i="21" s="1"/>
  <c r="L291" i="21"/>
  <c r="C291" i="21" s="1"/>
  <c r="L166" i="21"/>
  <c r="C166" i="21" s="1"/>
  <c r="L230" i="21"/>
  <c r="C230" i="21" s="1"/>
  <c r="L294" i="21"/>
  <c r="C294" i="21" s="1"/>
  <c r="L231" i="21"/>
  <c r="C231" i="21" s="1"/>
  <c r="L295" i="21"/>
  <c r="C295" i="21" s="1"/>
  <c r="L310" i="21"/>
  <c r="C310" i="21" s="1"/>
  <c r="L114" i="21"/>
  <c r="C114" i="21" s="1"/>
  <c r="L171" i="21"/>
  <c r="C171" i="21" s="1"/>
  <c r="L235" i="21"/>
  <c r="C235" i="21" s="1"/>
  <c r="L236" i="21"/>
  <c r="C236" i="21" s="1"/>
  <c r="L302" i="21"/>
  <c r="C302" i="21" s="1"/>
  <c r="L111" i="21"/>
  <c r="C111" i="21" s="1"/>
  <c r="L115" i="21"/>
  <c r="C115" i="21" s="1"/>
  <c r="L261" i="21"/>
  <c r="C261" i="21" s="1"/>
  <c r="L135" i="21"/>
  <c r="C135" i="21" s="1"/>
  <c r="L264" i="21"/>
  <c r="C264" i="21" s="1"/>
  <c r="L265" i="21"/>
  <c r="C265" i="21" s="1"/>
  <c r="L251" i="21"/>
  <c r="C251" i="21" s="1"/>
  <c r="L126" i="21"/>
  <c r="C126" i="21" s="1"/>
  <c r="L254" i="21"/>
  <c r="C254" i="21" s="1"/>
  <c r="L191" i="21"/>
  <c r="C191" i="21" s="1"/>
  <c r="L255" i="21"/>
  <c r="C255" i="21" s="1"/>
  <c r="L192" i="21"/>
  <c r="C192" i="21" s="1"/>
  <c r="L256" i="21"/>
  <c r="C256" i="21" s="1"/>
  <c r="L145" i="21"/>
  <c r="C145" i="21" s="1"/>
  <c r="L131" i="21"/>
  <c r="C131" i="21" s="1"/>
  <c r="L219" i="21" l="1"/>
  <c r="L180" i="21"/>
  <c r="C180" i="21" s="1"/>
  <c r="L125" i="21"/>
  <c r="C125" i="21" s="1"/>
  <c r="L176" i="21"/>
  <c r="L106" i="21"/>
  <c r="C106" i="21" s="1"/>
  <c r="L95" i="21"/>
  <c r="C95" i="21" s="1"/>
  <c r="L105" i="21"/>
  <c r="C105" i="21" s="1"/>
  <c r="O236" i="21"/>
  <c r="K172" i="21"/>
  <c r="K61" i="21"/>
  <c r="L116" i="21"/>
  <c r="C116" i="21" s="1"/>
  <c r="L160" i="21"/>
  <c r="C160" i="21" s="1"/>
  <c r="L213" i="21"/>
  <c r="C213" i="21" s="1"/>
  <c r="L200" i="21"/>
  <c r="C200" i="21" s="1"/>
  <c r="O251" i="21"/>
  <c r="O171" i="21"/>
  <c r="O191" i="21"/>
  <c r="O166" i="21"/>
  <c r="O224" i="21"/>
  <c r="L152" i="21"/>
  <c r="C152" i="21" s="1"/>
  <c r="L86" i="21"/>
  <c r="C86" i="21" s="1"/>
  <c r="L212" i="21"/>
  <c r="C212" i="21" s="1"/>
  <c r="O204" i="21"/>
  <c r="O256" i="21"/>
  <c r="L124" i="21"/>
  <c r="C124" i="21" s="1"/>
  <c r="O115" i="21"/>
  <c r="N115" i="21" s="1"/>
  <c r="L175" i="21"/>
  <c r="C175" i="21" s="1"/>
  <c r="L185" i="21"/>
  <c r="C185" i="21" s="1"/>
  <c r="O231" i="21"/>
  <c r="L165" i="21"/>
  <c r="C165" i="21" s="1"/>
  <c r="L42" i="21"/>
  <c r="O286" i="21"/>
  <c r="O196" i="21"/>
  <c r="N196" i="21" s="1"/>
  <c r="L184" i="21"/>
  <c r="C184" i="21" s="1"/>
  <c r="L297" i="21"/>
  <c r="C297" i="21" s="1"/>
  <c r="L190" i="21"/>
  <c r="C190" i="21" s="1"/>
  <c r="L250" i="21"/>
  <c r="C250" i="21" s="1"/>
  <c r="O111" i="21"/>
  <c r="L121" i="21"/>
  <c r="C121" i="21" s="1"/>
  <c r="L232" i="21"/>
  <c r="C232" i="21" s="1"/>
  <c r="O294" i="21"/>
  <c r="L101" i="21"/>
  <c r="C101" i="21" s="1"/>
  <c r="L96" i="21"/>
  <c r="C96" i="21" s="1"/>
  <c r="L222" i="21"/>
  <c r="C222" i="21" s="1"/>
  <c r="L220" i="21"/>
  <c r="C220" i="21" s="1"/>
  <c r="L91" i="21"/>
  <c r="C91" i="21" s="1"/>
  <c r="L195" i="21"/>
  <c r="C195" i="21" s="1"/>
  <c r="L151" i="21"/>
  <c r="C151" i="21" s="1"/>
  <c r="L85" i="21"/>
  <c r="C85" i="21" s="1"/>
  <c r="O245" i="21"/>
  <c r="N245" i="21" s="1"/>
  <c r="O281" i="21"/>
  <c r="L28" i="21"/>
  <c r="C28" i="21" s="1"/>
  <c r="O131" i="21"/>
  <c r="O255" i="21"/>
  <c r="N255" i="21" s="1"/>
  <c r="L194" i="21"/>
  <c r="C194" i="21" s="1"/>
  <c r="L240" i="21"/>
  <c r="C240" i="21" s="1"/>
  <c r="L242" i="21"/>
  <c r="C242" i="21" s="1"/>
  <c r="L202" i="21"/>
  <c r="C202" i="21" s="1"/>
  <c r="L104" i="21"/>
  <c r="C104" i="21" s="1"/>
  <c r="L164" i="21"/>
  <c r="C164" i="21" s="1"/>
  <c r="L170" i="21"/>
  <c r="C170" i="21" s="1"/>
  <c r="O136" i="21"/>
  <c r="L122" i="21"/>
  <c r="C122" i="21" s="1"/>
  <c r="L223" i="21"/>
  <c r="C223" i="21" s="1"/>
  <c r="L94" i="21"/>
  <c r="C94" i="21" s="1"/>
  <c r="L150" i="21"/>
  <c r="C150" i="21" s="1"/>
  <c r="L144" i="21"/>
  <c r="C144" i="21" s="1"/>
  <c r="O205" i="21"/>
  <c r="N205" i="21" s="1"/>
  <c r="O217" i="21"/>
  <c r="L61" i="21"/>
  <c r="C61" i="21" s="1"/>
  <c r="L186" i="21"/>
  <c r="C186" i="21" s="1"/>
  <c r="L210" i="21"/>
  <c r="C210" i="21" s="1"/>
  <c r="L146" i="21"/>
  <c r="C146" i="21" s="1"/>
  <c r="T218" i="21"/>
  <c r="P218" i="21"/>
  <c r="N218" i="21"/>
  <c r="R218" i="21"/>
  <c r="Q218" i="21"/>
  <c r="S218" i="21"/>
  <c r="W218" i="21"/>
  <c r="K115" i="21"/>
  <c r="K185" i="21"/>
  <c r="K217" i="21"/>
  <c r="K29" i="21"/>
  <c r="K181" i="21"/>
  <c r="K199" i="21"/>
  <c r="K232" i="21"/>
  <c r="K173" i="21"/>
  <c r="K267" i="21"/>
  <c r="K208" i="21"/>
  <c r="K289" i="21"/>
  <c r="K220" i="21"/>
  <c r="K234" i="21"/>
  <c r="K257" i="21"/>
  <c r="K69" i="21"/>
  <c r="K37" i="21"/>
  <c r="K160" i="21"/>
  <c r="K96" i="21"/>
  <c r="K156" i="21"/>
  <c r="K196" i="21"/>
  <c r="K166" i="21"/>
  <c r="K171" i="21"/>
  <c r="K73" i="21"/>
  <c r="K89" i="21"/>
  <c r="K179" i="21"/>
  <c r="K49" i="21"/>
  <c r="K204" i="21"/>
  <c r="K98" i="21"/>
  <c r="K291" i="21"/>
  <c r="K259" i="21"/>
  <c r="K231" i="21"/>
  <c r="K157" i="21"/>
  <c r="K170" i="21"/>
  <c r="K137" i="21"/>
  <c r="K78" i="21"/>
  <c r="K168" i="21"/>
  <c r="K265" i="21"/>
  <c r="K114" i="21"/>
  <c r="K162" i="21"/>
  <c r="K105" i="21"/>
  <c r="K178" i="21"/>
  <c r="K99" i="21"/>
  <c r="K295" i="21"/>
  <c r="K207" i="21"/>
  <c r="K195" i="21"/>
  <c r="K213" i="21"/>
  <c r="K155" i="21"/>
  <c r="K194" i="21"/>
  <c r="K169" i="21"/>
  <c r="K175" i="21"/>
  <c r="K57" i="21"/>
  <c r="K251" i="21"/>
  <c r="K68" i="21"/>
  <c r="K229" i="21"/>
  <c r="K167" i="21"/>
  <c r="K151" i="21"/>
  <c r="K285" i="21"/>
  <c r="K273" i="21"/>
  <c r="K117" i="21"/>
  <c r="K149" i="21"/>
  <c r="K63" i="21"/>
  <c r="K183" i="21"/>
  <c r="K188" i="21"/>
  <c r="K126" i="21"/>
  <c r="K261" i="21"/>
  <c r="K93" i="21"/>
  <c r="K121" i="21"/>
  <c r="K245" i="21"/>
  <c r="K95" i="21"/>
  <c r="K111" i="21"/>
  <c r="K246" i="21"/>
  <c r="K106" i="21"/>
  <c r="K182" i="21"/>
  <c r="K200" i="21"/>
  <c r="K108" i="21"/>
  <c r="K186" i="21"/>
  <c r="K206" i="21"/>
  <c r="K276" i="21"/>
  <c r="K224" i="21"/>
  <c r="K165" i="21"/>
  <c r="K284" i="21"/>
  <c r="K248" i="21"/>
  <c r="K271" i="21"/>
  <c r="K133" i="21"/>
  <c r="K135" i="21"/>
  <c r="K161" i="21"/>
  <c r="K287" i="21"/>
  <c r="K127" i="21"/>
  <c r="K101" i="21"/>
  <c r="K79" i="21"/>
  <c r="K225" i="21"/>
  <c r="K148" i="21"/>
  <c r="K241" i="21"/>
  <c r="K39" i="21"/>
  <c r="K198" i="21"/>
  <c r="K53" i="21"/>
  <c r="K87" i="21"/>
  <c r="K233" i="21"/>
  <c r="K254" i="21"/>
  <c r="K38" i="21"/>
  <c r="K153" i="21"/>
  <c r="K297" i="21"/>
  <c r="K124" i="21"/>
  <c r="K103" i="21"/>
  <c r="K109" i="21"/>
  <c r="K143" i="21"/>
  <c r="K190" i="21"/>
  <c r="K278" i="21"/>
  <c r="K250" i="21"/>
  <c r="K33" i="21"/>
  <c r="K242" i="21"/>
  <c r="K129" i="21"/>
  <c r="K97" i="21"/>
  <c r="K209" i="21"/>
  <c r="K256" i="21"/>
  <c r="K132" i="21"/>
  <c r="K255" i="21"/>
  <c r="K275" i="21"/>
  <c r="K94" i="21"/>
  <c r="K177" i="21"/>
  <c r="K266" i="21"/>
  <c r="K243" i="21"/>
  <c r="K164" i="21"/>
  <c r="K212" i="21"/>
  <c r="K197" i="21"/>
  <c r="K253" i="21"/>
  <c r="K147" i="21"/>
  <c r="K203" i="21"/>
  <c r="K263" i="21"/>
  <c r="K239" i="21"/>
  <c r="K107" i="21"/>
  <c r="K32" i="21"/>
  <c r="K28" i="21"/>
  <c r="K235" i="21"/>
  <c r="K131" i="21"/>
  <c r="K258" i="21"/>
  <c r="K150" i="21"/>
  <c r="K58" i="21"/>
  <c r="K230" i="21"/>
  <c r="K187" i="21"/>
  <c r="K191" i="21"/>
  <c r="K211" i="21"/>
  <c r="K218" i="21"/>
  <c r="K27" i="21"/>
  <c r="K128" i="21"/>
  <c r="K298" i="21"/>
  <c r="K145" i="21"/>
  <c r="K247" i="21"/>
  <c r="K274" i="21"/>
  <c r="K249" i="21"/>
  <c r="K136" i="21"/>
  <c r="K260" i="21"/>
  <c r="K163" i="21"/>
  <c r="K176" i="21"/>
  <c r="K88" i="21"/>
  <c r="K59" i="21"/>
  <c r="K193" i="21"/>
  <c r="K283" i="21"/>
  <c r="K219" i="21"/>
  <c r="K223" i="21"/>
  <c r="K180" i="21"/>
  <c r="K184" i="21"/>
  <c r="K86" i="21"/>
  <c r="K138" i="21"/>
  <c r="K227" i="21"/>
  <c r="K154" i="21"/>
  <c r="K288" i="21"/>
  <c r="K238" i="21"/>
  <c r="K43" i="21"/>
  <c r="K279" i="21"/>
  <c r="K146" i="21"/>
  <c r="K236" i="21"/>
  <c r="K47" i="21"/>
  <c r="K244" i="21"/>
  <c r="K228" i="21"/>
  <c r="K268" i="21"/>
  <c r="K141" i="21"/>
  <c r="K192" i="21"/>
  <c r="K42" i="21"/>
  <c r="K237" i="21"/>
  <c r="K269" i="21"/>
  <c r="K134" i="21"/>
  <c r="K125" i="21"/>
  <c r="K240" i="21"/>
  <c r="K113" i="21"/>
  <c r="K277" i="21"/>
  <c r="K104" i="21"/>
  <c r="K210" i="21"/>
  <c r="K142" i="21"/>
  <c r="K122" i="21"/>
  <c r="K294" i="21"/>
  <c r="K85" i="21"/>
  <c r="K112" i="21"/>
  <c r="K159" i="21"/>
  <c r="K226" i="21"/>
  <c r="K264" i="21"/>
  <c r="K91" i="21"/>
  <c r="K48" i="21"/>
  <c r="K139" i="21"/>
  <c r="K202" i="21"/>
  <c r="K286" i="21"/>
  <c r="K152" i="21"/>
  <c r="K67" i="21"/>
  <c r="K222" i="21"/>
  <c r="K205" i="21"/>
  <c r="K144" i="21"/>
  <c r="K189" i="21"/>
  <c r="K293" i="21"/>
  <c r="K116" i="21"/>
  <c r="K83" i="21"/>
  <c r="K77" i="21"/>
  <c r="K174" i="21"/>
  <c r="K158" i="21"/>
  <c r="C176" i="21" l="1"/>
  <c r="O176" i="21" s="1"/>
  <c r="C42" i="21"/>
  <c r="O42" i="21" s="1"/>
  <c r="C219" i="21"/>
  <c r="O219" i="21" s="1"/>
  <c r="O302" i="21"/>
  <c r="W302" i="21" s="1"/>
  <c r="O126" i="21"/>
  <c r="Q126" i="21" s="1"/>
  <c r="O275" i="21"/>
  <c r="O270" i="21"/>
  <c r="S270" i="21" s="1"/>
  <c r="O295" i="21"/>
  <c r="N295" i="21" s="1"/>
  <c r="O156" i="21"/>
  <c r="W156" i="21" s="1"/>
  <c r="O206" i="21"/>
  <c r="S206" i="21" s="1"/>
  <c r="O310" i="21"/>
  <c r="R310" i="21" s="1"/>
  <c r="O261" i="21"/>
  <c r="W261" i="21" s="1"/>
  <c r="O284" i="21"/>
  <c r="N284" i="21" s="1"/>
  <c r="O225" i="21"/>
  <c r="O215" i="21"/>
  <c r="N215" i="21" s="1"/>
  <c r="O227" i="21"/>
  <c r="P227" i="21" s="1"/>
  <c r="O254" i="21"/>
  <c r="N254" i="21" s="1"/>
  <c r="O260" i="21"/>
  <c r="P260" i="21" s="1"/>
  <c r="O105" i="21"/>
  <c r="N105" i="21" s="1"/>
  <c r="O226" i="21"/>
  <c r="W226" i="21" s="1"/>
  <c r="O230" i="21"/>
  <c r="R230" i="21" s="1"/>
  <c r="O234" i="21"/>
  <c r="R234" i="21" s="1"/>
  <c r="O235" i="21"/>
  <c r="O125" i="21"/>
  <c r="O276" i="21"/>
  <c r="Q276" i="21" s="1"/>
  <c r="O192" i="21"/>
  <c r="P192" i="21" s="1"/>
  <c r="O271" i="21"/>
  <c r="W271" i="21" s="1"/>
  <c r="O106" i="21"/>
  <c r="S106" i="21" s="1"/>
  <c r="O265" i="21"/>
  <c r="N265" i="21" s="1"/>
  <c r="O266" i="21"/>
  <c r="S266" i="21" s="1"/>
  <c r="O264" i="21"/>
  <c r="P264" i="21" s="1"/>
  <c r="O285" i="21"/>
  <c r="O145" i="21"/>
  <c r="O244" i="21"/>
  <c r="Q244" i="21" s="1"/>
  <c r="O211" i="21"/>
  <c r="W211" i="21" s="1"/>
  <c r="O246" i="21"/>
  <c r="Q246" i="21" s="1"/>
  <c r="O135" i="21"/>
  <c r="O95" i="21"/>
  <c r="O114" i="21"/>
  <c r="P114" i="21" s="1"/>
  <c r="O241" i="21"/>
  <c r="S241" i="21" s="1"/>
  <c r="O274" i="21"/>
  <c r="T274" i="21" s="1"/>
  <c r="O155" i="21"/>
  <c r="O291" i="21"/>
  <c r="Q291" i="21" s="1"/>
  <c r="O180" i="21"/>
  <c r="R180" i="21" s="1"/>
  <c r="P196" i="21"/>
  <c r="T196" i="21"/>
  <c r="W196" i="21"/>
  <c r="T191" i="21"/>
  <c r="P191" i="21"/>
  <c r="Q191" i="21"/>
  <c r="T286" i="21"/>
  <c r="P286" i="21"/>
  <c r="R286" i="21"/>
  <c r="N286" i="21"/>
  <c r="S286" i="21"/>
  <c r="Q286" i="21"/>
  <c r="W286" i="21"/>
  <c r="N131" i="21"/>
  <c r="W131" i="21"/>
  <c r="T111" i="21"/>
  <c r="S111" i="21"/>
  <c r="P111" i="21"/>
  <c r="Q111" i="21"/>
  <c r="W111" i="21"/>
  <c r="N111" i="21"/>
  <c r="R111" i="21"/>
  <c r="N204" i="21"/>
  <c r="S204" i="21"/>
  <c r="T231" i="21"/>
  <c r="Q231" i="21"/>
  <c r="W231" i="21"/>
  <c r="P231" i="21"/>
  <c r="N231" i="21"/>
  <c r="S231" i="21"/>
  <c r="R231" i="21"/>
  <c r="W294" i="21"/>
  <c r="T294" i="21"/>
  <c r="S294" i="21"/>
  <c r="P294" i="21"/>
  <c r="N294" i="21"/>
  <c r="R294" i="21"/>
  <c r="Q294" i="21"/>
  <c r="S115" i="21"/>
  <c r="R115" i="21"/>
  <c r="P115" i="21"/>
  <c r="T115" i="21"/>
  <c r="W115" i="21"/>
  <c r="Q115" i="21"/>
  <c r="Q217" i="21"/>
  <c r="T217" i="21"/>
  <c r="P217" i="21"/>
  <c r="N217" i="21"/>
  <c r="W281" i="21"/>
  <c r="R281" i="21"/>
  <c r="P281" i="21"/>
  <c r="Q281" i="21"/>
  <c r="S281" i="21"/>
  <c r="T281" i="21"/>
  <c r="N281" i="21"/>
  <c r="P166" i="21"/>
  <c r="W166" i="21"/>
  <c r="R166" i="21"/>
  <c r="N166" i="21"/>
  <c r="Q166" i="21"/>
  <c r="T166" i="21"/>
  <c r="S166" i="21"/>
  <c r="P171" i="21"/>
  <c r="N171" i="21"/>
  <c r="S171" i="21"/>
  <c r="Q171" i="21"/>
  <c r="T171" i="21"/>
  <c r="R171" i="21"/>
  <c r="W171" i="21"/>
  <c r="P245" i="21"/>
  <c r="T245" i="21"/>
  <c r="R245" i="21"/>
  <c r="W245" i="21"/>
  <c r="S245" i="21"/>
  <c r="Q245" i="21"/>
  <c r="S224" i="21"/>
  <c r="W224" i="21"/>
  <c r="N224" i="21"/>
  <c r="T224" i="21"/>
  <c r="Q224" i="21"/>
  <c r="R224" i="21"/>
  <c r="P224" i="21"/>
  <c r="W191" i="21"/>
  <c r="S191" i="21"/>
  <c r="Q196" i="21"/>
  <c r="N191" i="21"/>
  <c r="S196" i="21"/>
  <c r="R191" i="21"/>
  <c r="R196" i="21"/>
  <c r="Q205" i="21"/>
  <c r="S205" i="21"/>
  <c r="W205" i="21"/>
  <c r="P205" i="21"/>
  <c r="T205" i="21"/>
  <c r="R136" i="21"/>
  <c r="P136" i="21"/>
  <c r="S136" i="21"/>
  <c r="N136" i="21"/>
  <c r="Q136" i="21"/>
  <c r="O250" i="21"/>
  <c r="O185" i="21"/>
  <c r="N185" i="21" s="1"/>
  <c r="W251" i="21"/>
  <c r="T251" i="21"/>
  <c r="P251" i="21"/>
  <c r="Q251" i="21"/>
  <c r="N251" i="21"/>
  <c r="N236" i="21"/>
  <c r="W236" i="21"/>
  <c r="P236" i="21"/>
  <c r="R236" i="21"/>
  <c r="T236" i="21"/>
  <c r="Q236" i="21"/>
  <c r="S236" i="21"/>
  <c r="S255" i="21"/>
  <c r="P255" i="21"/>
  <c r="W255" i="21"/>
  <c r="Q255" i="21"/>
  <c r="T255" i="21"/>
  <c r="O96" i="21"/>
  <c r="R256" i="21"/>
  <c r="P256" i="21"/>
  <c r="T256" i="21"/>
  <c r="N256" i="21"/>
  <c r="Q256" i="21"/>
  <c r="W136" i="21"/>
  <c r="S251" i="21"/>
  <c r="W256" i="21"/>
  <c r="O242" i="21"/>
  <c r="O232" i="21"/>
  <c r="O124" i="21"/>
  <c r="R251" i="21"/>
  <c r="O195" i="21"/>
  <c r="N195" i="21" s="1"/>
  <c r="O160" i="21"/>
  <c r="R255" i="21"/>
  <c r="T136" i="21"/>
  <c r="S256" i="21"/>
  <c r="R205" i="21"/>
  <c r="S217" i="21"/>
  <c r="W217" i="21"/>
  <c r="R217" i="21"/>
  <c r="T131" i="21"/>
  <c r="Q131" i="21"/>
  <c r="S131" i="21"/>
  <c r="P131" i="21"/>
  <c r="R131" i="21"/>
  <c r="T204" i="21"/>
  <c r="R204" i="21"/>
  <c r="P204" i="21"/>
  <c r="W204" i="21"/>
  <c r="Q204" i="21"/>
  <c r="O94" i="21"/>
  <c r="N94" i="21" s="1"/>
  <c r="O28" i="21"/>
  <c r="O91" i="21"/>
  <c r="O101" i="21"/>
  <c r="O121" i="21"/>
  <c r="O165" i="21"/>
  <c r="N165" i="21" s="1"/>
  <c r="O175" i="21"/>
  <c r="N175" i="21" s="1"/>
  <c r="O212" i="21"/>
  <c r="O116" i="21"/>
  <c r="O146" i="21"/>
  <c r="O210" i="21"/>
  <c r="O61" i="21"/>
  <c r="O150" i="21"/>
  <c r="O223" i="21"/>
  <c r="O170" i="21"/>
  <c r="O104" i="21"/>
  <c r="O194" i="21"/>
  <c r="O85" i="21"/>
  <c r="O220" i="21"/>
  <c r="O297" i="21"/>
  <c r="O86" i="21"/>
  <c r="O200" i="21"/>
  <c r="O186" i="21"/>
  <c r="O144" i="21"/>
  <c r="O122" i="21"/>
  <c r="O164" i="21"/>
  <c r="O202" i="21"/>
  <c r="O240" i="21"/>
  <c r="O151" i="21"/>
  <c r="O222" i="21"/>
  <c r="O190" i="21"/>
  <c r="O184" i="21"/>
  <c r="O152" i="21"/>
  <c r="O213" i="21"/>
  <c r="U218" i="21"/>
  <c r="L347" i="21"/>
  <c r="P285" i="21" l="1"/>
  <c r="N285" i="21"/>
  <c r="W275" i="21"/>
  <c r="N275" i="21"/>
  <c r="T125" i="21"/>
  <c r="N125" i="21"/>
  <c r="T235" i="21"/>
  <c r="N235" i="21"/>
  <c r="P155" i="21"/>
  <c r="N155" i="21"/>
  <c r="S95" i="21"/>
  <c r="N95" i="21"/>
  <c r="S225" i="21"/>
  <c r="N225" i="21"/>
  <c r="R135" i="21"/>
  <c r="N135" i="21"/>
  <c r="Q145" i="21"/>
  <c r="N145" i="21"/>
  <c r="T176" i="21"/>
  <c r="S176" i="21"/>
  <c r="Q176" i="21"/>
  <c r="W176" i="21"/>
  <c r="N176" i="21"/>
  <c r="R176" i="21"/>
  <c r="P176" i="21"/>
  <c r="T219" i="21"/>
  <c r="Q219" i="21"/>
  <c r="R219" i="21"/>
  <c r="S219" i="21"/>
  <c r="N219" i="21"/>
  <c r="W219" i="21"/>
  <c r="P219" i="21"/>
  <c r="N230" i="21"/>
  <c r="P234" i="21"/>
  <c r="Q302" i="21"/>
  <c r="R227" i="21"/>
  <c r="N276" i="21"/>
  <c r="W260" i="21"/>
  <c r="N192" i="21"/>
  <c r="R95" i="21"/>
  <c r="R244" i="21"/>
  <c r="Q260" i="21"/>
  <c r="T225" i="21"/>
  <c r="T260" i="21"/>
  <c r="N260" i="21"/>
  <c r="T244" i="21"/>
  <c r="N302" i="21"/>
  <c r="P180" i="21"/>
  <c r="N261" i="21"/>
  <c r="T206" i="21"/>
  <c r="R260" i="21"/>
  <c r="R155" i="21"/>
  <c r="Q155" i="21"/>
  <c r="S260" i="21"/>
  <c r="P266" i="21"/>
  <c r="S275" i="21"/>
  <c r="W206" i="21"/>
  <c r="T310" i="21"/>
  <c r="Q215" i="21"/>
  <c r="N310" i="21"/>
  <c r="S180" i="21"/>
  <c r="T106" i="21"/>
  <c r="T126" i="21"/>
  <c r="T246" i="21"/>
  <c r="S226" i="21"/>
  <c r="T226" i="21"/>
  <c r="Q285" i="21"/>
  <c r="T180" i="21"/>
  <c r="Q241" i="21"/>
  <c r="P261" i="21"/>
  <c r="S261" i="21"/>
  <c r="R106" i="21"/>
  <c r="W246" i="21"/>
  <c r="P226" i="21"/>
  <c r="N227" i="21"/>
  <c r="R226" i="21"/>
  <c r="R125" i="21"/>
  <c r="R264" i="21"/>
  <c r="P106" i="21"/>
  <c r="W180" i="21"/>
  <c r="T241" i="21"/>
  <c r="R295" i="21"/>
  <c r="P246" i="21"/>
  <c r="S244" i="21"/>
  <c r="S155" i="21"/>
  <c r="R246" i="21"/>
  <c r="S246" i="21"/>
  <c r="R266" i="21"/>
  <c r="N274" i="21"/>
  <c r="R302" i="21"/>
  <c r="N180" i="21"/>
  <c r="W95" i="21"/>
  <c r="Q261" i="21"/>
  <c r="Q106" i="21"/>
  <c r="W106" i="21"/>
  <c r="S125" i="21"/>
  <c r="W295" i="21"/>
  <c r="N211" i="21"/>
  <c r="N226" i="21"/>
  <c r="N244" i="21"/>
  <c r="W155" i="21"/>
  <c r="Q180" i="21"/>
  <c r="W244" i="21"/>
  <c r="W285" i="21"/>
  <c r="S302" i="21"/>
  <c r="P302" i="21"/>
  <c r="N241" i="21"/>
  <c r="T261" i="21"/>
  <c r="N106" i="21"/>
  <c r="Q125" i="21"/>
  <c r="S295" i="21"/>
  <c r="W105" i="21"/>
  <c r="N246" i="21"/>
  <c r="Q226" i="21"/>
  <c r="S284" i="21"/>
  <c r="P244" i="21"/>
  <c r="S227" i="21"/>
  <c r="R261" i="21"/>
  <c r="T155" i="21"/>
  <c r="W192" i="21"/>
  <c r="T302" i="21"/>
  <c r="S192" i="21"/>
  <c r="Q192" i="21"/>
  <c r="R270" i="21"/>
  <c r="W284" i="21"/>
  <c r="T192" i="21"/>
  <c r="R206" i="21"/>
  <c r="R192" i="21"/>
  <c r="Q206" i="21"/>
  <c r="W114" i="21"/>
  <c r="N206" i="21"/>
  <c r="T265" i="21"/>
  <c r="Q270" i="21"/>
  <c r="P206" i="21"/>
  <c r="P95" i="21"/>
  <c r="T254" i="21"/>
  <c r="P145" i="21"/>
  <c r="S285" i="21"/>
  <c r="W227" i="21"/>
  <c r="W241" i="21"/>
  <c r="T95" i="21"/>
  <c r="W125" i="21"/>
  <c r="T295" i="21"/>
  <c r="N266" i="21"/>
  <c r="W225" i="21"/>
  <c r="P225" i="21"/>
  <c r="R275" i="21"/>
  <c r="S276" i="21"/>
  <c r="T291" i="21"/>
  <c r="T234" i="21"/>
  <c r="T285" i="21"/>
  <c r="P241" i="21"/>
  <c r="R285" i="21"/>
  <c r="P125" i="21"/>
  <c r="T227" i="21"/>
  <c r="Q295" i="21"/>
  <c r="Q266" i="21"/>
  <c r="R225" i="21"/>
  <c r="Q275" i="21"/>
  <c r="S234" i="21"/>
  <c r="T275" i="21"/>
  <c r="W266" i="21"/>
  <c r="W234" i="21"/>
  <c r="P275" i="21"/>
  <c r="Q274" i="21"/>
  <c r="R156" i="21"/>
  <c r="Q234" i="21"/>
  <c r="R241" i="21"/>
  <c r="Q95" i="21"/>
  <c r="N234" i="21"/>
  <c r="N156" i="21"/>
  <c r="P295" i="21"/>
  <c r="T266" i="21"/>
  <c r="Q225" i="21"/>
  <c r="Q227" i="21"/>
  <c r="R271" i="21"/>
  <c r="S145" i="21"/>
  <c r="Q310" i="21"/>
  <c r="R274" i="21"/>
  <c r="W274" i="21"/>
  <c r="S230" i="21"/>
  <c r="P135" i="21"/>
  <c r="R254" i="21"/>
  <c r="T270" i="21"/>
  <c r="W126" i="21"/>
  <c r="P156" i="21"/>
  <c r="S235" i="21"/>
  <c r="P215" i="21"/>
  <c r="S105" i="21"/>
  <c r="P211" i="21"/>
  <c r="P276" i="21"/>
  <c r="N291" i="21"/>
  <c r="W291" i="21"/>
  <c r="P284" i="21"/>
  <c r="S271" i="21"/>
  <c r="S135" i="21"/>
  <c r="N270" i="21"/>
  <c r="R211" i="21"/>
  <c r="T230" i="21"/>
  <c r="S215" i="21"/>
  <c r="T105" i="21"/>
  <c r="R291" i="21"/>
  <c r="P274" i="21"/>
  <c r="T114" i="21"/>
  <c r="T135" i="21"/>
  <c r="S211" i="21"/>
  <c r="W145" i="21"/>
  <c r="T264" i="21"/>
  <c r="Q265" i="21"/>
  <c r="P271" i="21"/>
  <c r="R276" i="21"/>
  <c r="Q235" i="21"/>
  <c r="P230" i="21"/>
  <c r="P105" i="21"/>
  <c r="Q254" i="21"/>
  <c r="W215" i="21"/>
  <c r="Q284" i="21"/>
  <c r="S310" i="21"/>
  <c r="Q156" i="21"/>
  <c r="P270" i="21"/>
  <c r="P126" i="21"/>
  <c r="R145" i="21"/>
  <c r="W310" i="21"/>
  <c r="W264" i="21"/>
  <c r="S274" i="21"/>
  <c r="N114" i="21"/>
  <c r="Q114" i="21"/>
  <c r="W230" i="21"/>
  <c r="W135" i="21"/>
  <c r="S254" i="21"/>
  <c r="P254" i="21"/>
  <c r="W270" i="21"/>
  <c r="S126" i="21"/>
  <c r="R126" i="21"/>
  <c r="S156" i="21"/>
  <c r="W235" i="21"/>
  <c r="P235" i="21"/>
  <c r="W265" i="21"/>
  <c r="P265" i="21"/>
  <c r="R105" i="21"/>
  <c r="Q211" i="21"/>
  <c r="T276" i="21"/>
  <c r="R284" i="21"/>
  <c r="P291" i="21"/>
  <c r="S291" i="21"/>
  <c r="T284" i="21"/>
  <c r="T271" i="21"/>
  <c r="Q135" i="21"/>
  <c r="S265" i="21"/>
  <c r="Q230" i="21"/>
  <c r="T215" i="21"/>
  <c r="R215" i="21"/>
  <c r="T145" i="21"/>
  <c r="P310" i="21"/>
  <c r="S264" i="21"/>
  <c r="S114" i="21"/>
  <c r="N126" i="21"/>
  <c r="R265" i="21"/>
  <c r="N264" i="21"/>
  <c r="Q264" i="21"/>
  <c r="R114" i="21"/>
  <c r="W254" i="21"/>
  <c r="T156" i="21"/>
  <c r="R235" i="21"/>
  <c r="Q105" i="21"/>
  <c r="T211" i="21"/>
  <c r="W276" i="21"/>
  <c r="N271" i="21"/>
  <c r="Q271" i="21"/>
  <c r="O347" i="21"/>
  <c r="C347" i="21"/>
  <c r="C349" i="21" s="1"/>
  <c r="U286" i="21"/>
  <c r="U217" i="21"/>
  <c r="U255" i="21"/>
  <c r="U256" i="21"/>
  <c r="U191" i="21"/>
  <c r="U236" i="21"/>
  <c r="U136" i="21"/>
  <c r="U224" i="21"/>
  <c r="U245" i="21"/>
  <c r="U281" i="21"/>
  <c r="U115" i="21"/>
  <c r="U294" i="21"/>
  <c r="U231" i="21"/>
  <c r="U111" i="21"/>
  <c r="R146" i="21"/>
  <c r="T146" i="21"/>
  <c r="P146" i="21"/>
  <c r="U166" i="21"/>
  <c r="U171" i="21"/>
  <c r="U196" i="21"/>
  <c r="N146" i="21"/>
  <c r="W146" i="21"/>
  <c r="U205" i="21"/>
  <c r="Q146" i="21"/>
  <c r="S146" i="21"/>
  <c r="U204" i="21"/>
  <c r="U131" i="21"/>
  <c r="U251" i="21"/>
  <c r="R220" i="21"/>
  <c r="P220" i="21"/>
  <c r="Q220" i="21"/>
  <c r="S220" i="21"/>
  <c r="N220" i="21"/>
  <c r="W220" i="21"/>
  <c r="T220" i="21"/>
  <c r="Q91" i="21"/>
  <c r="N91" i="21"/>
  <c r="P91" i="21"/>
  <c r="T91" i="21"/>
  <c r="W91" i="21"/>
  <c r="R91" i="21"/>
  <c r="S91" i="21"/>
  <c r="S86" i="21"/>
  <c r="R86" i="21"/>
  <c r="Q86" i="21"/>
  <c r="P86" i="21"/>
  <c r="N86" i="21"/>
  <c r="W86" i="21"/>
  <c r="T86" i="21"/>
  <c r="P121" i="21"/>
  <c r="R121" i="21"/>
  <c r="S121" i="21"/>
  <c r="T121" i="21"/>
  <c r="N121" i="21"/>
  <c r="Q121" i="21"/>
  <c r="W121" i="21"/>
  <c r="R124" i="21"/>
  <c r="T124" i="21"/>
  <c r="Q124" i="21"/>
  <c r="S124" i="21"/>
  <c r="N124" i="21"/>
  <c r="P124" i="21"/>
  <c r="W124" i="21"/>
  <c r="R190" i="21"/>
  <c r="S190" i="21"/>
  <c r="T190" i="21"/>
  <c r="W190" i="21"/>
  <c r="Q190" i="21"/>
  <c r="N190" i="21"/>
  <c r="P190" i="21"/>
  <c r="W186" i="21"/>
  <c r="T186" i="21"/>
  <c r="N186" i="21"/>
  <c r="S186" i="21"/>
  <c r="Q186" i="21"/>
  <c r="P186" i="21"/>
  <c r="R186" i="21"/>
  <c r="N170" i="21"/>
  <c r="S170" i="21"/>
  <c r="W170" i="21"/>
  <c r="Q170" i="21"/>
  <c r="T170" i="21"/>
  <c r="R170" i="21"/>
  <c r="P170" i="21"/>
  <c r="P175" i="21"/>
  <c r="Q175" i="21"/>
  <c r="T175" i="21"/>
  <c r="R175" i="21"/>
  <c r="W175" i="21"/>
  <c r="S175" i="21"/>
  <c r="Q232" i="21"/>
  <c r="P232" i="21"/>
  <c r="R232" i="21"/>
  <c r="S232" i="21"/>
  <c r="N232" i="21"/>
  <c r="W232" i="21"/>
  <c r="T232" i="21"/>
  <c r="R96" i="21"/>
  <c r="W96" i="21"/>
  <c r="T96" i="21"/>
  <c r="Q96" i="21"/>
  <c r="S96" i="21"/>
  <c r="P96" i="21"/>
  <c r="N96" i="21"/>
  <c r="W250" i="21"/>
  <c r="N250" i="21"/>
  <c r="S250" i="21"/>
  <c r="R250" i="21"/>
  <c r="Q250" i="21"/>
  <c r="P250" i="21"/>
  <c r="T250" i="21"/>
  <c r="P202" i="21"/>
  <c r="Q202" i="21"/>
  <c r="W202" i="21"/>
  <c r="R202" i="21"/>
  <c r="S202" i="21"/>
  <c r="T202" i="21"/>
  <c r="N202" i="21"/>
  <c r="N210" i="21"/>
  <c r="S210" i="21"/>
  <c r="P210" i="21"/>
  <c r="W210" i="21"/>
  <c r="Q210" i="21"/>
  <c r="T210" i="21"/>
  <c r="R210" i="21"/>
  <c r="Q195" i="21"/>
  <c r="T195" i="21"/>
  <c r="W195" i="21"/>
  <c r="R195" i="21"/>
  <c r="P195" i="21"/>
  <c r="S195" i="21"/>
  <c r="W151" i="21"/>
  <c r="S151" i="21"/>
  <c r="P151" i="21"/>
  <c r="T151" i="21"/>
  <c r="N151" i="21"/>
  <c r="R151" i="21"/>
  <c r="Q151" i="21"/>
  <c r="N150" i="21"/>
  <c r="P150" i="21"/>
  <c r="R150" i="21"/>
  <c r="T150" i="21"/>
  <c r="Q150" i="21"/>
  <c r="W150" i="21"/>
  <c r="S150" i="21"/>
  <c r="S152" i="21"/>
  <c r="R152" i="21"/>
  <c r="Q152" i="21"/>
  <c r="W152" i="21"/>
  <c r="T152" i="21"/>
  <c r="N152" i="21"/>
  <c r="P152" i="21"/>
  <c r="Q122" i="21"/>
  <c r="T122" i="21"/>
  <c r="R122" i="21"/>
  <c r="P122" i="21"/>
  <c r="N122" i="21"/>
  <c r="S122" i="21"/>
  <c r="W122" i="21"/>
  <c r="R194" i="21"/>
  <c r="W194" i="21"/>
  <c r="S194" i="21"/>
  <c r="Q194" i="21"/>
  <c r="T194" i="21"/>
  <c r="N194" i="21"/>
  <c r="P194" i="21"/>
  <c r="N116" i="21"/>
  <c r="T116" i="21"/>
  <c r="W116" i="21"/>
  <c r="P116" i="21"/>
  <c r="R116" i="21"/>
  <c r="Q116" i="21"/>
  <c r="S116" i="21"/>
  <c r="R94" i="21"/>
  <c r="P94" i="21"/>
  <c r="Q94" i="21"/>
  <c r="T94" i="21"/>
  <c r="W94" i="21"/>
  <c r="S94" i="21"/>
  <c r="Q242" i="21"/>
  <c r="N242" i="21"/>
  <c r="W242" i="21"/>
  <c r="S242" i="21"/>
  <c r="P242" i="21"/>
  <c r="R242" i="21"/>
  <c r="T242" i="21"/>
  <c r="Q160" i="21"/>
  <c r="R160" i="21"/>
  <c r="S160" i="21"/>
  <c r="W160" i="21"/>
  <c r="T160" i="21"/>
  <c r="P160" i="21"/>
  <c r="N160" i="21"/>
  <c r="R185" i="21"/>
  <c r="W185" i="21"/>
  <c r="Q185" i="21"/>
  <c r="S185" i="21"/>
  <c r="T185" i="21"/>
  <c r="P185" i="21"/>
  <c r="Q213" i="21"/>
  <c r="S213" i="21"/>
  <c r="T213" i="21"/>
  <c r="R213" i="21"/>
  <c r="P213" i="21"/>
  <c r="W213" i="21"/>
  <c r="N213" i="21"/>
  <c r="S184" i="21"/>
  <c r="Q184" i="21"/>
  <c r="R184" i="21"/>
  <c r="W184" i="21"/>
  <c r="T184" i="21"/>
  <c r="P184" i="21"/>
  <c r="N184" i="21"/>
  <c r="Q222" i="21"/>
  <c r="W222" i="21"/>
  <c r="T222" i="21"/>
  <c r="P222" i="21"/>
  <c r="S222" i="21"/>
  <c r="N222" i="21"/>
  <c r="R222" i="21"/>
  <c r="S240" i="21"/>
  <c r="N240" i="21"/>
  <c r="P240" i="21"/>
  <c r="T240" i="21"/>
  <c r="Q240" i="21"/>
  <c r="R240" i="21"/>
  <c r="W240" i="21"/>
  <c r="W164" i="21"/>
  <c r="R164" i="21"/>
  <c r="N164" i="21"/>
  <c r="T164" i="21"/>
  <c r="P164" i="21"/>
  <c r="S164" i="21"/>
  <c r="Q164" i="21"/>
  <c r="T144" i="21"/>
  <c r="N144" i="21"/>
  <c r="W144" i="21"/>
  <c r="R144" i="21"/>
  <c r="S144" i="21"/>
  <c r="P144" i="21"/>
  <c r="Q144" i="21"/>
  <c r="T200" i="21"/>
  <c r="W200" i="21"/>
  <c r="N200" i="21"/>
  <c r="S200" i="21"/>
  <c r="Q200" i="21"/>
  <c r="R200" i="21"/>
  <c r="P200" i="21"/>
  <c r="P297" i="21"/>
  <c r="W297" i="21"/>
  <c r="T297" i="21"/>
  <c r="N297" i="21"/>
  <c r="Q297" i="21"/>
  <c r="S297" i="21"/>
  <c r="R297" i="21"/>
  <c r="S85" i="21"/>
  <c r="W85" i="21"/>
  <c r="Q85" i="21"/>
  <c r="P85" i="21"/>
  <c r="T85" i="21"/>
  <c r="R85" i="21"/>
  <c r="N85" i="21"/>
  <c r="S104" i="21"/>
  <c r="T104" i="21"/>
  <c r="Q104" i="21"/>
  <c r="P104" i="21"/>
  <c r="N104" i="21"/>
  <c r="W104" i="21"/>
  <c r="R104" i="21"/>
  <c r="Q223" i="21"/>
  <c r="N223" i="21"/>
  <c r="P223" i="21"/>
  <c r="T223" i="21"/>
  <c r="R223" i="21"/>
  <c r="W223" i="21"/>
  <c r="S223" i="21"/>
  <c r="T61" i="21"/>
  <c r="N61" i="21"/>
  <c r="R61" i="21"/>
  <c r="P61" i="21"/>
  <c r="Q61" i="21"/>
  <c r="S61" i="21"/>
  <c r="W61" i="21"/>
  <c r="W212" i="21"/>
  <c r="N212" i="21"/>
  <c r="T212" i="21"/>
  <c r="R212" i="21"/>
  <c r="Q212" i="21"/>
  <c r="S212" i="21"/>
  <c r="P212" i="21"/>
  <c r="S165" i="21"/>
  <c r="R165" i="21"/>
  <c r="P165" i="21"/>
  <c r="T165" i="21"/>
  <c r="W165" i="21"/>
  <c r="Q165" i="21"/>
  <c r="W101" i="21"/>
  <c r="Q101" i="21"/>
  <c r="N101" i="21"/>
  <c r="S101" i="21"/>
  <c r="R101" i="21"/>
  <c r="P101" i="21"/>
  <c r="T101" i="21"/>
  <c r="T28" i="21"/>
  <c r="P28" i="21"/>
  <c r="S28" i="21"/>
  <c r="Q28" i="21"/>
  <c r="R28" i="21"/>
  <c r="W42" i="21"/>
  <c r="R42" i="21"/>
  <c r="Q42" i="21"/>
  <c r="P42" i="21"/>
  <c r="N42" i="21"/>
  <c r="S42" i="21"/>
  <c r="T42" i="21"/>
  <c r="U219" i="21" l="1"/>
  <c r="U176" i="21"/>
  <c r="U260" i="21"/>
  <c r="U155" i="21"/>
  <c r="U310" i="21"/>
  <c r="U266" i="21"/>
  <c r="U180" i="21"/>
  <c r="U244" i="21"/>
  <c r="U106" i="21"/>
  <c r="U225" i="21"/>
  <c r="U206" i="21"/>
  <c r="U226" i="21"/>
  <c r="U295" i="21"/>
  <c r="U241" i="21"/>
  <c r="U192" i="21"/>
  <c r="U227" i="21"/>
  <c r="U246" i="21"/>
  <c r="U126" i="21"/>
  <c r="U302" i="21"/>
  <c r="U261" i="21"/>
  <c r="U211" i="21"/>
  <c r="U284" i="21"/>
  <c r="U265" i="21"/>
  <c r="U254" i="21"/>
  <c r="U114" i="21"/>
  <c r="U274" i="21"/>
  <c r="U230" i="21"/>
  <c r="U234" i="21"/>
  <c r="U125" i="21"/>
  <c r="U145" i="21"/>
  <c r="U95" i="21"/>
  <c r="U270" i="21"/>
  <c r="U235" i="21"/>
  <c r="U275" i="21"/>
  <c r="U285" i="21"/>
  <c r="U156" i="21"/>
  <c r="U276" i="21"/>
  <c r="U271" i="21"/>
  <c r="U264" i="21"/>
  <c r="U135" i="21"/>
  <c r="U291" i="21"/>
  <c r="U105" i="21"/>
  <c r="U215" i="21"/>
  <c r="N28" i="21"/>
  <c r="W28" i="21"/>
  <c r="U195" i="21"/>
  <c r="U146" i="21"/>
  <c r="U101" i="21"/>
  <c r="U85" i="21"/>
  <c r="U240" i="21"/>
  <c r="U116" i="21"/>
  <c r="U194" i="21"/>
  <c r="U210" i="21"/>
  <c r="U96" i="21"/>
  <c r="U170" i="21"/>
  <c r="U186" i="21"/>
  <c r="U151" i="21"/>
  <c r="U212" i="21"/>
  <c r="U104" i="21"/>
  <c r="U242" i="21"/>
  <c r="U28" i="21"/>
  <c r="U165" i="21"/>
  <c r="U185" i="21"/>
  <c r="U160" i="21"/>
  <c r="U250" i="21"/>
  <c r="U297" i="21"/>
  <c r="U222" i="21"/>
  <c r="U94" i="21"/>
  <c r="U122" i="21"/>
  <c r="U152" i="21"/>
  <c r="U150" i="21"/>
  <c r="U190" i="21"/>
  <c r="U124" i="21"/>
  <c r="U121" i="21"/>
  <c r="U86" i="21"/>
  <c r="U91" i="21"/>
  <c r="U220" i="21"/>
  <c r="U61" i="21"/>
  <c r="U223" i="21"/>
  <c r="U200" i="21"/>
  <c r="U144" i="21"/>
  <c r="U164" i="21"/>
  <c r="U184" i="21"/>
  <c r="U213" i="21"/>
  <c r="U202" i="21"/>
  <c r="U232" i="21"/>
  <c r="U175" i="21"/>
  <c r="U42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7EA38D-9B81-4F7C-BFBB-F17247410E78}" keepAlive="1" name="Consulta - Consulta1" description="Conexão com a consulta 'Consulta1' na pasta de trabalho." type="5" refreshedVersion="7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<sst xmlns="http://schemas.openxmlformats.org/spreadsheetml/2006/main" count="8732" uniqueCount="1585">
  <si>
    <t>Infomações sobre o empreendimento</t>
  </si>
  <si>
    <t>Datas</t>
  </si>
  <si>
    <t>Ano</t>
  </si>
  <si>
    <t>Mês</t>
  </si>
  <si>
    <t>Meses para Entrega</t>
  </si>
  <si>
    <t>Meses para tabela</t>
  </si>
  <si>
    <t>Lançamento</t>
  </si>
  <si>
    <t>Mês tabela</t>
  </si>
  <si>
    <t>Mês de Entrega</t>
  </si>
  <si>
    <t>Indicadores</t>
  </si>
  <si>
    <t>R$</t>
  </si>
  <si>
    <t>R$ Atualizado INCC</t>
  </si>
  <si>
    <t>Para projeções</t>
  </si>
  <si>
    <t>Total</t>
  </si>
  <si>
    <t>Permuta</t>
  </si>
  <si>
    <t>Vendidas</t>
  </si>
  <si>
    <t>Disponiveis</t>
  </si>
  <si>
    <t>VGV</t>
  </si>
  <si>
    <t>Real + Proj</t>
  </si>
  <si>
    <t>N° Unidades</t>
  </si>
  <si>
    <t>VPL</t>
  </si>
  <si>
    <t>Pago Cliente</t>
  </si>
  <si>
    <t>Faturado</t>
  </si>
  <si>
    <t>Premio</t>
  </si>
  <si>
    <t>Ficha Cadastral carimbada</t>
  </si>
  <si>
    <t>Comissão Vendas</t>
  </si>
  <si>
    <t>Campanha de premiação Faturada</t>
  </si>
  <si>
    <t>Coordenador</t>
  </si>
  <si>
    <t>Data Inicio</t>
  </si>
  <si>
    <t>Data Final</t>
  </si>
  <si>
    <t>Nome da Campanha</t>
  </si>
  <si>
    <t>Participantes</t>
  </si>
  <si>
    <t>Premio(s)</t>
  </si>
  <si>
    <t>% Supervisor</t>
  </si>
  <si>
    <t>Spe</t>
  </si>
  <si>
    <t>SPE RESIDENCIAL CITY 15 EMPREENDIMENTOS LTDA</t>
  </si>
  <si>
    <t>Tabela com preço:</t>
  </si>
  <si>
    <t>Cliente</t>
  </si>
  <si>
    <t>Gordura diretoria</t>
  </si>
  <si>
    <t>Gordura (premio)</t>
  </si>
  <si>
    <t>Preço Médio considerando todas as unidades do empreendimento</t>
  </si>
  <si>
    <t>Descrição</t>
  </si>
  <si>
    <t>M2</t>
  </si>
  <si>
    <t>R$ Atual</t>
  </si>
  <si>
    <t>R$ / M2</t>
  </si>
  <si>
    <t>Preço Base 1</t>
  </si>
  <si>
    <t>Preço Base 2</t>
  </si>
  <si>
    <t>Preço Base 3</t>
  </si>
  <si>
    <t>Preço Base 4</t>
  </si>
  <si>
    <t>Preço Base 5</t>
  </si>
  <si>
    <t>Preço Base 6</t>
  </si>
  <si>
    <t>Preço Base 7</t>
  </si>
  <si>
    <t>Preço Base 8</t>
  </si>
  <si>
    <t>Preço Base 9</t>
  </si>
  <si>
    <t>Preço Base 10</t>
  </si>
  <si>
    <t>Preço Base 11</t>
  </si>
  <si>
    <t>Preço Base 12</t>
  </si>
  <si>
    <t>Preço Base 13</t>
  </si>
  <si>
    <t>Preço Base 14</t>
  </si>
  <si>
    <t>Preço Base 15</t>
  </si>
  <si>
    <t>Preço Base 16</t>
  </si>
  <si>
    <t>Preço Base 17</t>
  </si>
  <si>
    <t>Preço Base 18</t>
  </si>
  <si>
    <t>Tabelas</t>
  </si>
  <si>
    <t>DIRETA</t>
  </si>
  <si>
    <t>N° Parcelas</t>
  </si>
  <si>
    <t>Percentual</t>
  </si>
  <si>
    <t>Frequencia</t>
  </si>
  <si>
    <t>Inicio Serie</t>
  </si>
  <si>
    <t>Nomeclatura das Parcelas</t>
  </si>
  <si>
    <t>Mês de Inicio</t>
  </si>
  <si>
    <t>Serie</t>
  </si>
  <si>
    <t>Pcs</t>
  </si>
  <si>
    <t>Pós Venda</t>
  </si>
  <si>
    <t>ATO</t>
  </si>
  <si>
    <t>30 / 60 /90</t>
  </si>
  <si>
    <t>MENSAIS</t>
  </si>
  <si>
    <t>SEMESTRAIS</t>
  </si>
  <si>
    <t>ÚNICA</t>
  </si>
  <si>
    <t>Pós Entrega</t>
  </si>
  <si>
    <t>FINANC. BANCÁRIO</t>
  </si>
  <si>
    <t>Acompanhamento Contratos</t>
  </si>
  <si>
    <t>UNIDADE</t>
  </si>
  <si>
    <t>Peso %</t>
  </si>
  <si>
    <t>Status</t>
  </si>
  <si>
    <t>VGV Tabela</t>
  </si>
  <si>
    <t>Area Privativa</t>
  </si>
  <si>
    <t>Preço/m2 Tabela</t>
  </si>
  <si>
    <t>andar</t>
  </si>
  <si>
    <t>final</t>
  </si>
  <si>
    <t>metragem</t>
  </si>
  <si>
    <t>Peso</t>
  </si>
  <si>
    <t>coeficiente</t>
  </si>
  <si>
    <t>Final</t>
  </si>
  <si>
    <t>Contrato</t>
  </si>
  <si>
    <t>Disponível</t>
  </si>
  <si>
    <t>Fora de venda</t>
  </si>
  <si>
    <t xml:space="preserve"> PERMUTA JG </t>
  </si>
  <si>
    <t>PERMUTA JG</t>
  </si>
  <si>
    <t>Resumo de Informações</t>
  </si>
  <si>
    <t>Informações da Tabela</t>
  </si>
  <si>
    <t>N° Unds Disponiveis</t>
  </si>
  <si>
    <t>VGV Disponíivel</t>
  </si>
  <si>
    <t>Preço Médio Disponíivel</t>
  </si>
  <si>
    <t>R$/M2</t>
  </si>
  <si>
    <t>1- Histórico de Correção da Tabela / Preço Médio</t>
  </si>
  <si>
    <t>x</t>
  </si>
  <si>
    <t xml:space="preserve">Mês </t>
  </si>
  <si>
    <t>Incc</t>
  </si>
  <si>
    <t>Mensal</t>
  </si>
  <si>
    <t>Acumulado</t>
  </si>
  <si>
    <t>% de Correção</t>
  </si>
  <si>
    <t>Valor médio do M2 (R$)</t>
  </si>
  <si>
    <t>Março</t>
  </si>
  <si>
    <t>abril</t>
  </si>
  <si>
    <t>juho/23</t>
  </si>
  <si>
    <t>Inserir</t>
  </si>
  <si>
    <t>anexos_unid</t>
  </si>
  <si>
    <t>Prod_unid</t>
  </si>
  <si>
    <t>Empresa_unid</t>
  </si>
  <si>
    <t>NumPer_unid</t>
  </si>
  <si>
    <t>Obra_unid</t>
  </si>
  <si>
    <t>NumObe_unid</t>
  </si>
  <si>
    <t>Cod_obe</t>
  </si>
  <si>
    <t>FracaoIdeal_unid</t>
  </si>
  <si>
    <t>FracaoIdealDecimal_unid</t>
  </si>
  <si>
    <t>Identificador_unid</t>
  </si>
  <si>
    <t>Qtde_unid</t>
  </si>
  <si>
    <t>Codigo_Unid</t>
  </si>
  <si>
    <t>PorcentPr_Unid</t>
  </si>
  <si>
    <t>Vendido_unid</t>
  </si>
  <si>
    <t>TipoContrato_udt</t>
  </si>
  <si>
    <t>NumCategStatus_unid</t>
  </si>
  <si>
    <t>Desc_csup</t>
  </si>
  <si>
    <t>CodTipProd_unid</t>
  </si>
  <si>
    <t>Descricao_tipprod</t>
  </si>
  <si>
    <t>ReterPrimAluguel_udt</t>
  </si>
  <si>
    <t>PorcentComissao_unid</t>
  </si>
  <si>
    <t>DataReconhecimentoReceitaMapa_unid</t>
  </si>
  <si>
    <t>DataEntregaChaves_unid</t>
  </si>
  <si>
    <t>DataCad_unid</t>
  </si>
  <si>
    <t>UsrCad_unid</t>
  </si>
  <si>
    <t>C1_unid</t>
  </si>
  <si>
    <t>C2_unid</t>
  </si>
  <si>
    <t>C3_unid</t>
  </si>
  <si>
    <t>C4_unid</t>
  </si>
  <si>
    <t>C5_unid</t>
  </si>
  <si>
    <t>C6_unid</t>
  </si>
  <si>
    <t>C7_unid</t>
  </si>
  <si>
    <t>C8_unid</t>
  </si>
  <si>
    <t>C9_unid</t>
  </si>
  <si>
    <t>PrecoMin</t>
  </si>
  <si>
    <t>Descr_status</t>
  </si>
  <si>
    <t>ObjEspelhoTop_unid</t>
  </si>
  <si>
    <t>ObjEspelhoLeft_unid</t>
  </si>
  <si>
    <t>5501I</t>
  </si>
  <si>
    <t>DANILO.P</t>
  </si>
  <si>
    <t>79,24</t>
  </si>
  <si>
    <t>66,09</t>
  </si>
  <si>
    <t>6,05</t>
  </si>
  <si>
    <t>7,1</t>
  </si>
  <si>
    <t>234</t>
  </si>
  <si>
    <t>G1</t>
  </si>
  <si>
    <t>E99</t>
  </si>
  <si>
    <t>PG1</t>
  </si>
  <si>
    <t>13,75</t>
  </si>
  <si>
    <t>50,25</t>
  </si>
  <si>
    <t>42,98</t>
  </si>
  <si>
    <t>7,27</t>
  </si>
  <si>
    <t/>
  </si>
  <si>
    <t>24</t>
  </si>
  <si>
    <t>SS2</t>
  </si>
  <si>
    <t>11,52</t>
  </si>
  <si>
    <t>85,64</t>
  </si>
  <si>
    <t>63,57</t>
  </si>
  <si>
    <t>18,1</t>
  </si>
  <si>
    <t>3,97</t>
  </si>
  <si>
    <t>134</t>
  </si>
  <si>
    <t>SS1</t>
  </si>
  <si>
    <t>E40</t>
  </si>
  <si>
    <t>79,83</t>
  </si>
  <si>
    <t>61,99</t>
  </si>
  <si>
    <t>14,65</t>
  </si>
  <si>
    <t>3,19</t>
  </si>
  <si>
    <t>110</t>
  </si>
  <si>
    <t>E41</t>
  </si>
  <si>
    <t>84,28</t>
  </si>
  <si>
    <t>62,74</t>
  </si>
  <si>
    <t>17,71</t>
  </si>
  <si>
    <t>3,83</t>
  </si>
  <si>
    <t>108</t>
  </si>
  <si>
    <t>E42</t>
  </si>
  <si>
    <t>50,49</t>
  </si>
  <si>
    <t>43,06</t>
  </si>
  <si>
    <t>7,43</t>
  </si>
  <si>
    <t>13</t>
  </si>
  <si>
    <t>51,78</t>
  </si>
  <si>
    <t>46,28</t>
  </si>
  <si>
    <t>5,5</t>
  </si>
  <si>
    <t>6</t>
  </si>
  <si>
    <t>49,22</t>
  </si>
  <si>
    <t>44,18</t>
  </si>
  <si>
    <t>5,04</t>
  </si>
  <si>
    <t>5</t>
  </si>
  <si>
    <t>112,29</t>
  </si>
  <si>
    <t>89,25</t>
  </si>
  <si>
    <t>19,28</t>
  </si>
  <si>
    <t>3,76</t>
  </si>
  <si>
    <t>47/47A</t>
  </si>
  <si>
    <t>E27</t>
  </si>
  <si>
    <t>23,04</t>
  </si>
  <si>
    <t>84,56</t>
  </si>
  <si>
    <t>64,74</t>
  </si>
  <si>
    <t>12,72</t>
  </si>
  <si>
    <t>247</t>
  </si>
  <si>
    <t>G2</t>
  </si>
  <si>
    <t>E181</t>
  </si>
  <si>
    <t>PG2</t>
  </si>
  <si>
    <t>76,12</t>
  </si>
  <si>
    <t>3,98</t>
  </si>
  <si>
    <t>179</t>
  </si>
  <si>
    <t>TER</t>
  </si>
  <si>
    <t>E77</t>
  </si>
  <si>
    <t>26</t>
  </si>
  <si>
    <t>84,3</t>
  </si>
  <si>
    <t>17,73</t>
  </si>
  <si>
    <t>3</t>
  </si>
  <si>
    <t>106</t>
  </si>
  <si>
    <t>E47</t>
  </si>
  <si>
    <t>79,14</t>
  </si>
  <si>
    <t>14,64</t>
  </si>
  <si>
    <t>2,51</t>
  </si>
  <si>
    <t>103</t>
  </si>
  <si>
    <t>E48</t>
  </si>
  <si>
    <t>83,47</t>
  </si>
  <si>
    <t>18,34</t>
  </si>
  <si>
    <t>2,39</t>
  </si>
  <si>
    <t>102</t>
  </si>
  <si>
    <t>E49</t>
  </si>
  <si>
    <t>44</t>
  </si>
  <si>
    <t>43</t>
  </si>
  <si>
    <t>69</t>
  </si>
  <si>
    <t>113,62</t>
  </si>
  <si>
    <t>18,78</t>
  </si>
  <si>
    <t>5,59</t>
  </si>
  <si>
    <t>48/48A</t>
  </si>
  <si>
    <t>E29</t>
  </si>
  <si>
    <t>22,1</t>
  </si>
  <si>
    <t>79,96</t>
  </si>
  <si>
    <t>2,5</t>
  </si>
  <si>
    <t>101</t>
  </si>
  <si>
    <t>E50</t>
  </si>
  <si>
    <t>76,21</t>
  </si>
  <si>
    <t>4,07</t>
  </si>
  <si>
    <t>15</t>
  </si>
  <si>
    <t>E13</t>
  </si>
  <si>
    <t>70</t>
  </si>
  <si>
    <t>85,58</t>
  </si>
  <si>
    <t>3,91</t>
  </si>
  <si>
    <t>100</t>
  </si>
  <si>
    <t>E51</t>
  </si>
  <si>
    <t>80,09</t>
  </si>
  <si>
    <t>3,45</t>
  </si>
  <si>
    <t>94</t>
  </si>
  <si>
    <t>E63</t>
  </si>
  <si>
    <t>83,97</t>
  </si>
  <si>
    <t>3,52</t>
  </si>
  <si>
    <t>95</t>
  </si>
  <si>
    <t>E62</t>
  </si>
  <si>
    <t>71</t>
  </si>
  <si>
    <t>51</t>
  </si>
  <si>
    <t>50</t>
  </si>
  <si>
    <t>112,99</t>
  </si>
  <si>
    <t>4,46</t>
  </si>
  <si>
    <t>73/73A</t>
  </si>
  <si>
    <t>E28</t>
  </si>
  <si>
    <t>24,33</t>
  </si>
  <si>
    <t>82,69</t>
  </si>
  <si>
    <t>5,23</t>
  </si>
  <si>
    <t>139</t>
  </si>
  <si>
    <t>E61</t>
  </si>
  <si>
    <t>77,5</t>
  </si>
  <si>
    <t>5,36</t>
  </si>
  <si>
    <t>68</t>
  </si>
  <si>
    <t>E22</t>
  </si>
  <si>
    <t>27</t>
  </si>
  <si>
    <t>86,43</t>
  </si>
  <si>
    <t>5,13</t>
  </si>
  <si>
    <t>138</t>
  </si>
  <si>
    <t>E60</t>
  </si>
  <si>
    <t>82,99</t>
  </si>
  <si>
    <t>6,36</t>
  </si>
  <si>
    <t>310</t>
  </si>
  <si>
    <t>G3</t>
  </si>
  <si>
    <t>E210</t>
  </si>
  <si>
    <t>PG3</t>
  </si>
  <si>
    <t>87,27</t>
  </si>
  <si>
    <t>6,19</t>
  </si>
  <si>
    <t>309</t>
  </si>
  <si>
    <t>E196</t>
  </si>
  <si>
    <t>49</t>
  </si>
  <si>
    <t>72</t>
  </si>
  <si>
    <t>93</t>
  </si>
  <si>
    <t>113,32</t>
  </si>
  <si>
    <t>5,29</t>
  </si>
  <si>
    <t>86/86A</t>
  </si>
  <si>
    <t>E37</t>
  </si>
  <si>
    <t>80,59</t>
  </si>
  <si>
    <t>3,13</t>
  </si>
  <si>
    <t>324</t>
  </si>
  <si>
    <t>E200</t>
  </si>
  <si>
    <t>74,72</t>
  </si>
  <si>
    <t>2,58</t>
  </si>
  <si>
    <t>35</t>
  </si>
  <si>
    <t>E25</t>
  </si>
  <si>
    <t>97</t>
  </si>
  <si>
    <t>84,93</t>
  </si>
  <si>
    <t>3,26</t>
  </si>
  <si>
    <t>323</t>
  </si>
  <si>
    <t>E201</t>
  </si>
  <si>
    <t>82,21</t>
  </si>
  <si>
    <t>5,57</t>
  </si>
  <si>
    <t>321</t>
  </si>
  <si>
    <t>E202</t>
  </si>
  <si>
    <t>85,36</t>
  </si>
  <si>
    <t>4,91</t>
  </si>
  <si>
    <t>320</t>
  </si>
  <si>
    <t>E203</t>
  </si>
  <si>
    <t>79</t>
  </si>
  <si>
    <t>85</t>
  </si>
  <si>
    <t>142</t>
  </si>
  <si>
    <t>112,6</t>
  </si>
  <si>
    <t>117/117A</t>
  </si>
  <si>
    <t>E38</t>
  </si>
  <si>
    <t>82,39</t>
  </si>
  <si>
    <t>4,93</t>
  </si>
  <si>
    <t>319</t>
  </si>
  <si>
    <t>E204</t>
  </si>
  <si>
    <t>74,53</t>
  </si>
  <si>
    <t>33</t>
  </si>
  <si>
    <t>E24</t>
  </si>
  <si>
    <t>141</t>
  </si>
  <si>
    <t>86,42</t>
  </si>
  <si>
    <t>5,12</t>
  </si>
  <si>
    <t>318</t>
  </si>
  <si>
    <t>E205</t>
  </si>
  <si>
    <t>83,3</t>
  </si>
  <si>
    <t>6,67</t>
  </si>
  <si>
    <t>253</t>
  </si>
  <si>
    <t>E187</t>
  </si>
  <si>
    <t>86,78</t>
  </si>
  <si>
    <t>5,7</t>
  </si>
  <si>
    <t>254</t>
  </si>
  <si>
    <t>E188</t>
  </si>
  <si>
    <t>99</t>
  </si>
  <si>
    <t>314</t>
  </si>
  <si>
    <t>92</t>
  </si>
  <si>
    <t>111,79</t>
  </si>
  <si>
    <t>118/118A</t>
  </si>
  <si>
    <t>E56</t>
  </si>
  <si>
    <t>82,09</t>
  </si>
  <si>
    <t>4,63</t>
  </si>
  <si>
    <t>248</t>
  </si>
  <si>
    <t>E148</t>
  </si>
  <si>
    <t>72,14</t>
  </si>
  <si>
    <t>60</t>
  </si>
  <si>
    <t>63</t>
  </si>
  <si>
    <t>86,16</t>
  </si>
  <si>
    <t>4,49</t>
  </si>
  <si>
    <t>249</t>
  </si>
  <si>
    <t>E147</t>
  </si>
  <si>
    <t>3,95</t>
  </si>
  <si>
    <t>250</t>
  </si>
  <si>
    <t>E146</t>
  </si>
  <si>
    <t>85,46</t>
  </si>
  <si>
    <t>5,01</t>
  </si>
  <si>
    <t>262</t>
  </si>
  <si>
    <t>E192</t>
  </si>
  <si>
    <t>87</t>
  </si>
  <si>
    <t>54,35</t>
  </si>
  <si>
    <t>2,57</t>
  </si>
  <si>
    <t>109</t>
  </si>
  <si>
    <t>E53</t>
  </si>
  <si>
    <t>51,79</t>
  </si>
  <si>
    <t>32</t>
  </si>
  <si>
    <t>E23</t>
  </si>
  <si>
    <t>119/119A</t>
  </si>
  <si>
    <t>E57</t>
  </si>
  <si>
    <t>82,45</t>
  </si>
  <si>
    <t>4,99</t>
  </si>
  <si>
    <t>261</t>
  </si>
  <si>
    <t>E190</t>
  </si>
  <si>
    <t>78,49</t>
  </si>
  <si>
    <t>6,35</t>
  </si>
  <si>
    <t>316</t>
  </si>
  <si>
    <t>E207</t>
  </si>
  <si>
    <t>54,16</t>
  </si>
  <si>
    <t>28</t>
  </si>
  <si>
    <t>E21</t>
  </si>
  <si>
    <t>86,59</t>
  </si>
  <si>
    <t>260</t>
  </si>
  <si>
    <t>E191</t>
  </si>
  <si>
    <t>82,74</t>
  </si>
  <si>
    <t>6,11</t>
  </si>
  <si>
    <t>305</t>
  </si>
  <si>
    <t>E178</t>
  </si>
  <si>
    <t>87,29</t>
  </si>
  <si>
    <t>6,21</t>
  </si>
  <si>
    <t>304</t>
  </si>
  <si>
    <t>E152</t>
  </si>
  <si>
    <t>81</t>
  </si>
  <si>
    <t>82</t>
  </si>
  <si>
    <t>83</t>
  </si>
  <si>
    <t>120/120A</t>
  </si>
  <si>
    <t>E59</t>
  </si>
  <si>
    <t>83,56</t>
  </si>
  <si>
    <t>6,1</t>
  </si>
  <si>
    <t>303</t>
  </si>
  <si>
    <t>E153</t>
  </si>
  <si>
    <t>315</t>
  </si>
  <si>
    <t>80</t>
  </si>
  <si>
    <t>81,67</t>
  </si>
  <si>
    <t>65</t>
  </si>
  <si>
    <t>81,24</t>
  </si>
  <si>
    <t>4,6</t>
  </si>
  <si>
    <t>298</t>
  </si>
  <si>
    <t>E155</t>
  </si>
  <si>
    <t>85,06</t>
  </si>
  <si>
    <t>4,61</t>
  </si>
  <si>
    <t>297</t>
  </si>
  <si>
    <t>E156</t>
  </si>
  <si>
    <t>84</t>
  </si>
  <si>
    <t>57</t>
  </si>
  <si>
    <t>54</t>
  </si>
  <si>
    <t>145/145A</t>
  </si>
  <si>
    <t>E58</t>
  </si>
  <si>
    <t>77,46</t>
  </si>
  <si>
    <t>52</t>
  </si>
  <si>
    <t>59</t>
  </si>
  <si>
    <t>62</t>
  </si>
  <si>
    <t>85,56</t>
  </si>
  <si>
    <t>4,26</t>
  </si>
  <si>
    <t>295</t>
  </si>
  <si>
    <t>E158</t>
  </si>
  <si>
    <t>81,31</t>
  </si>
  <si>
    <t>4,68</t>
  </si>
  <si>
    <t>294</t>
  </si>
  <si>
    <t>E159</t>
  </si>
  <si>
    <t>85,97</t>
  </si>
  <si>
    <t>4,89</t>
  </si>
  <si>
    <t>289</t>
  </si>
  <si>
    <t>E160</t>
  </si>
  <si>
    <t>78</t>
  </si>
  <si>
    <t>74</t>
  </si>
  <si>
    <t>123</t>
  </si>
  <si>
    <t>113,36</t>
  </si>
  <si>
    <t>5,33</t>
  </si>
  <si>
    <t>313/313A</t>
  </si>
  <si>
    <t>E208</t>
  </si>
  <si>
    <t>83,13</t>
  </si>
  <si>
    <t>5,67</t>
  </si>
  <si>
    <t>290</t>
  </si>
  <si>
    <t>E161</t>
  </si>
  <si>
    <t>76,73</t>
  </si>
  <si>
    <t>4,59</t>
  </si>
  <si>
    <t>317</t>
  </si>
  <si>
    <t>E206</t>
  </si>
  <si>
    <t>91</t>
  </si>
  <si>
    <t>64</t>
  </si>
  <si>
    <t>83,69</t>
  </si>
  <si>
    <t>7,05</t>
  </si>
  <si>
    <t>285</t>
  </si>
  <si>
    <t>E150</t>
  </si>
  <si>
    <t>87,82</t>
  </si>
  <si>
    <t>7,37</t>
  </si>
  <si>
    <t>284</t>
  </si>
  <si>
    <t>E151</t>
  </si>
  <si>
    <t>96</t>
  </si>
  <si>
    <t>53</t>
  </si>
  <si>
    <t>56</t>
  </si>
  <si>
    <t>114,74</t>
  </si>
  <si>
    <t>312/312A</t>
  </si>
  <si>
    <t>E209</t>
  </si>
  <si>
    <t>55</t>
  </si>
  <si>
    <t>58</t>
  </si>
  <si>
    <t>61</t>
  </si>
  <si>
    <t>5,97</t>
  </si>
  <si>
    <t>268</t>
  </si>
  <si>
    <t>E193</t>
  </si>
  <si>
    <t>81,91</t>
  </si>
  <si>
    <t>5,28</t>
  </si>
  <si>
    <t>269</t>
  </si>
  <si>
    <t>E162</t>
  </si>
  <si>
    <t>86,35</t>
  </si>
  <si>
    <t>5,27</t>
  </si>
  <si>
    <t>270</t>
  </si>
  <si>
    <t>E163</t>
  </si>
  <si>
    <t>121</t>
  </si>
  <si>
    <t>122</t>
  </si>
  <si>
    <t>114</t>
  </si>
  <si>
    <t>114,44</t>
  </si>
  <si>
    <t>6,41</t>
  </si>
  <si>
    <t>307/307A</t>
  </si>
  <si>
    <t>E194</t>
  </si>
  <si>
    <t>25,27</t>
  </si>
  <si>
    <t>178</t>
  </si>
  <si>
    <t>174</t>
  </si>
  <si>
    <t>144</t>
  </si>
  <si>
    <t>129</t>
  </si>
  <si>
    <t>84,44</t>
  </si>
  <si>
    <t>7,8</t>
  </si>
  <si>
    <t>273</t>
  </si>
  <si>
    <t>E166</t>
  </si>
  <si>
    <t>88,13</t>
  </si>
  <si>
    <t>7,68</t>
  </si>
  <si>
    <t>274</t>
  </si>
  <si>
    <t>E167</t>
  </si>
  <si>
    <t>143</t>
  </si>
  <si>
    <t>128</t>
  </si>
  <si>
    <t>127</t>
  </si>
  <si>
    <t>114,62</t>
  </si>
  <si>
    <t>6,09</t>
  </si>
  <si>
    <t>306/306A</t>
  </si>
  <si>
    <t>E195</t>
  </si>
  <si>
    <t>126</t>
  </si>
  <si>
    <t>125</t>
  </si>
  <si>
    <t>124</t>
  </si>
  <si>
    <t>87,22</t>
  </si>
  <si>
    <t>5,92</t>
  </si>
  <si>
    <t>276</t>
  </si>
  <si>
    <t>E169</t>
  </si>
  <si>
    <t>82,67</t>
  </si>
  <si>
    <t>6,04</t>
  </si>
  <si>
    <t>277</t>
  </si>
  <si>
    <t>E170</t>
  </si>
  <si>
    <t>85,86</t>
  </si>
  <si>
    <t>4,78</t>
  </si>
  <si>
    <t>278</t>
  </si>
  <si>
    <t>E171</t>
  </si>
  <si>
    <t>98</t>
  </si>
  <si>
    <t>115</t>
  </si>
  <si>
    <t>116</t>
  </si>
  <si>
    <t>113,82</t>
  </si>
  <si>
    <t>5,79</t>
  </si>
  <si>
    <t>322/322A</t>
  </si>
  <si>
    <t>E197</t>
  </si>
  <si>
    <t>82,53</t>
  </si>
  <si>
    <t>5,07</t>
  </si>
  <si>
    <t>280</t>
  </si>
  <si>
    <t>E173</t>
  </si>
  <si>
    <t>107</t>
  </si>
  <si>
    <t>132</t>
  </si>
  <si>
    <t>85,73</t>
  </si>
  <si>
    <t>4,06</t>
  </si>
  <si>
    <t>281</t>
  </si>
  <si>
    <t>E174</t>
  </si>
  <si>
    <t>80,84</t>
  </si>
  <si>
    <t>4,2</t>
  </si>
  <si>
    <t>282</t>
  </si>
  <si>
    <t>E176</t>
  </si>
  <si>
    <t>84,71</t>
  </si>
  <si>
    <t>236</t>
  </si>
  <si>
    <t>E119</t>
  </si>
  <si>
    <t>133</t>
  </si>
  <si>
    <t>112</t>
  </si>
  <si>
    <t>135</t>
  </si>
  <si>
    <t>114,39</t>
  </si>
  <si>
    <t>5,86</t>
  </si>
  <si>
    <t>325/325A</t>
  </si>
  <si>
    <t>E198</t>
  </si>
  <si>
    <t>189</t>
  </si>
  <si>
    <t>E95</t>
  </si>
  <si>
    <t>80,79</t>
  </si>
  <si>
    <t>8,65</t>
  </si>
  <si>
    <t>251</t>
  </si>
  <si>
    <t>E182</t>
  </si>
  <si>
    <t>136</t>
  </si>
  <si>
    <t>86,18</t>
  </si>
  <si>
    <t>4,88</t>
  </si>
  <si>
    <t>204</t>
  </si>
  <si>
    <t>E123</t>
  </si>
  <si>
    <t>81,49</t>
  </si>
  <si>
    <t>4,86</t>
  </si>
  <si>
    <t>203</t>
  </si>
  <si>
    <t>E124</t>
  </si>
  <si>
    <t>86,37</t>
  </si>
  <si>
    <t>202</t>
  </si>
  <si>
    <t>E125</t>
  </si>
  <si>
    <t>137</t>
  </si>
  <si>
    <t>130</t>
  </si>
  <si>
    <t>52,4</t>
  </si>
  <si>
    <t>3,18</t>
  </si>
  <si>
    <t>18</t>
  </si>
  <si>
    <t>E16</t>
  </si>
  <si>
    <t>111,29</t>
  </si>
  <si>
    <t>326/326A</t>
  </si>
  <si>
    <t>E199</t>
  </si>
  <si>
    <t>201</t>
  </si>
  <si>
    <t>E126</t>
  </si>
  <si>
    <t>77,48</t>
  </si>
  <si>
    <t>5,34</t>
  </si>
  <si>
    <t>252</t>
  </si>
  <si>
    <t>E183</t>
  </si>
  <si>
    <t>55,03</t>
  </si>
  <si>
    <t>272</t>
  </si>
  <si>
    <t>E165</t>
  </si>
  <si>
    <t>88,34</t>
  </si>
  <si>
    <t>195</t>
  </si>
  <si>
    <t>E105</t>
  </si>
  <si>
    <t>82,34</t>
  </si>
  <si>
    <t>194</t>
  </si>
  <si>
    <t>E106</t>
  </si>
  <si>
    <t>84,4</t>
  </si>
  <si>
    <t>191</t>
  </si>
  <si>
    <t>E93</t>
  </si>
  <si>
    <t>55,47</t>
  </si>
  <si>
    <t>4,98</t>
  </si>
  <si>
    <t>299</t>
  </si>
  <si>
    <t>E154</t>
  </si>
  <si>
    <t>111</t>
  </si>
  <si>
    <t>275</t>
  </si>
  <si>
    <t>E168</t>
  </si>
  <si>
    <t>113,06</t>
  </si>
  <si>
    <t>4,53</t>
  </si>
  <si>
    <t>255/255A</t>
  </si>
  <si>
    <t>E189</t>
  </si>
  <si>
    <t>81,95</t>
  </si>
  <si>
    <t>190</t>
  </si>
  <si>
    <t>E94</t>
  </si>
  <si>
    <t>77,37</t>
  </si>
  <si>
    <t>257</t>
  </si>
  <si>
    <t>E184</t>
  </si>
  <si>
    <t>55,87</t>
  </si>
  <si>
    <t>5,62</t>
  </si>
  <si>
    <t>288</t>
  </si>
  <si>
    <t>E175</t>
  </si>
  <si>
    <t>85,98</t>
  </si>
  <si>
    <t>235</t>
  </si>
  <si>
    <t>E120</t>
  </si>
  <si>
    <t>82,3</t>
  </si>
  <si>
    <t>232</t>
  </si>
  <si>
    <t>E122</t>
  </si>
  <si>
    <t>86,7</t>
  </si>
  <si>
    <t>229</t>
  </si>
  <si>
    <t>E144</t>
  </si>
  <si>
    <t>55,29</t>
  </si>
  <si>
    <t>4,8</t>
  </si>
  <si>
    <t>296</t>
  </si>
  <si>
    <t>E157</t>
  </si>
  <si>
    <t>311</t>
  </si>
  <si>
    <t>308</t>
  </si>
  <si>
    <t>258/258A</t>
  </si>
  <si>
    <t>E145</t>
  </si>
  <si>
    <t>86,24</t>
  </si>
  <si>
    <t>8,78</t>
  </si>
  <si>
    <t>230</t>
  </si>
  <si>
    <t>E134</t>
  </si>
  <si>
    <t>77,62</t>
  </si>
  <si>
    <t>5,48</t>
  </si>
  <si>
    <t>259</t>
  </si>
  <si>
    <t>E185</t>
  </si>
  <si>
    <t>263</t>
  </si>
  <si>
    <t>89,59</t>
  </si>
  <si>
    <t>7,92</t>
  </si>
  <si>
    <t>231</t>
  </si>
  <si>
    <t>E133</t>
  </si>
  <si>
    <t>82,61</t>
  </si>
  <si>
    <t>209</t>
  </si>
  <si>
    <t>E127</t>
  </si>
  <si>
    <t>210</t>
  </si>
  <si>
    <t>E128</t>
  </si>
  <si>
    <t>264</t>
  </si>
  <si>
    <t>265</t>
  </si>
  <si>
    <t>266</t>
  </si>
  <si>
    <t>113,16</t>
  </si>
  <si>
    <t>300/300A</t>
  </si>
  <si>
    <t>E180</t>
  </si>
  <si>
    <t>82,73</t>
  </si>
  <si>
    <t>211</t>
  </si>
  <si>
    <t>E129</t>
  </si>
  <si>
    <t>81,45</t>
  </si>
  <si>
    <t>9,31</t>
  </si>
  <si>
    <t>256</t>
  </si>
  <si>
    <t>E186</t>
  </si>
  <si>
    <t>293</t>
  </si>
  <si>
    <t>88,91</t>
  </si>
  <si>
    <t>7,61</t>
  </si>
  <si>
    <t>212</t>
  </si>
  <si>
    <t>E130</t>
  </si>
  <si>
    <t>81,41</t>
  </si>
  <si>
    <t>213</t>
  </si>
  <si>
    <t>E131</t>
  </si>
  <si>
    <t>88,68</t>
  </si>
  <si>
    <t>7,6</t>
  </si>
  <si>
    <t>214</t>
  </si>
  <si>
    <t>E132</t>
  </si>
  <si>
    <t>292</t>
  </si>
  <si>
    <t>291</t>
  </si>
  <si>
    <t>286</t>
  </si>
  <si>
    <t>112,34</t>
  </si>
  <si>
    <t>4,31</t>
  </si>
  <si>
    <t>301/301A</t>
  </si>
  <si>
    <t>E179</t>
  </si>
  <si>
    <t>215</t>
  </si>
  <si>
    <t>E135</t>
  </si>
  <si>
    <t>77,61</t>
  </si>
  <si>
    <t>5,47</t>
  </si>
  <si>
    <t>200</t>
  </si>
  <si>
    <t>E103</t>
  </si>
  <si>
    <t>267</t>
  </si>
  <si>
    <t>86,45</t>
  </si>
  <si>
    <t>216</t>
  </si>
  <si>
    <t>E136</t>
  </si>
  <si>
    <t>82,56</t>
  </si>
  <si>
    <t>217</t>
  </si>
  <si>
    <t>E137</t>
  </si>
  <si>
    <t>86,49</t>
  </si>
  <si>
    <t>218</t>
  </si>
  <si>
    <t>E138</t>
  </si>
  <si>
    <t>287</t>
  </si>
  <si>
    <t>188</t>
  </si>
  <si>
    <t>205</t>
  </si>
  <si>
    <t>117,77</t>
  </si>
  <si>
    <t>9,24</t>
  </si>
  <si>
    <t>302/302A</t>
  </si>
  <si>
    <t>E149</t>
  </si>
  <si>
    <t>82,24</t>
  </si>
  <si>
    <t>219</t>
  </si>
  <si>
    <t>E139</t>
  </si>
  <si>
    <t>198</t>
  </si>
  <si>
    <t>E102</t>
  </si>
  <si>
    <t>206</t>
  </si>
  <si>
    <t>86,08</t>
  </si>
  <si>
    <t>220</t>
  </si>
  <si>
    <t>E140</t>
  </si>
  <si>
    <t>81,7</t>
  </si>
  <si>
    <t>221</t>
  </si>
  <si>
    <t>E141</t>
  </si>
  <si>
    <t>85,14</t>
  </si>
  <si>
    <t>222</t>
  </si>
  <si>
    <t>E142</t>
  </si>
  <si>
    <t>207</t>
  </si>
  <si>
    <t>227</t>
  </si>
  <si>
    <t>228</t>
  </si>
  <si>
    <t>112,56</t>
  </si>
  <si>
    <t>196/196A</t>
  </si>
  <si>
    <t>E107</t>
  </si>
  <si>
    <t>81,65</t>
  </si>
  <si>
    <t>4,19</t>
  </si>
  <si>
    <t>223</t>
  </si>
  <si>
    <t>E143</t>
  </si>
  <si>
    <t>81,35</t>
  </si>
  <si>
    <t>9,21</t>
  </si>
  <si>
    <t>197</t>
  </si>
  <si>
    <t>E104</t>
  </si>
  <si>
    <t>208</t>
  </si>
  <si>
    <t>88,72</t>
  </si>
  <si>
    <t>226</t>
  </si>
  <si>
    <t>E114</t>
  </si>
  <si>
    <t>84,01</t>
  </si>
  <si>
    <t>225</t>
  </si>
  <si>
    <t>E113</t>
  </si>
  <si>
    <t>88,44</t>
  </si>
  <si>
    <t>7,99</t>
  </si>
  <si>
    <t>224</t>
  </si>
  <si>
    <t>E112</t>
  </si>
  <si>
    <t>158</t>
  </si>
  <si>
    <t>156</t>
  </si>
  <si>
    <t>172</t>
  </si>
  <si>
    <t>199/199A</t>
  </si>
  <si>
    <t>E96</t>
  </si>
  <si>
    <t>244</t>
  </si>
  <si>
    <t>E109</t>
  </si>
  <si>
    <t>192</t>
  </si>
  <si>
    <t>E101</t>
  </si>
  <si>
    <t>171</t>
  </si>
  <si>
    <t>87,51</t>
  </si>
  <si>
    <t>245</t>
  </si>
  <si>
    <t>E110</t>
  </si>
  <si>
    <t>246</t>
  </si>
  <si>
    <t>E111</t>
  </si>
  <si>
    <t>85,88</t>
  </si>
  <si>
    <t>237</t>
  </si>
  <si>
    <t>E118</t>
  </si>
  <si>
    <t>146</t>
  </si>
  <si>
    <t>181</t>
  </si>
  <si>
    <t>182</t>
  </si>
  <si>
    <t>112,65</t>
  </si>
  <si>
    <t>4,62</t>
  </si>
  <si>
    <t>241/241A</t>
  </si>
  <si>
    <t>E98</t>
  </si>
  <si>
    <t>82,07</t>
  </si>
  <si>
    <t>238</t>
  </si>
  <si>
    <t>E117</t>
  </si>
  <si>
    <t>80,78</t>
  </si>
  <si>
    <t>8,64</t>
  </si>
  <si>
    <t>193</t>
  </si>
  <si>
    <t>E100</t>
  </si>
  <si>
    <t>165</t>
  </si>
  <si>
    <t>86,27</t>
  </si>
  <si>
    <t>239</t>
  </si>
  <si>
    <t>E116</t>
  </si>
  <si>
    <t>81,62</t>
  </si>
  <si>
    <t>240</t>
  </si>
  <si>
    <t>E115</t>
  </si>
  <si>
    <t>84,82</t>
  </si>
  <si>
    <t>4,37</t>
  </si>
  <si>
    <t>167</t>
  </si>
  <si>
    <t>E91</t>
  </si>
  <si>
    <t>58,1</t>
  </si>
  <si>
    <t>271</t>
  </si>
  <si>
    <t>E164</t>
  </si>
  <si>
    <t>42</t>
  </si>
  <si>
    <t>54,72</t>
  </si>
  <si>
    <t>8</t>
  </si>
  <si>
    <t>E1</t>
  </si>
  <si>
    <t>112,84</t>
  </si>
  <si>
    <t>242/242A</t>
  </si>
  <si>
    <t>E97</t>
  </si>
  <si>
    <t>81,74</t>
  </si>
  <si>
    <t>4,28</t>
  </si>
  <si>
    <t>164</t>
  </si>
  <si>
    <t>E92</t>
  </si>
  <si>
    <t>77,03</t>
  </si>
  <si>
    <t>233</t>
  </si>
  <si>
    <t>E121</t>
  </si>
  <si>
    <t>55,68</t>
  </si>
  <si>
    <t>5,43</t>
  </si>
  <si>
    <t>7</t>
  </si>
  <si>
    <t>E2</t>
  </si>
  <si>
    <t>85,92</t>
  </si>
  <si>
    <t>147</t>
  </si>
  <si>
    <t>E66</t>
  </si>
  <si>
    <t>82,33</t>
  </si>
  <si>
    <t>153</t>
  </si>
  <si>
    <t>E73</t>
  </si>
  <si>
    <t>87,75</t>
  </si>
  <si>
    <t>152</t>
  </si>
  <si>
    <t>E72</t>
  </si>
  <si>
    <t>55,11</t>
  </si>
  <si>
    <t>2</t>
  </si>
  <si>
    <t>E5</t>
  </si>
  <si>
    <t>56,28</t>
  </si>
  <si>
    <t>4,5</t>
  </si>
  <si>
    <t>E4</t>
  </si>
  <si>
    <t>53,08</t>
  </si>
  <si>
    <t>3,86</t>
  </si>
  <si>
    <t>4</t>
  </si>
  <si>
    <t>E3</t>
  </si>
  <si>
    <t>117,27</t>
  </si>
  <si>
    <t>243/243A</t>
  </si>
  <si>
    <t>E108</t>
  </si>
  <si>
    <t>81,69</t>
  </si>
  <si>
    <t>4,23</t>
  </si>
  <si>
    <t>175</t>
  </si>
  <si>
    <t>E80</t>
  </si>
  <si>
    <t>76,62</t>
  </si>
  <si>
    <t>4,48</t>
  </si>
  <si>
    <t>150</t>
  </si>
  <si>
    <t>E69</t>
  </si>
  <si>
    <t>53,79</t>
  </si>
  <si>
    <t>3,54</t>
  </si>
  <si>
    <t>41</t>
  </si>
  <si>
    <t>E8</t>
  </si>
  <si>
    <t>86,44</t>
  </si>
  <si>
    <t>4,77</t>
  </si>
  <si>
    <t>162</t>
  </si>
  <si>
    <t>E89</t>
  </si>
  <si>
    <t>4,85</t>
  </si>
  <si>
    <t>161</t>
  </si>
  <si>
    <t>E88</t>
  </si>
  <si>
    <t>84,51</t>
  </si>
  <si>
    <t>173</t>
  </si>
  <si>
    <t>E81</t>
  </si>
  <si>
    <t>54,46</t>
  </si>
  <si>
    <t>40</t>
  </si>
  <si>
    <t>E9</t>
  </si>
  <si>
    <t>56,17</t>
  </si>
  <si>
    <t>4,39</t>
  </si>
  <si>
    <t>38</t>
  </si>
  <si>
    <t>E10</t>
  </si>
  <si>
    <t>53,53</t>
  </si>
  <si>
    <t>37</t>
  </si>
  <si>
    <t>E11</t>
  </si>
  <si>
    <t>157/157A</t>
  </si>
  <si>
    <t>E67</t>
  </si>
  <si>
    <t>82,72</t>
  </si>
  <si>
    <t>5,26</t>
  </si>
  <si>
    <t>160</t>
  </si>
  <si>
    <t>E87</t>
  </si>
  <si>
    <t>151</t>
  </si>
  <si>
    <t>E70</t>
  </si>
  <si>
    <t>53,25</t>
  </si>
  <si>
    <t>34</t>
  </si>
  <si>
    <t>E17</t>
  </si>
  <si>
    <t>85,67</t>
  </si>
  <si>
    <t>163</t>
  </si>
  <si>
    <t>E90</t>
  </si>
  <si>
    <t>80,56</t>
  </si>
  <si>
    <t>3,93</t>
  </si>
  <si>
    <t>149</t>
  </si>
  <si>
    <t>E64</t>
  </si>
  <si>
    <t>148</t>
  </si>
  <si>
    <t>E65</t>
  </si>
  <si>
    <t>55,13</t>
  </si>
  <si>
    <t>4,64</t>
  </si>
  <si>
    <t>16</t>
  </si>
  <si>
    <t>E14</t>
  </si>
  <si>
    <t>55,18</t>
  </si>
  <si>
    <t>3,4</t>
  </si>
  <si>
    <t>17</t>
  </si>
  <si>
    <t>E15</t>
  </si>
  <si>
    <t>53,29</t>
  </si>
  <si>
    <t>131</t>
  </si>
  <si>
    <t>E43</t>
  </si>
  <si>
    <t>112,5</t>
  </si>
  <si>
    <t>4,47</t>
  </si>
  <si>
    <t>187/187A</t>
  </si>
  <si>
    <t>E68</t>
  </si>
  <si>
    <t>82,46</t>
  </si>
  <si>
    <t>159</t>
  </si>
  <si>
    <t>E86</t>
  </si>
  <si>
    <t>81,37</t>
  </si>
  <si>
    <t>9,23</t>
  </si>
  <si>
    <t>155</t>
  </si>
  <si>
    <t>E71</t>
  </si>
  <si>
    <t>52,83</t>
  </si>
  <si>
    <t>104</t>
  </si>
  <si>
    <t>E55</t>
  </si>
  <si>
    <t>85,33</t>
  </si>
  <si>
    <t>3,66</t>
  </si>
  <si>
    <t>169</t>
  </si>
  <si>
    <t>E83</t>
  </si>
  <si>
    <t>80,29</t>
  </si>
  <si>
    <t>3,65</t>
  </si>
  <si>
    <t>168</t>
  </si>
  <si>
    <t>E84</t>
  </si>
  <si>
    <t>84,7</t>
  </si>
  <si>
    <t>4,25</t>
  </si>
  <si>
    <t>176</t>
  </si>
  <si>
    <t>E79</t>
  </si>
  <si>
    <t>53,94</t>
  </si>
  <si>
    <t>22</t>
  </si>
  <si>
    <t>E33</t>
  </si>
  <si>
    <t>55,3</t>
  </si>
  <si>
    <t>23</t>
  </si>
  <si>
    <t>E32</t>
  </si>
  <si>
    <t>54,47</t>
  </si>
  <si>
    <t>5,25</t>
  </si>
  <si>
    <t>67</t>
  </si>
  <si>
    <t>E31</t>
  </si>
  <si>
    <t>154/154A</t>
  </si>
  <si>
    <t>E74</t>
  </si>
  <si>
    <t>81,32</t>
  </si>
  <si>
    <t>170</t>
  </si>
  <si>
    <t>E82</t>
  </si>
  <si>
    <t>75,95</t>
  </si>
  <si>
    <t>3,81</t>
  </si>
  <si>
    <t>166</t>
  </si>
  <si>
    <t>E85</t>
  </si>
  <si>
    <t>55,36</t>
  </si>
  <si>
    <t>5,11</t>
  </si>
  <si>
    <t>66</t>
  </si>
  <si>
    <t>E30</t>
  </si>
  <si>
    <t>190,73</t>
  </si>
  <si>
    <t>155,48</t>
  </si>
  <si>
    <t>30,53</t>
  </si>
  <si>
    <t>4,72</t>
  </si>
  <si>
    <t>186/186A,177</t>
  </si>
  <si>
    <t>E78</t>
  </si>
  <si>
    <t>34,56</t>
  </si>
  <si>
    <t>188,3</t>
  </si>
  <si>
    <t>155,4</t>
  </si>
  <si>
    <t>29,15</t>
  </si>
  <si>
    <t>3,75</t>
  </si>
  <si>
    <t>185/185A,180</t>
  </si>
  <si>
    <t>E76</t>
  </si>
  <si>
    <t>36,79</t>
  </si>
  <si>
    <t>181,83</t>
  </si>
  <si>
    <t>148,04</t>
  </si>
  <si>
    <t>29,89</t>
  </si>
  <si>
    <t>3,9</t>
  </si>
  <si>
    <t>184/184A,183</t>
  </si>
  <si>
    <t>E75</t>
  </si>
  <si>
    <t>85,31</t>
  </si>
  <si>
    <t>4,01</t>
  </si>
  <si>
    <t>36</t>
  </si>
  <si>
    <t>E12</t>
  </si>
  <si>
    <t>102,33</t>
  </si>
  <si>
    <t>37,84</t>
  </si>
  <si>
    <t>29</t>
  </si>
  <si>
    <t>E20</t>
  </si>
  <si>
    <t>95,77</t>
  </si>
  <si>
    <t>30,64</t>
  </si>
  <si>
    <t>30</t>
  </si>
  <si>
    <t>E19</t>
  </si>
  <si>
    <t>57,68</t>
  </si>
  <si>
    <t>12,23</t>
  </si>
  <si>
    <t>105</t>
  </si>
  <si>
    <t>E54</t>
  </si>
  <si>
    <t>59,77</t>
  </si>
  <si>
    <t>283</t>
  </si>
  <si>
    <t>E177</t>
  </si>
  <si>
    <t>39</t>
  </si>
  <si>
    <t>14/14A</t>
  </si>
  <si>
    <t>E6</t>
  </si>
  <si>
    <t>79,97</t>
  </si>
  <si>
    <t>31</t>
  </si>
  <si>
    <t>E18</t>
  </si>
  <si>
    <t>1</t>
  </si>
  <si>
    <t>19</t>
  </si>
  <si>
    <t>86,98</t>
  </si>
  <si>
    <t>5,31</t>
  </si>
  <si>
    <t>140</t>
  </si>
  <si>
    <t>E52</t>
  </si>
  <si>
    <t>81,26</t>
  </si>
  <si>
    <t>75</t>
  </si>
  <si>
    <t>E36</t>
  </si>
  <si>
    <t>84,95</t>
  </si>
  <si>
    <t>76</t>
  </si>
  <si>
    <t>E35</t>
  </si>
  <si>
    <t>20</t>
  </si>
  <si>
    <t>10</t>
  </si>
  <si>
    <t>9</t>
  </si>
  <si>
    <t>45/45A</t>
  </si>
  <si>
    <t>E7</t>
  </si>
  <si>
    <t>81,39</t>
  </si>
  <si>
    <t>77</t>
  </si>
  <si>
    <t>E34</t>
  </si>
  <si>
    <t>76,92</t>
  </si>
  <si>
    <t>279</t>
  </si>
  <si>
    <t>E172</t>
  </si>
  <si>
    <t>21</t>
  </si>
  <si>
    <t>84,48</t>
  </si>
  <si>
    <t>90</t>
  </si>
  <si>
    <t>E46</t>
  </si>
  <si>
    <t>80,03</t>
  </si>
  <si>
    <t>89</t>
  </si>
  <si>
    <t>E45</t>
  </si>
  <si>
    <t>85,72</t>
  </si>
  <si>
    <t>88</t>
  </si>
  <si>
    <t>E44</t>
  </si>
  <si>
    <t>11</t>
  </si>
  <si>
    <t>12</t>
  </si>
  <si>
    <t>25</t>
  </si>
  <si>
    <t>46/46A</t>
  </si>
  <si>
    <t>E26</t>
  </si>
  <si>
    <t>80,96</t>
  </si>
  <si>
    <t>3,5</t>
  </si>
  <si>
    <t>113</t>
  </si>
  <si>
    <t>E39</t>
  </si>
  <si>
    <t xml:space="preserve"> </t>
  </si>
  <si>
    <t>TABELA AZURE - JULHO 2023 - ENTREGA: JULHO 2025</t>
  </si>
  <si>
    <t>As parcelas serão corrigidas pelo INCC até o habite-se, após o habite-se será IGPM + 1%</t>
  </si>
  <si>
    <t>ENTREGA</t>
  </si>
  <si>
    <t>MÊS DA TABELA</t>
  </si>
  <si>
    <t>LCTO</t>
  </si>
  <si>
    <t>ATÉ A ENTREGA DAS CHAVES</t>
  </si>
  <si>
    <t>APÓS CHAVES</t>
  </si>
  <si>
    <t>Unidade</t>
  </si>
  <si>
    <t>Área Privativa Total (m²)</t>
  </si>
  <si>
    <t>Área Apart. Coberta (m²)</t>
  </si>
  <si>
    <t>Área Apart. (m²)</t>
  </si>
  <si>
    <t>Área Varanda Coberta (m²)</t>
  </si>
  <si>
    <t>Área Varanda Descoberta (m²)</t>
  </si>
  <si>
    <t>Vagas de Garagem</t>
  </si>
  <si>
    <t>PVTO VAGAS</t>
  </si>
  <si>
    <t>ESC. GAR.</t>
  </si>
  <si>
    <t>PAV ESC</t>
  </si>
  <si>
    <t>Àrea ESC. (m2)</t>
  </si>
  <si>
    <t>PREÇO BASE</t>
  </si>
  <si>
    <t>Preço M² FINAL</t>
  </si>
  <si>
    <t>Valor Total</t>
  </si>
  <si>
    <t>Sinal</t>
  </si>
  <si>
    <t>Sinal 3 parcelas</t>
  </si>
  <si>
    <t>Mensais</t>
  </si>
  <si>
    <t>Semestrais</t>
  </si>
  <si>
    <t>Única</t>
  </si>
  <si>
    <t>SUBTOTAL</t>
  </si>
  <si>
    <t>FINANCIAMENTO BANCÁRIO</t>
  </si>
  <si>
    <t>30 /60 /90 dias</t>
  </si>
  <si>
    <t xml:space="preserve">TABELA </t>
  </si>
  <si>
    <t xml:space="preserve">QD VT </t>
  </si>
  <si>
    <t>Unidades com Opcional de Piscina</t>
  </si>
  <si>
    <t xml:space="preserve">Unidades com Piscina </t>
  </si>
  <si>
    <t>Unidades fora de venda</t>
  </si>
  <si>
    <t>Vinculação</t>
  </si>
  <si>
    <t>Vaga(s)</t>
  </si>
  <si>
    <t>Pavimento</t>
  </si>
  <si>
    <t>Tamanho</t>
  </si>
  <si>
    <t>Área</t>
  </si>
  <si>
    <t>M</t>
  </si>
  <si>
    <t>G</t>
  </si>
  <si>
    <t>M/M</t>
  </si>
  <si>
    <t>11,52/11,52</t>
  </si>
  <si>
    <t>M/P</t>
  </si>
  <si>
    <t>11,52/10,58</t>
  </si>
  <si>
    <t>G/P</t>
  </si>
  <si>
    <t>13,75/10,58</t>
  </si>
  <si>
    <t>184/184A</t>
  </si>
  <si>
    <t>185/185A</t>
  </si>
  <si>
    <t>186/186A</t>
  </si>
  <si>
    <t>G/M</t>
  </si>
  <si>
    <t>Escaninho</t>
  </si>
  <si>
    <t>OBS</t>
  </si>
  <si>
    <t>Vaga Vinculada</t>
  </si>
  <si>
    <t>DESC</t>
  </si>
  <si>
    <t>Unidade Célio - ANTES DA ALTERAÇÃO</t>
  </si>
  <si>
    <t>UNIDADES ANTES DA ALTERAÇÃO</t>
  </si>
  <si>
    <t>Unidade Célio - DEPOIS ALTERAÇÃO</t>
  </si>
  <si>
    <t>UNIDADES DEPOIS DA ALTERAÇÃO</t>
  </si>
  <si>
    <t>Dif. Áreas</t>
  </si>
  <si>
    <t>Escritura:</t>
  </si>
  <si>
    <t>m²</t>
  </si>
  <si>
    <t>Saldo:</t>
  </si>
  <si>
    <t>ESPELHO DE VENDAS - AZURE COMPACT LIFE</t>
  </si>
  <si>
    <t>LAZER</t>
  </si>
  <si>
    <t xml:space="preserve">3601- Penthouse - 186,01 m² </t>
  </si>
  <si>
    <t>3602- Penthouse - 184,55 m²</t>
  </si>
  <si>
    <t>3603-Penthouse - 177,93 m²</t>
  </si>
  <si>
    <t>3501 - 81,67 m²</t>
  </si>
  <si>
    <t>3502 - 76,64 m²</t>
  </si>
  <si>
    <t>3503 - 80,45 m²</t>
  </si>
  <si>
    <t>3504 - 50,49 m²</t>
  </si>
  <si>
    <t>3505 - 51,78 m²</t>
  </si>
  <si>
    <t>3506 - 49,22 m²</t>
  </si>
  <si>
    <t>3507 - 108,53 m²</t>
  </si>
  <si>
    <t>3508 - 77,46 m²</t>
  </si>
  <si>
    <t>3509 - 72,14 m²</t>
  </si>
  <si>
    <t>3510 - 50,25 m²</t>
  </si>
  <si>
    <t>3401 - 81,30 m²</t>
  </si>
  <si>
    <t>3402 - 76,63 m²</t>
  </si>
  <si>
    <t>3403 - 81,08 m²</t>
  </si>
  <si>
    <t>3404 - 50,49 m²</t>
  </si>
  <si>
    <t>3405 - 51,78 m²</t>
  </si>
  <si>
    <t>3406 - 49,22 m²</t>
  </si>
  <si>
    <t>3407 - 108,03 m²</t>
  </si>
  <si>
    <t>3408 - 77,46 m²</t>
  </si>
  <si>
    <t>3409 - 72,14 m²</t>
  </si>
  <si>
    <t>3410 - 50,25 m²</t>
  </si>
  <si>
    <t>3301 - 81,67 m²</t>
  </si>
  <si>
    <t>3302 - 76,64 m²</t>
  </si>
  <si>
    <t>3303 - 80,45 m²</t>
  </si>
  <si>
    <t>3304 - 50,49 m²</t>
  </si>
  <si>
    <t>3305 - 51,78 m²</t>
  </si>
  <si>
    <t>3306 - 49,22 m²</t>
  </si>
  <si>
    <t>3307 - 108,53 m²</t>
  </si>
  <si>
    <t>3308 - 77,46 m²</t>
  </si>
  <si>
    <t>3309 - 72,14 m²</t>
  </si>
  <si>
    <t>3310 - 50,25 m²</t>
  </si>
  <si>
    <t>3201 - 81,30 m²</t>
  </si>
  <si>
    <t>3202 - 76,63 m²</t>
  </si>
  <si>
    <t>3203 - 81,08 m²</t>
  </si>
  <si>
    <t>3204 - 50,49 m²</t>
  </si>
  <si>
    <t>3205 - 51,78 m²</t>
  </si>
  <si>
    <t>3206 - 49,22 m²</t>
  </si>
  <si>
    <t>3207 - 108,03 m²</t>
  </si>
  <si>
    <t>3208 - 77,46 m²</t>
  </si>
  <si>
    <t>3209 - 72,14 m²</t>
  </si>
  <si>
    <t>3210 - 50,25 m²</t>
  </si>
  <si>
    <t>3101 - 81,67 m²</t>
  </si>
  <si>
    <t>3102 - 76,64 m²</t>
  </si>
  <si>
    <t>3103 - 80,45 m²</t>
  </si>
  <si>
    <t>3104 - 50,49 m²</t>
  </si>
  <si>
    <t>3105 - 51,78 m²</t>
  </si>
  <si>
    <t>3106 - 49,22 m²</t>
  </si>
  <si>
    <t>3107 - 108,53 m²</t>
  </si>
  <si>
    <t>3108 - 77,46 m²</t>
  </si>
  <si>
    <t>3109 - 72,14 m²</t>
  </si>
  <si>
    <t>3110 - 50,25 m²</t>
  </si>
  <si>
    <t>3001 - 81,30 m²</t>
  </si>
  <si>
    <t>3002 - 76,63 m²</t>
  </si>
  <si>
    <t>3003 - 81,08 m²</t>
  </si>
  <si>
    <t>3004 - 50,49 m²</t>
  </si>
  <si>
    <t>3005 - 51,78 m²</t>
  </si>
  <si>
    <t>3006 - 49,22 m²</t>
  </si>
  <si>
    <t>3007 - 108,03 m²</t>
  </si>
  <si>
    <t>3008 - 77,46 m²</t>
  </si>
  <si>
    <t>3009 - 72,14 m²</t>
  </si>
  <si>
    <t>3010 - 50,25 m²</t>
  </si>
  <si>
    <t>2901 - 81,67 m²</t>
  </si>
  <si>
    <t>2902 - 76,64 m²</t>
  </si>
  <si>
    <t>2903 - 80,45 m²</t>
  </si>
  <si>
    <t>2904 - 50,49 m²</t>
  </si>
  <si>
    <t>2905 - 51,78 m²</t>
  </si>
  <si>
    <t>2906 - 49,22 m²</t>
  </si>
  <si>
    <t>2907 - 108,53 m²</t>
  </si>
  <si>
    <t>2908 - 77,46 m²</t>
  </si>
  <si>
    <t>2909 - 72,14 m²</t>
  </si>
  <si>
    <t>2910 - 50,25 m²</t>
  </si>
  <si>
    <t>2801 - 81,30 m²</t>
  </si>
  <si>
    <t>2802 - 76,63 m²</t>
  </si>
  <si>
    <t>2803 - 81,08 m²</t>
  </si>
  <si>
    <t>2804 - 50,49 m²</t>
  </si>
  <si>
    <t>2805 - 51,78 m²</t>
  </si>
  <si>
    <t>2806 - 49,22 m²</t>
  </si>
  <si>
    <t>2807 - 108,03 m²</t>
  </si>
  <si>
    <t>2808 - 77,46 m²</t>
  </si>
  <si>
    <t>2809 - 72,14 m²</t>
  </si>
  <si>
    <t>2810 - 50,25 m²</t>
  </si>
  <si>
    <t>2701 - 81,67 m²</t>
  </si>
  <si>
    <t>2702 - 76,64 m²</t>
  </si>
  <si>
    <t>2703 - 80,45 m²</t>
  </si>
  <si>
    <t>2704 - 50,49 m²</t>
  </si>
  <si>
    <t>2705 - 51,78 m²</t>
  </si>
  <si>
    <t>2706 - 49,22 m²</t>
  </si>
  <si>
    <t>2707 - 108,53 m²</t>
  </si>
  <si>
    <t>2708 - 77,46 m²</t>
  </si>
  <si>
    <t>2709 - 72,14 m²</t>
  </si>
  <si>
    <t>2710 - 50,25 m²</t>
  </si>
  <si>
    <t>2601 - 81,30 m²</t>
  </si>
  <si>
    <t>2602 - 76,63 m²</t>
  </si>
  <si>
    <t>2603 - 81,08 m²</t>
  </si>
  <si>
    <t>2604 - 50,49 m²</t>
  </si>
  <si>
    <t>2605 - 51,78 m²</t>
  </si>
  <si>
    <t>2606 - 49,22 m²</t>
  </si>
  <si>
    <t>2607 - 108,03 m²</t>
  </si>
  <si>
    <t>2608 - 77,46 m²</t>
  </si>
  <si>
    <t>2609 - 72,14 m²</t>
  </si>
  <si>
    <t>2610 - 50,25 m²</t>
  </si>
  <si>
    <t>2501 - 81,67 m²</t>
  </si>
  <si>
    <t>2502 - 76,64 m²</t>
  </si>
  <si>
    <t>2503 - 80,45 m²</t>
  </si>
  <si>
    <t>2504 - 50,49 m²</t>
  </si>
  <si>
    <t>2505 - 51,78 m²</t>
  </si>
  <si>
    <t>2506 - 49,22 m²</t>
  </si>
  <si>
    <t>2507 - 108,53 m²</t>
  </si>
  <si>
    <t>2508 - 77,46 m²</t>
  </si>
  <si>
    <t>2509 - 72,14 m²</t>
  </si>
  <si>
    <t>2510 - 50,25 m²</t>
  </si>
  <si>
    <t>2401 - 81,30 m²</t>
  </si>
  <si>
    <t>2402 - 76,63 m²</t>
  </si>
  <si>
    <t>2403 - 81,08 m²</t>
  </si>
  <si>
    <t>2404 - 50,49 m²</t>
  </si>
  <si>
    <t>2405 - 51,78 m²</t>
  </si>
  <si>
    <t>2406 - 49,22 m²</t>
  </si>
  <si>
    <t>2407 - 108,03 m²</t>
  </si>
  <si>
    <t>2408 - 77,46 m²</t>
  </si>
  <si>
    <t>2409 - 72,14 m²</t>
  </si>
  <si>
    <t>2410 - 50,25 m²</t>
  </si>
  <si>
    <t>2301 - 81,67 m²</t>
  </si>
  <si>
    <t>2302 - 76,64 m²</t>
  </si>
  <si>
    <t>2303 - 80,45 m²</t>
  </si>
  <si>
    <t>2304 - 50,49 m²</t>
  </si>
  <si>
    <t>2305 - 51,78 m²</t>
  </si>
  <si>
    <t>2306 - 49,22 m²</t>
  </si>
  <si>
    <t>2307 - 108,53 m²</t>
  </si>
  <si>
    <t>2308 - 77,46 m²</t>
  </si>
  <si>
    <t>2309 - 72,14 m²</t>
  </si>
  <si>
    <t>2310 - 50,25 m²</t>
  </si>
  <si>
    <t>2201 - 81,30 m²</t>
  </si>
  <si>
    <t>2202 - 76,63 m²</t>
  </si>
  <si>
    <t>2203 - 81,08 m²</t>
  </si>
  <si>
    <t>2204 - 50,49 m²</t>
  </si>
  <si>
    <t>2205 - 51,78 m²</t>
  </si>
  <si>
    <t>2206 - 49,22 m²</t>
  </si>
  <si>
    <t>2207 - 108,03 m²</t>
  </si>
  <si>
    <t>2208 - 77,46 m²</t>
  </si>
  <si>
    <t>2209 - 72,14 m²</t>
  </si>
  <si>
    <t>2210 - 50,25 m²</t>
  </si>
  <si>
    <t>2101 - 81,67 m²</t>
  </si>
  <si>
    <t>2102 - 76,64 m²</t>
  </si>
  <si>
    <t>2103 - 80,45 m²</t>
  </si>
  <si>
    <t>2104 - 50,49 m²</t>
  </si>
  <si>
    <t>2105 - 51,78 m²</t>
  </si>
  <si>
    <t>2106 - 49,22 m²</t>
  </si>
  <si>
    <t>2107 - 108,53 m²</t>
  </si>
  <si>
    <t>2108 - 77,46 m²</t>
  </si>
  <si>
    <t>2109 - 72,14 m²</t>
  </si>
  <si>
    <t>2110 - 50,25 m²</t>
  </si>
  <si>
    <t>2001 - 81,30 m²</t>
  </si>
  <si>
    <t>2002 - 76,63 m²</t>
  </si>
  <si>
    <t>2003 - 81,08 m²</t>
  </si>
  <si>
    <t>2004 - 50,49 m²</t>
  </si>
  <si>
    <t>2005 - 51,78 m²</t>
  </si>
  <si>
    <t>2006 - 49,22 m²</t>
  </si>
  <si>
    <t>2007 - 108,03 m²</t>
  </si>
  <si>
    <t>2008 - 77,46 m²</t>
  </si>
  <si>
    <t>2009 - 72,14 m²</t>
  </si>
  <si>
    <t>2010 - 50,25 m²</t>
  </si>
  <si>
    <t>1901 - 81,67 m²</t>
  </si>
  <si>
    <t>1902 - 76,64 m²</t>
  </si>
  <si>
    <t>1903 - 80,45 m²</t>
  </si>
  <si>
    <t>1904 - 50,49 m²</t>
  </si>
  <si>
    <t>1905 - 51,78 m²</t>
  </si>
  <si>
    <t>1906 - 49,22 m²</t>
  </si>
  <si>
    <t>1907 - 108,53 m²</t>
  </si>
  <si>
    <t>1908 - 77,46 m²</t>
  </si>
  <si>
    <t>1909 - 72,14 m²</t>
  </si>
  <si>
    <t>1910 - 50,25 m²</t>
  </si>
  <si>
    <t>1801 - 81,30 m²</t>
  </si>
  <si>
    <t>1802 - 76,63 m²</t>
  </si>
  <si>
    <t>1803 - 81,08 m²</t>
  </si>
  <si>
    <t>1804 - 50,49 m²</t>
  </si>
  <si>
    <t>1805 - 51,78 m²</t>
  </si>
  <si>
    <t>1806 - 49,22 m²</t>
  </si>
  <si>
    <t>1807 - 108,03 m²</t>
  </si>
  <si>
    <t>1808 - 77,46 m²</t>
  </si>
  <si>
    <t>1809 - 72,14 m²</t>
  </si>
  <si>
    <t>1810 - 50,25 m²</t>
  </si>
  <si>
    <t>1701 - 81,67 m²</t>
  </si>
  <si>
    <t>1702 - 76,64 m²</t>
  </si>
  <si>
    <t>1703 - 80,45 m²</t>
  </si>
  <si>
    <t>1704 - 50,49 m²</t>
  </si>
  <si>
    <t>1705 - 51,78 m²</t>
  </si>
  <si>
    <t>1706 - 49,22 m²</t>
  </si>
  <si>
    <t>1707 - 108,53 m²</t>
  </si>
  <si>
    <t>1708 - 77,46 m²</t>
  </si>
  <si>
    <t>1709 - 72,14 m²</t>
  </si>
  <si>
    <t>1710 - 50,25 m²</t>
  </si>
  <si>
    <t>1601 - 81,30 m²</t>
  </si>
  <si>
    <t>1602 - 76,63 m²</t>
  </si>
  <si>
    <t>1603 - 81,08 m²</t>
  </si>
  <si>
    <t>1604 - 50,49 m²</t>
  </si>
  <si>
    <t>1605 - 51,78 m²</t>
  </si>
  <si>
    <t>1606 - 49,22 m²</t>
  </si>
  <si>
    <t>1607 - 108,03 m²</t>
  </si>
  <si>
    <t>1608 - 77,46 m²</t>
  </si>
  <si>
    <t>1609 - 72,14 m²</t>
  </si>
  <si>
    <t>1610 - 50,25 m²</t>
  </si>
  <si>
    <t>1501 - 81,67 m²</t>
  </si>
  <si>
    <t>1502 - 76,64 m²</t>
  </si>
  <si>
    <t>1503 - 80,45 m²</t>
  </si>
  <si>
    <t>1504 - 50,49 m²</t>
  </si>
  <si>
    <t>1505 - 51,78 m²</t>
  </si>
  <si>
    <t>1506 - 49,22 m²</t>
  </si>
  <si>
    <t>1507 - 108,53 m²</t>
  </si>
  <si>
    <t>1508 - 77,46 m²</t>
  </si>
  <si>
    <t>1509 - 72,14 m²</t>
  </si>
  <si>
    <t>1510 - 50,25 m²</t>
  </si>
  <si>
    <t>1401 - 81,30 m²</t>
  </si>
  <si>
    <t>1402 - 76,63 m²</t>
  </si>
  <si>
    <t>1403 - 81,08 m²</t>
  </si>
  <si>
    <t>1404 - 50,49 m²</t>
  </si>
  <si>
    <t>1405 - 51,78 m²</t>
  </si>
  <si>
    <t>1406 - 49,22 m²</t>
  </si>
  <si>
    <t>1407 - 108,03 m²</t>
  </si>
  <si>
    <t>1408 - 77,46 m²</t>
  </si>
  <si>
    <t>1409 - 72,14 m²</t>
  </si>
  <si>
    <t>1410 - 50,25 m²</t>
  </si>
  <si>
    <t>1301 - 81,67 m²</t>
  </si>
  <si>
    <t>1302 - 76,64 m²</t>
  </si>
  <si>
    <t>1303 - 80,45 m²</t>
  </si>
  <si>
    <t>1304 - 50,49 m²</t>
  </si>
  <si>
    <t>1305 - 51,78 m²</t>
  </si>
  <si>
    <t>1306 - 49,22 m²</t>
  </si>
  <si>
    <t>1307 - 108,53 m²</t>
  </si>
  <si>
    <t>1308 - 77,46 m²</t>
  </si>
  <si>
    <t>1309 - 72,14 m²</t>
  </si>
  <si>
    <t>1310 - 50,25 m²</t>
  </si>
  <si>
    <t>1201 - 81,30 m²</t>
  </si>
  <si>
    <t>1202 - 76,63 m²</t>
  </si>
  <si>
    <t>1203 - 81,08 m²</t>
  </si>
  <si>
    <t>1204 - 50,49 m²</t>
  </si>
  <si>
    <t>1205 - 51,78 m²</t>
  </si>
  <si>
    <t>1206 - 49,22 m²</t>
  </si>
  <si>
    <t>1207 - 108,03 m²</t>
  </si>
  <si>
    <t>1208 - 77,46 m²</t>
  </si>
  <si>
    <t>1209 - 72,14 m²</t>
  </si>
  <si>
    <t>1210 - 50,25 m²</t>
  </si>
  <si>
    <t>1101 - 81,67 m²</t>
  </si>
  <si>
    <t>1102 - 76,64 m²</t>
  </si>
  <si>
    <t>1103 - 80,45 m²</t>
  </si>
  <si>
    <t>1104 - 50,49 m²</t>
  </si>
  <si>
    <t>1105 - 51,78 m²</t>
  </si>
  <si>
    <t>1106 - 49,22 m²</t>
  </si>
  <si>
    <t>1107 - 108,53 m²</t>
  </si>
  <si>
    <t>1108 - 77,46 m²</t>
  </si>
  <si>
    <t>1109 - 72,14 m²</t>
  </si>
  <si>
    <t>1110 - 50,25 m²</t>
  </si>
  <si>
    <t>1001 - 81,30 m²</t>
  </si>
  <si>
    <t>1002 - 76,63 m²</t>
  </si>
  <si>
    <t>1003 - 81,08 m²</t>
  </si>
  <si>
    <t>1004 - 50,49 m²</t>
  </si>
  <si>
    <t>1005 - 51,78 m²</t>
  </si>
  <si>
    <t>1006 - 49,22 m²</t>
  </si>
  <si>
    <t>1007 - 108,03 m²</t>
  </si>
  <si>
    <t>1008 - 77,46 m²</t>
  </si>
  <si>
    <t>1009 - 72,14 m²</t>
  </si>
  <si>
    <t>1010 - 50,25 m²</t>
  </si>
  <si>
    <t>901 - 81,67 m²</t>
  </si>
  <si>
    <t>902 - 76,64 m²</t>
  </si>
  <si>
    <t>903 - 80,45 m²</t>
  </si>
  <si>
    <t>904 - 50,49 m²</t>
  </si>
  <si>
    <t>905 - 51,78 m²</t>
  </si>
  <si>
    <t>906 - 49,22 m²</t>
  </si>
  <si>
    <t>907 - 108,53 m²</t>
  </si>
  <si>
    <t>908 - 77,46 m²</t>
  </si>
  <si>
    <t>909 - 72,14 m²</t>
  </si>
  <si>
    <t>910 - 50,25 m²</t>
  </si>
  <si>
    <t>801 - 81,30 m²</t>
  </si>
  <si>
    <t>802 - 76,63 m²</t>
  </si>
  <si>
    <t>803 - 81,08 m²</t>
  </si>
  <si>
    <t>804 - 50,49 m²</t>
  </si>
  <si>
    <t>805 - 51,78 m²</t>
  </si>
  <si>
    <t>806 - 49,22 m²</t>
  </si>
  <si>
    <t>807 - 108,03 m²</t>
  </si>
  <si>
    <t>808 - 77,46 m²</t>
  </si>
  <si>
    <t>809 - 72,14 m²</t>
  </si>
  <si>
    <t>810 - 50,25 m²</t>
  </si>
  <si>
    <t>701 - 81,67 m²</t>
  </si>
  <si>
    <t>702 - 76,64 m²</t>
  </si>
  <si>
    <t>703 - 80,45 m²</t>
  </si>
  <si>
    <t>704 - 50,49 m²</t>
  </si>
  <si>
    <t>705 - 51,78 m²</t>
  </si>
  <si>
    <t>706 - 49,22 m²</t>
  </si>
  <si>
    <t>707 - 108,53 m²</t>
  </si>
  <si>
    <t>708 - 77,46 m²</t>
  </si>
  <si>
    <t>709 - 72,14 m²</t>
  </si>
  <si>
    <t>710 - 50,25 m²</t>
  </si>
  <si>
    <t>Azure House</t>
  </si>
  <si>
    <t>601 - 81,30 m²</t>
  </si>
  <si>
    <t>602 - 76,63 m²</t>
  </si>
  <si>
    <t>603 - 81,08 m²</t>
  </si>
  <si>
    <t>604 - 50,49 m²</t>
  </si>
  <si>
    <t>605 - 51,78 m²</t>
  </si>
  <si>
    <t>606 - 49,22 m²</t>
  </si>
  <si>
    <t>607 - 108,03 m²</t>
  </si>
  <si>
    <t>608 - 77,46 m²</t>
  </si>
  <si>
    <t>609 - 72,14 m²</t>
  </si>
  <si>
    <t>610 - 50,25 m²</t>
  </si>
  <si>
    <t>Varanda com opcional de piscina</t>
  </si>
  <si>
    <t>501 - 81,67 m²</t>
  </si>
  <si>
    <t>502 - 76,64 m²</t>
  </si>
  <si>
    <t>503 - 80,45 m²</t>
  </si>
  <si>
    <t>504 - 50,49 m²</t>
  </si>
  <si>
    <t>505 - 51,78 m²</t>
  </si>
  <si>
    <t>506 - 49,22 m²</t>
  </si>
  <si>
    <t>507 - 108,53 m²</t>
  </si>
  <si>
    <t>508 - 77,46 m²</t>
  </si>
  <si>
    <t>509 - 72,14 m²</t>
  </si>
  <si>
    <t>510 - 50,25 m²</t>
  </si>
  <si>
    <t>401 - 81,30 m²</t>
  </si>
  <si>
    <t>402 - 99,83 m²</t>
  </si>
  <si>
    <t>403 - 93,38 m²</t>
  </si>
  <si>
    <t>404 - 55,29 m²</t>
  </si>
  <si>
    <t>405 - 51,78 m²</t>
  </si>
  <si>
    <t>406 - 49,22 m²</t>
  </si>
  <si>
    <t>407 - 108,03 m²</t>
  </si>
  <si>
    <t>408 - 77,46 m²</t>
  </si>
  <si>
    <t>409 - 72,14 m²</t>
  </si>
  <si>
    <t>410 - 50,25 m²</t>
  </si>
  <si>
    <t>GARAGEM 3 / LAZER</t>
  </si>
  <si>
    <t>GARAGEM 2</t>
  </si>
  <si>
    <t xml:space="preserve">          GARAGEM 1</t>
  </si>
  <si>
    <t xml:space="preserve">             TÉRREO       </t>
  </si>
  <si>
    <t xml:space="preserve">        SUBSOLO 01</t>
  </si>
  <si>
    <t xml:space="preserve">        SUBSOLO 02</t>
  </si>
  <si>
    <t>BASE INFORMAÇÕES VAGAS - PROJETO 29/10/2020</t>
  </si>
  <si>
    <t>BASE INFORMAÇÕES ESCANINHOS - PROJETO 29/10/2020</t>
  </si>
  <si>
    <t>BASE INFORMAÇÕES ARMÁRIOS - PROJETO 20/10/2020</t>
  </si>
  <si>
    <t>BANCO DE DADOS</t>
  </si>
  <si>
    <t>Nº VAGA</t>
  </si>
  <si>
    <t>PAVIMENTO</t>
  </si>
  <si>
    <t>TIPOLOGIA</t>
  </si>
  <si>
    <t>ÁREA [m²]</t>
  </si>
  <si>
    <t>Nº ESCANINHO</t>
  </si>
  <si>
    <t>ÁREA ESC. [m²]</t>
  </si>
  <si>
    <t>PAVIMENTO ESC.</t>
  </si>
  <si>
    <t>Nº ARMÁRIO</t>
  </si>
  <si>
    <t>ÁREA ARM. [m²]</t>
  </si>
  <si>
    <t>PAVIMENTO ARM.</t>
  </si>
  <si>
    <t>VAGA VINCULADA</t>
  </si>
  <si>
    <t>TIPO DE VAGA</t>
  </si>
  <si>
    <t>TAMANHO</t>
  </si>
  <si>
    <t xml:space="preserve">ESPECIFICAÇÃO </t>
  </si>
  <si>
    <t>-</t>
  </si>
  <si>
    <t>P</t>
  </si>
  <si>
    <t>SIMPLES</t>
  </si>
  <si>
    <t>GAVETA</t>
  </si>
  <si>
    <t>011A</t>
  </si>
  <si>
    <t>PCD</t>
  </si>
  <si>
    <t>012A</t>
  </si>
  <si>
    <t>013A</t>
  </si>
  <si>
    <t>014A</t>
  </si>
  <si>
    <t>015A</t>
  </si>
  <si>
    <t>016A</t>
  </si>
  <si>
    <t>017A</t>
  </si>
  <si>
    <t>018A</t>
  </si>
  <si>
    <t>21A</t>
  </si>
  <si>
    <t>95A</t>
  </si>
  <si>
    <t>96A</t>
  </si>
  <si>
    <t>22A</t>
  </si>
  <si>
    <t>23A</t>
  </si>
  <si>
    <t>109A</t>
  </si>
  <si>
    <t>24A</t>
  </si>
  <si>
    <t>111A</t>
  </si>
  <si>
    <t>112A</t>
  </si>
  <si>
    <t>25A</t>
  </si>
  <si>
    <t>113A</t>
  </si>
  <si>
    <t>114A</t>
  </si>
  <si>
    <t>26A</t>
  </si>
  <si>
    <t>115A</t>
  </si>
  <si>
    <t>116A</t>
  </si>
  <si>
    <t>27A</t>
  </si>
  <si>
    <t>117A</t>
  </si>
  <si>
    <t>28A</t>
  </si>
  <si>
    <t>29A</t>
  </si>
  <si>
    <t>30A</t>
  </si>
  <si>
    <t>37A</t>
  </si>
  <si>
    <t>38A</t>
  </si>
  <si>
    <t>139A</t>
  </si>
  <si>
    <t>140A</t>
  </si>
  <si>
    <t>39A</t>
  </si>
  <si>
    <t>141A</t>
  </si>
  <si>
    <t>142A</t>
  </si>
  <si>
    <t>40A</t>
  </si>
  <si>
    <t>143A</t>
  </si>
  <si>
    <t>144A</t>
  </si>
  <si>
    <t>145A</t>
  </si>
  <si>
    <t>146A</t>
  </si>
  <si>
    <t>44A</t>
  </si>
  <si>
    <t>156A</t>
  </si>
  <si>
    <t>01 PCD</t>
  </si>
  <si>
    <t>02 PCD</t>
  </si>
  <si>
    <t>189A</t>
  </si>
  <si>
    <t>60A</t>
  </si>
  <si>
    <t>61A</t>
  </si>
  <si>
    <t>62A</t>
  </si>
  <si>
    <t>196A</t>
  </si>
  <si>
    <t>197A</t>
  </si>
  <si>
    <t>63A</t>
  </si>
  <si>
    <t>64A</t>
  </si>
  <si>
    <t>162A</t>
  </si>
  <si>
    <t>DESCOBERTO</t>
  </si>
  <si>
    <t>65A</t>
  </si>
  <si>
    <t>173A</t>
  </si>
  <si>
    <t>174A</t>
  </si>
  <si>
    <t>66A</t>
  </si>
  <si>
    <t>175A</t>
  </si>
  <si>
    <t>176A</t>
  </si>
  <si>
    <t>177A</t>
  </si>
  <si>
    <t>178A</t>
  </si>
  <si>
    <t>69A</t>
  </si>
  <si>
    <t>179A</t>
  </si>
  <si>
    <t>180A</t>
  </si>
  <si>
    <t>70A</t>
  </si>
  <si>
    <t>71A</t>
  </si>
  <si>
    <t>72A</t>
  </si>
  <si>
    <t>73A</t>
  </si>
  <si>
    <t>74A</t>
  </si>
  <si>
    <t>75A</t>
  </si>
  <si>
    <t>76A</t>
  </si>
  <si>
    <t>77A</t>
  </si>
  <si>
    <t>78A</t>
  </si>
  <si>
    <t>85A</t>
  </si>
  <si>
    <t>86A</t>
  </si>
  <si>
    <t>87A</t>
  </si>
  <si>
    <t>88A</t>
  </si>
  <si>
    <t>91A</t>
  </si>
  <si>
    <t>04 PCD</t>
  </si>
  <si>
    <t>05 PCD</t>
  </si>
  <si>
    <t>97A</t>
  </si>
  <si>
    <t>98A</t>
  </si>
  <si>
    <t>99A</t>
  </si>
  <si>
    <t>100A</t>
  </si>
  <si>
    <t>101A</t>
  </si>
  <si>
    <t>102A</t>
  </si>
  <si>
    <t>103A</t>
  </si>
  <si>
    <t>104A</t>
  </si>
  <si>
    <t>108A</t>
  </si>
  <si>
    <t>110A</t>
  </si>
  <si>
    <t>151A</t>
  </si>
  <si>
    <t>152A</t>
  </si>
  <si>
    <t>153A</t>
  </si>
  <si>
    <t>154A</t>
  </si>
  <si>
    <t>158A</t>
  </si>
  <si>
    <t>01 MT</t>
  </si>
  <si>
    <t>163A</t>
  </si>
  <si>
    <t>94 DESC</t>
  </si>
  <si>
    <t>95 DESC</t>
  </si>
  <si>
    <t>96 DESC</t>
  </si>
  <si>
    <t>97 DESC</t>
  </si>
  <si>
    <t>98 DESC</t>
  </si>
  <si>
    <t>99 DESC</t>
  </si>
  <si>
    <t xml:space="preserve">100 DESC </t>
  </si>
  <si>
    <t>101 DESC</t>
  </si>
  <si>
    <t>185A</t>
  </si>
  <si>
    <t>186A</t>
  </si>
  <si>
    <t>187A</t>
  </si>
  <si>
    <t>188A</t>
  </si>
  <si>
    <t>190A</t>
  </si>
  <si>
    <t>191A</t>
  </si>
  <si>
    <t>192A</t>
  </si>
  <si>
    <t>02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</si>
</sst>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* #,##0.00_);_(* \(#,##0.00\);_(* \-??_);_(@_)"/>
    <numFmt numFmtId="166" formatCode="dd/mm/yy;@"/>
    <numFmt numFmtId="167" formatCode="[$-416]mmm\-yy;@"/>
    <numFmt numFmtId="168" formatCode="d/m/yy;@"/>
    <numFmt numFmtId="169" formatCode="00#"/>
    <numFmt numFmtId="170" formatCode="00#&quot;A&quot;"/>
    <numFmt numFmtId="171" formatCode="_(* #,##0_);_(* \(#,##0\);_(* &quot;-&quot;??_);_(@_)"/>
    <numFmt numFmtId="172" formatCode="_(&quot;R$ &quot;* #,##0.00_);_(&quot;R$ &quot;* \(#,##0.00\);_(&quot;R$ &quot;* &quot;-&quot;??_);_(@_)"/>
    <numFmt numFmtId="173" formatCode="_(&quot;R$ &quot;* #,##0_);_(&quot;R$ &quot;* \(#,##0\);_(&quot;R$ &quot;* &quot;-&quot;??_);_(@_)"/>
    <numFmt numFmtId="174" formatCode="0.0%"/>
    <numFmt numFmtId="175" formatCode="0.000"/>
    <numFmt numFmtId="176" formatCode="_(&quot;R$ &quot;* #,##0.00000_);_(&quot;R$ &quot;* \(#,##0.00000\);_(&quot;R$ &quot;* &quot;-&quot;??_);_(@_)"/>
    <numFmt numFmtId="177" formatCode="0.000%"/>
    <numFmt numFmtId="178" formatCode="0.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14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10"/>
      <color theme="1"/>
      <name val="Tahoma"/>
      <family val="2"/>
    </font>
    <font>
      <sz val="10"/>
      <color indexed="8"/>
      <name val="Arial"/>
      <family val="2"/>
    </font>
    <font>
      <b/>
      <sz val="18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FF00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6"/>
      <color indexed="8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indexed="9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b/>
      <sz val="10"/>
      <name val="MS Sans Serif"/>
      <family val="2"/>
    </font>
    <font>
      <b/>
      <sz val="10"/>
      <color indexed="9"/>
      <name val="Arial"/>
      <family val="2"/>
    </font>
    <font>
      <sz val="7"/>
      <color indexed="8"/>
      <name val="Arial"/>
      <family val="2"/>
    </font>
    <font>
      <sz val="10"/>
      <color indexed="10"/>
      <name val="Arial"/>
      <family val="2"/>
    </font>
    <font>
      <sz val="12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FF"/>
        <bgColor rgb="FF000000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7">
    <xf numFmtId="0" fontId="0" fillId="0" borderId="0"/>
    <xf numFmtId="9" fontId="10" fillId="0" borderId="0" applyFill="0" applyBorder="0" applyAlignment="0" applyProtection="0"/>
    <xf numFmtId="165" fontId="10" fillId="0" borderId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39" fillId="0" borderId="0" applyFont="0" applyFill="0" applyBorder="0" applyAlignment="0" applyProtection="0"/>
  </cellStyleXfs>
  <cellXfs count="637">
    <xf numFmtId="0" fontId="0" fillId="0" borderId="0" xfId="0"/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0" xfId="0" applyFont="1"/>
    <xf numFmtId="0" fontId="12" fillId="0" borderId="0" xfId="0" applyFont="1"/>
    <xf numFmtId="0" fontId="13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4" fontId="13" fillId="0" borderId="10" xfId="0" applyNumberFormat="1" applyFont="1" applyBorder="1" applyAlignment="1">
      <alignment horizontal="center" vertical="center"/>
    </xf>
    <xf numFmtId="10" fontId="11" fillId="0" borderId="11" xfId="1" applyNumberFormat="1" applyFont="1" applyBorder="1" applyAlignment="1">
      <alignment horizontal="center" vertical="center"/>
    </xf>
    <xf numFmtId="10" fontId="11" fillId="0" borderId="0" xfId="1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10" fontId="11" fillId="0" borderId="10" xfId="0" applyNumberFormat="1" applyFont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7" fontId="18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5" borderId="10" xfId="0" applyFont="1" applyFill="1" applyBorder="1" applyAlignment="1">
      <alignment horizontal="center"/>
    </xf>
    <xf numFmtId="0" fontId="21" fillId="5" borderId="24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164" fontId="0" fillId="0" borderId="24" xfId="2" applyNumberFormat="1" applyFont="1" applyBorder="1" applyAlignment="1" applyProtection="1">
      <alignment horizontal="center"/>
    </xf>
    <xf numFmtId="0" fontId="21" fillId="2" borderId="10" xfId="0" applyFont="1" applyFill="1" applyBorder="1" applyAlignment="1">
      <alignment horizontal="center"/>
    </xf>
    <xf numFmtId="167" fontId="18" fillId="0" borderId="9" xfId="0" applyNumberFormat="1" applyFont="1" applyBorder="1" applyAlignment="1">
      <alignment horizontal="center" vertical="center"/>
    </xf>
    <xf numFmtId="0" fontId="21" fillId="0" borderId="9" xfId="0" applyFont="1" applyBorder="1" applyAlignment="1">
      <alignment horizontal="center"/>
    </xf>
    <xf numFmtId="0" fontId="21" fillId="5" borderId="9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168" fontId="0" fillId="0" borderId="10" xfId="0" applyNumberForma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0" fillId="4" borderId="2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5" applyFont="1" applyAlignment="1">
      <alignment horizontal="left"/>
    </xf>
    <xf numFmtId="0" fontId="24" fillId="0" borderId="0" xfId="5" applyFont="1"/>
    <xf numFmtId="0" fontId="24" fillId="8" borderId="30" xfId="5" applyFont="1" applyFill="1" applyBorder="1" applyAlignment="1">
      <alignment horizontal="center"/>
    </xf>
    <xf numFmtId="0" fontId="24" fillId="8" borderId="31" xfId="5" applyFont="1" applyFill="1" applyBorder="1" applyAlignment="1">
      <alignment horizontal="center"/>
    </xf>
    <xf numFmtId="0" fontId="24" fillId="8" borderId="32" xfId="5" applyFont="1" applyFill="1" applyBorder="1" applyAlignment="1">
      <alignment horizontal="center"/>
    </xf>
    <xf numFmtId="0" fontId="24" fillId="8" borderId="33" xfId="5" applyFont="1" applyFill="1" applyBorder="1" applyAlignment="1">
      <alignment horizontal="center"/>
    </xf>
    <xf numFmtId="0" fontId="24" fillId="8" borderId="34" xfId="5" applyFont="1" applyFill="1" applyBorder="1" applyAlignment="1">
      <alignment horizontal="center"/>
    </xf>
    <xf numFmtId="0" fontId="24" fillId="8" borderId="35" xfId="5" applyFont="1" applyFill="1" applyBorder="1" applyAlignment="1">
      <alignment horizontal="center" vertical="center"/>
    </xf>
    <xf numFmtId="0" fontId="24" fillId="8" borderId="36" xfId="5" applyFont="1" applyFill="1" applyBorder="1" applyAlignment="1">
      <alignment horizontal="center"/>
    </xf>
    <xf numFmtId="0" fontId="24" fillId="8" borderId="37" xfId="5" applyFont="1" applyFill="1" applyBorder="1" applyAlignment="1">
      <alignment horizontal="center"/>
    </xf>
    <xf numFmtId="0" fontId="25" fillId="3" borderId="29" xfId="5" applyFont="1" applyFill="1" applyBorder="1" applyAlignment="1">
      <alignment horizontal="center"/>
    </xf>
    <xf numFmtId="169" fontId="24" fillId="0" borderId="39" xfId="5" applyNumberFormat="1" applyFont="1" applyBorder="1" applyAlignment="1">
      <alignment horizontal="center" vertical="center"/>
    </xf>
    <xf numFmtId="2" fontId="24" fillId="0" borderId="39" xfId="5" applyNumberFormat="1" applyFont="1" applyBorder="1" applyAlignment="1">
      <alignment horizontal="center" vertical="center"/>
    </xf>
    <xf numFmtId="0" fontId="24" fillId="0" borderId="39" xfId="5" applyFont="1" applyBorder="1" applyAlignment="1">
      <alignment horizontal="center" vertical="center"/>
    </xf>
    <xf numFmtId="0" fontId="24" fillId="0" borderId="41" xfId="5" applyFont="1" applyBorder="1" applyAlignment="1">
      <alignment horizontal="center" vertical="center"/>
    </xf>
    <xf numFmtId="169" fontId="24" fillId="0" borderId="10" xfId="5" applyNumberFormat="1" applyFont="1" applyBorder="1" applyAlignment="1">
      <alignment horizontal="center" vertical="center"/>
    </xf>
    <xf numFmtId="2" fontId="24" fillId="0" borderId="10" xfId="5" applyNumberFormat="1" applyFont="1" applyBorder="1" applyAlignment="1">
      <alignment horizontal="center" vertical="center"/>
    </xf>
    <xf numFmtId="0" fontId="24" fillId="0" borderId="10" xfId="5" applyFont="1" applyBorder="1" applyAlignment="1">
      <alignment horizontal="center" vertical="center"/>
    </xf>
    <xf numFmtId="169" fontId="24" fillId="0" borderId="24" xfId="5" applyNumberFormat="1" applyFont="1" applyBorder="1" applyAlignment="1">
      <alignment horizontal="center" vertical="center"/>
    </xf>
    <xf numFmtId="2" fontId="24" fillId="0" borderId="24" xfId="5" applyNumberFormat="1" applyFont="1" applyBorder="1" applyAlignment="1">
      <alignment horizontal="center" vertical="center"/>
    </xf>
    <xf numFmtId="0" fontId="24" fillId="0" borderId="43" xfId="5" applyFont="1" applyBorder="1" applyAlignment="1">
      <alignment horizontal="center" vertical="center"/>
    </xf>
    <xf numFmtId="0" fontId="24" fillId="0" borderId="0" xfId="5" applyFont="1" applyAlignment="1">
      <alignment horizontal="right"/>
    </xf>
    <xf numFmtId="169" fontId="24" fillId="0" borderId="50" xfId="5" applyNumberFormat="1" applyFont="1" applyBorder="1" applyAlignment="1">
      <alignment horizontal="center" vertical="center"/>
    </xf>
    <xf numFmtId="2" fontId="24" fillId="0" borderId="50" xfId="5" applyNumberFormat="1" applyFont="1" applyBorder="1" applyAlignment="1">
      <alignment horizontal="center" vertical="center"/>
    </xf>
    <xf numFmtId="0" fontId="24" fillId="0" borderId="50" xfId="5" applyFont="1" applyBorder="1" applyAlignment="1">
      <alignment horizontal="center" vertical="center"/>
    </xf>
    <xf numFmtId="169" fontId="24" fillId="0" borderId="36" xfId="5" applyNumberFormat="1" applyFont="1" applyBorder="1" applyAlignment="1">
      <alignment horizontal="center" vertical="center"/>
    </xf>
    <xf numFmtId="2" fontId="24" fillId="0" borderId="36" xfId="5" applyNumberFormat="1" applyFont="1" applyBorder="1" applyAlignment="1">
      <alignment horizontal="center" vertical="center"/>
    </xf>
    <xf numFmtId="0" fontId="24" fillId="0" borderId="37" xfId="5" applyFont="1" applyBorder="1" applyAlignment="1">
      <alignment horizontal="center" vertical="center"/>
    </xf>
    <xf numFmtId="0" fontId="24" fillId="0" borderId="24" xfId="5" applyFont="1" applyBorder="1" applyAlignment="1">
      <alignment horizontal="center" vertical="center"/>
    </xf>
    <xf numFmtId="0" fontId="24" fillId="0" borderId="47" xfId="5" applyFont="1" applyBorder="1" applyAlignment="1">
      <alignment horizontal="center" vertical="center"/>
    </xf>
    <xf numFmtId="169" fontId="24" fillId="0" borderId="38" xfId="5" applyNumberFormat="1" applyFont="1" applyBorder="1" applyAlignment="1">
      <alignment horizontal="center" vertical="center"/>
    </xf>
    <xf numFmtId="2" fontId="24" fillId="0" borderId="40" xfId="5" applyNumberFormat="1" applyFont="1" applyBorder="1" applyAlignment="1">
      <alignment horizontal="center" vertical="center"/>
    </xf>
    <xf numFmtId="169" fontId="24" fillId="0" borderId="42" xfId="5" applyNumberFormat="1" applyFont="1" applyBorder="1" applyAlignment="1">
      <alignment horizontal="center" vertical="center"/>
    </xf>
    <xf numFmtId="169" fontId="24" fillId="0" borderId="44" xfId="5" applyNumberFormat="1" applyFont="1" applyBorder="1" applyAlignment="1">
      <alignment horizontal="center" vertical="center"/>
    </xf>
    <xf numFmtId="2" fontId="24" fillId="0" borderId="41" xfId="5" applyNumberFormat="1" applyFont="1" applyBorder="1" applyAlignment="1">
      <alignment horizontal="center" vertical="center"/>
    </xf>
    <xf numFmtId="169" fontId="24" fillId="0" borderId="45" xfId="5" applyNumberFormat="1" applyFont="1" applyBorder="1" applyAlignment="1">
      <alignment horizontal="center" vertical="center"/>
    </xf>
    <xf numFmtId="2" fontId="24" fillId="0" borderId="22" xfId="5" applyNumberFormat="1" applyFont="1" applyBorder="1" applyAlignment="1">
      <alignment horizontal="center" vertical="center"/>
    </xf>
    <xf numFmtId="169" fontId="24" fillId="0" borderId="46" xfId="5" applyNumberFormat="1" applyFont="1" applyBorder="1" applyAlignment="1">
      <alignment horizontal="center" vertical="center"/>
    </xf>
    <xf numFmtId="2" fontId="24" fillId="0" borderId="47" xfId="5" applyNumberFormat="1" applyFont="1" applyBorder="1" applyAlignment="1">
      <alignment horizontal="center" vertical="center"/>
    </xf>
    <xf numFmtId="0" fontId="24" fillId="0" borderId="11" xfId="5" applyFont="1" applyBorder="1" applyAlignment="1">
      <alignment horizontal="center" vertical="center"/>
    </xf>
    <xf numFmtId="0" fontId="24" fillId="0" borderId="22" xfId="5" applyFont="1" applyBorder="1" applyAlignment="1">
      <alignment horizontal="center" vertical="center"/>
    </xf>
    <xf numFmtId="2" fontId="24" fillId="0" borderId="43" xfId="5" applyNumberFormat="1" applyFont="1" applyBorder="1" applyAlignment="1">
      <alignment horizontal="center" vertical="center"/>
    </xf>
    <xf numFmtId="169" fontId="24" fillId="0" borderId="48" xfId="5" applyNumberFormat="1" applyFont="1" applyBorder="1" applyAlignment="1">
      <alignment horizontal="center" vertical="center"/>
    </xf>
    <xf numFmtId="169" fontId="24" fillId="0" borderId="49" xfId="5" applyNumberFormat="1" applyFont="1" applyBorder="1" applyAlignment="1">
      <alignment horizontal="center" vertical="center"/>
    </xf>
    <xf numFmtId="2" fontId="24" fillId="0" borderId="51" xfId="5" applyNumberFormat="1" applyFont="1" applyBorder="1" applyAlignment="1">
      <alignment horizontal="center" vertical="center"/>
    </xf>
    <xf numFmtId="169" fontId="24" fillId="0" borderId="52" xfId="5" applyNumberFormat="1" applyFont="1" applyBorder="1" applyAlignment="1">
      <alignment horizontal="center" vertical="center"/>
    </xf>
    <xf numFmtId="170" fontId="24" fillId="0" borderId="45" xfId="5" applyNumberFormat="1" applyFont="1" applyBorder="1" applyAlignment="1">
      <alignment horizontal="center"/>
    </xf>
    <xf numFmtId="0" fontId="24" fillId="0" borderId="51" xfId="5" applyFont="1" applyBorder="1" applyAlignment="1">
      <alignment horizontal="center" vertical="center"/>
    </xf>
    <xf numFmtId="0" fontId="24" fillId="0" borderId="52" xfId="5" applyFont="1" applyBorder="1" applyAlignment="1">
      <alignment horizontal="center" vertical="center"/>
    </xf>
    <xf numFmtId="0" fontId="24" fillId="0" borderId="50" xfId="5" applyFont="1" applyBorder="1" applyAlignment="1">
      <alignment horizontal="center"/>
    </xf>
    <xf numFmtId="0" fontId="24" fillId="0" borderId="39" xfId="5" applyFont="1" applyBorder="1" applyAlignment="1">
      <alignment horizontal="center"/>
    </xf>
    <xf numFmtId="0" fontId="24" fillId="0" borderId="10" xfId="5" applyFont="1" applyBorder="1" applyAlignment="1">
      <alignment horizontal="center"/>
    </xf>
    <xf numFmtId="0" fontId="24" fillId="0" borderId="47" xfId="5" applyFont="1" applyBorder="1" applyAlignment="1">
      <alignment horizontal="center"/>
    </xf>
    <xf numFmtId="0" fontId="24" fillId="0" borderId="45" xfId="5" applyFont="1" applyBorder="1" applyAlignment="1">
      <alignment horizontal="center" vertical="center"/>
    </xf>
    <xf numFmtId="0" fontId="24" fillId="0" borderId="48" xfId="5" applyFont="1" applyBorder="1" applyAlignment="1">
      <alignment horizontal="center" vertical="center"/>
    </xf>
    <xf numFmtId="0" fontId="24" fillId="0" borderId="0" xfId="5" applyFont="1" applyAlignment="1">
      <alignment horizontal="center" vertical="center"/>
    </xf>
    <xf numFmtId="169" fontId="24" fillId="0" borderId="53" xfId="5" applyNumberFormat="1" applyFont="1" applyBorder="1" applyAlignment="1">
      <alignment horizontal="center" vertical="center"/>
    </xf>
    <xf numFmtId="2" fontId="24" fillId="0" borderId="11" xfId="5" applyNumberFormat="1" applyFont="1" applyBorder="1" applyAlignment="1">
      <alignment horizontal="center" vertical="center"/>
    </xf>
    <xf numFmtId="169" fontId="24" fillId="0" borderId="11" xfId="5" applyNumberFormat="1" applyFont="1" applyBorder="1" applyAlignment="1">
      <alignment horizontal="center" vertical="center"/>
    </xf>
    <xf numFmtId="0" fontId="24" fillId="0" borderId="54" xfId="5" applyFont="1" applyBorder="1" applyAlignment="1">
      <alignment horizontal="center" vertical="center"/>
    </xf>
    <xf numFmtId="0" fontId="24" fillId="0" borderId="45" xfId="5" applyFont="1" applyBorder="1" applyAlignment="1">
      <alignment horizontal="center"/>
    </xf>
    <xf numFmtId="0" fontId="24" fillId="0" borderId="48" xfId="5" applyFont="1" applyBorder="1" applyAlignment="1">
      <alignment horizontal="center"/>
    </xf>
    <xf numFmtId="0" fontId="24" fillId="0" borderId="51" xfId="5" applyFont="1" applyBorder="1" applyAlignment="1">
      <alignment horizontal="center"/>
    </xf>
    <xf numFmtId="0" fontId="24" fillId="0" borderId="53" xfId="5" applyFont="1" applyBorder="1" applyAlignment="1">
      <alignment horizontal="center"/>
    </xf>
    <xf numFmtId="0" fontId="24" fillId="0" borderId="11" xfId="5" applyFont="1" applyBorder="1" applyAlignment="1">
      <alignment horizontal="center"/>
    </xf>
    <xf numFmtId="2" fontId="24" fillId="0" borderId="11" xfId="5" applyNumberFormat="1" applyFont="1" applyBorder="1" applyAlignment="1">
      <alignment horizontal="center"/>
    </xf>
    <xf numFmtId="0" fontId="24" fillId="0" borderId="54" xfId="5" applyFont="1" applyBorder="1" applyAlignment="1">
      <alignment horizontal="center"/>
    </xf>
    <xf numFmtId="0" fontId="10" fillId="0" borderId="0" xfId="0" applyFont="1"/>
    <xf numFmtId="0" fontId="24" fillId="0" borderId="24" xfId="5" applyFont="1" applyBorder="1" applyAlignment="1">
      <alignment horizontal="center"/>
    </xf>
    <xf numFmtId="0" fontId="24" fillId="0" borderId="7" xfId="5" applyFont="1" applyBorder="1"/>
    <xf numFmtId="1" fontId="11" fillId="0" borderId="0" xfId="0" applyNumberFormat="1" applyFont="1" applyAlignment="1" applyProtection="1">
      <alignment horizontal="center" vertical="center"/>
      <protection hidden="1"/>
    </xf>
    <xf numFmtId="2" fontId="11" fillId="0" borderId="0" xfId="0" applyNumberFormat="1" applyFont="1" applyAlignment="1" applyProtection="1">
      <alignment horizontal="center" vertical="center"/>
      <protection hidden="1"/>
    </xf>
    <xf numFmtId="2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3" fillId="0" borderId="9" xfId="0" applyFont="1" applyBorder="1" applyAlignment="1">
      <alignment horizontal="center" vertical="center"/>
    </xf>
    <xf numFmtId="10" fontId="11" fillId="0" borderId="10" xfId="1" applyNumberFormat="1" applyFont="1" applyBorder="1" applyAlignment="1">
      <alignment horizontal="center" vertical="center"/>
    </xf>
    <xf numFmtId="10" fontId="15" fillId="3" borderId="17" xfId="1" applyNumberFormat="1" applyFont="1" applyFill="1" applyBorder="1" applyAlignment="1">
      <alignment horizontal="center" vertical="center"/>
    </xf>
    <xf numFmtId="4" fontId="12" fillId="0" borderId="0" xfId="0" applyNumberFormat="1" applyFont="1"/>
    <xf numFmtId="43" fontId="12" fillId="0" borderId="0" xfId="0" applyNumberFormat="1" applyFont="1"/>
    <xf numFmtId="0" fontId="9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2" fontId="10" fillId="0" borderId="24" xfId="0" applyNumberFormat="1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2" fontId="10" fillId="0" borderId="39" xfId="0" applyNumberFormat="1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2" fontId="10" fillId="0" borderId="36" xfId="0" applyNumberFormat="1" applyFont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47" xfId="0" applyFill="1" applyBorder="1" applyAlignment="1">
      <alignment horizontal="center"/>
    </xf>
    <xf numFmtId="0" fontId="0" fillId="0" borderId="43" xfId="0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0" fillId="12" borderId="45" xfId="0" applyFill="1" applyBorder="1" applyAlignment="1">
      <alignment horizontal="center"/>
    </xf>
    <xf numFmtId="2" fontId="0" fillId="12" borderId="24" xfId="0" applyNumberForma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47" xfId="0" applyFill="1" applyBorder="1" applyAlignment="1">
      <alignment horizontal="center"/>
    </xf>
    <xf numFmtId="0" fontId="10" fillId="12" borderId="45" xfId="0" applyFont="1" applyFill="1" applyBorder="1" applyAlignment="1">
      <alignment horizontal="center"/>
    </xf>
    <xf numFmtId="2" fontId="10" fillId="12" borderId="24" xfId="0" applyNumberFormat="1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47" xfId="0" applyFont="1" applyFill="1" applyBorder="1" applyAlignment="1">
      <alignment horizontal="center"/>
    </xf>
    <xf numFmtId="0" fontId="0" fillId="11" borderId="45" xfId="0" applyFill="1" applyBorder="1" applyAlignment="1">
      <alignment horizontal="center"/>
    </xf>
    <xf numFmtId="2" fontId="0" fillId="11" borderId="24" xfId="0" applyNumberFormat="1" applyFill="1" applyBorder="1" applyAlignment="1">
      <alignment horizontal="center"/>
    </xf>
    <xf numFmtId="0" fontId="0" fillId="0" borderId="10" xfId="0" applyBorder="1"/>
    <xf numFmtId="0" fontId="12" fillId="1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 vertical="center" wrapText="1"/>
    </xf>
    <xf numFmtId="4" fontId="12" fillId="0" borderId="0" xfId="0" applyNumberFormat="1" applyFont="1" applyAlignment="1">
      <alignment horizontal="center"/>
    </xf>
    <xf numFmtId="164" fontId="32" fillId="0" borderId="15" xfId="2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3" fontId="32" fillId="0" borderId="16" xfId="2" applyNumberFormat="1" applyFont="1" applyBorder="1" applyAlignment="1">
      <alignment horizontal="center" vertical="center" wrapText="1"/>
    </xf>
    <xf numFmtId="3" fontId="32" fillId="0" borderId="2" xfId="0" applyNumberFormat="1" applyFont="1" applyBorder="1" applyAlignment="1">
      <alignment horizontal="center" vertical="center" wrapText="1"/>
    </xf>
    <xf numFmtId="3" fontId="34" fillId="10" borderId="14" xfId="0" applyNumberFormat="1" applyFont="1" applyFill="1" applyBorder="1" applyAlignment="1" applyProtection="1">
      <alignment horizontal="center" vertical="center"/>
      <protection hidden="1"/>
    </xf>
    <xf numFmtId="3" fontId="34" fillId="10" borderId="0" xfId="0" applyNumberFormat="1" applyFont="1" applyFill="1" applyAlignment="1" applyProtection="1">
      <alignment horizontal="center" vertical="center"/>
      <protection hidden="1"/>
    </xf>
    <xf numFmtId="3" fontId="34" fillId="2" borderId="14" xfId="0" applyNumberFormat="1" applyFont="1" applyFill="1" applyBorder="1" applyAlignment="1" applyProtection="1">
      <alignment horizontal="center" vertical="center"/>
      <protection hidden="1"/>
    </xf>
    <xf numFmtId="3" fontId="34" fillId="2" borderId="0" xfId="0" applyNumberFormat="1" applyFont="1" applyFill="1" applyAlignment="1" applyProtection="1">
      <alignment horizontal="center" vertical="center"/>
      <protection hidden="1"/>
    </xf>
    <xf numFmtId="0" fontId="35" fillId="2" borderId="0" xfId="0" applyFont="1" applyFill="1"/>
    <xf numFmtId="0" fontId="35" fillId="10" borderId="0" xfId="0" applyFont="1" applyFill="1"/>
    <xf numFmtId="3" fontId="34" fillId="12" borderId="14" xfId="0" applyNumberFormat="1" applyFont="1" applyFill="1" applyBorder="1" applyAlignment="1" applyProtection="1">
      <alignment horizontal="center" vertical="center"/>
      <protection hidden="1"/>
    </xf>
    <xf numFmtId="0" fontId="35" fillId="12" borderId="0" xfId="0" applyFont="1" applyFill="1"/>
    <xf numFmtId="0" fontId="35" fillId="2" borderId="18" xfId="0" applyFont="1" applyFill="1" applyBorder="1"/>
    <xf numFmtId="3" fontId="34" fillId="2" borderId="19" xfId="0" applyNumberFormat="1" applyFont="1" applyFill="1" applyBorder="1" applyAlignment="1" applyProtection="1">
      <alignment horizontal="center" vertical="center"/>
      <protection hidden="1"/>
    </xf>
    <xf numFmtId="3" fontId="34" fillId="12" borderId="0" xfId="0" applyNumberFormat="1" applyFont="1" applyFill="1" applyAlignment="1" applyProtection="1">
      <alignment horizontal="center" vertical="center"/>
      <protection hidden="1"/>
    </xf>
    <xf numFmtId="3" fontId="34" fillId="10" borderId="19" xfId="0" applyNumberFormat="1" applyFont="1" applyFill="1" applyBorder="1" applyAlignment="1" applyProtection="1">
      <alignment horizontal="center" vertical="center"/>
      <protection hidden="1"/>
    </xf>
    <xf numFmtId="0" fontId="1" fillId="0" borderId="0" xfId="14" applyAlignment="1">
      <alignment horizontal="center"/>
    </xf>
    <xf numFmtId="0" fontId="1" fillId="2" borderId="0" xfId="14" applyFill="1" applyAlignment="1">
      <alignment horizontal="center"/>
    </xf>
    <xf numFmtId="0" fontId="1" fillId="0" borderId="0" xfId="14" applyAlignment="1">
      <alignment horizontal="center" vertical="center"/>
    </xf>
    <xf numFmtId="0" fontId="29" fillId="2" borderId="0" xfId="14" applyFont="1" applyFill="1" applyAlignment="1">
      <alignment horizontal="center"/>
    </xf>
    <xf numFmtId="0" fontId="30" fillId="2" borderId="0" xfId="14" applyFont="1" applyFill="1" applyAlignment="1">
      <alignment horizontal="center"/>
    </xf>
    <xf numFmtId="0" fontId="31" fillId="2" borderId="0" xfId="14" applyFont="1" applyFill="1" applyAlignment="1">
      <alignment horizontal="center"/>
    </xf>
    <xf numFmtId="0" fontId="27" fillId="0" borderId="0" xfId="14" applyFont="1" applyAlignment="1">
      <alignment horizontal="center"/>
    </xf>
    <xf numFmtId="0" fontId="29" fillId="11" borderId="46" xfId="14" applyFont="1" applyFill="1" applyBorder="1"/>
    <xf numFmtId="0" fontId="29" fillId="11" borderId="10" xfId="14" applyFont="1" applyFill="1" applyBorder="1"/>
    <xf numFmtId="0" fontId="29" fillId="11" borderId="22" xfId="14" applyFont="1" applyFill="1" applyBorder="1"/>
    <xf numFmtId="0" fontId="29" fillId="2" borderId="0" xfId="14" applyFont="1" applyFill="1"/>
    <xf numFmtId="0" fontId="29" fillId="13" borderId="6" xfId="14" applyFont="1" applyFill="1" applyBorder="1" applyAlignment="1">
      <alignment horizontal="center"/>
    </xf>
    <xf numFmtId="0" fontId="29" fillId="2" borderId="7" xfId="14" applyFont="1" applyFill="1" applyBorder="1" applyAlignment="1">
      <alignment horizontal="center"/>
    </xf>
    <xf numFmtId="0" fontId="29" fillId="2" borderId="8" xfId="14" applyFont="1" applyFill="1" applyBorder="1" applyAlignment="1">
      <alignment horizontal="center"/>
    </xf>
    <xf numFmtId="0" fontId="29" fillId="6" borderId="6" xfId="14" applyFont="1" applyFill="1" applyBorder="1"/>
    <xf numFmtId="0" fontId="29" fillId="2" borderId="6" xfId="14" applyFont="1" applyFill="1" applyBorder="1"/>
    <xf numFmtId="0" fontId="29" fillId="2" borderId="6" xfId="14" applyFont="1" applyFill="1" applyBorder="1" applyAlignment="1">
      <alignment horizontal="center"/>
    </xf>
    <xf numFmtId="0" fontId="29" fillId="2" borderId="7" xfId="14" applyFont="1" applyFill="1" applyBorder="1"/>
    <xf numFmtId="0" fontId="29" fillId="13" borderId="6" xfId="14" applyFont="1" applyFill="1" applyBorder="1"/>
    <xf numFmtId="0" fontId="29" fillId="0" borderId="0" xfId="14" applyFont="1" applyAlignment="1">
      <alignment horizontal="center"/>
    </xf>
    <xf numFmtId="0" fontId="29" fillId="13" borderId="7" xfId="14" applyFont="1" applyFill="1" applyBorder="1"/>
    <xf numFmtId="0" fontId="29" fillId="6" borderId="7" xfId="14" applyFont="1" applyFill="1" applyBorder="1" applyAlignment="1">
      <alignment horizontal="center"/>
    </xf>
    <xf numFmtId="0" fontId="29" fillId="6" borderId="7" xfId="14" applyFont="1" applyFill="1" applyBorder="1"/>
    <xf numFmtId="0" fontId="1" fillId="2" borderId="6" xfId="14" applyFill="1" applyBorder="1" applyAlignment="1">
      <alignment horizontal="center"/>
    </xf>
    <xf numFmtId="0" fontId="1" fillId="0" borderId="7" xfId="14" applyBorder="1" applyAlignment="1">
      <alignment horizontal="center"/>
    </xf>
    <xf numFmtId="0" fontId="1" fillId="2" borderId="7" xfId="14" applyFill="1" applyBorder="1" applyAlignment="1">
      <alignment horizontal="center"/>
    </xf>
    <xf numFmtId="0" fontId="29" fillId="2" borderId="5" xfId="14" applyFont="1" applyFill="1" applyBorder="1" applyAlignment="1">
      <alignment horizontal="center"/>
    </xf>
    <xf numFmtId="0" fontId="30" fillId="2" borderId="0" xfId="14" applyFont="1" applyFill="1" applyAlignment="1">
      <alignment horizontal="left"/>
    </xf>
    <xf numFmtId="0" fontId="0" fillId="0" borderId="0" xfId="14" applyFont="1" applyAlignment="1">
      <alignment horizontal="left"/>
    </xf>
    <xf numFmtId="0" fontId="30" fillId="0" borderId="0" xfId="14" applyFont="1" applyAlignment="1">
      <alignment horizontal="center"/>
    </xf>
    <xf numFmtId="0" fontId="29" fillId="2" borderId="3" xfId="14" applyFont="1" applyFill="1" applyBorder="1" applyAlignment="1">
      <alignment horizontal="center"/>
    </xf>
    <xf numFmtId="0" fontId="29" fillId="2" borderId="4" xfId="14" applyFont="1" applyFill="1" applyBorder="1" applyAlignment="1">
      <alignment horizontal="center"/>
    </xf>
    <xf numFmtId="0" fontId="29" fillId="2" borderId="55" xfId="14" applyFont="1" applyFill="1" applyBorder="1" applyAlignment="1">
      <alignment horizontal="center"/>
    </xf>
    <xf numFmtId="0" fontId="29" fillId="2" borderId="56" xfId="14" applyFont="1" applyFill="1" applyBorder="1" applyAlignment="1">
      <alignment horizontal="center"/>
    </xf>
    <xf numFmtId="0" fontId="29" fillId="2" borderId="12" xfId="14" applyFont="1" applyFill="1" applyBorder="1" applyAlignment="1">
      <alignment horizontal="center"/>
    </xf>
    <xf numFmtId="0" fontId="29" fillId="13" borderId="7" xfId="14" applyFont="1" applyFill="1" applyBorder="1" applyAlignment="1">
      <alignment horizontal="center"/>
    </xf>
    <xf numFmtId="0" fontId="1" fillId="2" borderId="0" xfId="14" applyFill="1" applyAlignment="1">
      <alignment horizontal="left"/>
    </xf>
    <xf numFmtId="2" fontId="9" fillId="0" borderId="0" xfId="0" applyNumberFormat="1" applyFont="1"/>
    <xf numFmtId="4" fontId="9" fillId="0" borderId="0" xfId="0" applyNumberFormat="1" applyFont="1"/>
    <xf numFmtId="2" fontId="34" fillId="10" borderId="10" xfId="0" applyNumberFormat="1" applyFont="1" applyFill="1" applyBorder="1" applyAlignment="1" applyProtection="1">
      <alignment horizontal="center" vertical="center"/>
      <protection hidden="1"/>
    </xf>
    <xf numFmtId="0" fontId="35" fillId="10" borderId="10" xfId="0" applyFont="1" applyFill="1" applyBorder="1" applyAlignment="1">
      <alignment horizontal="center" vertical="center"/>
    </xf>
    <xf numFmtId="2" fontId="35" fillId="10" borderId="10" xfId="0" applyNumberFormat="1" applyFont="1" applyFill="1" applyBorder="1" applyAlignment="1" applyProtection="1">
      <alignment horizontal="center" vertical="center"/>
      <protection hidden="1"/>
    </xf>
    <xf numFmtId="1" fontId="35" fillId="10" borderId="10" xfId="0" applyNumberFormat="1" applyFont="1" applyFill="1" applyBorder="1" applyAlignment="1" applyProtection="1">
      <alignment horizontal="center" vertical="center"/>
      <protection hidden="1"/>
    </xf>
    <xf numFmtId="3" fontId="35" fillId="10" borderId="10" xfId="0" applyNumberFormat="1" applyFont="1" applyFill="1" applyBorder="1" applyAlignment="1" applyProtection="1">
      <alignment horizontal="center" vertical="center"/>
      <protection hidden="1"/>
    </xf>
    <xf numFmtId="3" fontId="34" fillId="10" borderId="10" xfId="0" applyNumberFormat="1" applyFont="1" applyFill="1" applyBorder="1" applyAlignment="1" applyProtection="1">
      <alignment horizontal="center" vertical="center"/>
      <protection hidden="1"/>
    </xf>
    <xf numFmtId="2" fontId="34" fillId="2" borderId="10" xfId="0" applyNumberFormat="1" applyFont="1" applyFill="1" applyBorder="1" applyAlignment="1" applyProtection="1">
      <alignment horizontal="center" vertical="center"/>
      <protection hidden="1"/>
    </xf>
    <xf numFmtId="2" fontId="34" fillId="0" borderId="10" xfId="0" applyNumberFormat="1" applyFont="1" applyBorder="1" applyAlignment="1" applyProtection="1">
      <alignment horizontal="center" vertical="center"/>
      <protection hidden="1"/>
    </xf>
    <xf numFmtId="2" fontId="35" fillId="0" borderId="10" xfId="0" applyNumberFormat="1" applyFont="1" applyBorder="1" applyAlignment="1" applyProtection="1">
      <alignment horizontal="center" vertical="center"/>
      <protection hidden="1"/>
    </xf>
    <xf numFmtId="1" fontId="35" fillId="0" borderId="10" xfId="0" applyNumberFormat="1" applyFont="1" applyBorder="1" applyAlignment="1" applyProtection="1">
      <alignment horizontal="center" vertical="center"/>
      <protection hidden="1"/>
    </xf>
    <xf numFmtId="3" fontId="35" fillId="2" borderId="10" xfId="0" applyNumberFormat="1" applyFont="1" applyFill="1" applyBorder="1" applyAlignment="1" applyProtection="1">
      <alignment horizontal="center" vertical="center"/>
      <protection hidden="1"/>
    </xf>
    <xf numFmtId="3" fontId="34" fillId="2" borderId="10" xfId="0" applyNumberFormat="1" applyFont="1" applyFill="1" applyBorder="1" applyAlignment="1" applyProtection="1">
      <alignment horizontal="center" vertical="center"/>
      <protection hidden="1"/>
    </xf>
    <xf numFmtId="0" fontId="35" fillId="0" borderId="10" xfId="0" applyFont="1" applyBorder="1" applyAlignment="1">
      <alignment horizontal="center" vertical="center"/>
    </xf>
    <xf numFmtId="0" fontId="34" fillId="2" borderId="10" xfId="0" applyFont="1" applyFill="1" applyBorder="1" applyAlignment="1">
      <alignment horizontal="center" vertical="center"/>
    </xf>
    <xf numFmtId="0" fontId="34" fillId="10" borderId="10" xfId="0" applyFont="1" applyFill="1" applyBorder="1" applyAlignment="1">
      <alignment horizontal="center" vertical="center"/>
    </xf>
    <xf numFmtId="0" fontId="34" fillId="12" borderId="10" xfId="0" applyFont="1" applyFill="1" applyBorder="1" applyAlignment="1">
      <alignment horizontal="center" vertical="center"/>
    </xf>
    <xf numFmtId="2" fontId="34" fillId="12" borderId="10" xfId="0" applyNumberFormat="1" applyFont="1" applyFill="1" applyBorder="1" applyAlignment="1" applyProtection="1">
      <alignment horizontal="center" vertical="center"/>
      <protection hidden="1"/>
    </xf>
    <xf numFmtId="0" fontId="35" fillId="12" borderId="10" xfId="0" applyFont="1" applyFill="1" applyBorder="1" applyAlignment="1">
      <alignment horizontal="center" vertical="center"/>
    </xf>
    <xf numFmtId="2" fontId="35" fillId="12" borderId="10" xfId="0" applyNumberFormat="1" applyFont="1" applyFill="1" applyBorder="1" applyAlignment="1" applyProtection="1">
      <alignment horizontal="center" vertical="center"/>
      <protection hidden="1"/>
    </xf>
    <xf numFmtId="1" fontId="35" fillId="12" borderId="10" xfId="0" applyNumberFormat="1" applyFont="1" applyFill="1" applyBorder="1" applyAlignment="1" applyProtection="1">
      <alignment horizontal="center" vertical="center"/>
      <protection hidden="1"/>
    </xf>
    <xf numFmtId="3" fontId="35" fillId="12" borderId="10" xfId="0" applyNumberFormat="1" applyFont="1" applyFill="1" applyBorder="1" applyAlignment="1" applyProtection="1">
      <alignment horizontal="center" vertical="center"/>
      <protection hidden="1"/>
    </xf>
    <xf numFmtId="3" fontId="34" fillId="12" borderId="10" xfId="0" applyNumberFormat="1" applyFont="1" applyFill="1" applyBorder="1" applyAlignment="1" applyProtection="1">
      <alignment horizontal="center" vertical="center"/>
      <protection hidden="1"/>
    </xf>
    <xf numFmtId="3" fontId="35" fillId="0" borderId="10" xfId="0" applyNumberFormat="1" applyFont="1" applyBorder="1" applyAlignment="1" applyProtection="1">
      <alignment horizontal="center" vertical="center"/>
      <protection hidden="1"/>
    </xf>
    <xf numFmtId="3" fontId="35" fillId="16" borderId="10" xfId="0" applyNumberFormat="1" applyFont="1" applyFill="1" applyBorder="1" applyAlignment="1" applyProtection="1">
      <alignment horizontal="center" vertical="center"/>
      <protection hidden="1"/>
    </xf>
    <xf numFmtId="2" fontId="34" fillId="16" borderId="10" xfId="0" applyNumberFormat="1" applyFont="1" applyFill="1" applyBorder="1" applyAlignment="1" applyProtection="1">
      <alignment horizontal="center" vertical="center"/>
      <protection hidden="1"/>
    </xf>
    <xf numFmtId="0" fontId="34" fillId="16" borderId="10" xfId="0" applyFont="1" applyFill="1" applyBorder="1" applyAlignment="1">
      <alignment horizontal="center" vertical="center"/>
    </xf>
    <xf numFmtId="0" fontId="35" fillId="16" borderId="10" xfId="0" applyFont="1" applyFill="1" applyBorder="1" applyAlignment="1">
      <alignment horizontal="center" vertical="center"/>
    </xf>
    <xf numFmtId="2" fontId="35" fillId="16" borderId="10" xfId="0" applyNumberFormat="1" applyFont="1" applyFill="1" applyBorder="1" applyAlignment="1" applyProtection="1">
      <alignment horizontal="center" vertical="center"/>
      <protection hidden="1"/>
    </xf>
    <xf numFmtId="1" fontId="35" fillId="16" borderId="10" xfId="0" applyNumberFormat="1" applyFont="1" applyFill="1" applyBorder="1" applyAlignment="1" applyProtection="1">
      <alignment horizontal="center" vertical="center"/>
      <protection hidden="1"/>
    </xf>
    <xf numFmtId="3" fontId="34" fillId="16" borderId="10" xfId="0" applyNumberFormat="1" applyFont="1" applyFill="1" applyBorder="1" applyAlignment="1" applyProtection="1">
      <alignment horizontal="center" vertical="center"/>
      <protection hidden="1"/>
    </xf>
    <xf numFmtId="0" fontId="35" fillId="16" borderId="0" xfId="0" applyFont="1" applyFill="1"/>
    <xf numFmtId="3" fontId="34" fillId="16" borderId="14" xfId="0" applyNumberFormat="1" applyFont="1" applyFill="1" applyBorder="1" applyAlignment="1" applyProtection="1">
      <alignment horizontal="center" vertical="center"/>
      <protection hidden="1"/>
    </xf>
    <xf numFmtId="3" fontId="34" fillId="16" borderId="0" xfId="0" applyNumberFormat="1" applyFont="1" applyFill="1" applyAlignment="1" applyProtection="1">
      <alignment horizontal="center" vertical="center"/>
      <protection hidden="1"/>
    </xf>
    <xf numFmtId="0" fontId="35" fillId="16" borderId="10" xfId="0" applyFont="1" applyFill="1" applyBorder="1" applyAlignment="1" applyProtection="1">
      <alignment horizontal="center" vertical="center"/>
      <protection hidden="1"/>
    </xf>
    <xf numFmtId="3" fontId="34" fillId="12" borderId="4" xfId="0" applyNumberFormat="1" applyFont="1" applyFill="1" applyBorder="1" applyAlignment="1" applyProtection="1">
      <alignment horizontal="center" vertical="center"/>
      <protection hidden="1"/>
    </xf>
    <xf numFmtId="3" fontId="34" fillId="12" borderId="13" xfId="0" applyNumberFormat="1" applyFont="1" applyFill="1" applyBorder="1" applyAlignment="1" applyProtection="1">
      <alignment horizontal="center" vertical="center"/>
      <protection hidden="1"/>
    </xf>
    <xf numFmtId="0" fontId="35" fillId="12" borderId="18" xfId="0" applyFont="1" applyFill="1" applyBorder="1"/>
    <xf numFmtId="3" fontId="0" fillId="0" borderId="0" xfId="0" applyNumberFormat="1" applyAlignment="1">
      <alignment horizontal="center"/>
    </xf>
    <xf numFmtId="0" fontId="32" fillId="0" borderId="15" xfId="0" applyFont="1" applyBorder="1" applyAlignment="1">
      <alignment horizontal="center" vertical="center" wrapText="1"/>
    </xf>
    <xf numFmtId="3" fontId="32" fillId="0" borderId="16" xfId="0" applyNumberFormat="1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3" fontId="34" fillId="0" borderId="10" xfId="0" applyNumberFormat="1" applyFont="1" applyBorder="1" applyAlignment="1" applyProtection="1">
      <alignment horizontal="center" vertical="center"/>
      <protection hidden="1"/>
    </xf>
    <xf numFmtId="3" fontId="34" fillId="0" borderId="0" xfId="0" applyNumberFormat="1" applyFont="1" applyAlignment="1" applyProtection="1">
      <alignment horizontal="center" vertical="center"/>
      <protection hidden="1"/>
    </xf>
    <xf numFmtId="3" fontId="34" fillId="0" borderId="14" xfId="0" applyNumberFormat="1" applyFont="1" applyBorder="1" applyAlignment="1" applyProtection="1">
      <alignment horizontal="center" vertical="center"/>
      <protection hidden="1"/>
    </xf>
    <xf numFmtId="0" fontId="34" fillId="12" borderId="10" xfId="2" applyNumberFormat="1" applyFont="1" applyFill="1" applyBorder="1" applyAlignment="1" applyProtection="1">
      <alignment horizontal="center" vertical="center"/>
      <protection hidden="1"/>
    </xf>
    <xf numFmtId="0" fontId="34" fillId="2" borderId="10" xfId="2" applyNumberFormat="1" applyFont="1" applyFill="1" applyBorder="1" applyAlignment="1" applyProtection="1">
      <alignment horizontal="center" vertical="center"/>
      <protection hidden="1"/>
    </xf>
    <xf numFmtId="0" fontId="34" fillId="16" borderId="10" xfId="2" applyNumberFormat="1" applyFont="1" applyFill="1" applyBorder="1" applyAlignment="1" applyProtection="1">
      <alignment horizontal="center" vertical="center"/>
      <protection hidden="1"/>
    </xf>
    <xf numFmtId="0" fontId="34" fillId="10" borderId="10" xfId="2" applyNumberFormat="1" applyFont="1" applyFill="1" applyBorder="1" applyAlignment="1" applyProtection="1">
      <alignment horizontal="center" vertical="center"/>
      <protection hidden="1"/>
    </xf>
    <xf numFmtId="0" fontId="34" fillId="0" borderId="10" xfId="2" applyNumberFormat="1" applyFont="1" applyFill="1" applyBorder="1" applyAlignment="1" applyProtection="1">
      <alignment horizontal="center" vertical="center"/>
      <protection hidden="1"/>
    </xf>
    <xf numFmtId="0" fontId="34" fillId="12" borderId="24" xfId="2" applyNumberFormat="1" applyFont="1" applyFill="1" applyBorder="1" applyAlignment="1" applyProtection="1">
      <alignment horizontal="center" vertical="center"/>
      <protection hidden="1"/>
    </xf>
    <xf numFmtId="2" fontId="34" fillId="12" borderId="24" xfId="0" applyNumberFormat="1" applyFont="1" applyFill="1" applyBorder="1" applyAlignment="1" applyProtection="1">
      <alignment horizontal="center" vertical="center"/>
      <protection hidden="1"/>
    </xf>
    <xf numFmtId="0" fontId="35" fillId="12" borderId="24" xfId="0" applyFont="1" applyFill="1" applyBorder="1" applyAlignment="1">
      <alignment horizontal="center" vertical="center"/>
    </xf>
    <xf numFmtId="2" fontId="35" fillId="12" borderId="24" xfId="0" applyNumberFormat="1" applyFont="1" applyFill="1" applyBorder="1" applyAlignment="1" applyProtection="1">
      <alignment horizontal="center" vertical="center"/>
      <protection hidden="1"/>
    </xf>
    <xf numFmtId="1" fontId="35" fillId="12" borderId="24" xfId="0" applyNumberFormat="1" applyFont="1" applyFill="1" applyBorder="1" applyAlignment="1" applyProtection="1">
      <alignment horizontal="center" vertical="center"/>
      <protection hidden="1"/>
    </xf>
    <xf numFmtId="3" fontId="35" fillId="12" borderId="24" xfId="0" applyNumberFormat="1" applyFont="1" applyFill="1" applyBorder="1" applyAlignment="1" applyProtection="1">
      <alignment horizontal="center" vertical="center"/>
      <protection hidden="1"/>
    </xf>
    <xf numFmtId="3" fontId="34" fillId="12" borderId="24" xfId="0" applyNumberFormat="1" applyFont="1" applyFill="1" applyBorder="1" applyAlignment="1" applyProtection="1">
      <alignment horizontal="center" vertical="center"/>
      <protection hidden="1"/>
    </xf>
    <xf numFmtId="0" fontId="32" fillId="0" borderId="17" xfId="0" applyFont="1" applyBorder="1" applyAlignment="1">
      <alignment horizontal="center" vertical="center" wrapText="1"/>
    </xf>
    <xf numFmtId="164" fontId="32" fillId="0" borderId="17" xfId="2" applyNumberFormat="1" applyFont="1" applyBorder="1" applyAlignment="1">
      <alignment horizontal="center" vertical="center" wrapText="1"/>
    </xf>
    <xf numFmtId="166" fontId="32" fillId="0" borderId="8" xfId="0" applyNumberFormat="1" applyFont="1" applyBorder="1" applyAlignment="1">
      <alignment horizontal="center" vertical="center" wrapText="1"/>
    </xf>
    <xf numFmtId="166" fontId="32" fillId="0" borderId="17" xfId="0" applyNumberFormat="1" applyFont="1" applyBorder="1" applyAlignment="1">
      <alignment horizontal="center" vertical="center" wrapText="1"/>
    </xf>
    <xf numFmtId="0" fontId="37" fillId="2" borderId="0" xfId="14" applyFont="1" applyFill="1"/>
    <xf numFmtId="0" fontId="37" fillId="2" borderId="2" xfId="14" applyFont="1" applyFill="1" applyBorder="1"/>
    <xf numFmtId="0" fontId="37" fillId="13" borderId="6" xfId="14" applyFont="1" applyFill="1" applyBorder="1" applyAlignment="1">
      <alignment horizontal="center"/>
    </xf>
    <xf numFmtId="0" fontId="37" fillId="2" borderId="7" xfId="14" applyFont="1" applyFill="1" applyBorder="1" applyAlignment="1">
      <alignment horizontal="center"/>
    </xf>
    <xf numFmtId="0" fontId="37" fillId="2" borderId="8" xfId="14" applyFont="1" applyFill="1" applyBorder="1" applyAlignment="1">
      <alignment horizontal="center"/>
    </xf>
    <xf numFmtId="0" fontId="37" fillId="6" borderId="6" xfId="14" applyFont="1" applyFill="1" applyBorder="1"/>
    <xf numFmtId="0" fontId="37" fillId="2" borderId="6" xfId="14" applyFont="1" applyFill="1" applyBorder="1"/>
    <xf numFmtId="0" fontId="37" fillId="13" borderId="8" xfId="14" applyFont="1" applyFill="1" applyBorder="1"/>
    <xf numFmtId="0" fontId="37" fillId="2" borderId="6" xfId="14" applyFont="1" applyFill="1" applyBorder="1" applyAlignment="1">
      <alignment horizontal="center"/>
    </xf>
    <xf numFmtId="0" fontId="37" fillId="0" borderId="7" xfId="14" applyFont="1" applyBorder="1" applyAlignment="1">
      <alignment horizontal="center"/>
    </xf>
    <xf numFmtId="0" fontId="37" fillId="2" borderId="7" xfId="14" applyFont="1" applyFill="1" applyBorder="1"/>
    <xf numFmtId="0" fontId="37" fillId="13" borderId="6" xfId="14" applyFont="1" applyFill="1" applyBorder="1"/>
    <xf numFmtId="0" fontId="37" fillId="2" borderId="8" xfId="14" applyFont="1" applyFill="1" applyBorder="1"/>
    <xf numFmtId="0" fontId="37" fillId="13" borderId="1" xfId="14" applyFont="1" applyFill="1" applyBorder="1" applyAlignment="1">
      <alignment horizontal="center"/>
    </xf>
    <xf numFmtId="0" fontId="37" fillId="2" borderId="0" xfId="14" applyFont="1" applyFill="1" applyAlignment="1">
      <alignment horizontal="center"/>
    </xf>
    <xf numFmtId="0" fontId="37" fillId="2" borderId="2" xfId="14" applyFont="1" applyFill="1" applyBorder="1" applyAlignment="1">
      <alignment horizontal="center"/>
    </xf>
    <xf numFmtId="0" fontId="37" fillId="2" borderId="1" xfId="14" applyFont="1" applyFill="1" applyBorder="1"/>
    <xf numFmtId="0" fontId="37" fillId="6" borderId="0" xfId="14" applyFont="1" applyFill="1" applyAlignment="1">
      <alignment horizontal="center"/>
    </xf>
    <xf numFmtId="0" fontId="37" fillId="13" borderId="0" xfId="14" applyFont="1" applyFill="1"/>
    <xf numFmtId="0" fontId="37" fillId="2" borderId="1" xfId="14" applyFont="1" applyFill="1" applyBorder="1" applyAlignment="1">
      <alignment horizontal="center"/>
    </xf>
    <xf numFmtId="0" fontId="37" fillId="0" borderId="0" xfId="14" applyFont="1" applyAlignment="1">
      <alignment horizontal="center"/>
    </xf>
    <xf numFmtId="0" fontId="37" fillId="6" borderId="0" xfId="14" applyFont="1" applyFill="1"/>
    <xf numFmtId="0" fontId="37" fillId="13" borderId="1" xfId="14" applyFont="1" applyFill="1" applyBorder="1"/>
    <xf numFmtId="0" fontId="37" fillId="2" borderId="4" xfId="14" applyFont="1" applyFill="1" applyBorder="1"/>
    <xf numFmtId="0" fontId="37" fillId="2" borderId="5" xfId="14" applyFont="1" applyFill="1" applyBorder="1"/>
    <xf numFmtId="0" fontId="37" fillId="13" borderId="7" xfId="14" applyFont="1" applyFill="1" applyBorder="1"/>
    <xf numFmtId="0" fontId="37" fillId="6" borderId="7" xfId="14" applyFont="1" applyFill="1" applyBorder="1" applyAlignment="1">
      <alignment horizontal="center"/>
    </xf>
    <xf numFmtId="0" fontId="37" fillId="6" borderId="7" xfId="14" applyFont="1" applyFill="1" applyBorder="1"/>
    <xf numFmtId="0" fontId="38" fillId="2" borderId="0" xfId="14" applyFont="1" applyFill="1" applyAlignment="1">
      <alignment horizontal="center"/>
    </xf>
    <xf numFmtId="0" fontId="38" fillId="2" borderId="6" xfId="14" applyFont="1" applyFill="1" applyBorder="1" applyAlignment="1">
      <alignment horizontal="center"/>
    </xf>
    <xf numFmtId="0" fontId="38" fillId="0" borderId="7" xfId="14" applyFont="1" applyBorder="1" applyAlignment="1">
      <alignment horizontal="center"/>
    </xf>
    <xf numFmtId="0" fontId="38" fillId="2" borderId="7" xfId="14" applyFont="1" applyFill="1" applyBorder="1" applyAlignment="1">
      <alignment horizontal="center"/>
    </xf>
    <xf numFmtId="0" fontId="38" fillId="0" borderId="7" xfId="14" applyFont="1" applyBorder="1" applyAlignment="1">
      <alignment horizontal="left"/>
    </xf>
    <xf numFmtId="0" fontId="37" fillId="14" borderId="7" xfId="14" applyFont="1" applyFill="1" applyBorder="1"/>
    <xf numFmtId="0" fontId="37" fillId="2" borderId="5" xfId="14" applyFont="1" applyFill="1" applyBorder="1" applyAlignment="1">
      <alignment horizontal="center"/>
    </xf>
    <xf numFmtId="0" fontId="10" fillId="2" borderId="6" xfId="14" applyFont="1" applyFill="1" applyBorder="1" applyAlignment="1">
      <alignment horizontal="center"/>
    </xf>
    <xf numFmtId="17" fontId="0" fillId="0" borderId="0" xfId="0" applyNumberFormat="1"/>
    <xf numFmtId="0" fontId="18" fillId="4" borderId="10" xfId="0" applyFont="1" applyFill="1" applyBorder="1" applyAlignment="1">
      <alignment horizontal="center" vertical="center"/>
    </xf>
    <xf numFmtId="0" fontId="37" fillId="15" borderId="7" xfId="14" applyFont="1" applyFill="1" applyBorder="1" applyAlignment="1">
      <alignment horizontal="center"/>
    </xf>
    <xf numFmtId="0" fontId="37" fillId="15" borderId="8" xfId="14" applyFont="1" applyFill="1" applyBorder="1" applyAlignment="1">
      <alignment horizontal="center"/>
    </xf>
    <xf numFmtId="0" fontId="38" fillId="15" borderId="6" xfId="14" applyFont="1" applyFill="1" applyBorder="1" applyAlignment="1">
      <alignment horizontal="center"/>
    </xf>
    <xf numFmtId="0" fontId="38" fillId="15" borderId="7" xfId="14" applyFont="1" applyFill="1" applyBorder="1" applyAlignment="1">
      <alignment horizontal="center"/>
    </xf>
    <xf numFmtId="0" fontId="38" fillId="15" borderId="0" xfId="14" applyFont="1" applyFill="1" applyAlignment="1">
      <alignment horizontal="center"/>
    </xf>
    <xf numFmtId="0" fontId="37" fillId="15" borderId="7" xfId="14" applyFont="1" applyFill="1" applyBorder="1"/>
    <xf numFmtId="0" fontId="37" fillId="15" borderId="0" xfId="14" applyFont="1" applyFill="1" applyAlignment="1">
      <alignment horizontal="center"/>
    </xf>
    <xf numFmtId="0" fontId="37" fillId="15" borderId="2" xfId="14" applyFont="1" applyFill="1" applyBorder="1" applyAlignment="1">
      <alignment horizontal="center"/>
    </xf>
    <xf numFmtId="0" fontId="37" fillId="15" borderId="1" xfId="14" applyFont="1" applyFill="1" applyBorder="1" applyAlignment="1">
      <alignment horizontal="center"/>
    </xf>
    <xf numFmtId="0" fontId="37" fillId="15" borderId="6" xfId="14" applyFont="1" applyFill="1" applyBorder="1"/>
    <xf numFmtId="0" fontId="37" fillId="15" borderId="6" xfId="14" applyFont="1" applyFill="1" applyBorder="1" applyAlignment="1">
      <alignment horizontal="center"/>
    </xf>
    <xf numFmtId="0" fontId="37" fillId="15" borderId="8" xfId="14" applyFont="1" applyFill="1" applyBorder="1"/>
    <xf numFmtId="0" fontId="34" fillId="17" borderId="10" xfId="0" applyFont="1" applyFill="1" applyBorder="1" applyAlignment="1">
      <alignment horizontal="center" vertical="center"/>
    </xf>
    <xf numFmtId="2" fontId="34" fillId="17" borderId="10" xfId="0" applyNumberFormat="1" applyFont="1" applyFill="1" applyBorder="1" applyAlignment="1" applyProtection="1">
      <alignment horizontal="center" vertical="center"/>
      <protection hidden="1"/>
    </xf>
    <xf numFmtId="0" fontId="35" fillId="17" borderId="10" xfId="0" applyFont="1" applyFill="1" applyBorder="1" applyAlignment="1">
      <alignment horizontal="center" vertical="center"/>
    </xf>
    <xf numFmtId="2" fontId="35" fillId="17" borderId="10" xfId="0" applyNumberFormat="1" applyFont="1" applyFill="1" applyBorder="1" applyAlignment="1" applyProtection="1">
      <alignment horizontal="center" vertical="center"/>
      <protection hidden="1"/>
    </xf>
    <xf numFmtId="1" fontId="35" fillId="17" borderId="10" xfId="0" applyNumberFormat="1" applyFont="1" applyFill="1" applyBorder="1" applyAlignment="1" applyProtection="1">
      <alignment horizontal="center" vertical="center"/>
      <protection hidden="1"/>
    </xf>
    <xf numFmtId="3" fontId="35" fillId="17" borderId="10" xfId="0" applyNumberFormat="1" applyFont="1" applyFill="1" applyBorder="1" applyAlignment="1" applyProtection="1">
      <alignment horizontal="center" vertical="center"/>
      <protection hidden="1"/>
    </xf>
    <xf numFmtId="3" fontId="34" fillId="17" borderId="10" xfId="0" applyNumberFormat="1" applyFont="1" applyFill="1" applyBorder="1" applyAlignment="1" applyProtection="1">
      <alignment horizontal="center" vertical="center"/>
      <protection hidden="1"/>
    </xf>
    <xf numFmtId="0" fontId="35" fillId="17" borderId="0" xfId="0" applyFont="1" applyFill="1"/>
    <xf numFmtId="3" fontId="34" fillId="17" borderId="14" xfId="0" applyNumberFormat="1" applyFont="1" applyFill="1" applyBorder="1" applyAlignment="1" applyProtection="1">
      <alignment horizontal="center" vertical="center"/>
      <protection hidden="1"/>
    </xf>
    <xf numFmtId="0" fontId="34" fillId="17" borderId="10" xfId="2" applyNumberFormat="1" applyFont="1" applyFill="1" applyBorder="1" applyAlignment="1" applyProtection="1">
      <alignment horizontal="center" vertical="center"/>
      <protection hidden="1"/>
    </xf>
    <xf numFmtId="0" fontId="35" fillId="17" borderId="10" xfId="0" applyFont="1" applyFill="1" applyBorder="1" applyAlignment="1" applyProtection="1">
      <alignment horizontal="center" vertical="center"/>
      <protection hidden="1"/>
    </xf>
    <xf numFmtId="3" fontId="34" fillId="17" borderId="0" xfId="0" applyNumberFormat="1" applyFont="1" applyFill="1" applyAlignment="1" applyProtection="1">
      <alignment horizontal="center" vertical="center"/>
      <protection hidden="1"/>
    </xf>
    <xf numFmtId="0" fontId="40" fillId="18" borderId="0" xfId="0" applyFont="1" applyFill="1" applyAlignment="1">
      <alignment vertical="center"/>
    </xf>
    <xf numFmtId="0" fontId="41" fillId="18" borderId="0" xfId="0" applyFont="1" applyFill="1" applyAlignment="1">
      <alignment vertical="center"/>
    </xf>
    <xf numFmtId="0" fontId="18" fillId="18" borderId="0" xfId="0" applyFont="1" applyFill="1" applyAlignment="1">
      <alignment vertical="center"/>
    </xf>
    <xf numFmtId="0" fontId="0" fillId="18" borderId="0" xfId="0" applyFill="1"/>
    <xf numFmtId="0" fontId="40" fillId="5" borderId="0" xfId="0" applyFont="1" applyFill="1" applyAlignment="1">
      <alignment vertical="center"/>
    </xf>
    <xf numFmtId="0" fontId="41" fillId="5" borderId="0" xfId="0" applyFont="1" applyFill="1" applyAlignment="1">
      <alignment vertical="center"/>
    </xf>
    <xf numFmtId="0" fontId="41" fillId="5" borderId="18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0" fillId="5" borderId="0" xfId="0" applyFill="1"/>
    <xf numFmtId="0" fontId="41" fillId="4" borderId="10" xfId="0" applyFont="1" applyFill="1" applyBorder="1" applyAlignment="1">
      <alignment vertical="center"/>
    </xf>
    <xf numFmtId="167" fontId="18" fillId="5" borderId="24" xfId="0" applyNumberFormat="1" applyFont="1" applyFill="1" applyBorder="1" applyAlignment="1">
      <alignment horizontal="center" vertical="center"/>
    </xf>
    <xf numFmtId="1" fontId="41" fillId="5" borderId="0" xfId="0" applyNumberFormat="1" applyFont="1" applyFill="1" applyAlignment="1">
      <alignment vertical="center"/>
    </xf>
    <xf numFmtId="167" fontId="18" fillId="15" borderId="10" xfId="0" applyNumberFormat="1" applyFont="1" applyFill="1" applyBorder="1" applyAlignment="1">
      <alignment horizontal="center" vertical="center"/>
    </xf>
    <xf numFmtId="171" fontId="21" fillId="5" borderId="10" xfId="2" applyNumberFormat="1" applyFont="1" applyFill="1" applyBorder="1" applyAlignment="1" applyProtection="1">
      <alignment horizontal="center"/>
    </xf>
    <xf numFmtId="1" fontId="41" fillId="2" borderId="0" xfId="0" applyNumberFormat="1" applyFont="1" applyFill="1" applyAlignment="1">
      <alignment vertical="center"/>
    </xf>
    <xf numFmtId="1" fontId="42" fillId="2" borderId="0" xfId="0" applyNumberFormat="1" applyFont="1" applyFill="1" applyAlignment="1">
      <alignment vertical="center"/>
    </xf>
    <xf numFmtId="0" fontId="18" fillId="4" borderId="10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wrapText="1"/>
    </xf>
    <xf numFmtId="0" fontId="9" fillId="4" borderId="10" xfId="0" applyFont="1" applyFill="1" applyBorder="1" applyAlignment="1">
      <alignment horizontal="center"/>
    </xf>
    <xf numFmtId="0" fontId="0" fillId="2" borderId="0" xfId="0" applyFill="1"/>
    <xf numFmtId="0" fontId="41" fillId="15" borderId="10" xfId="0" applyFont="1" applyFill="1" applyBorder="1" applyAlignment="1">
      <alignment vertical="center"/>
    </xf>
    <xf numFmtId="173" fontId="41" fillId="15" borderId="10" xfId="16" applyNumberFormat="1" applyFont="1" applyFill="1" applyBorder="1" applyAlignment="1" applyProtection="1">
      <alignment vertical="center"/>
    </xf>
    <xf numFmtId="173" fontId="41" fillId="5" borderId="10" xfId="16" applyNumberFormat="1" applyFont="1" applyFill="1" applyBorder="1" applyAlignment="1" applyProtection="1">
      <alignment vertical="center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4" borderId="10" xfId="0" applyFont="1" applyFill="1" applyBorder="1"/>
    <xf numFmtId="0" fontId="0" fillId="5" borderId="24" xfId="0" applyFill="1" applyBorder="1" applyAlignment="1">
      <alignment horizontal="center"/>
    </xf>
    <xf numFmtId="1" fontId="0" fillId="5" borderId="0" xfId="0" applyNumberFormat="1" applyFill="1"/>
    <xf numFmtId="167" fontId="10" fillId="5" borderId="0" xfId="0" applyNumberFormat="1" applyFont="1" applyFill="1"/>
    <xf numFmtId="17" fontId="0" fillId="2" borderId="0" xfId="0" applyNumberFormat="1" applyFill="1"/>
    <xf numFmtId="0" fontId="9" fillId="4" borderId="46" xfId="0" applyFont="1" applyFill="1" applyBorder="1" applyAlignment="1">
      <alignment horizontal="center"/>
    </xf>
    <xf numFmtId="0" fontId="9" fillId="4" borderId="46" xfId="0" applyFont="1" applyFill="1" applyBorder="1" applyAlignment="1">
      <alignment horizontal="center" wrapText="1"/>
    </xf>
    <xf numFmtId="174" fontId="0" fillId="15" borderId="24" xfId="1" applyNumberFormat="1" applyFont="1" applyFill="1" applyBorder="1" applyAlignment="1" applyProtection="1">
      <alignment horizontal="center"/>
    </xf>
    <xf numFmtId="174" fontId="0" fillId="15" borderId="10" xfId="1" applyNumberFormat="1" applyFont="1" applyFill="1" applyBorder="1" applyAlignment="1" applyProtection="1">
      <alignment horizontal="center"/>
    </xf>
    <xf numFmtId="174" fontId="0" fillId="19" borderId="46" xfId="1" applyNumberFormat="1" applyFont="1" applyFill="1" applyBorder="1" applyAlignment="1" applyProtection="1">
      <alignment horizontal="center"/>
    </xf>
    <xf numFmtId="10" fontId="0" fillId="5" borderId="10" xfId="1" applyNumberFormat="1" applyFont="1" applyFill="1" applyBorder="1" applyAlignment="1" applyProtection="1">
      <alignment horizontal="center"/>
    </xf>
    <xf numFmtId="0" fontId="10" fillId="4" borderId="10" xfId="0" applyFont="1" applyFill="1" applyBorder="1" applyAlignment="1">
      <alignment wrapText="1"/>
    </xf>
    <xf numFmtId="10" fontId="10" fillId="5" borderId="10" xfId="1" applyNumberFormat="1" applyFill="1" applyBorder="1" applyAlignment="1">
      <alignment horizontal="center" wrapText="1"/>
    </xf>
    <xf numFmtId="10" fontId="0" fillId="5" borderId="10" xfId="1" applyNumberFormat="1" applyFont="1" applyFill="1" applyBorder="1" applyAlignment="1">
      <alignment horizontal="center"/>
    </xf>
    <xf numFmtId="1" fontId="10" fillId="5" borderId="0" xfId="0" applyNumberFormat="1" applyFont="1" applyFill="1"/>
    <xf numFmtId="166" fontId="0" fillId="5" borderId="10" xfId="0" applyNumberFormat="1" applyFill="1" applyBorder="1" applyAlignment="1">
      <alignment horizontal="center" wrapText="1"/>
    </xf>
    <xf numFmtId="0" fontId="10" fillId="5" borderId="10" xfId="0" applyFont="1" applyFill="1" applyBorder="1" applyAlignment="1">
      <alignment horizontal="left" wrapText="1"/>
    </xf>
    <xf numFmtId="0" fontId="10" fillId="4" borderId="10" xfId="0" applyFont="1" applyFill="1" applyBorder="1" applyAlignment="1">
      <alignment vertical="center" wrapText="1"/>
    </xf>
    <xf numFmtId="164" fontId="10" fillId="5" borderId="10" xfId="0" applyNumberFormat="1" applyFont="1" applyFill="1" applyBorder="1" applyAlignment="1">
      <alignment horizontal="center" wrapText="1"/>
    </xf>
    <xf numFmtId="0" fontId="0" fillId="5" borderId="0" xfId="0" applyFill="1" applyAlignment="1">
      <alignment horizontal="left" wrapText="1"/>
    </xf>
    <xf numFmtId="44" fontId="0" fillId="2" borderId="0" xfId="16" applyFont="1" applyFill="1" applyBorder="1" applyProtection="1"/>
    <xf numFmtId="0" fontId="0" fillId="4" borderId="10" xfId="0" applyFill="1" applyBorder="1" applyAlignment="1">
      <alignment wrapText="1"/>
    </xf>
    <xf numFmtId="0" fontId="10" fillId="2" borderId="0" xfId="0" applyFont="1" applyFill="1"/>
    <xf numFmtId="9" fontId="10" fillId="2" borderId="0" xfId="1" applyFill="1" applyBorder="1" applyAlignment="1" applyProtection="1"/>
    <xf numFmtId="9" fontId="43" fillId="2" borderId="0" xfId="1" quotePrefix="1" applyFont="1" applyFill="1" applyBorder="1" applyAlignment="1" applyProtection="1">
      <alignment wrapText="1"/>
      <protection hidden="1"/>
    </xf>
    <xf numFmtId="174" fontId="0" fillId="5" borderId="10" xfId="1" applyNumberFormat="1" applyFont="1" applyFill="1" applyBorder="1" applyAlignment="1" applyProtection="1">
      <alignment horizontal="center"/>
    </xf>
    <xf numFmtId="0" fontId="10" fillId="5" borderId="0" xfId="0" applyFont="1" applyFill="1" applyAlignment="1">
      <alignment horizontal="center" wrapText="1"/>
    </xf>
    <xf numFmtId="10" fontId="10" fillId="5" borderId="0" xfId="1" applyNumberFormat="1" applyFill="1" applyBorder="1" applyAlignment="1" applyProtection="1">
      <alignment horizontal="center"/>
    </xf>
    <xf numFmtId="173" fontId="10" fillId="5" borderId="0" xfId="16" applyNumberFormat="1" applyFont="1" applyFill="1" applyBorder="1" applyAlignment="1" applyProtection="1">
      <alignment horizontal="center"/>
    </xf>
    <xf numFmtId="174" fontId="9" fillId="5" borderId="0" xfId="1" applyNumberFormat="1" applyFont="1" applyFill="1" applyBorder="1" applyAlignment="1" applyProtection="1">
      <alignment horizontal="center"/>
    </xf>
    <xf numFmtId="17" fontId="10" fillId="5" borderId="0" xfId="0" applyNumberFormat="1" applyFont="1" applyFill="1" applyAlignment="1">
      <alignment horizontal="center"/>
    </xf>
    <xf numFmtId="175" fontId="0" fillId="5" borderId="0" xfId="0" applyNumberFormat="1" applyFill="1" applyAlignment="1">
      <alignment horizontal="center"/>
    </xf>
    <xf numFmtId="44" fontId="10" fillId="5" borderId="0" xfId="16" applyFont="1" applyFill="1" applyBorder="1" applyAlignment="1" applyProtection="1">
      <alignment horizontal="center"/>
    </xf>
    <xf numFmtId="10" fontId="10" fillId="2" borderId="0" xfId="1" applyNumberFormat="1" applyFill="1" applyBorder="1" applyAlignment="1" applyProtection="1">
      <alignment horizontal="center"/>
    </xf>
    <xf numFmtId="165" fontId="10" fillId="2" borderId="0" xfId="2" applyFill="1" applyBorder="1" applyAlignment="1" applyProtection="1">
      <alignment horizontal="center"/>
    </xf>
    <xf numFmtId="173" fontId="0" fillId="2" borderId="0" xfId="0" applyNumberFormat="1" applyFill="1"/>
    <xf numFmtId="0" fontId="0" fillId="4" borderId="10" xfId="0" applyFill="1" applyBorder="1" applyAlignment="1">
      <alignment horizontal="center"/>
    </xf>
    <xf numFmtId="10" fontId="10" fillId="4" borderId="10" xfId="1" applyNumberFormat="1" applyFill="1" applyBorder="1" applyAlignment="1" applyProtection="1">
      <alignment horizontal="center"/>
    </xf>
    <xf numFmtId="10" fontId="0" fillId="2" borderId="0" xfId="1" applyNumberFormat="1" applyFont="1" applyFill="1" applyProtection="1"/>
    <xf numFmtId="171" fontId="10" fillId="5" borderId="0" xfId="2" applyNumberFormat="1" applyFill="1" applyBorder="1" applyAlignment="1" applyProtection="1">
      <alignment horizontal="right"/>
    </xf>
    <xf numFmtId="173" fontId="0" fillId="0" borderId="24" xfId="0" applyNumberFormat="1" applyBorder="1"/>
    <xf numFmtId="173" fontId="10" fillId="5" borderId="10" xfId="16" applyNumberFormat="1" applyFont="1" applyFill="1" applyBorder="1" applyAlignment="1" applyProtection="1">
      <alignment horizontal="center"/>
    </xf>
    <xf numFmtId="173" fontId="10" fillId="2" borderId="0" xfId="16" applyNumberFormat="1" applyFont="1" applyFill="1" applyBorder="1" applyAlignment="1" applyProtection="1">
      <alignment horizontal="center"/>
    </xf>
    <xf numFmtId="10" fontId="10" fillId="2" borderId="0" xfId="1" applyNumberFormat="1" applyFill="1" applyBorder="1" applyAlignment="1" applyProtection="1"/>
    <xf numFmtId="10" fontId="10" fillId="5" borderId="0" xfId="1" applyNumberFormat="1" applyFill="1" applyBorder="1" applyAlignment="1" applyProtection="1"/>
    <xf numFmtId="9" fontId="10" fillId="5" borderId="0" xfId="1" applyFill="1" applyProtection="1"/>
    <xf numFmtId="39" fontId="18" fillId="0" borderId="0" xfId="0" applyNumberFormat="1" applyFont="1" applyAlignment="1">
      <alignment horizontal="center" vertical="center"/>
    </xf>
    <xf numFmtId="0" fontId="44" fillId="18" borderId="0" xfId="0" applyFont="1" applyFill="1"/>
    <xf numFmtId="0" fontId="44" fillId="18" borderId="0" xfId="0" applyFont="1" applyFill="1" applyAlignment="1">
      <alignment horizontal="center"/>
    </xf>
    <xf numFmtId="0" fontId="9" fillId="5" borderId="0" xfId="0" applyFont="1" applyFill="1"/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 wrapText="1"/>
    </xf>
    <xf numFmtId="173" fontId="0" fillId="0" borderId="0" xfId="0" applyNumberFormat="1"/>
    <xf numFmtId="0" fontId="0" fillId="4" borderId="24" xfId="0" applyFill="1" applyBorder="1" applyAlignment="1">
      <alignment horizontal="center"/>
    </xf>
    <xf numFmtId="10" fontId="10" fillId="0" borderId="10" xfId="1" applyNumberFormat="1" applyBorder="1" applyAlignment="1" applyProtection="1">
      <alignment horizontal="center"/>
    </xf>
    <xf numFmtId="10" fontId="0" fillId="19" borderId="10" xfId="1" applyNumberFormat="1" applyFont="1" applyFill="1" applyBorder="1" applyAlignment="1" applyProtection="1">
      <alignment horizontal="center"/>
    </xf>
    <xf numFmtId="165" fontId="0" fillId="0" borderId="24" xfId="2" applyFont="1" applyBorder="1" applyAlignment="1" applyProtection="1">
      <alignment horizontal="center"/>
    </xf>
    <xf numFmtId="17" fontId="0" fillId="19" borderId="10" xfId="0" applyNumberFormat="1" applyFill="1" applyBorder="1" applyAlignment="1">
      <alignment horizontal="center"/>
    </xf>
    <xf numFmtId="17" fontId="0" fillId="2" borderId="10" xfId="0" applyNumberFormat="1" applyFill="1" applyBorder="1" applyAlignment="1">
      <alignment horizontal="center"/>
    </xf>
    <xf numFmtId="10" fontId="0" fillId="5" borderId="0" xfId="1" applyNumberFormat="1" applyFont="1" applyFill="1" applyProtection="1"/>
    <xf numFmtId="165" fontId="0" fillId="0" borderId="10" xfId="2" applyFont="1" applyBorder="1" applyAlignment="1" applyProtection="1">
      <alignment horizontal="center"/>
    </xf>
    <xf numFmtId="2" fontId="0" fillId="5" borderId="0" xfId="1" applyNumberFormat="1" applyFont="1" applyFill="1" applyProtection="1"/>
    <xf numFmtId="0" fontId="0" fillId="20" borderId="10" xfId="0" applyFill="1" applyBorder="1" applyAlignment="1">
      <alignment horizontal="center"/>
    </xf>
    <xf numFmtId="10" fontId="9" fillId="20" borderId="10" xfId="1" applyNumberFormat="1" applyFont="1" applyFill="1" applyBorder="1" applyAlignment="1" applyProtection="1">
      <alignment horizontal="center"/>
    </xf>
    <xf numFmtId="10" fontId="0" fillId="20" borderId="22" xfId="1" applyNumberFormat="1" applyFont="1" applyFill="1" applyBorder="1" applyAlignment="1" applyProtection="1"/>
    <xf numFmtId="10" fontId="0" fillId="20" borderId="9" xfId="1" applyNumberFormat="1" applyFont="1" applyFill="1" applyBorder="1" applyAlignment="1" applyProtection="1"/>
    <xf numFmtId="10" fontId="0" fillId="20" borderId="46" xfId="1" applyNumberFormat="1" applyFont="1" applyFill="1" applyBorder="1" applyAlignment="1" applyProtection="1"/>
    <xf numFmtId="10" fontId="0" fillId="5" borderId="0" xfId="1" applyNumberFormat="1" applyFont="1" applyFill="1" applyBorder="1" applyAlignment="1" applyProtection="1"/>
    <xf numFmtId="172" fontId="9" fillId="5" borderId="0" xfId="0" applyNumberFormat="1" applyFont="1" applyFill="1" applyAlignment="1">
      <alignment horizontal="center"/>
    </xf>
    <xf numFmtId="10" fontId="9" fillId="5" borderId="0" xfId="1" applyNumberFormat="1" applyFont="1" applyFill="1" applyBorder="1" applyAlignment="1" applyProtection="1">
      <alignment horizontal="center"/>
    </xf>
    <xf numFmtId="10" fontId="0" fillId="5" borderId="0" xfId="1" applyNumberFormat="1" applyFont="1" applyFill="1" applyBorder="1" applyAlignment="1" applyProtection="1">
      <alignment horizontal="center"/>
    </xf>
    <xf numFmtId="0" fontId="9" fillId="5" borderId="0" xfId="0" applyFont="1" applyFill="1" applyAlignment="1">
      <alignment horizontal="center"/>
    </xf>
    <xf numFmtId="0" fontId="44" fillId="5" borderId="0" xfId="0" applyFont="1" applyFill="1"/>
    <xf numFmtId="0" fontId="44" fillId="5" borderId="0" xfId="0" applyFont="1" applyFill="1" applyAlignment="1">
      <alignment horizontal="center"/>
    </xf>
    <xf numFmtId="174" fontId="0" fillId="5" borderId="0" xfId="1" applyNumberFormat="1" applyFont="1" applyFill="1" applyBorder="1" applyAlignment="1" applyProtection="1">
      <alignment horizontal="center"/>
    </xf>
    <xf numFmtId="165" fontId="9" fillId="5" borderId="0" xfId="2" applyFont="1" applyFill="1" applyBorder="1" applyAlignment="1" applyProtection="1">
      <alignment horizontal="center"/>
    </xf>
    <xf numFmtId="165" fontId="9" fillId="5" borderId="0" xfId="2" applyFont="1" applyFill="1" applyBorder="1" applyAlignment="1" applyProtection="1">
      <alignment horizontal="center" wrapText="1"/>
    </xf>
    <xf numFmtId="0" fontId="10" fillId="5" borderId="0" xfId="0" applyFont="1" applyFill="1"/>
    <xf numFmtId="10" fontId="9" fillId="5" borderId="0" xfId="1" applyNumberFormat="1" applyFont="1" applyFill="1" applyBorder="1" applyAlignment="1" applyProtection="1">
      <alignment horizontal="center" wrapText="1"/>
    </xf>
    <xf numFmtId="10" fontId="0" fillId="19" borderId="24" xfId="0" applyNumberFormat="1" applyFill="1" applyBorder="1" applyAlignment="1">
      <alignment horizontal="center"/>
    </xf>
    <xf numFmtId="0" fontId="0" fillId="19" borderId="24" xfId="0" applyFill="1" applyBorder="1" applyAlignment="1">
      <alignment horizontal="center"/>
    </xf>
    <xf numFmtId="37" fontId="0" fillId="19" borderId="10" xfId="0" applyNumberFormat="1" applyFill="1" applyBorder="1" applyAlignment="1">
      <alignment horizontal="center"/>
    </xf>
    <xf numFmtId="2" fontId="0" fillId="21" borderId="24" xfId="0" applyNumberFormat="1" applyFill="1" applyBorder="1" applyAlignment="1">
      <alignment horizontal="center"/>
    </xf>
    <xf numFmtId="10" fontId="0" fillId="0" borderId="0" xfId="1" applyNumberFormat="1" applyFont="1" applyProtection="1"/>
    <xf numFmtId="10" fontId="0" fillId="0" borderId="0" xfId="2" applyNumberFormat="1" applyFont="1" applyBorder="1" applyProtection="1">
      <protection hidden="1"/>
    </xf>
    <xf numFmtId="174" fontId="0" fillId="0" borderId="0" xfId="1" applyNumberFormat="1" applyFont="1" applyAlignment="1" applyProtection="1">
      <alignment horizontal="center"/>
    </xf>
    <xf numFmtId="165" fontId="0" fillId="0" borderId="0" xfId="2" applyFont="1" applyProtection="1"/>
    <xf numFmtId="165" fontId="10" fillId="0" borderId="0" xfId="2" applyProtection="1"/>
    <xf numFmtId="43" fontId="0" fillId="0" borderId="0" xfId="0" applyNumberFormat="1"/>
    <xf numFmtId="164" fontId="0" fillId="0" borderId="0" xfId="0" applyNumberFormat="1"/>
    <xf numFmtId="10" fontId="0" fillId="19" borderId="10" xfId="0" applyNumberFormat="1" applyFill="1" applyBorder="1" applyAlignment="1">
      <alignment horizontal="center"/>
    </xf>
    <xf numFmtId="2" fontId="0" fillId="21" borderId="10" xfId="0" applyNumberFormat="1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173" fontId="0" fillId="5" borderId="0" xfId="16" applyNumberFormat="1" applyFont="1" applyFill="1" applyBorder="1" applyAlignment="1" applyProtection="1">
      <alignment horizontal="center"/>
    </xf>
    <xf numFmtId="0" fontId="45" fillId="5" borderId="0" xfId="0" applyFont="1" applyFill="1" applyAlignment="1">
      <alignment horizontal="center" vertical="top"/>
    </xf>
    <xf numFmtId="0" fontId="0" fillId="20" borderId="58" xfId="0" applyFill="1" applyBorder="1" applyAlignment="1">
      <alignment horizontal="center"/>
    </xf>
    <xf numFmtId="0" fontId="0" fillId="20" borderId="10" xfId="0" applyFill="1" applyBorder="1" applyAlignment="1">
      <alignment horizontal="center" wrapText="1"/>
    </xf>
    <xf numFmtId="0" fontId="0" fillId="20" borderId="58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2" fontId="0" fillId="0" borderId="10" xfId="0" applyNumberFormat="1" applyBorder="1" applyAlignment="1">
      <alignment horizontal="center"/>
    </xf>
    <xf numFmtId="173" fontId="0" fillId="0" borderId="10" xfId="16" applyNumberFormat="1" applyFont="1" applyBorder="1" applyAlignment="1" applyProtection="1">
      <alignment horizontal="center"/>
    </xf>
    <xf numFmtId="173" fontId="0" fillId="0" borderId="22" xfId="16" applyNumberFormat="1" applyFont="1" applyBorder="1" applyProtection="1"/>
    <xf numFmtId="173" fontId="0" fillId="0" borderId="10" xfId="16" applyNumberFormat="1" applyFont="1" applyBorder="1" applyProtection="1"/>
    <xf numFmtId="173" fontId="0" fillId="2" borderId="0" xfId="16" applyNumberFormat="1" applyFont="1" applyFill="1" applyBorder="1" applyProtection="1"/>
    <xf numFmtId="2" fontId="9" fillId="0" borderId="10" xfId="0" applyNumberFormat="1" applyFont="1" applyBorder="1" applyAlignment="1">
      <alignment horizontal="center"/>
    </xf>
    <xf numFmtId="173" fontId="9" fillId="0" borderId="10" xfId="0" applyNumberFormat="1" applyFont="1" applyBorder="1" applyAlignment="1">
      <alignment horizontal="center"/>
    </xf>
    <xf numFmtId="173" fontId="9" fillId="0" borderId="22" xfId="16" applyNumberFormat="1" applyFont="1" applyBorder="1" applyAlignment="1" applyProtection="1">
      <alignment horizontal="center"/>
    </xf>
    <xf numFmtId="173" fontId="9" fillId="2" borderId="0" xfId="16" applyNumberFormat="1" applyFont="1" applyFill="1" applyBorder="1" applyAlignment="1" applyProtection="1">
      <alignment horizontal="center"/>
    </xf>
    <xf numFmtId="176" fontId="0" fillId="2" borderId="0" xfId="0" applyNumberFormat="1" applyFill="1"/>
    <xf numFmtId="177" fontId="0" fillId="5" borderId="0" xfId="1" applyNumberFormat="1" applyFont="1" applyFill="1" applyProtection="1"/>
    <xf numFmtId="9" fontId="0" fillId="5" borderId="0" xfId="1" applyFont="1" applyFill="1" applyProtection="1"/>
    <xf numFmtId="0" fontId="10" fillId="18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4" borderId="10" xfId="0" applyFont="1" applyFill="1" applyBorder="1" applyAlignment="1">
      <alignment horizontal="center" wrapText="1"/>
    </xf>
    <xf numFmtId="17" fontId="10" fillId="0" borderId="10" xfId="0" applyNumberFormat="1" applyFont="1" applyBorder="1" applyAlignment="1">
      <alignment horizontal="center"/>
    </xf>
    <xf numFmtId="10" fontId="0" fillId="0" borderId="24" xfId="1" applyNumberFormat="1" applyFont="1" applyBorder="1" applyAlignment="1" applyProtection="1">
      <alignment horizontal="center"/>
    </xf>
    <xf numFmtId="173" fontId="10" fillId="19" borderId="10" xfId="16" applyNumberFormat="1" applyFont="1" applyFill="1" applyBorder="1" applyAlignment="1" applyProtection="1">
      <alignment horizontal="center"/>
    </xf>
    <xf numFmtId="173" fontId="10" fillId="0" borderId="10" xfId="16" applyNumberFormat="1" applyFont="1" applyFill="1" applyBorder="1" applyAlignment="1" applyProtection="1">
      <alignment horizontal="center"/>
    </xf>
    <xf numFmtId="178" fontId="0" fillId="19" borderId="24" xfId="0" applyNumberFormat="1" applyFill="1" applyBorder="1" applyAlignment="1">
      <alignment horizontal="center"/>
    </xf>
    <xf numFmtId="17" fontId="46" fillId="0" borderId="10" xfId="0" applyNumberFormat="1" applyFont="1" applyBorder="1" applyAlignment="1">
      <alignment horizontal="center"/>
    </xf>
    <xf numFmtId="10" fontId="0" fillId="0" borderId="10" xfId="1" applyNumberFormat="1" applyFont="1" applyBorder="1" applyAlignment="1" applyProtection="1">
      <alignment horizontal="center"/>
    </xf>
    <xf numFmtId="17" fontId="9" fillId="4" borderId="22" xfId="0" applyNumberFormat="1" applyFont="1" applyFill="1" applyBorder="1" applyAlignment="1">
      <alignment horizontal="center"/>
    </xf>
    <xf numFmtId="10" fontId="9" fillId="4" borderId="10" xfId="1" applyNumberFormat="1" applyFont="1" applyFill="1" applyBorder="1" applyAlignment="1" applyProtection="1">
      <alignment horizontal="center"/>
    </xf>
    <xf numFmtId="174" fontId="9" fillId="4" borderId="10" xfId="1" applyNumberFormat="1" applyFont="1" applyFill="1" applyBorder="1" applyAlignment="1" applyProtection="1">
      <alignment horizontal="center"/>
    </xf>
    <xf numFmtId="0" fontId="47" fillId="0" borderId="0" xfId="0" applyFont="1" applyAlignment="1">
      <alignment horizontal="center"/>
    </xf>
    <xf numFmtId="22" fontId="0" fillId="0" borderId="0" xfId="0" applyNumberFormat="1"/>
    <xf numFmtId="0" fontId="10" fillId="5" borderId="24" xfId="0" applyFont="1" applyFill="1" applyBorder="1" applyAlignment="1">
      <alignment horizontal="center"/>
    </xf>
    <xf numFmtId="1" fontId="21" fillId="5" borderId="10" xfId="0" applyNumberFormat="1" applyFont="1" applyFill="1" applyBorder="1" applyAlignment="1">
      <alignment horizontal="center"/>
    </xf>
    <xf numFmtId="10" fontId="0" fillId="0" borderId="0" xfId="0" applyNumberFormat="1"/>
    <xf numFmtId="10" fontId="10" fillId="0" borderId="0" xfId="1" applyNumberFormat="1" applyProtection="1"/>
    <xf numFmtId="10" fontId="0" fillId="15" borderId="0" xfId="1" applyNumberFormat="1" applyFont="1" applyFill="1" applyProtection="1"/>
    <xf numFmtId="0" fontId="34" fillId="22" borderId="10" xfId="0" applyFont="1" applyFill="1" applyBorder="1" applyAlignment="1">
      <alignment horizontal="center" vertical="center"/>
    </xf>
    <xf numFmtId="2" fontId="34" fillId="22" borderId="10" xfId="0" applyNumberFormat="1" applyFont="1" applyFill="1" applyBorder="1" applyAlignment="1" applyProtection="1">
      <alignment horizontal="center" vertical="center"/>
      <protection hidden="1"/>
    </xf>
    <xf numFmtId="0" fontId="35" fillId="22" borderId="10" xfId="0" applyFont="1" applyFill="1" applyBorder="1" applyAlignment="1">
      <alignment horizontal="center" vertical="center"/>
    </xf>
    <xf numFmtId="2" fontId="35" fillId="22" borderId="10" xfId="0" applyNumberFormat="1" applyFont="1" applyFill="1" applyBorder="1" applyAlignment="1" applyProtection="1">
      <alignment horizontal="center" vertical="center"/>
      <protection hidden="1"/>
    </xf>
    <xf numFmtId="1" fontId="35" fillId="22" borderId="10" xfId="0" applyNumberFormat="1" applyFont="1" applyFill="1" applyBorder="1" applyAlignment="1" applyProtection="1">
      <alignment horizontal="center" vertical="center"/>
      <protection hidden="1"/>
    </xf>
    <xf numFmtId="3" fontId="34" fillId="22" borderId="10" xfId="0" applyNumberFormat="1" applyFont="1" applyFill="1" applyBorder="1" applyAlignment="1" applyProtection="1">
      <alignment horizontal="center" vertical="center"/>
      <protection hidden="1"/>
    </xf>
    <xf numFmtId="3" fontId="35" fillId="22" borderId="10" xfId="0" applyNumberFormat="1" applyFont="1" applyFill="1" applyBorder="1" applyAlignment="1" applyProtection="1">
      <alignment horizontal="center" vertical="center"/>
      <protection hidden="1"/>
    </xf>
    <xf numFmtId="0" fontId="35" fillId="22" borderId="0" xfId="0" applyFont="1" applyFill="1"/>
    <xf numFmtId="3" fontId="34" fillId="22" borderId="14" xfId="0" applyNumberFormat="1" applyFont="1" applyFill="1" applyBorder="1" applyAlignment="1" applyProtection="1">
      <alignment horizontal="center" vertical="center"/>
      <protection hidden="1"/>
    </xf>
    <xf numFmtId="165" fontId="10" fillId="23" borderId="0" xfId="0" applyNumberFormat="1" applyFont="1" applyFill="1" applyAlignment="1">
      <alignment horizontal="center"/>
    </xf>
    <xf numFmtId="3" fontId="34" fillId="0" borderId="7" xfId="0" applyNumberFormat="1" applyFont="1" applyBorder="1" applyAlignment="1" applyProtection="1">
      <alignment horizontal="center" vertical="center"/>
      <protection hidden="1"/>
    </xf>
    <xf numFmtId="3" fontId="34" fillId="0" borderId="25" xfId="0" applyNumberFormat="1" applyFont="1" applyBorder="1" applyAlignment="1" applyProtection="1">
      <alignment horizontal="center" vertical="center"/>
      <protection hidden="1"/>
    </xf>
    <xf numFmtId="0" fontId="34" fillId="0" borderId="10" xfId="0" applyFont="1" applyBorder="1" applyAlignment="1">
      <alignment horizontal="center" vertical="center"/>
    </xf>
    <xf numFmtId="0" fontId="35" fillId="0" borderId="0" xfId="0" applyFont="1"/>
    <xf numFmtId="0" fontId="9" fillId="20" borderId="21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9" fillId="4" borderId="57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/>
    </xf>
    <xf numFmtId="175" fontId="0" fillId="4" borderId="10" xfId="0" applyNumberForma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9" fillId="5" borderId="0" xfId="0" applyFont="1" applyFill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0" fillId="20" borderId="22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0" fillId="20" borderId="46" xfId="0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46" xfId="0" applyFont="1" applyFill="1" applyBorder="1" applyAlignment="1">
      <alignment horizontal="center"/>
    </xf>
    <xf numFmtId="0" fontId="32" fillId="0" borderId="15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10" fontId="15" fillId="3" borderId="20" xfId="1" applyNumberFormat="1" applyFont="1" applyFill="1" applyBorder="1" applyAlignment="1">
      <alignment horizontal="center" vertical="center"/>
    </xf>
    <xf numFmtId="10" fontId="15" fillId="3" borderId="21" xfId="1" applyNumberFormat="1" applyFont="1" applyFill="1" applyBorder="1" applyAlignment="1">
      <alignment horizontal="center" vertical="center"/>
    </xf>
    <xf numFmtId="10" fontId="15" fillId="3" borderId="8" xfId="1" applyNumberFormat="1" applyFont="1" applyFill="1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3" fontId="32" fillId="0" borderId="15" xfId="0" applyNumberFormat="1" applyFont="1" applyBorder="1" applyAlignment="1">
      <alignment horizontal="center" vertical="center" wrapText="1"/>
    </xf>
    <xf numFmtId="3" fontId="32" fillId="0" borderId="16" xfId="0" applyNumberFormat="1" applyFont="1" applyBorder="1" applyAlignment="1">
      <alignment horizontal="center" vertical="center" wrapText="1"/>
    </xf>
    <xf numFmtId="3" fontId="32" fillId="0" borderId="17" xfId="0" applyNumberFormat="1" applyFont="1" applyBorder="1" applyAlignment="1">
      <alignment horizontal="center" vertical="center" wrapText="1"/>
    </xf>
    <xf numFmtId="3" fontId="32" fillId="0" borderId="3" xfId="0" applyNumberFormat="1" applyFont="1" applyBorder="1" applyAlignment="1">
      <alignment horizontal="center" vertical="center" wrapText="1"/>
    </xf>
    <xf numFmtId="3" fontId="32" fillId="0" borderId="1" xfId="0" applyNumberFormat="1" applyFont="1" applyBorder="1" applyAlignment="1">
      <alignment horizontal="center" vertical="center" wrapText="1"/>
    </xf>
    <xf numFmtId="3" fontId="32" fillId="0" borderId="6" xfId="0" applyNumberFormat="1" applyFont="1" applyBorder="1" applyAlignment="1">
      <alignment horizontal="center" vertical="center" wrapText="1"/>
    </xf>
    <xf numFmtId="0" fontId="32" fillId="0" borderId="41" xfId="0" applyFont="1" applyBorder="1" applyAlignment="1">
      <alignment horizontal="center" vertical="center" wrapText="1"/>
    </xf>
    <xf numFmtId="0" fontId="32" fillId="0" borderId="47" xfId="0" applyFont="1" applyBorder="1" applyAlignment="1">
      <alignment horizontal="center" vertical="center" wrapText="1"/>
    </xf>
    <xf numFmtId="0" fontId="32" fillId="0" borderId="51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9" fillId="2" borderId="26" xfId="14" applyFont="1" applyFill="1" applyBorder="1" applyAlignment="1">
      <alignment horizontal="center"/>
    </xf>
    <xf numFmtId="0" fontId="29" fillId="2" borderId="27" xfId="14" applyFont="1" applyFill="1" applyBorder="1" applyAlignment="1">
      <alignment horizontal="center"/>
    </xf>
    <xf numFmtId="0" fontId="29" fillId="2" borderId="28" xfId="14" applyFont="1" applyFill="1" applyBorder="1" applyAlignment="1">
      <alignment horizontal="center"/>
    </xf>
    <xf numFmtId="0" fontId="29" fillId="0" borderId="0" xfId="14" applyFont="1" applyAlignment="1">
      <alignment horizontal="center"/>
    </xf>
    <xf numFmtId="0" fontId="37" fillId="2" borderId="3" xfId="14" applyFont="1" applyFill="1" applyBorder="1" applyAlignment="1">
      <alignment horizontal="center"/>
    </xf>
    <xf numFmtId="0" fontId="37" fillId="2" borderId="4" xfId="14" applyFont="1" applyFill="1" applyBorder="1" applyAlignment="1">
      <alignment horizontal="center"/>
    </xf>
    <xf numFmtId="0" fontId="37" fillId="2" borderId="5" xfId="14" applyFont="1" applyFill="1" applyBorder="1" applyAlignment="1">
      <alignment horizontal="center"/>
    </xf>
    <xf numFmtId="0" fontId="29" fillId="2" borderId="20" xfId="14" applyFont="1" applyFill="1" applyBorder="1" applyAlignment="1">
      <alignment horizontal="center"/>
    </xf>
    <xf numFmtId="0" fontId="29" fillId="2" borderId="21" xfId="14" applyFont="1" applyFill="1" applyBorder="1" applyAlignment="1">
      <alignment horizontal="center"/>
    </xf>
    <xf numFmtId="0" fontId="29" fillId="2" borderId="23" xfId="14" applyFont="1" applyFill="1" applyBorder="1" applyAlignment="1">
      <alignment horizontal="center"/>
    </xf>
    <xf numFmtId="0" fontId="29" fillId="2" borderId="3" xfId="14" applyFont="1" applyFill="1" applyBorder="1" applyAlignment="1">
      <alignment horizontal="center"/>
    </xf>
    <xf numFmtId="0" fontId="29" fillId="2" borderId="4" xfId="14" applyFont="1" applyFill="1" applyBorder="1" applyAlignment="1">
      <alignment horizontal="center"/>
    </xf>
    <xf numFmtId="0" fontId="29" fillId="2" borderId="5" xfId="14" applyFont="1" applyFill="1" applyBorder="1" applyAlignment="1">
      <alignment horizontal="center"/>
    </xf>
    <xf numFmtId="0" fontId="37" fillId="0" borderId="3" xfId="14" applyFont="1" applyBorder="1" applyAlignment="1">
      <alignment horizontal="center"/>
    </xf>
    <xf numFmtId="0" fontId="37" fillId="0" borderId="4" xfId="14" applyFont="1" applyBorder="1" applyAlignment="1">
      <alignment horizontal="center"/>
    </xf>
    <xf numFmtId="0" fontId="37" fillId="0" borderId="5" xfId="14" applyFont="1" applyBorder="1" applyAlignment="1">
      <alignment horizontal="center"/>
    </xf>
    <xf numFmtId="0" fontId="37" fillId="15" borderId="3" xfId="14" applyFont="1" applyFill="1" applyBorder="1" applyAlignment="1">
      <alignment horizontal="center"/>
    </xf>
    <xf numFmtId="0" fontId="37" fillId="15" borderId="4" xfId="14" applyFont="1" applyFill="1" applyBorder="1" applyAlignment="1">
      <alignment horizontal="center"/>
    </xf>
    <xf numFmtId="0" fontId="37" fillId="15" borderId="5" xfId="14" applyFont="1" applyFill="1" applyBorder="1" applyAlignment="1">
      <alignment horizontal="center"/>
    </xf>
    <xf numFmtId="0" fontId="37" fillId="2" borderId="3" xfId="15" applyNumberFormat="1" applyFont="1" applyFill="1" applyBorder="1" applyAlignment="1">
      <alignment horizontal="center"/>
    </xf>
    <xf numFmtId="0" fontId="37" fillId="2" borderId="4" xfId="15" applyNumberFormat="1" applyFont="1" applyFill="1" applyBorder="1" applyAlignment="1">
      <alignment horizontal="center"/>
    </xf>
    <xf numFmtId="0" fontId="37" fillId="2" borderId="1" xfId="14" applyFont="1" applyFill="1" applyBorder="1" applyAlignment="1">
      <alignment horizontal="center"/>
    </xf>
    <xf numFmtId="0" fontId="37" fillId="2" borderId="0" xfId="14" applyFont="1" applyFill="1" applyAlignment="1">
      <alignment horizontal="center"/>
    </xf>
    <xf numFmtId="0" fontId="37" fillId="2" borderId="2" xfId="14" applyFont="1" applyFill="1" applyBorder="1" applyAlignment="1">
      <alignment horizontal="center"/>
    </xf>
    <xf numFmtId="0" fontId="28" fillId="2" borderId="0" xfId="14" applyFont="1" applyFill="1" applyAlignment="1">
      <alignment horizontal="center"/>
    </xf>
    <xf numFmtId="0" fontId="30" fillId="2" borderId="3" xfId="14" applyFont="1" applyFill="1" applyBorder="1" applyAlignment="1">
      <alignment horizontal="center"/>
    </xf>
    <xf numFmtId="0" fontId="30" fillId="2" borderId="4" xfId="14" applyFont="1" applyFill="1" applyBorder="1" applyAlignment="1">
      <alignment horizontal="center"/>
    </xf>
    <xf numFmtId="0" fontId="30" fillId="2" borderId="5" xfId="14" applyFont="1" applyFill="1" applyBorder="1" applyAlignment="1">
      <alignment horizontal="center"/>
    </xf>
    <xf numFmtId="0" fontId="37" fillId="2" borderId="20" xfId="14" applyFont="1" applyFill="1" applyBorder="1" applyAlignment="1">
      <alignment horizontal="center" vertical="center"/>
    </xf>
    <xf numFmtId="0" fontId="37" fillId="2" borderId="21" xfId="14" applyFont="1" applyFill="1" applyBorder="1" applyAlignment="1">
      <alignment horizontal="center" vertical="center"/>
    </xf>
    <xf numFmtId="0" fontId="37" fillId="2" borderId="23" xfId="14" applyFont="1" applyFill="1" applyBorder="1" applyAlignment="1">
      <alignment horizontal="center" vertical="center"/>
    </xf>
    <xf numFmtId="0" fontId="23" fillId="6" borderId="20" xfId="5" applyFont="1" applyFill="1" applyBorder="1" applyAlignment="1">
      <alignment horizontal="center"/>
    </xf>
    <xf numFmtId="0" fontId="23" fillId="6" borderId="21" xfId="5" applyFont="1" applyFill="1" applyBorder="1" applyAlignment="1">
      <alignment horizontal="center"/>
    </xf>
    <xf numFmtId="0" fontId="23" fillId="6" borderId="23" xfId="5" applyFont="1" applyFill="1" applyBorder="1" applyAlignment="1">
      <alignment horizontal="center"/>
    </xf>
    <xf numFmtId="0" fontId="23" fillId="7" borderId="26" xfId="5" applyFont="1" applyFill="1" applyBorder="1" applyAlignment="1">
      <alignment horizontal="center"/>
    </xf>
    <xf numFmtId="0" fontId="23" fillId="7" borderId="27" xfId="5" applyFont="1" applyFill="1" applyBorder="1" applyAlignment="1">
      <alignment horizontal="center"/>
    </xf>
    <xf numFmtId="0" fontId="23" fillId="7" borderId="28" xfId="5" applyFont="1" applyFill="1" applyBorder="1" applyAlignment="1">
      <alignment horizontal="center"/>
    </xf>
    <xf numFmtId="0" fontId="25" fillId="3" borderId="29" xfId="5" applyFont="1" applyFill="1" applyBorder="1" applyAlignment="1">
      <alignment horizontal="center"/>
    </xf>
    <xf numFmtId="0" fontId="10" fillId="19" borderId="42" xfId="0" applyFont="1" applyFill="1" applyBorder="1" applyAlignment="1">
      <alignment horizontal="center"/>
    </xf>
    <xf numFmtId="0" fontId="10" fillId="19" borderId="46" xfId="0" applyFont="1" applyFill="1" applyBorder="1" applyAlignment="1">
      <alignment horizontal="center"/>
    </xf>
    <xf numFmtId="173" fontId="0" fillId="21" borderId="58" xfId="16" applyNumberFormat="1" applyFont="1" applyFill="1" applyBorder="1" applyAlignment="1" applyProtection="1">
      <alignment horizontal="center"/>
    </xf>
    <xf numFmtId="173" fontId="0" fillId="21" borderId="22" xfId="16" applyNumberFormat="1" applyFont="1" applyFill="1" applyBorder="1" applyAlignment="1" applyProtection="1">
      <alignment horizontal="center"/>
    </xf>
    <xf numFmtId="0" fontId="9" fillId="4" borderId="59" xfId="0" applyFont="1" applyFill="1" applyBorder="1" applyAlignment="1">
      <alignment horizontal="center" wrapText="1"/>
    </xf>
    <xf numFmtId="0" fontId="9" fillId="4" borderId="36" xfId="0" applyFont="1" applyFill="1" applyBorder="1" applyAlignment="1">
      <alignment horizontal="center" wrapText="1"/>
    </xf>
    <xf numFmtId="10" fontId="9" fillId="4" borderId="36" xfId="1" applyNumberFormat="1" applyFont="1" applyFill="1" applyBorder="1" applyAlignment="1" applyProtection="1">
      <alignment horizontal="center" wrapText="1"/>
    </xf>
    <xf numFmtId="0" fontId="9" fillId="4" borderId="60" xfId="0" applyFont="1" applyFill="1" applyBorder="1" applyAlignment="1">
      <alignment horizontal="center" wrapText="1"/>
    </xf>
    <xf numFmtId="0" fontId="10" fillId="19" borderId="61" xfId="0" applyFont="1" applyFill="1" applyBorder="1" applyAlignment="1">
      <alignment horizontal="center"/>
    </xf>
    <xf numFmtId="10" fontId="0" fillId="19" borderId="57" xfId="0" applyNumberFormat="1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10" fillId="5" borderId="57" xfId="0" applyFont="1" applyFill="1" applyBorder="1" applyAlignment="1">
      <alignment horizontal="center"/>
    </xf>
    <xf numFmtId="37" fontId="0" fillId="19" borderId="11" xfId="0" applyNumberFormat="1" applyFill="1" applyBorder="1" applyAlignment="1">
      <alignment horizontal="center"/>
    </xf>
    <xf numFmtId="2" fontId="0" fillId="21" borderId="11" xfId="0" applyNumberFormat="1" applyFill="1" applyBorder="1" applyAlignment="1">
      <alignment horizontal="center"/>
    </xf>
    <xf numFmtId="173" fontId="0" fillId="21" borderId="62" xfId="16" applyNumberFormat="1" applyFont="1" applyFill="1" applyBorder="1" applyAlignment="1" applyProtection="1">
      <alignment horizontal="center"/>
    </xf>
  </cellXfs>
  <cellStyles count="17">
    <cellStyle name="Hiperlink" xfId="3" builtinId="8" hidden="1"/>
    <cellStyle name="Hiperlink Visitado" xfId="4" builtinId="9" hidden="1"/>
    <cellStyle name="Moeda" xfId="16" builtinId="4"/>
    <cellStyle name="Normal" xfId="0" builtinId="0"/>
    <cellStyle name="Normal 2" xfId="5" xr:uid="{00000000-0005-0000-0000-000003000000}"/>
    <cellStyle name="Normal 3" xfId="6" xr:uid="{00000000-0005-0000-0000-000004000000}"/>
    <cellStyle name="Normal 3 2" xfId="7" xr:uid="{00000000-0005-0000-0000-000005000000}"/>
    <cellStyle name="Normal 3 3" xfId="8" xr:uid="{00000000-0005-0000-0000-000006000000}"/>
    <cellStyle name="Normal 3 4" xfId="9" xr:uid="{00000000-0005-0000-0000-000007000000}"/>
    <cellStyle name="Normal 3 4 2" xfId="10" xr:uid="{00000000-0005-0000-0000-000008000000}"/>
    <cellStyle name="Normal 3 4 3" xfId="12" xr:uid="{00000000-0005-0000-0000-000009000000}"/>
    <cellStyle name="Normal 3 4 4" xfId="14" xr:uid="{00000000-0005-0000-0000-00000A000000}"/>
    <cellStyle name="Porcentagem" xfId="1" builtinId="5"/>
    <cellStyle name="Vírgula" xfId="2" builtinId="3"/>
    <cellStyle name="Vírgula 2" xfId="11" xr:uid="{00000000-0005-0000-0000-00000D000000}"/>
    <cellStyle name="Vírgula 3" xfId="13" xr:uid="{00000000-0005-0000-0000-00000E000000}"/>
    <cellStyle name="Vírgula 4" xfId="15" xr:uid="{00000000-0005-0000-0000-00000F000000}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3" formatCode="_(&quot;R$ &quot;* #,##0_);_(&quot;R$ &quot;* \(#,##0\);_(&quot;R$ &quot;* &quot;-&quot;??_);_(@_)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  <protection locked="1" hidden="0"/>
    </dxf>
    <dxf>
      <numFmt numFmtId="2" formatCode="0.00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5" formatCode="#,##0;\-#,##0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4" formatCode="0.00%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indexed="11"/>
        </patternFill>
      </fill>
    </dxf>
  </dxfs>
  <tableStyles count="0" defaultTableStyle="TableStyleMedium9" defaultPivotStyle="PivotStyleLight16"/>
  <colors>
    <mruColors>
      <color rgb="FF8DB4E2"/>
      <color rgb="FFE9D3BD"/>
      <color rgb="FF6633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845849</xdr:colOff>
      <xdr:row>2</xdr:row>
      <xdr:rowOff>12317</xdr:rowOff>
    </xdr:from>
    <xdr:to>
      <xdr:col>22</xdr:col>
      <xdr:colOff>1023937</xdr:colOff>
      <xdr:row>7</xdr:row>
      <xdr:rowOff>127000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23849" y="355217"/>
          <a:ext cx="3416588" cy="1295783"/>
        </a:xfrm>
        <a:prstGeom prst="rect">
          <a:avLst/>
        </a:prstGeom>
      </xdr:spPr>
    </xdr:pic>
    <xdr:clientData/>
  </xdr:twoCellAnchor>
  <xdr:twoCellAnchor editAs="oneCell">
    <xdr:from>
      <xdr:col>8</xdr:col>
      <xdr:colOff>35718</xdr:colOff>
      <xdr:row>1</xdr:row>
      <xdr:rowOff>59531</xdr:rowOff>
    </xdr:from>
    <xdr:to>
      <xdr:col>16</xdr:col>
      <xdr:colOff>1268132</xdr:colOff>
      <xdr:row>8</xdr:row>
      <xdr:rowOff>136183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1312" y="261937"/>
          <a:ext cx="6072187" cy="1814965"/>
        </a:xfrm>
        <a:prstGeom prst="rect">
          <a:avLst/>
        </a:prstGeom>
      </xdr:spPr>
    </xdr:pic>
    <xdr:clientData/>
  </xdr:twoCellAnchor>
  <xdr:twoCellAnchor editAs="oneCell">
    <xdr:from>
      <xdr:col>1</xdr:col>
      <xdr:colOff>749299</xdr:colOff>
      <xdr:row>1</xdr:row>
      <xdr:rowOff>38100</xdr:rowOff>
    </xdr:from>
    <xdr:to>
      <xdr:col>7</xdr:col>
      <xdr:colOff>3175</xdr:colOff>
      <xdr:row>8</xdr:row>
      <xdr:rowOff>76200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3D41F1A-112C-A63C-736F-2348032A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3199" y="228600"/>
          <a:ext cx="3086101" cy="17145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A73BE2F-AC51-4C7B-A54E-1929E5011D75}" autoFormatId="16" applyNumberFormats="0" applyBorderFormats="0" applyFontFormats="0" applyPatternFormats="0" applyAlignmentFormats="0" applyWidthHeightFormats="0">
  <queryTableRefresh nextId="39">
    <queryTableFields count="38">
      <queryTableField id="1" name="anexos_unid" tableColumnId="1"/>
      <queryTableField id="2" name="Prod_unid" tableColumnId="2"/>
      <queryTableField id="3" name="Empresa_unid" tableColumnId="3"/>
      <queryTableField id="4" name="NumPer_unid" tableColumnId="4"/>
      <queryTableField id="5" name="Obra_unid" tableColumnId="5"/>
      <queryTableField id="6" name="NumObe_unid" tableColumnId="6"/>
      <queryTableField id="7" name="Cod_obe" tableColumnId="7"/>
      <queryTableField id="8" name="FracaoIdeal_unid" tableColumnId="8"/>
      <queryTableField id="9" name="FracaoIdealDecimal_unid" tableColumnId="9"/>
      <queryTableField id="10" name="Identificador_unid" tableColumnId="10"/>
      <queryTableField id="11" name="Qtde_unid" tableColumnId="11"/>
      <queryTableField id="12" name="Codigo_Unid" tableColumnId="12"/>
      <queryTableField id="13" name="PorcentPr_Unid" tableColumnId="13"/>
      <queryTableField id="14" name="Vendido_unid" tableColumnId="14"/>
      <queryTableField id="15" name="TipoContrato_udt" tableColumnId="15"/>
      <queryTableField id="16" name="NumCategStatus_unid" tableColumnId="16"/>
      <queryTableField id="17" name="Desc_csup" tableColumnId="17"/>
      <queryTableField id="18" name="CodTipProd_unid" tableColumnId="18"/>
      <queryTableField id="19" name="Descricao_tipprod" tableColumnId="19"/>
      <queryTableField id="20" name="ReterPrimAluguel_udt" tableColumnId="20"/>
      <queryTableField id="21" name="PorcentComissao_unid" tableColumnId="21"/>
      <queryTableField id="22" name="DataReconhecimentoReceitaMapa_unid" tableColumnId="22"/>
      <queryTableField id="23" name="DataEntregaChaves_unid" tableColumnId="23"/>
      <queryTableField id="24" name="DataCad_unid" tableColumnId="24"/>
      <queryTableField id="25" name="UsrCad_unid" tableColumnId="25"/>
      <queryTableField id="26" name="C1_unid" tableColumnId="26"/>
      <queryTableField id="27" name="C2_unid" tableColumnId="27"/>
      <queryTableField id="28" name="C3_unid" tableColumnId="28"/>
      <queryTableField id="29" name="C4_unid" tableColumnId="29"/>
      <queryTableField id="30" name="C5_unid" tableColumnId="30"/>
      <queryTableField id="31" name="C6_unid" tableColumnId="31"/>
      <queryTableField id="32" name="C7_unid" tableColumnId="32"/>
      <queryTableField id="33" name="C8_unid" tableColumnId="33"/>
      <queryTableField id="34" name="C9_unid" tableColumnId="34"/>
      <queryTableField id="35" name="PrecoMin" tableColumnId="35"/>
      <queryTableField id="36" name="Descr_status" tableColumnId="36"/>
      <queryTableField id="37" name="ObjEspelhoTop_unid" tableColumnId="37"/>
      <queryTableField id="38" name="ObjEspelhoLeft_unid" tableColumnId="3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B989B9-57C3-4EA1-B116-AA0B7889C626}" name="TV_Azure" displayName="TV_Azure" ref="B77:H401" totalsRowShown="0" headerRowDxfId="79" headerRowBorderDxfId="77" tableBorderDxfId="78">
  <autoFilter ref="B77:H401" xr:uid="{2BB989B9-57C3-4EA1-B116-AA0B7889C626}">
    <filterColumn colId="3">
      <filters>
        <filter val="Disponível"/>
      </filters>
    </filterColumn>
  </autoFilter>
  <tableColumns count="7">
    <tableColumn id="1" xr3:uid="{A14129EC-DECC-4DDC-BE63-641E9CC0A4EB}" name="UNIDADE" dataDxfId="76"/>
    <tableColumn id="2" xr3:uid="{34B4BD57-1012-4AA0-BBF2-2B90A6AFE662}" name="Peso %" dataDxfId="75">
      <calculatedColumnFormula>L78</calculatedColumnFormula>
    </tableColumn>
    <tableColumn id="3" xr3:uid="{85A773DB-00CD-4C24-AF83-62FED3B42429}" name="Descrição" dataDxfId="74"/>
    <tableColumn id="4" xr3:uid="{724E7D43-3EB8-4812-842F-F9A560FB67AC}" name="Status" dataDxfId="73"/>
    <tableColumn id="5" xr3:uid="{C11BF0B9-E790-4ADC-916F-F0B5936E8EBE}" name="VGV Tabela" dataDxfId="72">
      <calculatedColumnFormula>ROUND((VLOOKUP(D78,$B$41:$E$58,4,FALSE)*G78)*C78,0)</calculatedColumnFormula>
    </tableColumn>
    <tableColumn id="6" xr3:uid="{7A867EBD-18A3-48C8-B78E-5054DCCCF432}" name="Area Privativa" dataDxfId="71"/>
    <tableColumn id="7" xr3:uid="{2C791D77-9F27-4C43-ADA4-AB22FA713D81}" name="Preço/m2 Tabela" dataDxfId="70" dataCellStyle="Moeda">
      <calculatedColumnFormula>F78/G78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A67D01-9414-4EE6-9962-60D692F2C3C4}" name="Consulta1" displayName="Consulta1" ref="A1:AL324" tableType="queryTable" totalsRowShown="0">
  <autoFilter ref="A1:AL324" xr:uid="{A9A67D01-9414-4EE6-9962-60D692F2C3C4}"/>
  <tableColumns count="38">
    <tableColumn id="1" xr3:uid="{D1F9B4A4-3C0E-48D2-96CC-FE0DA6E04D78}" uniqueName="1" name="anexos_unid" queryTableFieldId="1"/>
    <tableColumn id="2" xr3:uid="{D24C2D66-120E-4DE0-8B10-980EBA34CB28}" uniqueName="2" name="Prod_unid" queryTableFieldId="2"/>
    <tableColumn id="3" xr3:uid="{1BE2ABB4-60CD-456A-AB62-AE8BA4120EF4}" uniqueName="3" name="Empresa_unid" queryTableFieldId="3"/>
    <tableColumn id="4" xr3:uid="{6E74E7D4-C54F-4F69-879E-22FEE52D02E9}" uniqueName="4" name="NumPer_unid" queryTableFieldId="4"/>
    <tableColumn id="5" xr3:uid="{6D44C5DF-E10F-497E-8564-65335BBCDEBB}" uniqueName="5" name="Obra_unid" queryTableFieldId="5" dataDxfId="69"/>
    <tableColumn id="6" xr3:uid="{080EB34F-26A1-4CF5-BA97-C823D4AA648B}" uniqueName="6" name="NumObe_unid" queryTableFieldId="6"/>
    <tableColumn id="7" xr3:uid="{5D0EB524-AEB8-4AF0-838B-B1CC3E57EBE5}" uniqueName="7" name="Cod_obe" queryTableFieldId="7" dataDxfId="68"/>
    <tableColumn id="8" xr3:uid="{480928BB-543D-44C9-91FB-1D76A605DA5E}" uniqueName="8" name="FracaoIdeal_unid" queryTableFieldId="8"/>
    <tableColumn id="9" xr3:uid="{3474DB76-03D5-4A64-B0B4-4EA7597EBA66}" uniqueName="9" name="FracaoIdealDecimal_unid" queryTableFieldId="9"/>
    <tableColumn id="10" xr3:uid="{645E6B09-73E4-402C-9694-957ECAFF8FED}" uniqueName="10" name="Identificador_unid" queryTableFieldId="10"/>
    <tableColumn id="11" xr3:uid="{78B7D052-5FCA-41BB-B90C-123C4C39D269}" uniqueName="11" name="Qtde_unid" queryTableFieldId="11"/>
    <tableColumn id="12" xr3:uid="{72EA3CCD-C7DA-492F-B8FF-91A9E3D13583}" uniqueName="12" name="Codigo_Unid" queryTableFieldId="12" dataDxfId="67"/>
    <tableColumn id="13" xr3:uid="{DEBE0821-74E0-4664-A731-48078873DE16}" uniqueName="13" name="PorcentPr_Unid" queryTableFieldId="13"/>
    <tableColumn id="14" xr3:uid="{79E4103A-32D2-444E-A026-7926BF92C50D}" uniqueName="14" name="Vendido_unid" queryTableFieldId="14"/>
    <tableColumn id="15" xr3:uid="{B336A114-6D04-44A1-B5A1-CB288970DDA3}" uniqueName="15" name="TipoContrato_udt" queryTableFieldId="15"/>
    <tableColumn id="16" xr3:uid="{1673C413-72DD-4397-89D5-88C6BF205CF9}" uniqueName="16" name="NumCategStatus_unid" queryTableFieldId="16"/>
    <tableColumn id="17" xr3:uid="{0F62414B-6C35-4EDB-A6F9-164731A943BB}" uniqueName="17" name="Desc_csup" queryTableFieldId="17" dataDxfId="66"/>
    <tableColumn id="18" xr3:uid="{C8452BD4-C3AB-4568-8801-147F787CED4E}" uniqueName="18" name="CodTipProd_unid" queryTableFieldId="18" dataDxfId="65"/>
    <tableColumn id="19" xr3:uid="{AB73E473-D16E-4F0B-95E5-278B37ACFC3D}" uniqueName="19" name="Descricao_tipprod" queryTableFieldId="19" dataDxfId="64"/>
    <tableColumn id="20" xr3:uid="{4B894EC5-98D4-4562-A7E3-87ED143C817C}" uniqueName="20" name="ReterPrimAluguel_udt" queryTableFieldId="20"/>
    <tableColumn id="21" xr3:uid="{DC44FDA8-8357-4D94-A225-FA9469E8DABB}" uniqueName="21" name="PorcentComissao_unid" queryTableFieldId="21"/>
    <tableColumn id="22" xr3:uid="{5387BEB5-8D66-49DF-9DF8-4CC831CD469A}" uniqueName="22" name="DataReconhecimentoReceitaMapa_unid" queryTableFieldId="22" dataDxfId="63"/>
    <tableColumn id="23" xr3:uid="{B0028D85-0304-4501-AE4A-EB72FF983017}" uniqueName="23" name="DataEntregaChaves_unid" queryTableFieldId="23" dataDxfId="62"/>
    <tableColumn id="24" xr3:uid="{9F20CF6F-CFAF-436F-99C0-1E6E45778EC1}" uniqueName="24" name="DataCad_unid" queryTableFieldId="24" dataDxfId="61"/>
    <tableColumn id="25" xr3:uid="{D6418BBB-5FDE-407E-9DC6-B94611579B81}" uniqueName="25" name="UsrCad_unid" queryTableFieldId="25" dataDxfId="60"/>
    <tableColumn id="26" xr3:uid="{FA98AE05-D6F4-4962-9E7A-50CA05956CAA}" uniqueName="26" name="C1_unid" queryTableFieldId="26" dataDxfId="59"/>
    <tableColumn id="27" xr3:uid="{ED88FB61-FCE4-4797-A70D-7178D2E2C050}" uniqueName="27" name="C2_unid" queryTableFieldId="27" dataDxfId="58"/>
    <tableColumn id="28" xr3:uid="{610964BB-C338-40A2-A024-404D57FADF1D}" uniqueName="28" name="C3_unid" queryTableFieldId="28" dataDxfId="57"/>
    <tableColumn id="29" xr3:uid="{1586EE1D-98AF-43DE-93A4-3F03DAEB2D79}" uniqueName="29" name="C4_unid" queryTableFieldId="29" dataDxfId="56"/>
    <tableColumn id="30" xr3:uid="{B5F8624B-0F3D-4845-9993-6B3F357C2536}" uniqueName="30" name="C5_unid" queryTableFieldId="30" dataDxfId="55"/>
    <tableColumn id="31" xr3:uid="{5D496CE4-2347-4C80-AC9C-FACEAB69BC1F}" uniqueName="31" name="C6_unid" queryTableFieldId="31" dataDxfId="54"/>
    <tableColumn id="32" xr3:uid="{0A1CEC02-EEC6-4B09-B0B5-541C58DA0383}" uniqueName="32" name="C7_unid" queryTableFieldId="32" dataDxfId="53"/>
    <tableColumn id="33" xr3:uid="{E37EA7B1-0F2C-412E-981D-00DFF61BA4CC}" uniqueName="33" name="C8_unid" queryTableFieldId="33" dataDxfId="52"/>
    <tableColumn id="34" xr3:uid="{C04AE663-E9B9-4341-B898-5AC7ACA364A5}" uniqueName="34" name="C9_unid" queryTableFieldId="34" dataDxfId="51"/>
    <tableColumn id="35" xr3:uid="{13E2C78F-69B5-457D-B7C0-BC8DC12124A1}" uniqueName="35" name="PrecoMin" queryTableFieldId="35"/>
    <tableColumn id="36" xr3:uid="{BEE026CE-D842-4CBF-B961-F93A79F47961}" uniqueName="36" name="Descr_status" queryTableFieldId="36" dataDxfId="50"/>
    <tableColumn id="37" xr3:uid="{B25EFA01-8664-41D3-9FC8-9870ECD77E32}" uniqueName="37" name="ObjEspelhoTop_unid" queryTableFieldId="37"/>
    <tableColumn id="38" xr3:uid="{423334AA-671B-419E-B7BA-53D482DDAC17}" uniqueName="38" name="ObjEspelhoLeft_unid" queryTableFieldId="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2897-6B59-4DE2-9591-36B6714E5147}">
  <dimension ref="A1:AN920"/>
  <sheetViews>
    <sheetView tabSelected="1" zoomScale="194" workbookViewId="0">
      <selection activeCell="D156" sqref="D156"/>
    </sheetView>
  </sheetViews>
  <sheetFormatPr defaultColWidth="9.140625" defaultRowHeight="12.95"/>
  <cols>
    <col min="1" max="1" width="14.140625" customWidth="1"/>
    <col min="2" max="2" width="16" customWidth="1"/>
    <col min="3" max="3" width="18.7109375" bestFit="1" customWidth="1"/>
    <col min="4" max="4" width="19.42578125" customWidth="1"/>
    <col min="5" max="5" width="15.7109375" customWidth="1"/>
    <col min="6" max="6" width="14.42578125" customWidth="1"/>
    <col min="7" max="7" width="22.28515625" customWidth="1"/>
    <col min="8" max="8" width="16.5703125" customWidth="1"/>
    <col min="9" max="9" width="14.85546875" customWidth="1"/>
    <col min="10" max="10" width="12.7109375" customWidth="1"/>
    <col min="11" max="11" width="14.7109375" customWidth="1"/>
    <col min="12" max="12" width="12.85546875" customWidth="1"/>
    <col min="13" max="13" width="13.85546875" customWidth="1"/>
    <col min="14" max="14" width="13.42578125" customWidth="1"/>
    <col min="15" max="15" width="14.28515625" bestFit="1" customWidth="1"/>
    <col min="16" max="16" width="14.42578125" bestFit="1" customWidth="1"/>
    <col min="17" max="17" width="15.28515625" customWidth="1"/>
    <col min="18" max="21" width="15.7109375" customWidth="1"/>
    <col min="23" max="23" width="10.42578125" customWidth="1"/>
    <col min="25" max="25" width="11" customWidth="1"/>
    <col min="27" max="27" width="11.140625" customWidth="1"/>
    <col min="29" max="29" width="11.7109375" customWidth="1"/>
    <col min="31" max="31" width="11.7109375" customWidth="1"/>
    <col min="33" max="33" width="11.7109375" customWidth="1"/>
    <col min="35" max="35" width="11.7109375" customWidth="1"/>
    <col min="37" max="37" width="11.7109375" customWidth="1"/>
    <col min="39" max="39" width="11.7109375" customWidth="1"/>
    <col min="41" max="41" width="11.42578125" bestFit="1" customWidth="1"/>
    <col min="43" max="43" width="11.42578125" bestFit="1" customWidth="1"/>
    <col min="45" max="45" width="11.42578125" bestFit="1" customWidth="1"/>
    <col min="47" max="47" width="11.42578125" bestFit="1" customWidth="1"/>
    <col min="49" max="49" width="11.42578125" bestFit="1" customWidth="1"/>
    <col min="51" max="51" width="11.42578125" bestFit="1" customWidth="1"/>
    <col min="53" max="53" width="11.42578125" bestFit="1" customWidth="1"/>
    <col min="55" max="55" width="11.42578125" bestFit="1" customWidth="1"/>
    <col min="57" max="57" width="11.42578125" bestFit="1" customWidth="1"/>
    <col min="59" max="59" width="11.42578125" bestFit="1" customWidth="1"/>
  </cols>
  <sheetData>
    <row r="1" spans="1:18">
      <c r="A1" s="359" t="s">
        <v>0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1"/>
      <c r="M1" s="362"/>
      <c r="N1" s="362"/>
      <c r="O1" s="362"/>
      <c r="P1" s="362"/>
      <c r="Q1" s="362"/>
    </row>
    <row r="2" spans="1:18" s="367" customFormat="1">
      <c r="A2" s="363"/>
      <c r="B2" s="364"/>
      <c r="C2" s="364"/>
      <c r="D2" s="365"/>
      <c r="E2" s="365"/>
      <c r="F2" s="364"/>
      <c r="G2" s="364"/>
      <c r="H2" s="364"/>
      <c r="I2" s="364"/>
      <c r="J2" s="364"/>
      <c r="K2" s="364"/>
      <c r="L2" s="366"/>
    </row>
    <row r="3" spans="1:18" ht="12.75" customHeight="1">
      <c r="A3" s="364"/>
      <c r="B3" s="531" t="s">
        <v>1</v>
      </c>
      <c r="C3" s="531"/>
      <c r="D3" s="23" t="s">
        <v>2</v>
      </c>
      <c r="E3" s="23" t="s">
        <v>3</v>
      </c>
      <c r="F3" s="532" t="s">
        <v>4</v>
      </c>
      <c r="G3" s="532" t="s">
        <v>5</v>
      </c>
      <c r="H3" s="364"/>
      <c r="I3" s="364"/>
      <c r="J3" s="364"/>
      <c r="K3" s="364"/>
      <c r="L3" s="366"/>
      <c r="M3" s="367"/>
      <c r="N3" s="367"/>
      <c r="O3" s="367"/>
      <c r="P3" s="367"/>
      <c r="Q3" s="367"/>
    </row>
    <row r="4" spans="1:18" ht="12.75" customHeight="1">
      <c r="A4" s="364"/>
      <c r="B4" s="368" t="s">
        <v>6</v>
      </c>
      <c r="C4" s="369"/>
      <c r="D4" s="29">
        <v>2021</v>
      </c>
      <c r="E4" s="29">
        <v>11</v>
      </c>
      <c r="F4" s="533"/>
      <c r="G4" s="533"/>
      <c r="H4" s="370"/>
      <c r="I4" s="370"/>
      <c r="J4" s="370"/>
      <c r="K4" s="370"/>
      <c r="L4" s="366"/>
      <c r="M4" s="367"/>
      <c r="N4" s="367"/>
      <c r="O4" s="367"/>
      <c r="P4" s="367"/>
      <c r="Q4" s="367"/>
    </row>
    <row r="5" spans="1:18" ht="12.75" customHeight="1">
      <c r="A5" s="364"/>
      <c r="B5" s="368" t="s">
        <v>7</v>
      </c>
      <c r="C5" s="371">
        <v>45108</v>
      </c>
      <c r="D5" s="29">
        <f>YEAR(C5)</f>
        <v>2023</v>
      </c>
      <c r="E5" s="29">
        <v>7</v>
      </c>
      <c r="F5" s="534"/>
      <c r="G5" s="534"/>
      <c r="H5" s="364"/>
      <c r="I5" s="364"/>
      <c r="J5" s="364"/>
      <c r="K5" s="364"/>
      <c r="L5" s="366"/>
      <c r="M5" s="367"/>
      <c r="N5" s="367"/>
      <c r="O5" s="367"/>
      <c r="P5" s="367"/>
      <c r="Q5" s="367"/>
    </row>
    <row r="6" spans="1:18" ht="12.75" customHeight="1">
      <c r="A6" s="364"/>
      <c r="B6" s="368" t="s">
        <v>8</v>
      </c>
      <c r="C6" s="27">
        <v>45868</v>
      </c>
      <c r="D6" s="29">
        <f>YEAR(C6)</f>
        <v>2025</v>
      </c>
      <c r="E6" s="29">
        <f>MONTH(C6)</f>
        <v>7</v>
      </c>
      <c r="F6" s="372">
        <f>IF(DAYS360(DATE(D5,E5,1),C6)/30&lt;0,0,DAYS360(DATE(D5,E5,1),C6)/30)</f>
        <v>24.966666666666665</v>
      </c>
      <c r="G6" s="511">
        <f>F6-2</f>
        <v>22.966666666666665</v>
      </c>
      <c r="H6" s="373"/>
      <c r="I6" s="374"/>
      <c r="J6" s="370"/>
      <c r="K6" s="370"/>
      <c r="L6" s="366"/>
      <c r="M6" s="367"/>
      <c r="N6" s="367"/>
      <c r="O6" s="367"/>
      <c r="P6" s="367"/>
      <c r="Q6" s="367"/>
    </row>
    <row r="7" spans="1:18">
      <c r="A7" s="364"/>
      <c r="B7" s="364"/>
      <c r="C7" s="364"/>
      <c r="D7" s="364"/>
      <c r="E7" s="364"/>
      <c r="F7" s="364"/>
      <c r="G7" s="364"/>
      <c r="H7" s="364"/>
      <c r="I7" s="364"/>
      <c r="J7" s="364"/>
      <c r="K7" s="364"/>
      <c r="L7" s="366"/>
      <c r="M7" s="367"/>
      <c r="N7" s="367"/>
      <c r="O7" s="367"/>
      <c r="P7" s="367"/>
      <c r="Q7" s="367"/>
    </row>
    <row r="8" spans="1:18" ht="14.1">
      <c r="A8" s="364"/>
      <c r="B8" s="375" t="s">
        <v>9</v>
      </c>
      <c r="C8" s="375" t="s">
        <v>10</v>
      </c>
      <c r="D8" s="375" t="s">
        <v>11</v>
      </c>
      <c r="E8" s="376" t="s">
        <v>12</v>
      </c>
      <c r="F8" s="364"/>
      <c r="G8" s="367"/>
      <c r="H8" s="377" t="s">
        <v>13</v>
      </c>
      <c r="I8" s="377" t="s">
        <v>14</v>
      </c>
      <c r="J8" s="377" t="s">
        <v>15</v>
      </c>
      <c r="K8" s="377" t="s">
        <v>16</v>
      </c>
      <c r="L8" s="364"/>
      <c r="M8" s="366"/>
      <c r="N8" s="367"/>
      <c r="O8" s="378"/>
      <c r="P8" s="378"/>
      <c r="Q8" s="367"/>
      <c r="R8" s="367"/>
    </row>
    <row r="9" spans="1:18">
      <c r="A9" s="364"/>
      <c r="B9" s="379" t="s">
        <v>17</v>
      </c>
      <c r="C9" s="380"/>
      <c r="D9" s="381">
        <f>C9*$C$462</f>
        <v>0</v>
      </c>
      <c r="E9" s="382" t="s">
        <v>18</v>
      </c>
      <c r="F9" s="383"/>
      <c r="G9" s="384" t="s">
        <v>19</v>
      </c>
      <c r="H9" s="135">
        <f>COUNTA(B79:B401)</f>
        <v>323</v>
      </c>
      <c r="I9" s="385"/>
      <c r="J9" s="385">
        <f>COUNTIF(E79:E401,"&lt;&gt;Disponível")</f>
        <v>254</v>
      </c>
      <c r="K9" s="382">
        <f>H9-I9-J9</f>
        <v>69</v>
      </c>
      <c r="L9" s="370"/>
      <c r="M9" s="366"/>
      <c r="N9" s="386"/>
      <c r="O9" s="378"/>
      <c r="P9" s="378"/>
      <c r="Q9" s="367"/>
      <c r="R9" s="367"/>
    </row>
    <row r="10" spans="1:18">
      <c r="A10" s="364"/>
      <c r="B10" s="368" t="s">
        <v>20</v>
      </c>
      <c r="C10" s="381"/>
      <c r="D10" s="381">
        <f>C10*(1+0.9489%)^(ROUND((DATE(D5,E5,1)-DATE(D4,E4,1))/30,0))</f>
        <v>0</v>
      </c>
      <c r="E10" s="383"/>
      <c r="F10" s="383"/>
      <c r="G10" s="383"/>
      <c r="H10" s="364"/>
      <c r="I10" s="387"/>
      <c r="J10" s="387"/>
      <c r="K10" s="387"/>
      <c r="L10" s="387"/>
      <c r="M10" s="387"/>
      <c r="N10" s="388"/>
      <c r="O10" s="378"/>
      <c r="P10" s="367"/>
      <c r="Q10" s="367"/>
    </row>
    <row r="11" spans="1:18">
      <c r="A11" s="364"/>
      <c r="B11" s="364"/>
      <c r="D11" s="364"/>
      <c r="E11" s="364"/>
      <c r="F11" s="364"/>
      <c r="G11" s="364"/>
      <c r="H11" s="364"/>
      <c r="I11" s="370"/>
      <c r="J11" s="370"/>
      <c r="K11" s="370"/>
      <c r="L11" s="366"/>
      <c r="M11" s="367"/>
      <c r="N11" s="378"/>
      <c r="O11" s="378"/>
      <c r="P11" s="367"/>
      <c r="Q11" s="367"/>
    </row>
    <row r="12" spans="1:18" ht="6" customHeight="1">
      <c r="A12" s="367"/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7"/>
      <c r="N12" s="367"/>
      <c r="O12" s="367"/>
      <c r="P12" s="367"/>
      <c r="Q12" s="367"/>
    </row>
    <row r="13" spans="1:18" ht="27" customHeight="1">
      <c r="A13" s="367"/>
      <c r="B13" s="367"/>
      <c r="C13" s="377" t="s">
        <v>21</v>
      </c>
      <c r="D13" s="377" t="s">
        <v>22</v>
      </c>
      <c r="E13" s="377" t="s">
        <v>23</v>
      </c>
      <c r="F13" s="389" t="s">
        <v>13</v>
      </c>
      <c r="G13" s="390" t="s">
        <v>24</v>
      </c>
      <c r="H13" s="367"/>
      <c r="I13" s="367"/>
      <c r="J13" s="367"/>
      <c r="K13" s="367"/>
      <c r="L13" s="367"/>
      <c r="M13" s="367"/>
      <c r="N13" s="367"/>
      <c r="O13" s="367"/>
      <c r="P13" s="367"/>
      <c r="Q13" s="367"/>
    </row>
    <row r="14" spans="1:18">
      <c r="A14" s="367"/>
      <c r="B14" s="384" t="s">
        <v>25</v>
      </c>
      <c r="C14" s="391">
        <v>0.04</v>
      </c>
      <c r="D14" s="391">
        <v>0</v>
      </c>
      <c r="E14" s="392">
        <v>0.01</v>
      </c>
      <c r="F14" s="393">
        <f>SUM(C14:D14)+(E14)</f>
        <v>0.05</v>
      </c>
      <c r="G14" s="394">
        <v>0</v>
      </c>
      <c r="H14" s="367"/>
      <c r="I14" s="367"/>
      <c r="J14" s="367"/>
      <c r="K14" s="367"/>
      <c r="L14" s="367"/>
      <c r="M14" s="367"/>
      <c r="N14" s="367"/>
      <c r="O14" s="367"/>
      <c r="P14" s="367"/>
      <c r="Q14" s="367"/>
    </row>
    <row r="15" spans="1:18">
      <c r="A15" s="367"/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7"/>
      <c r="N15" s="367"/>
      <c r="O15" s="367"/>
      <c r="P15" s="367"/>
      <c r="Q15" s="367"/>
    </row>
    <row r="16" spans="1:18" ht="14.1">
      <c r="A16" s="367"/>
      <c r="B16" s="535" t="s">
        <v>26</v>
      </c>
      <c r="C16" s="535"/>
      <c r="D16" s="535"/>
      <c r="E16" s="535"/>
      <c r="F16" s="535"/>
      <c r="G16" s="378"/>
      <c r="H16" s="395" t="s">
        <v>27</v>
      </c>
      <c r="I16" s="396"/>
      <c r="J16" s="370"/>
      <c r="K16" s="366"/>
      <c r="L16" s="370"/>
      <c r="M16" s="367"/>
      <c r="N16" s="367"/>
      <c r="O16" s="367"/>
      <c r="P16" s="367"/>
      <c r="Q16" s="367"/>
    </row>
    <row r="17" spans="1:21" ht="14.1">
      <c r="A17" s="367"/>
      <c r="B17" s="169" t="s">
        <v>28</v>
      </c>
      <c r="C17" s="169" t="s">
        <v>29</v>
      </c>
      <c r="D17" s="173" t="s">
        <v>30</v>
      </c>
      <c r="E17" s="169" t="s">
        <v>31</v>
      </c>
      <c r="F17" s="169" t="s">
        <v>32</v>
      </c>
      <c r="G17" s="378"/>
      <c r="H17" s="395" t="s">
        <v>33</v>
      </c>
      <c r="I17" s="397"/>
      <c r="J17" s="398"/>
      <c r="K17" s="387"/>
      <c r="L17" s="387"/>
      <c r="M17" s="367"/>
      <c r="N17" s="367"/>
      <c r="O17" s="367"/>
      <c r="P17" s="367"/>
      <c r="Q17" s="367"/>
    </row>
    <row r="18" spans="1:21" ht="50.25" customHeight="1">
      <c r="A18" s="367"/>
      <c r="B18" s="399"/>
      <c r="C18" s="399"/>
      <c r="D18" s="400"/>
      <c r="E18" s="400"/>
      <c r="F18" s="400"/>
      <c r="G18" s="378"/>
      <c r="H18" s="401" t="s">
        <v>34</v>
      </c>
      <c r="I18" s="402" t="s">
        <v>35</v>
      </c>
      <c r="J18" s="370"/>
      <c r="K18" s="366"/>
      <c r="L18" s="370"/>
      <c r="M18" s="367"/>
      <c r="N18" s="367"/>
      <c r="O18" s="367"/>
      <c r="P18" s="367"/>
      <c r="Q18" s="367"/>
    </row>
    <row r="19" spans="1:21" ht="25.5" customHeight="1">
      <c r="A19" s="367"/>
      <c r="B19" s="403"/>
      <c r="C19" s="403"/>
      <c r="D19" s="403"/>
      <c r="E19" s="403"/>
      <c r="F19" s="403"/>
      <c r="H19" s="404"/>
      <c r="I19" s="370"/>
      <c r="J19" s="370"/>
      <c r="K19" s="366"/>
      <c r="L19" s="370"/>
      <c r="M19" s="367"/>
      <c r="N19" s="367"/>
      <c r="O19" s="367"/>
      <c r="P19" s="367"/>
      <c r="Q19" s="367"/>
    </row>
    <row r="20" spans="1:21" ht="25.5" customHeight="1">
      <c r="A20" s="367"/>
      <c r="B20" s="405" t="s">
        <v>36</v>
      </c>
      <c r="C20" s="394" t="s">
        <v>37</v>
      </c>
      <c r="D20" s="367"/>
      <c r="E20" s="367"/>
      <c r="F20" s="378"/>
      <c r="G20" s="406"/>
      <c r="H20" s="378"/>
      <c r="I20" s="407"/>
      <c r="J20" s="407"/>
      <c r="K20" s="407"/>
      <c r="L20" s="408"/>
      <c r="M20" s="378"/>
      <c r="N20" s="378"/>
      <c r="O20" s="367"/>
      <c r="P20" s="367"/>
      <c r="Q20" s="367"/>
    </row>
    <row r="21" spans="1:21" ht="25.5" customHeight="1">
      <c r="A21" s="367"/>
      <c r="B21" s="405" t="s">
        <v>38</v>
      </c>
      <c r="C21" s="409">
        <v>0.03</v>
      </c>
      <c r="D21" s="367"/>
      <c r="E21" s="367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67"/>
      <c r="Q21" s="367"/>
    </row>
    <row r="22" spans="1:21" ht="22.5" customHeight="1">
      <c r="A22" s="367"/>
      <c r="B22" s="405" t="s">
        <v>39</v>
      </c>
      <c r="C22" s="409">
        <v>0</v>
      </c>
      <c r="D22" s="367"/>
      <c r="E22" s="367"/>
      <c r="F22" s="378"/>
      <c r="G22" s="378"/>
      <c r="H22" s="378"/>
      <c r="I22" s="378"/>
      <c r="J22" s="378"/>
      <c r="K22" s="378"/>
      <c r="L22" s="378"/>
      <c r="M22" s="378"/>
      <c r="N22" s="378"/>
      <c r="O22" s="378"/>
      <c r="P22" s="367"/>
      <c r="Q22" s="367"/>
    </row>
    <row r="23" spans="1:21" ht="12.75" customHeight="1">
      <c r="F23" s="378"/>
      <c r="G23" s="378"/>
      <c r="H23" s="378"/>
      <c r="I23" s="378"/>
      <c r="J23" s="378"/>
      <c r="K23" s="378"/>
      <c r="L23" s="378"/>
      <c r="M23" s="378"/>
      <c r="N23" s="378"/>
      <c r="O23" s="378"/>
    </row>
    <row r="24" spans="1:21" ht="12.75" hidden="1" customHeight="1">
      <c r="F24" s="378"/>
      <c r="G24" s="378"/>
      <c r="H24" s="378"/>
      <c r="I24" s="378"/>
      <c r="J24" s="378"/>
      <c r="K24" s="378"/>
      <c r="L24" s="378"/>
      <c r="M24" s="378"/>
      <c r="N24" s="378"/>
      <c r="O24" s="378"/>
    </row>
    <row r="25" spans="1:21" ht="12.75" hidden="1" customHeight="1"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R25" s="530"/>
      <c r="S25" s="530"/>
      <c r="T25" s="530"/>
      <c r="U25" s="530"/>
    </row>
    <row r="26" spans="1:21" ht="25.5" hidden="1" customHeight="1">
      <c r="F26" s="378"/>
      <c r="G26" s="378"/>
      <c r="H26" s="378"/>
      <c r="I26" s="378"/>
      <c r="J26" s="378"/>
      <c r="K26" s="378"/>
      <c r="L26" s="378"/>
      <c r="M26" s="378"/>
      <c r="N26" s="378"/>
      <c r="O26" s="378"/>
      <c r="R26" s="410"/>
      <c r="S26" s="410"/>
      <c r="T26" s="410"/>
      <c r="U26" s="410"/>
    </row>
    <row r="27" spans="1:21" ht="12.75" hidden="1" customHeight="1"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R27" s="411"/>
      <c r="S27" s="412"/>
      <c r="T27" s="411"/>
      <c r="U27" s="412"/>
    </row>
    <row r="28" spans="1:21" ht="12.75" hidden="1" customHeight="1"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R28" s="411"/>
      <c r="S28" s="412"/>
      <c r="T28" s="411"/>
      <c r="U28" s="412"/>
    </row>
    <row r="29" spans="1:21" ht="12.75" hidden="1" customHeight="1"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R29" s="411"/>
      <c r="S29" s="412"/>
      <c r="T29" s="411"/>
      <c r="U29" s="412"/>
    </row>
    <row r="30" spans="1:21" ht="12.75" hidden="1" customHeight="1">
      <c r="F30" s="378"/>
      <c r="G30" s="378"/>
      <c r="H30" s="378"/>
      <c r="I30" s="378"/>
      <c r="J30" s="378"/>
      <c r="K30" s="378"/>
      <c r="L30" s="378"/>
      <c r="M30" s="378"/>
      <c r="N30" s="378"/>
      <c r="O30" s="378"/>
      <c r="R30" s="411"/>
      <c r="S30" s="412"/>
      <c r="T30" s="411"/>
      <c r="U30" s="412"/>
    </row>
    <row r="31" spans="1:21" ht="12.75" hidden="1" customHeight="1">
      <c r="F31" s="378"/>
      <c r="G31" s="378"/>
      <c r="H31" s="378"/>
      <c r="I31" s="378"/>
      <c r="J31" s="378"/>
      <c r="K31" s="378"/>
      <c r="L31" s="378"/>
      <c r="M31" s="378"/>
      <c r="N31" s="378"/>
      <c r="O31" s="378"/>
      <c r="R31" s="411"/>
      <c r="S31" s="412"/>
      <c r="T31" s="411"/>
      <c r="U31" s="412"/>
    </row>
    <row r="32" spans="1:21" ht="12.75" hidden="1" customHeight="1">
      <c r="F32" s="378"/>
      <c r="G32" s="378"/>
      <c r="H32" s="378"/>
      <c r="I32" s="378"/>
      <c r="J32" s="378"/>
      <c r="K32" s="378"/>
      <c r="L32" s="378"/>
      <c r="M32" s="378"/>
      <c r="N32" s="378"/>
      <c r="O32" s="378"/>
      <c r="R32" s="411"/>
      <c r="S32" s="412"/>
      <c r="T32" s="411"/>
      <c r="U32" s="412"/>
    </row>
    <row r="33" spans="1:21" ht="12.75" hidden="1" customHeight="1">
      <c r="F33" s="378"/>
      <c r="G33" s="378"/>
      <c r="H33" s="378"/>
      <c r="I33" s="378"/>
      <c r="J33" s="378"/>
      <c r="K33" s="378"/>
      <c r="L33" s="378"/>
      <c r="M33" s="378"/>
      <c r="N33" s="378"/>
      <c r="O33" s="378"/>
      <c r="R33" s="411"/>
      <c r="S33" s="412"/>
      <c r="T33" s="411"/>
      <c r="U33" s="412"/>
    </row>
    <row r="34" spans="1:21" ht="12.75" hidden="1" customHeight="1"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R34" s="411"/>
      <c r="S34" s="412"/>
      <c r="T34" s="411"/>
      <c r="U34" s="412"/>
    </row>
    <row r="35" spans="1:21" ht="12.75" hidden="1" customHeight="1"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R35" s="411"/>
      <c r="S35" s="412"/>
      <c r="T35" s="411"/>
      <c r="U35" s="412"/>
    </row>
    <row r="36" spans="1:21" ht="12.75" hidden="1" customHeight="1">
      <c r="F36" s="378"/>
      <c r="G36" s="378"/>
      <c r="H36" s="378"/>
      <c r="I36" s="378"/>
      <c r="J36" s="378"/>
      <c r="K36" s="378"/>
      <c r="L36" s="378"/>
      <c r="M36" s="378"/>
      <c r="N36" s="378"/>
      <c r="O36" s="378"/>
      <c r="R36" s="411"/>
      <c r="S36" s="412"/>
      <c r="T36" s="411"/>
      <c r="U36" s="412"/>
    </row>
    <row r="37" spans="1:21" ht="12.75" hidden="1" customHeight="1"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R37" s="413"/>
      <c r="S37" s="413"/>
      <c r="T37" s="413"/>
      <c r="U37" s="413"/>
    </row>
    <row r="38" spans="1:21" ht="12.75" customHeight="1">
      <c r="A38" s="414"/>
      <c r="B38" s="415"/>
      <c r="C38" s="411"/>
      <c r="D38" s="416"/>
      <c r="E38" s="411"/>
      <c r="F38" s="417"/>
      <c r="G38" s="418"/>
      <c r="H38" s="406"/>
      <c r="I38" s="419"/>
      <c r="J38" s="419"/>
      <c r="K38" s="419"/>
      <c r="L38" s="378"/>
      <c r="M38" s="378"/>
      <c r="N38" s="378"/>
      <c r="O38" s="378"/>
      <c r="P38" s="367"/>
      <c r="Q38" s="367"/>
    </row>
    <row r="39" spans="1:21" ht="12.75" customHeight="1">
      <c r="A39" s="414"/>
      <c r="B39" s="536" t="s">
        <v>40</v>
      </c>
      <c r="C39" s="536"/>
      <c r="D39" s="536"/>
      <c r="E39" s="536"/>
      <c r="F39" s="406"/>
      <c r="G39" s="378"/>
      <c r="H39" s="406"/>
      <c r="I39" s="378"/>
      <c r="J39" s="378"/>
      <c r="K39" s="378"/>
      <c r="L39" s="378"/>
      <c r="M39" s="378"/>
      <c r="N39" s="378"/>
      <c r="O39" s="378"/>
      <c r="P39" s="367"/>
      <c r="Q39" s="367"/>
    </row>
    <row r="40" spans="1:21" ht="12.75" customHeight="1">
      <c r="A40" s="414"/>
      <c r="B40" s="420" t="s">
        <v>41</v>
      </c>
      <c r="C40" s="420" t="s">
        <v>42</v>
      </c>
      <c r="D40" s="420" t="s">
        <v>43</v>
      </c>
      <c r="E40" s="421" t="s">
        <v>44</v>
      </c>
      <c r="F40" s="406"/>
      <c r="G40" s="378"/>
      <c r="H40" s="406"/>
      <c r="I40" s="378"/>
      <c r="J40" s="378"/>
      <c r="K40" s="378"/>
      <c r="L40" s="419"/>
      <c r="M40" s="378"/>
      <c r="N40" s="422"/>
      <c r="O40" s="378"/>
      <c r="P40" s="367"/>
      <c r="Q40" s="367"/>
    </row>
    <row r="41" spans="1:21" ht="12.75" customHeight="1">
      <c r="A41" s="423">
        <v>1</v>
      </c>
      <c r="B41" s="134" t="s">
        <v>45</v>
      </c>
      <c r="C41" s="148">
        <f t="shared" ref="C41:C58" si="0">SUMIF($D$79:$D$401,B41,$G$79:$G$401)/COUNTIF($D$79:$D$401,B41)</f>
        <v>102.33</v>
      </c>
      <c r="D41" s="424">
        <f>E461*C41</f>
        <v>978353.23798835324</v>
      </c>
      <c r="E41" s="425">
        <f>D41/C41</f>
        <v>9560.7665199682724</v>
      </c>
      <c r="F41" s="426"/>
      <c r="G41" s="426"/>
      <c r="H41" s="427"/>
      <c r="I41" s="378"/>
      <c r="J41" s="378"/>
      <c r="K41" s="378"/>
      <c r="L41" s="378"/>
      <c r="M41" s="378"/>
      <c r="N41" s="378"/>
      <c r="O41" s="378"/>
      <c r="P41" s="367"/>
      <c r="Q41" s="367"/>
    </row>
    <row r="42" spans="1:21" ht="12.75" customHeight="1">
      <c r="A42" s="423">
        <v>2</v>
      </c>
      <c r="B42" s="134" t="s">
        <v>46</v>
      </c>
      <c r="C42" s="148">
        <f t="shared" si="0"/>
        <v>83.297499999999999</v>
      </c>
      <c r="D42" s="424">
        <f>G461*C42</f>
        <v>801697.2021917043</v>
      </c>
      <c r="E42" s="425">
        <f t="shared" ref="E42:E51" si="1">D42/C42</f>
        <v>9624.5049634347288</v>
      </c>
      <c r="F42" s="426"/>
      <c r="G42" s="426"/>
      <c r="H42" s="427"/>
      <c r="I42" s="378"/>
      <c r="J42" s="378"/>
      <c r="K42" s="378"/>
      <c r="L42" s="378"/>
      <c r="M42" s="378"/>
      <c r="N42" s="378"/>
      <c r="O42" s="378"/>
      <c r="P42" s="367"/>
      <c r="Q42" s="367"/>
    </row>
    <row r="43" spans="1:21" ht="12.75" customHeight="1">
      <c r="A43" s="423">
        <v>3</v>
      </c>
      <c r="B43" s="134" t="s">
        <v>47</v>
      </c>
      <c r="C43" s="148">
        <f t="shared" si="0"/>
        <v>82.56</v>
      </c>
      <c r="D43" s="424">
        <f>I461*C43</f>
        <v>799861.37567376171</v>
      </c>
      <c r="E43" s="425">
        <f t="shared" si="1"/>
        <v>9688.2434069011833</v>
      </c>
      <c r="F43" s="426"/>
      <c r="G43" s="426"/>
      <c r="H43" s="427"/>
      <c r="I43" s="378"/>
      <c r="J43" s="378"/>
      <c r="K43" s="378"/>
      <c r="L43" s="378"/>
      <c r="M43" s="378"/>
      <c r="N43" s="378"/>
      <c r="O43" s="378"/>
      <c r="P43" s="367"/>
      <c r="Q43" s="367"/>
    </row>
    <row r="44" spans="1:21" ht="12.75" customHeight="1">
      <c r="A44" s="423">
        <v>4</v>
      </c>
      <c r="B44" s="134" t="s">
        <v>48</v>
      </c>
      <c r="C44" s="148">
        <f t="shared" si="0"/>
        <v>82.6</v>
      </c>
      <c r="D44" s="424">
        <f>K461*C44</f>
        <v>805513.70084036689</v>
      </c>
      <c r="E44" s="425">
        <f t="shared" si="1"/>
        <v>9751.9818503676379</v>
      </c>
      <c r="F44" s="412"/>
      <c r="G44" s="412"/>
      <c r="H44" s="428"/>
      <c r="I44" s="367"/>
      <c r="J44" s="429"/>
      <c r="K44" s="367"/>
      <c r="L44" s="367"/>
      <c r="M44" s="367"/>
      <c r="N44" s="367"/>
      <c r="O44" s="367"/>
      <c r="P44" s="367"/>
      <c r="Q44" s="367"/>
    </row>
    <row r="45" spans="1:21" ht="12.75" customHeight="1">
      <c r="A45" s="423">
        <v>5</v>
      </c>
      <c r="B45" s="134" t="s">
        <v>49</v>
      </c>
      <c r="C45" s="148">
        <f t="shared" si="0"/>
        <v>73.426666666666662</v>
      </c>
      <c r="D45" s="424">
        <f>M461*C45</f>
        <v>720735.62210859137</v>
      </c>
      <c r="E45" s="425">
        <f t="shared" si="1"/>
        <v>9815.7202938340943</v>
      </c>
      <c r="F45" s="412"/>
      <c r="G45" s="412"/>
      <c r="H45" s="428"/>
      <c r="I45" s="367"/>
      <c r="J45" s="367"/>
      <c r="K45" s="367"/>
      <c r="L45" s="367"/>
      <c r="M45" s="367"/>
      <c r="N45" s="367"/>
      <c r="O45" s="367"/>
      <c r="P45" s="367"/>
      <c r="Q45" s="367"/>
    </row>
    <row r="46" spans="1:21" ht="12.75" customHeight="1">
      <c r="A46" s="423">
        <v>6</v>
      </c>
      <c r="B46" s="134" t="s">
        <v>50</v>
      </c>
      <c r="C46" s="148">
        <f t="shared" si="0"/>
        <v>67.437777777777782</v>
      </c>
      <c r="D46" s="424">
        <f>O461*C46</f>
        <v>666248.74289079953</v>
      </c>
      <c r="E46" s="425">
        <f t="shared" si="1"/>
        <v>9879.4587373005488</v>
      </c>
      <c r="F46" s="412"/>
      <c r="G46" s="412"/>
      <c r="H46" s="428"/>
      <c r="I46" s="367"/>
      <c r="J46" s="367"/>
      <c r="K46" s="367"/>
      <c r="L46" s="367"/>
      <c r="M46" s="367"/>
      <c r="N46" s="367"/>
      <c r="O46" s="367"/>
      <c r="P46" s="367"/>
      <c r="Q46" s="367"/>
    </row>
    <row r="47" spans="1:21" ht="12.75" customHeight="1">
      <c r="A47" s="423">
        <v>7</v>
      </c>
      <c r="B47" s="134" t="s">
        <v>51</v>
      </c>
      <c r="C47" s="148">
        <f t="shared" si="0"/>
        <v>71.564444444444433</v>
      </c>
      <c r="D47" s="424">
        <f>Q461*C47</f>
        <v>711579.38224315678</v>
      </c>
      <c r="E47" s="425">
        <f t="shared" si="1"/>
        <v>9943.1971807670034</v>
      </c>
      <c r="F47" s="412"/>
      <c r="G47" s="412"/>
      <c r="H47" s="428"/>
      <c r="I47" s="367"/>
      <c r="J47" s="367"/>
      <c r="K47" s="367"/>
      <c r="L47" s="367"/>
      <c r="M47" s="367"/>
      <c r="N47" s="367"/>
      <c r="O47" s="367"/>
      <c r="P47" s="367"/>
      <c r="Q47" s="367"/>
    </row>
    <row r="48" spans="1:21" ht="12.75" customHeight="1">
      <c r="A48" s="423">
        <v>8</v>
      </c>
      <c r="B48" s="134" t="s">
        <v>52</v>
      </c>
      <c r="C48" s="148">
        <f t="shared" si="0"/>
        <v>81.431192660550423</v>
      </c>
      <c r="D48" s="424">
        <f>S461*C48</f>
        <v>830933.38655688067</v>
      </c>
      <c r="E48" s="425">
        <f t="shared" si="1"/>
        <v>10204.116621755298</v>
      </c>
      <c r="F48" s="412"/>
      <c r="G48" s="412"/>
      <c r="H48" s="428"/>
      <c r="I48" s="367"/>
      <c r="J48" s="367"/>
      <c r="K48" s="367"/>
      <c r="L48" s="367"/>
      <c r="M48" s="367"/>
      <c r="N48" s="367"/>
      <c r="O48" s="367"/>
      <c r="P48" s="367"/>
      <c r="Q48" s="367"/>
    </row>
    <row r="49" spans="1:17" ht="12.75" customHeight="1">
      <c r="A49" s="423">
        <v>9</v>
      </c>
      <c r="B49" s="134" t="s">
        <v>53</v>
      </c>
      <c r="C49" s="148">
        <f t="shared" si="0"/>
        <v>62.705999999999996</v>
      </c>
      <c r="D49" s="424">
        <f>U461*C49</f>
        <v>631491.68808919087</v>
      </c>
      <c r="E49" s="425">
        <f t="shared" si="1"/>
        <v>10070.674067699916</v>
      </c>
      <c r="F49" s="412"/>
      <c r="G49" s="412"/>
      <c r="H49" s="428"/>
      <c r="I49" s="367"/>
      <c r="J49" s="367"/>
      <c r="K49" s="367"/>
      <c r="L49" s="367"/>
      <c r="M49" s="367"/>
      <c r="N49" s="367"/>
      <c r="O49" s="367"/>
      <c r="P49" s="367"/>
      <c r="Q49" s="367"/>
    </row>
    <row r="50" spans="1:17" ht="12.75" customHeight="1">
      <c r="A50" s="423">
        <v>10</v>
      </c>
      <c r="B50" s="134" t="s">
        <v>54</v>
      </c>
      <c r="C50" s="148">
        <f t="shared" si="0"/>
        <v>56.314</v>
      </c>
      <c r="D50" s="424">
        <f>W461*C50</f>
        <v>570709.30615382304</v>
      </c>
      <c r="E50" s="425">
        <f t="shared" si="1"/>
        <v>10134.412511166371</v>
      </c>
      <c r="F50" s="412"/>
      <c r="G50" s="412"/>
      <c r="H50" s="428"/>
      <c r="I50" s="367"/>
      <c r="J50" s="367"/>
      <c r="K50" s="367"/>
      <c r="L50" s="367"/>
      <c r="M50" s="367"/>
      <c r="N50" s="367"/>
      <c r="O50" s="367"/>
      <c r="P50" s="367"/>
      <c r="Q50" s="367"/>
    </row>
    <row r="51" spans="1:17" ht="12.75" customHeight="1">
      <c r="A51" s="423">
        <v>11</v>
      </c>
      <c r="B51" s="134" t="s">
        <v>55</v>
      </c>
      <c r="C51" s="148">
        <f t="shared" si="0"/>
        <v>51.588269230769214</v>
      </c>
      <c r="D51" s="424">
        <f>Y461*C51</f>
        <v>533813.17222020286</v>
      </c>
      <c r="E51" s="425">
        <f t="shared" si="1"/>
        <v>10347.568937277243</v>
      </c>
      <c r="F51" s="412"/>
      <c r="G51" s="412"/>
      <c r="H51" s="428"/>
      <c r="I51" s="367"/>
      <c r="J51" s="367"/>
      <c r="K51" s="367"/>
      <c r="L51" s="367"/>
      <c r="M51" s="367"/>
      <c r="N51" s="367"/>
      <c r="O51" s="367"/>
      <c r="P51" s="367"/>
      <c r="Q51" s="367"/>
    </row>
    <row r="52" spans="1:17" ht="12.75" customHeight="1">
      <c r="A52" s="423">
        <v>12</v>
      </c>
      <c r="B52" s="134" t="s">
        <v>56</v>
      </c>
      <c r="C52" s="148">
        <f t="shared" si="0"/>
        <v>112.29</v>
      </c>
      <c r="D52" s="424">
        <f>AA461*C52</f>
        <v>1145150.3706957204</v>
      </c>
      <c r="E52" s="425">
        <f>D52/C52</f>
        <v>10198.150954632829</v>
      </c>
      <c r="F52" s="412"/>
      <c r="G52" s="412"/>
      <c r="H52" s="428"/>
      <c r="I52" s="367"/>
      <c r="J52" s="367"/>
      <c r="K52" s="367"/>
      <c r="L52" s="367"/>
      <c r="M52" s="367"/>
      <c r="N52" s="367"/>
      <c r="O52" s="367"/>
      <c r="P52" s="367"/>
      <c r="Q52" s="367"/>
    </row>
    <row r="53" spans="1:17" ht="12.75" customHeight="1">
      <c r="A53" s="423">
        <v>13</v>
      </c>
      <c r="B53" s="134" t="s">
        <v>57</v>
      </c>
      <c r="C53" s="148">
        <f t="shared" si="0"/>
        <v>79.14</v>
      </c>
      <c r="D53" s="424">
        <f>AC461*C53</f>
        <v>812125.92696557671</v>
      </c>
      <c r="E53" s="425">
        <f t="shared" ref="E53:E58" si="2">D53/C53</f>
        <v>10261.889398099276</v>
      </c>
      <c r="F53" s="412"/>
      <c r="G53" s="412"/>
      <c r="H53" s="428"/>
      <c r="I53" s="367"/>
      <c r="J53" s="367"/>
      <c r="K53" s="367"/>
      <c r="L53" s="367"/>
      <c r="M53" s="367"/>
      <c r="N53" s="367"/>
      <c r="O53" s="367"/>
      <c r="P53" s="367"/>
      <c r="Q53" s="367"/>
    </row>
    <row r="54" spans="1:17" ht="12.75" customHeight="1">
      <c r="A54" s="423">
        <v>14</v>
      </c>
      <c r="B54" s="134" t="s">
        <v>58</v>
      </c>
      <c r="C54" s="148">
        <f t="shared" si="0"/>
        <v>113.62</v>
      </c>
      <c r="D54" s="424">
        <f>AE461*C54</f>
        <v>1173197.8353586986</v>
      </c>
      <c r="E54" s="425">
        <f t="shared" si="2"/>
        <v>10325.627841565733</v>
      </c>
      <c r="F54" s="412"/>
      <c r="G54" s="412"/>
      <c r="H54" s="428"/>
      <c r="I54" s="367"/>
      <c r="J54" s="367"/>
      <c r="K54" s="367"/>
      <c r="L54" s="367"/>
      <c r="M54" s="367"/>
      <c r="N54" s="367"/>
      <c r="O54" s="367"/>
      <c r="P54" s="367"/>
      <c r="Q54" s="367"/>
    </row>
    <row r="55" spans="1:17" ht="12.75" customHeight="1">
      <c r="A55" s="423">
        <v>15</v>
      </c>
      <c r="B55" s="134" t="s">
        <v>59</v>
      </c>
      <c r="C55" s="148">
        <f t="shared" si="0"/>
        <v>80.09</v>
      </c>
      <c r="D55" s="424">
        <f>AG461*C55</f>
        <v>832084.34576822817</v>
      </c>
      <c r="E55" s="425">
        <f t="shared" si="2"/>
        <v>10389.366285032191</v>
      </c>
      <c r="F55" s="412"/>
      <c r="G55" s="412"/>
      <c r="H55" s="428"/>
      <c r="I55" s="367"/>
      <c r="J55" s="367"/>
      <c r="K55" s="367"/>
      <c r="L55" s="367"/>
      <c r="M55" s="367"/>
      <c r="N55" s="367"/>
      <c r="O55" s="367"/>
      <c r="P55" s="367"/>
      <c r="Q55" s="367"/>
    </row>
    <row r="56" spans="1:17" ht="12.75" customHeight="1">
      <c r="A56" s="423">
        <v>16</v>
      </c>
      <c r="B56" s="134" t="s">
        <v>60</v>
      </c>
      <c r="C56" s="148">
        <f t="shared" si="0"/>
        <v>112.99</v>
      </c>
      <c r="D56" s="424">
        <f>AI461*C56</f>
        <v>1181096.303273062</v>
      </c>
      <c r="E56" s="425">
        <f t="shared" si="2"/>
        <v>10453.104728498647</v>
      </c>
      <c r="F56" s="412"/>
      <c r="G56" s="412"/>
      <c r="H56" s="428"/>
      <c r="I56" s="367"/>
      <c r="J56" s="367"/>
      <c r="K56" s="367"/>
      <c r="L56" s="367"/>
      <c r="M56" s="367"/>
      <c r="N56" s="367"/>
      <c r="O56" s="367"/>
      <c r="P56" s="367"/>
      <c r="Q56" s="367"/>
    </row>
    <row r="57" spans="1:17" ht="12.75" customHeight="1">
      <c r="A57" s="423">
        <v>17</v>
      </c>
      <c r="B57" s="134" t="s">
        <v>61</v>
      </c>
      <c r="C57" s="148">
        <f t="shared" si="0"/>
        <v>97.823269230769256</v>
      </c>
      <c r="D57" s="424">
        <f>AK461*C57</f>
        <v>1028791.9810689194</v>
      </c>
      <c r="E57" s="425">
        <f t="shared" si="2"/>
        <v>10516.843171965102</v>
      </c>
      <c r="F57" s="412"/>
      <c r="G57" s="412"/>
      <c r="H57" s="428"/>
      <c r="I57" s="367"/>
      <c r="J57" s="367"/>
      <c r="K57" s="367"/>
      <c r="L57" s="367"/>
      <c r="M57" s="367"/>
      <c r="N57" s="367"/>
      <c r="O57" s="367"/>
      <c r="P57" s="367"/>
      <c r="Q57" s="367"/>
    </row>
    <row r="58" spans="1:17" ht="12.75" customHeight="1">
      <c r="A58" s="423">
        <v>18</v>
      </c>
      <c r="B58" s="134" t="s">
        <v>62</v>
      </c>
      <c r="C58" s="148">
        <f t="shared" si="0"/>
        <v>186.95333333333335</v>
      </c>
      <c r="D58" s="424">
        <f>AM461*C58</f>
        <v>2144662.2818664126</v>
      </c>
      <c r="E58" s="425">
        <f t="shared" si="2"/>
        <v>11471.645055092604</v>
      </c>
      <c r="F58" s="412"/>
      <c r="G58" s="412"/>
      <c r="H58" s="428"/>
      <c r="I58" s="367"/>
      <c r="J58" s="367"/>
      <c r="K58" s="367"/>
      <c r="L58" s="367"/>
      <c r="M58" s="367"/>
      <c r="N58" s="367"/>
      <c r="O58" s="367"/>
      <c r="P58" s="367"/>
      <c r="Q58" s="367"/>
    </row>
    <row r="59" spans="1:17">
      <c r="A59" s="367"/>
      <c r="B59" s="367"/>
      <c r="C59" s="367"/>
      <c r="D59" s="367"/>
      <c r="E59" s="367"/>
      <c r="F59" s="367"/>
      <c r="G59" s="367"/>
      <c r="H59" s="367"/>
      <c r="I59" s="367"/>
      <c r="J59" s="367"/>
      <c r="K59" s="367"/>
      <c r="L59" s="367"/>
      <c r="M59" s="367"/>
      <c r="N59" s="430"/>
      <c r="O59" s="367"/>
      <c r="P59" s="367"/>
      <c r="Q59" s="367"/>
    </row>
    <row r="60" spans="1:17">
      <c r="A60" s="431" t="s">
        <v>63</v>
      </c>
      <c r="B60" s="432"/>
      <c r="C60" s="431"/>
      <c r="D60" s="431"/>
      <c r="E60" s="431"/>
      <c r="F60" s="431"/>
      <c r="G60" s="431"/>
      <c r="H60" s="431"/>
      <c r="I60" s="431"/>
      <c r="J60" s="431"/>
      <c r="K60" s="431"/>
      <c r="L60" s="431"/>
      <c r="M60" s="431"/>
      <c r="N60" s="431"/>
      <c r="O60" s="362"/>
      <c r="P60" s="362"/>
      <c r="Q60" s="362"/>
    </row>
    <row r="61" spans="1:17">
      <c r="A61" s="367"/>
      <c r="B61" s="383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67"/>
      <c r="N61" s="367"/>
      <c r="O61" s="367"/>
      <c r="P61" s="367"/>
      <c r="Q61" s="367"/>
    </row>
    <row r="62" spans="1:17">
      <c r="A62" s="433" t="s">
        <v>64</v>
      </c>
      <c r="B62" s="383"/>
      <c r="C62" s="367"/>
      <c r="D62" s="367"/>
      <c r="E62" s="367"/>
      <c r="F62" s="367"/>
      <c r="G62" s="367"/>
      <c r="H62" s="367"/>
      <c r="I62" s="367"/>
      <c r="J62" s="367"/>
      <c r="K62" s="367"/>
      <c r="L62" s="367"/>
      <c r="M62" s="367"/>
      <c r="N62" s="367"/>
      <c r="O62" s="367"/>
      <c r="P62" s="367"/>
      <c r="Q62" s="367"/>
    </row>
    <row r="63" spans="1:17" ht="14.1">
      <c r="A63" s="434" t="s">
        <v>65</v>
      </c>
      <c r="B63" s="537" t="s">
        <v>66</v>
      </c>
      <c r="C63" s="538"/>
      <c r="D63" s="434" t="s">
        <v>67</v>
      </c>
      <c r="E63" s="539" t="s">
        <v>68</v>
      </c>
      <c r="F63" s="539"/>
      <c r="G63" s="435" t="s">
        <v>69</v>
      </c>
      <c r="H63" s="420" t="s">
        <v>70</v>
      </c>
      <c r="I63" s="367"/>
      <c r="J63" s="436"/>
      <c r="K63" s="367"/>
      <c r="L63" s="436"/>
      <c r="M63" s="383"/>
      <c r="N63" s="383"/>
      <c r="O63" s="367"/>
      <c r="P63" s="367"/>
      <c r="Q63" s="367"/>
    </row>
    <row r="64" spans="1:17">
      <c r="A64" s="437"/>
      <c r="B64" s="420" t="s">
        <v>71</v>
      </c>
      <c r="C64" s="420" t="s">
        <v>72</v>
      </c>
      <c r="D64" s="437"/>
      <c r="E64" s="539"/>
      <c r="F64" s="539"/>
      <c r="G64" s="435"/>
      <c r="H64" s="420"/>
      <c r="I64" s="367"/>
      <c r="J64" s="367"/>
      <c r="K64" s="367"/>
      <c r="L64" s="367"/>
      <c r="M64" s="540"/>
      <c r="N64" s="540"/>
      <c r="O64" s="367"/>
      <c r="P64" s="367"/>
      <c r="Q64" s="367"/>
    </row>
    <row r="65" spans="1:21">
      <c r="A65" s="130">
        <v>1</v>
      </c>
      <c r="B65" s="438">
        <f>C65*A65</f>
        <v>0.04</v>
      </c>
      <c r="C65" s="439">
        <v>0.04</v>
      </c>
      <c r="D65" s="130">
        <v>1</v>
      </c>
      <c r="E65" s="440" t="s">
        <v>73</v>
      </c>
      <c r="F65" s="130">
        <v>0</v>
      </c>
      <c r="G65" s="131" t="s">
        <v>74</v>
      </c>
      <c r="H65" s="441">
        <f t="shared" ref="H65:H70" si="3">IF(E65="Pós Venda",DATE($D$5,$E$5+F65,1),DATE($D$6,$E$6+F65,1))</f>
        <v>45108</v>
      </c>
      <c r="I65" s="442"/>
      <c r="J65" s="443"/>
    </row>
    <row r="66" spans="1:21">
      <c r="A66" s="130">
        <v>3</v>
      </c>
      <c r="B66" s="438">
        <f t="shared" ref="B66:B70" si="4">C66*A66</f>
        <v>0.06</v>
      </c>
      <c r="C66" s="439">
        <v>0.02</v>
      </c>
      <c r="D66" s="130">
        <v>1</v>
      </c>
      <c r="E66" s="444" t="s">
        <v>73</v>
      </c>
      <c r="F66" s="130">
        <v>1</v>
      </c>
      <c r="G66" s="131" t="s">
        <v>75</v>
      </c>
      <c r="H66" s="441">
        <f t="shared" si="3"/>
        <v>45139</v>
      </c>
      <c r="I66" s="442"/>
      <c r="J66" s="443"/>
    </row>
    <row r="67" spans="1:21">
      <c r="A67" s="130">
        <v>21</v>
      </c>
      <c r="B67" s="438">
        <f t="shared" si="4"/>
        <v>0.105</v>
      </c>
      <c r="C67" s="439">
        <v>5.0000000000000001E-3</v>
      </c>
      <c r="D67" s="130">
        <v>1</v>
      </c>
      <c r="E67" s="444" t="s">
        <v>73</v>
      </c>
      <c r="F67" s="130">
        <v>4</v>
      </c>
      <c r="G67" s="131" t="s">
        <v>76</v>
      </c>
      <c r="H67" s="441">
        <f t="shared" si="3"/>
        <v>45231</v>
      </c>
      <c r="I67" s="442"/>
      <c r="J67" s="436"/>
    </row>
    <row r="68" spans="1:21">
      <c r="A68" s="130">
        <v>3</v>
      </c>
      <c r="B68" s="438">
        <f t="shared" si="4"/>
        <v>0.12</v>
      </c>
      <c r="C68" s="439">
        <v>0.04</v>
      </c>
      <c r="D68" s="130">
        <v>6</v>
      </c>
      <c r="E68" s="444" t="s">
        <v>73</v>
      </c>
      <c r="F68" s="130">
        <v>6</v>
      </c>
      <c r="G68" s="131" t="s">
        <v>77</v>
      </c>
      <c r="H68" s="441">
        <f t="shared" si="3"/>
        <v>45292</v>
      </c>
      <c r="I68" s="442"/>
      <c r="J68" s="367"/>
    </row>
    <row r="69" spans="1:21">
      <c r="A69" s="130">
        <v>1</v>
      </c>
      <c r="B69" s="438">
        <f t="shared" si="4"/>
        <v>0.05</v>
      </c>
      <c r="C69" s="439">
        <v>0.05</v>
      </c>
      <c r="D69" s="130">
        <v>1</v>
      </c>
      <c r="E69" s="444" t="s">
        <v>73</v>
      </c>
      <c r="F69" s="130">
        <v>21</v>
      </c>
      <c r="G69" s="131" t="s">
        <v>78</v>
      </c>
      <c r="H69" s="441">
        <f t="shared" si="3"/>
        <v>45748</v>
      </c>
      <c r="I69" s="442"/>
      <c r="J69" s="445"/>
    </row>
    <row r="70" spans="1:21">
      <c r="A70" s="130">
        <v>1</v>
      </c>
      <c r="B70" s="438">
        <f t="shared" si="4"/>
        <v>0.625</v>
      </c>
      <c r="C70" s="439">
        <v>0.625</v>
      </c>
      <c r="D70" s="130">
        <v>1</v>
      </c>
      <c r="E70" s="444" t="s">
        <v>79</v>
      </c>
      <c r="F70" s="130">
        <v>2</v>
      </c>
      <c r="G70" s="131" t="s">
        <v>80</v>
      </c>
      <c r="H70" s="441">
        <f t="shared" si="3"/>
        <v>45901</v>
      </c>
      <c r="I70" s="442"/>
      <c r="J70" s="443"/>
    </row>
    <row r="71" spans="1:21">
      <c r="A71" s="446" t="s">
        <v>13</v>
      </c>
      <c r="B71" s="447">
        <f>SUM(B65:B70)</f>
        <v>1</v>
      </c>
      <c r="C71" s="448"/>
      <c r="D71" s="449"/>
      <c r="E71" s="449"/>
      <c r="F71" s="449"/>
      <c r="G71" s="449"/>
      <c r="H71" s="450"/>
      <c r="I71" s="367"/>
      <c r="J71" s="436"/>
      <c r="K71" s="367"/>
      <c r="L71" s="436"/>
      <c r="M71" s="451"/>
      <c r="N71" s="452"/>
      <c r="O71" s="367"/>
      <c r="P71" s="367"/>
      <c r="Q71" s="367"/>
    </row>
    <row r="72" spans="1:21" s="367" customFormat="1" ht="15.75" customHeight="1">
      <c r="A72" s="383"/>
      <c r="B72" s="453"/>
      <c r="C72" s="454"/>
      <c r="D72" s="454"/>
      <c r="E72" s="454"/>
      <c r="F72" s="454"/>
      <c r="G72" s="454"/>
      <c r="H72" s="454"/>
      <c r="I72" s="454"/>
      <c r="J72" s="454"/>
      <c r="K72" s="454"/>
      <c r="L72" s="454"/>
      <c r="M72" s="454"/>
      <c r="N72" s="452"/>
    </row>
    <row r="73" spans="1:21" s="367" customFormat="1" ht="15.75" customHeight="1">
      <c r="B73" s="455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</row>
    <row r="74" spans="1:21">
      <c r="A74" s="431" t="s">
        <v>81</v>
      </c>
      <c r="B74" s="432"/>
      <c r="C74" s="431"/>
      <c r="D74" s="431"/>
      <c r="E74" s="431"/>
      <c r="F74" s="431"/>
      <c r="G74" s="431"/>
      <c r="H74" s="431"/>
      <c r="I74" s="431"/>
      <c r="J74" s="431"/>
      <c r="K74" s="431"/>
      <c r="L74" s="431"/>
      <c r="M74" s="431"/>
      <c r="N74" s="431"/>
      <c r="O74" s="362"/>
      <c r="P74" s="362"/>
      <c r="Q74" s="362"/>
    </row>
    <row r="75" spans="1:21" s="367" customFormat="1">
      <c r="A75" s="456"/>
      <c r="B75" s="457"/>
      <c r="C75" s="456"/>
      <c r="D75" s="456"/>
      <c r="E75" s="456"/>
      <c r="F75" s="456"/>
      <c r="G75" s="456"/>
      <c r="H75" s="456"/>
      <c r="I75" s="456"/>
      <c r="J75" s="456"/>
      <c r="K75" s="456"/>
      <c r="L75" s="456"/>
      <c r="M75" s="456"/>
      <c r="N75" s="456"/>
    </row>
    <row r="76" spans="1:21" s="367" customFormat="1" ht="15.75" customHeight="1"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N76" s="541"/>
      <c r="O76" s="541"/>
      <c r="P76" s="541"/>
      <c r="Q76" s="541"/>
    </row>
    <row r="77" spans="1:21" ht="30" customHeight="1">
      <c r="A77" s="367"/>
      <c r="B77" s="626" t="s">
        <v>82</v>
      </c>
      <c r="C77" s="627" t="s">
        <v>83</v>
      </c>
      <c r="D77" s="627" t="s">
        <v>41</v>
      </c>
      <c r="E77" s="627" t="s">
        <v>84</v>
      </c>
      <c r="F77" s="628" t="s">
        <v>85</v>
      </c>
      <c r="G77" s="627" t="s">
        <v>86</v>
      </c>
      <c r="H77" s="629" t="s">
        <v>87</v>
      </c>
      <c r="M77" s="458"/>
      <c r="N77" s="459"/>
      <c r="O77" s="460"/>
      <c r="P77" s="453"/>
    </row>
    <row r="78" spans="1:21" ht="12.75" hidden="1" customHeight="1">
      <c r="A78" s="461"/>
      <c r="B78" s="529"/>
      <c r="C78" s="529"/>
      <c r="D78" s="529"/>
      <c r="E78" s="529"/>
      <c r="F78" s="529"/>
      <c r="G78" s="529"/>
      <c r="H78" s="529"/>
      <c r="I78" s="413" t="s">
        <v>88</v>
      </c>
      <c r="J78" s="453" t="s">
        <v>89</v>
      </c>
      <c r="K78" s="462" t="s">
        <v>90</v>
      </c>
      <c r="L78" s="121" t="s">
        <v>91</v>
      </c>
      <c r="M78" s="453" t="s">
        <v>92</v>
      </c>
      <c r="N78" t="s">
        <v>93</v>
      </c>
    </row>
    <row r="79" spans="1:21" ht="12.75" hidden="1">
      <c r="A79" s="418"/>
      <c r="B79" s="622">
        <v>401</v>
      </c>
      <c r="C79" s="463">
        <f t="shared" ref="C79:C142" si="5">L79</f>
        <v>1</v>
      </c>
      <c r="D79" s="464" t="s">
        <v>46</v>
      </c>
      <c r="E79" s="510" t="s">
        <v>94</v>
      </c>
      <c r="F79" s="465">
        <f t="shared" ref="F79:F142" si="6">ROUND((VLOOKUP(D79,$B$41:$E$58,4,FALSE)*G79)*C79,0)</f>
        <v>821067</v>
      </c>
      <c r="G79" s="466">
        <v>85.31</v>
      </c>
      <c r="H79" s="624">
        <f t="shared" ref="H79:H142" si="7">F79/G79</f>
        <v>9624.5106083694754</v>
      </c>
      <c r="I79" s="467"/>
      <c r="J79" s="468"/>
      <c r="K79" s="469">
        <v>1</v>
      </c>
      <c r="L79" s="458">
        <f>SUM(I79:K79)</f>
        <v>1</v>
      </c>
      <c r="M79" s="469"/>
      <c r="N79" t="str">
        <f>RIGHT(B79,1)</f>
        <v>1</v>
      </c>
      <c r="O79" s="470"/>
      <c r="P79" s="471"/>
      <c r="Q79" s="472"/>
      <c r="R79" s="473"/>
      <c r="T79" s="473"/>
      <c r="U79" s="467"/>
    </row>
    <row r="80" spans="1:21" ht="12.75">
      <c r="A80" s="418"/>
      <c r="B80" s="623">
        <v>402</v>
      </c>
      <c r="C80" s="474">
        <f t="shared" si="5"/>
        <v>1</v>
      </c>
      <c r="D80" s="464" t="s">
        <v>45</v>
      </c>
      <c r="E80" s="385" t="str">
        <f>VLOOKUP(B80,'Consulta1'!J:AJ,27,0)</f>
        <v>Disponível</v>
      </c>
      <c r="F80" s="465">
        <f t="shared" si="6"/>
        <v>978353</v>
      </c>
      <c r="G80" s="475">
        <v>102.33</v>
      </c>
      <c r="H80" s="625">
        <f t="shared" si="7"/>
        <v>9560.7641942734299</v>
      </c>
      <c r="I80" s="467"/>
      <c r="J80" s="468"/>
      <c r="K80" s="469">
        <v>1</v>
      </c>
      <c r="L80" s="458">
        <f t="shared" ref="L80:L93" si="8">SUM(I80:K80)</f>
        <v>1</v>
      </c>
      <c r="M80" s="469"/>
      <c r="N80" t="str">
        <f t="shared" ref="N80:N103" si="9">RIGHT(B80,1)</f>
        <v>2</v>
      </c>
      <c r="O80" s="470"/>
      <c r="P80" s="471"/>
      <c r="Q80" s="472"/>
      <c r="R80" s="473"/>
      <c r="T80" s="473"/>
      <c r="U80" s="467"/>
    </row>
    <row r="81" spans="1:21" ht="12.75">
      <c r="A81" s="418"/>
      <c r="B81" s="623">
        <v>403</v>
      </c>
      <c r="C81" s="474">
        <f t="shared" si="5"/>
        <v>1</v>
      </c>
      <c r="D81" s="464" t="s">
        <v>46</v>
      </c>
      <c r="E81" s="385" t="str">
        <f>VLOOKUP(B81,'Consulta1'!J:AJ,27,0)</f>
        <v>Disponível</v>
      </c>
      <c r="F81" s="465">
        <f t="shared" si="6"/>
        <v>921739</v>
      </c>
      <c r="G81" s="475">
        <v>95.77000000000001</v>
      </c>
      <c r="H81" s="625">
        <f t="shared" si="7"/>
        <v>9624.5066304688298</v>
      </c>
      <c r="I81" s="467"/>
      <c r="J81" s="468"/>
      <c r="K81" s="469">
        <v>1</v>
      </c>
      <c r="L81" s="458">
        <f t="shared" si="8"/>
        <v>1</v>
      </c>
      <c r="M81" s="469"/>
      <c r="N81" t="str">
        <f t="shared" si="9"/>
        <v>3</v>
      </c>
      <c r="O81" s="470"/>
      <c r="P81" s="471"/>
      <c r="Q81" s="472"/>
      <c r="R81" s="473"/>
      <c r="T81" s="473"/>
      <c r="U81" s="467"/>
    </row>
    <row r="82" spans="1:21" ht="12.75">
      <c r="A82" s="418"/>
      <c r="B82" s="623">
        <v>404</v>
      </c>
      <c r="C82" s="474">
        <f t="shared" si="5"/>
        <v>1</v>
      </c>
      <c r="D82" s="476" t="s">
        <v>49</v>
      </c>
      <c r="E82" s="510" t="s">
        <v>95</v>
      </c>
      <c r="F82" s="465">
        <f t="shared" si="6"/>
        <v>566171</v>
      </c>
      <c r="G82" s="475">
        <v>57.68</v>
      </c>
      <c r="H82" s="625">
        <f t="shared" si="7"/>
        <v>9815.7246879334252</v>
      </c>
      <c r="I82" s="467"/>
      <c r="J82" s="468"/>
      <c r="K82" s="469">
        <v>1</v>
      </c>
      <c r="L82" s="458">
        <f t="shared" si="8"/>
        <v>1</v>
      </c>
      <c r="M82" s="469"/>
      <c r="N82" t="str">
        <f t="shared" si="9"/>
        <v>4</v>
      </c>
      <c r="O82" s="470"/>
      <c r="P82" s="471"/>
      <c r="Q82" s="472"/>
      <c r="R82" s="473"/>
      <c r="T82" s="473"/>
      <c r="U82" s="467"/>
    </row>
    <row r="83" spans="1:21" ht="12.75" hidden="1">
      <c r="A83" s="418"/>
      <c r="B83" s="623">
        <v>405</v>
      </c>
      <c r="C83" s="474">
        <f t="shared" si="5"/>
        <v>1</v>
      </c>
      <c r="D83" s="476" t="s">
        <v>49</v>
      </c>
      <c r="E83" s="510" t="s">
        <v>94</v>
      </c>
      <c r="F83" s="465">
        <f t="shared" si="6"/>
        <v>586686</v>
      </c>
      <c r="G83" s="475">
        <v>59.77</v>
      </c>
      <c r="H83" s="625">
        <f t="shared" si="7"/>
        <v>9815.7269533210638</v>
      </c>
      <c r="I83" s="467"/>
      <c r="J83" s="468"/>
      <c r="K83" s="469">
        <v>1</v>
      </c>
      <c r="L83" s="458">
        <f t="shared" si="8"/>
        <v>1</v>
      </c>
      <c r="M83" s="469"/>
      <c r="N83" t="str">
        <f t="shared" si="9"/>
        <v>5</v>
      </c>
      <c r="O83" s="470"/>
      <c r="P83" s="471"/>
      <c r="Q83" s="472"/>
      <c r="R83" s="473"/>
      <c r="T83" s="473"/>
      <c r="U83" s="467"/>
    </row>
    <row r="84" spans="1:21" ht="12.75" hidden="1">
      <c r="A84" s="418"/>
      <c r="B84" s="623">
        <v>406</v>
      </c>
      <c r="C84" s="474">
        <f t="shared" si="5"/>
        <v>1</v>
      </c>
      <c r="D84" s="476" t="s">
        <v>49</v>
      </c>
      <c r="E84" s="385" t="s">
        <v>94</v>
      </c>
      <c r="F84" s="465">
        <f t="shared" si="6"/>
        <v>483130</v>
      </c>
      <c r="G84" s="475">
        <v>49.22</v>
      </c>
      <c r="H84" s="625">
        <f t="shared" si="7"/>
        <v>9815.7253149126373</v>
      </c>
      <c r="I84" s="467"/>
      <c r="J84" s="468"/>
      <c r="K84" s="469">
        <v>1</v>
      </c>
      <c r="L84" s="458">
        <f t="shared" si="8"/>
        <v>1</v>
      </c>
      <c r="M84" s="469"/>
      <c r="N84" t="str">
        <f t="shared" si="9"/>
        <v>6</v>
      </c>
      <c r="O84" s="470"/>
      <c r="P84" s="471"/>
      <c r="Q84" s="472"/>
      <c r="R84" s="473"/>
      <c r="T84" s="473"/>
      <c r="U84" s="467"/>
    </row>
    <row r="85" spans="1:21" ht="12.75" hidden="1">
      <c r="A85" s="418"/>
      <c r="B85" s="623">
        <v>407</v>
      </c>
      <c r="C85" s="474">
        <f t="shared" si="5"/>
        <v>1</v>
      </c>
      <c r="D85" s="476" t="s">
        <v>49</v>
      </c>
      <c r="E85" s="510" t="s">
        <v>94</v>
      </c>
      <c r="F85" s="465">
        <f t="shared" si="6"/>
        <v>1112317</v>
      </c>
      <c r="G85" s="475">
        <v>113.32000000000001</v>
      </c>
      <c r="H85" s="625">
        <f t="shared" si="7"/>
        <v>9815.7165548888097</v>
      </c>
      <c r="I85" s="467"/>
      <c r="J85" s="468"/>
      <c r="K85" s="469">
        <v>1</v>
      </c>
      <c r="L85" s="458">
        <f t="shared" si="8"/>
        <v>1</v>
      </c>
      <c r="M85" s="469"/>
      <c r="N85" t="str">
        <f t="shared" si="9"/>
        <v>7</v>
      </c>
      <c r="O85" s="470"/>
      <c r="P85" s="471"/>
      <c r="Q85" s="472"/>
      <c r="R85" s="473"/>
      <c r="T85" s="473"/>
      <c r="U85" s="467"/>
    </row>
    <row r="86" spans="1:21" ht="12.75">
      <c r="A86" s="418"/>
      <c r="B86" s="623">
        <v>408</v>
      </c>
      <c r="C86" s="474">
        <f t="shared" si="5"/>
        <v>1</v>
      </c>
      <c r="D86" s="476" t="s">
        <v>46</v>
      </c>
      <c r="E86" s="385" t="str">
        <f>VLOOKUP(B86,'Consulta1'!J:AJ,27,0)</f>
        <v>Disponível</v>
      </c>
      <c r="F86" s="465">
        <f t="shared" si="6"/>
        <v>769672</v>
      </c>
      <c r="G86" s="475">
        <v>79.97</v>
      </c>
      <c r="H86" s="625">
        <f t="shared" si="7"/>
        <v>9624.5091909466046</v>
      </c>
      <c r="I86" s="467"/>
      <c r="J86" s="468"/>
      <c r="K86" s="469">
        <v>1</v>
      </c>
      <c r="L86" s="458">
        <f t="shared" si="8"/>
        <v>1</v>
      </c>
      <c r="M86" s="469"/>
      <c r="N86" t="str">
        <f t="shared" si="9"/>
        <v>8</v>
      </c>
      <c r="O86" s="470"/>
      <c r="P86" s="471"/>
      <c r="Q86" s="472"/>
      <c r="R86" s="473"/>
      <c r="T86" s="473"/>
      <c r="U86" s="467"/>
    </row>
    <row r="87" spans="1:21" ht="12.75" hidden="1">
      <c r="A87" s="418"/>
      <c r="B87" s="623">
        <v>409</v>
      </c>
      <c r="C87" s="474">
        <f t="shared" si="5"/>
        <v>1</v>
      </c>
      <c r="D87" s="476" t="s">
        <v>46</v>
      </c>
      <c r="E87" s="510" t="s">
        <v>94</v>
      </c>
      <c r="F87" s="465">
        <f t="shared" si="6"/>
        <v>694312</v>
      </c>
      <c r="G87" s="475">
        <v>72.14</v>
      </c>
      <c r="H87" s="625">
        <f t="shared" si="7"/>
        <v>9624.5079013030227</v>
      </c>
      <c r="I87" s="467"/>
      <c r="J87" s="468"/>
      <c r="K87" s="469">
        <v>1</v>
      </c>
      <c r="L87" s="458">
        <f t="shared" si="8"/>
        <v>1</v>
      </c>
      <c r="M87" s="469"/>
      <c r="N87" t="str">
        <f t="shared" si="9"/>
        <v>9</v>
      </c>
      <c r="O87" s="470"/>
      <c r="P87" s="471"/>
      <c r="Q87" s="472"/>
      <c r="R87" s="473"/>
      <c r="T87" s="473"/>
      <c r="U87" s="467"/>
    </row>
    <row r="88" spans="1:21" ht="12.75" hidden="1">
      <c r="A88" s="418"/>
      <c r="B88" s="623">
        <v>410</v>
      </c>
      <c r="C88" s="474">
        <f t="shared" si="5"/>
        <v>1</v>
      </c>
      <c r="D88" s="476" t="s">
        <v>49</v>
      </c>
      <c r="E88" s="510" t="s">
        <v>94</v>
      </c>
      <c r="F88" s="465">
        <f t="shared" si="6"/>
        <v>493240</v>
      </c>
      <c r="G88" s="475">
        <v>50.25</v>
      </c>
      <c r="H88" s="625">
        <f t="shared" si="7"/>
        <v>9815.7213930348262</v>
      </c>
      <c r="I88" s="467"/>
      <c r="J88" s="468"/>
      <c r="K88" s="469">
        <v>1</v>
      </c>
      <c r="L88" s="458">
        <f t="shared" si="8"/>
        <v>1</v>
      </c>
      <c r="M88" s="469"/>
      <c r="N88" t="str">
        <f t="shared" si="9"/>
        <v>0</v>
      </c>
      <c r="O88" s="470"/>
      <c r="P88" s="471"/>
      <c r="Q88" s="472"/>
      <c r="R88" s="473"/>
      <c r="T88" s="473"/>
      <c r="U88" s="467"/>
    </row>
    <row r="89" spans="1:21" ht="12.75">
      <c r="A89" s="418"/>
      <c r="B89" s="623">
        <v>501</v>
      </c>
      <c r="C89" s="474">
        <f t="shared" si="5"/>
        <v>1</v>
      </c>
      <c r="D89" s="476" t="s">
        <v>47</v>
      </c>
      <c r="E89" s="510" t="s">
        <v>95</v>
      </c>
      <c r="F89" s="465">
        <f t="shared" si="6"/>
        <v>842683</v>
      </c>
      <c r="G89" s="475">
        <v>86.98</v>
      </c>
      <c r="H89" s="625">
        <f t="shared" si="7"/>
        <v>9688.238675557599</v>
      </c>
      <c r="I89" s="467"/>
      <c r="J89" s="468"/>
      <c r="K89" s="469">
        <v>1</v>
      </c>
      <c r="L89" s="458">
        <f t="shared" si="8"/>
        <v>1</v>
      </c>
      <c r="M89" s="469"/>
      <c r="N89" t="str">
        <f t="shared" si="9"/>
        <v>1</v>
      </c>
      <c r="O89" s="470"/>
      <c r="P89" s="471"/>
      <c r="Q89" s="472"/>
      <c r="R89" s="473"/>
      <c r="T89" s="473"/>
      <c r="U89" s="467"/>
    </row>
    <row r="90" spans="1:21" ht="12.75">
      <c r="A90" s="418"/>
      <c r="B90" s="623">
        <v>502</v>
      </c>
      <c r="C90" s="474">
        <f t="shared" si="5"/>
        <v>1</v>
      </c>
      <c r="D90" s="476" t="s">
        <v>50</v>
      </c>
      <c r="E90" s="385" t="str">
        <f>VLOOKUP(B90,'Consulta1'!J:AJ,27,0)</f>
        <v>Disponível</v>
      </c>
      <c r="F90" s="465">
        <f t="shared" si="6"/>
        <v>802805</v>
      </c>
      <c r="G90" s="475">
        <v>81.260000000000005</v>
      </c>
      <c r="H90" s="625">
        <f t="shared" si="7"/>
        <v>9879.4609894166861</v>
      </c>
      <c r="I90" s="467"/>
      <c r="J90" s="468"/>
      <c r="K90" s="469">
        <v>1</v>
      </c>
      <c r="L90" s="458">
        <f t="shared" si="8"/>
        <v>1</v>
      </c>
      <c r="M90" s="469"/>
      <c r="N90" t="str">
        <f t="shared" si="9"/>
        <v>2</v>
      </c>
      <c r="O90" s="470"/>
      <c r="P90" s="471"/>
      <c r="Q90" s="472"/>
      <c r="R90" s="473"/>
      <c r="T90" s="473"/>
      <c r="U90" s="467"/>
    </row>
    <row r="91" spans="1:21" ht="12.75">
      <c r="A91" s="418"/>
      <c r="B91" s="623">
        <v>503</v>
      </c>
      <c r="C91" s="474">
        <f t="shared" si="5"/>
        <v>1</v>
      </c>
      <c r="D91" s="476" t="s">
        <v>47</v>
      </c>
      <c r="E91" s="385" t="str">
        <f>VLOOKUP(B91,'Consulta1'!J:AJ,27,0)</f>
        <v>Disponível</v>
      </c>
      <c r="F91" s="465">
        <f t="shared" si="6"/>
        <v>823016</v>
      </c>
      <c r="G91" s="475">
        <v>84.95</v>
      </c>
      <c r="H91" s="625">
        <f t="shared" si="7"/>
        <v>9688.2401412595646</v>
      </c>
      <c r="I91" s="467"/>
      <c r="J91" s="468"/>
      <c r="K91" s="469">
        <v>1</v>
      </c>
      <c r="L91" s="458">
        <f t="shared" si="8"/>
        <v>1</v>
      </c>
      <c r="M91" s="469"/>
      <c r="N91" t="str">
        <f t="shared" si="9"/>
        <v>3</v>
      </c>
      <c r="O91" s="470"/>
      <c r="P91" s="471"/>
      <c r="Q91" s="472"/>
      <c r="R91" s="473"/>
      <c r="T91" s="473"/>
      <c r="U91" s="467"/>
    </row>
    <row r="92" spans="1:21" ht="12.75" hidden="1">
      <c r="A92" s="418"/>
      <c r="B92" s="623">
        <v>504</v>
      </c>
      <c r="C92" s="474">
        <f t="shared" si="5"/>
        <v>1</v>
      </c>
      <c r="D92" s="476" t="s">
        <v>50</v>
      </c>
      <c r="E92" s="510" t="s">
        <v>94</v>
      </c>
      <c r="F92" s="465">
        <f t="shared" si="6"/>
        <v>498814</v>
      </c>
      <c r="G92" s="475">
        <v>50.49</v>
      </c>
      <c r="H92" s="625">
        <f t="shared" si="7"/>
        <v>9879.4612794612785</v>
      </c>
      <c r="I92" s="467"/>
      <c r="J92" s="468"/>
      <c r="K92" s="469">
        <v>1</v>
      </c>
      <c r="L92" s="458">
        <f t="shared" si="8"/>
        <v>1</v>
      </c>
      <c r="M92" s="469"/>
      <c r="N92" t="str">
        <f t="shared" si="9"/>
        <v>4</v>
      </c>
      <c r="O92" s="470"/>
      <c r="P92" s="471"/>
      <c r="Q92" s="472"/>
      <c r="R92" s="473"/>
      <c r="T92" s="473"/>
      <c r="U92" s="467"/>
    </row>
    <row r="93" spans="1:21" ht="12.75" hidden="1">
      <c r="A93" s="418"/>
      <c r="B93" s="623">
        <v>505</v>
      </c>
      <c r="C93" s="474">
        <f t="shared" si="5"/>
        <v>1</v>
      </c>
      <c r="D93" s="476" t="s">
        <v>50</v>
      </c>
      <c r="E93" s="510" t="s">
        <v>94</v>
      </c>
      <c r="F93" s="465">
        <f t="shared" si="6"/>
        <v>511558</v>
      </c>
      <c r="G93" s="475">
        <v>51.78</v>
      </c>
      <c r="H93" s="625">
        <f t="shared" si="7"/>
        <v>9879.4515256855921</v>
      </c>
      <c r="I93" s="467"/>
      <c r="J93" s="468"/>
      <c r="K93" s="469">
        <v>1</v>
      </c>
      <c r="L93" s="458">
        <f t="shared" si="8"/>
        <v>1</v>
      </c>
      <c r="M93" s="469"/>
      <c r="N93" t="str">
        <f t="shared" si="9"/>
        <v>5</v>
      </c>
      <c r="O93" s="470"/>
      <c r="P93" s="471"/>
      <c r="Q93" s="472"/>
      <c r="R93" s="473"/>
      <c r="T93" s="473"/>
      <c r="U93" s="467"/>
    </row>
    <row r="94" spans="1:21" ht="12.75" hidden="1">
      <c r="A94" s="418"/>
      <c r="B94" s="623">
        <v>506</v>
      </c>
      <c r="C94" s="474">
        <f t="shared" si="5"/>
        <v>1</v>
      </c>
      <c r="D94" s="476" t="s">
        <v>50</v>
      </c>
      <c r="E94" s="385" t="s">
        <v>94</v>
      </c>
      <c r="F94" s="465">
        <f t="shared" si="6"/>
        <v>486267</v>
      </c>
      <c r="G94" s="475">
        <v>49.22</v>
      </c>
      <c r="H94" s="625">
        <f t="shared" si="7"/>
        <v>9879.4595692807798</v>
      </c>
      <c r="I94" s="467"/>
      <c r="J94" s="468"/>
      <c r="K94" s="469">
        <v>1</v>
      </c>
      <c r="L94" s="458">
        <f t="shared" ref="L94:L103" si="10">SUM(I94:K94)</f>
        <v>1</v>
      </c>
      <c r="M94" s="469"/>
      <c r="N94" t="str">
        <f t="shared" si="9"/>
        <v>6</v>
      </c>
      <c r="O94" s="470"/>
      <c r="P94" s="471"/>
      <c r="Q94" s="472"/>
      <c r="R94" s="473"/>
      <c r="T94" s="473"/>
      <c r="U94" s="467"/>
    </row>
    <row r="95" spans="1:21" ht="12.75">
      <c r="A95" s="418"/>
      <c r="B95" s="623">
        <v>507</v>
      </c>
      <c r="C95" s="474">
        <f t="shared" si="5"/>
        <v>1</v>
      </c>
      <c r="D95" s="476" t="s">
        <v>51</v>
      </c>
      <c r="E95" s="385" t="str">
        <f>VLOOKUP(B95,'Consulta1'!J:AJ,27,0)</f>
        <v>Disponível</v>
      </c>
      <c r="F95" s="465">
        <f t="shared" si="6"/>
        <v>1119604</v>
      </c>
      <c r="G95" s="475">
        <v>112.6</v>
      </c>
      <c r="H95" s="625">
        <f t="shared" si="7"/>
        <v>9943.1971580817062</v>
      </c>
      <c r="I95" s="467"/>
      <c r="J95" s="468"/>
      <c r="K95" s="469">
        <v>1</v>
      </c>
      <c r="L95" s="458">
        <f t="shared" si="10"/>
        <v>1</v>
      </c>
      <c r="M95" s="469"/>
      <c r="N95" t="str">
        <f t="shared" si="9"/>
        <v>7</v>
      </c>
      <c r="O95" s="470"/>
      <c r="P95" s="471"/>
      <c r="Q95" s="472"/>
      <c r="R95" s="473"/>
      <c r="T95" s="473"/>
      <c r="U95" s="467"/>
    </row>
    <row r="96" spans="1:21" ht="12.75">
      <c r="A96" s="418"/>
      <c r="B96" s="623">
        <v>508</v>
      </c>
      <c r="C96" s="474">
        <f t="shared" si="5"/>
        <v>1</v>
      </c>
      <c r="D96" s="476" t="s">
        <v>47</v>
      </c>
      <c r="E96" s="385" t="str">
        <f>VLOOKUP(B96,'Consulta1'!J:AJ,27,0)</f>
        <v>Disponível</v>
      </c>
      <c r="F96" s="465">
        <f t="shared" si="6"/>
        <v>788526</v>
      </c>
      <c r="G96" s="475">
        <v>81.39</v>
      </c>
      <c r="H96" s="625">
        <f t="shared" si="7"/>
        <v>9688.2417987467743</v>
      </c>
      <c r="I96" s="467"/>
      <c r="J96" s="468"/>
      <c r="K96" s="469">
        <v>1</v>
      </c>
      <c r="L96" s="458">
        <f t="shared" si="10"/>
        <v>1</v>
      </c>
      <c r="M96" s="469"/>
      <c r="N96" t="str">
        <f t="shared" si="9"/>
        <v>8</v>
      </c>
      <c r="O96" s="470"/>
      <c r="P96" s="471"/>
      <c r="Q96" s="472"/>
      <c r="R96" s="473"/>
      <c r="T96" s="473"/>
      <c r="U96" s="467"/>
    </row>
    <row r="97" spans="1:21" ht="12.75" hidden="1">
      <c r="A97" s="418"/>
      <c r="B97" s="623">
        <v>509</v>
      </c>
      <c r="C97" s="474">
        <f t="shared" si="5"/>
        <v>1</v>
      </c>
      <c r="D97" s="476" t="s">
        <v>47</v>
      </c>
      <c r="E97" s="385" t="s">
        <v>94</v>
      </c>
      <c r="F97" s="465">
        <f t="shared" si="6"/>
        <v>745220</v>
      </c>
      <c r="G97" s="475">
        <v>76.92</v>
      </c>
      <c r="H97" s="625">
        <f t="shared" si="7"/>
        <v>9688.2475299011967</v>
      </c>
      <c r="I97" s="467"/>
      <c r="J97" s="468"/>
      <c r="K97" s="469">
        <v>1</v>
      </c>
      <c r="L97" s="458">
        <f t="shared" si="10"/>
        <v>1</v>
      </c>
      <c r="M97" s="469"/>
      <c r="N97" t="str">
        <f t="shared" si="9"/>
        <v>9</v>
      </c>
      <c r="O97" s="470"/>
      <c r="P97" s="471"/>
      <c r="Q97" s="472"/>
      <c r="R97" s="473"/>
      <c r="T97" s="473"/>
      <c r="U97" s="467"/>
    </row>
    <row r="98" spans="1:21" ht="12.75" hidden="1">
      <c r="A98" s="418"/>
      <c r="B98" s="623">
        <v>510</v>
      </c>
      <c r="C98" s="474">
        <f t="shared" si="5"/>
        <v>1</v>
      </c>
      <c r="D98" s="476" t="s">
        <v>50</v>
      </c>
      <c r="E98" s="385" t="s">
        <v>94</v>
      </c>
      <c r="F98" s="465">
        <f t="shared" si="6"/>
        <v>496443</v>
      </c>
      <c r="G98" s="475">
        <v>50.25</v>
      </c>
      <c r="H98" s="625">
        <f t="shared" si="7"/>
        <v>9879.4626865671635</v>
      </c>
      <c r="I98" s="467"/>
      <c r="J98" s="468"/>
      <c r="K98" s="469">
        <v>1</v>
      </c>
      <c r="L98" s="458">
        <f t="shared" si="10"/>
        <v>1</v>
      </c>
      <c r="M98" s="469"/>
      <c r="N98" t="str">
        <f t="shared" si="9"/>
        <v>0</v>
      </c>
      <c r="O98" s="470"/>
      <c r="P98" s="471"/>
      <c r="Q98" s="472"/>
      <c r="R98" s="473"/>
      <c r="T98" s="473"/>
      <c r="U98" s="467"/>
    </row>
    <row r="99" spans="1:21" ht="12.75">
      <c r="A99" s="418"/>
      <c r="B99" s="623">
        <v>601</v>
      </c>
      <c r="C99" s="474">
        <f t="shared" si="5"/>
        <v>1</v>
      </c>
      <c r="D99" s="476" t="s">
        <v>48</v>
      </c>
      <c r="E99" s="385" t="str">
        <f>VLOOKUP(B99,'Consulta1'!J:AJ,27,0)</f>
        <v>Disponível</v>
      </c>
      <c r="F99" s="465">
        <f t="shared" si="6"/>
        <v>823847</v>
      </c>
      <c r="G99" s="475">
        <v>84.48</v>
      </c>
      <c r="H99" s="625">
        <f t="shared" si="7"/>
        <v>9751.976799242424</v>
      </c>
      <c r="I99" s="467"/>
      <c r="J99" s="468"/>
      <c r="K99" s="469">
        <v>1</v>
      </c>
      <c r="L99" s="458">
        <f t="shared" si="10"/>
        <v>1</v>
      </c>
      <c r="M99" s="469"/>
      <c r="N99" t="str">
        <f t="shared" si="9"/>
        <v>1</v>
      </c>
      <c r="O99" s="470"/>
      <c r="P99" s="471"/>
      <c r="Q99" s="472"/>
      <c r="R99" s="473"/>
      <c r="T99" s="473"/>
      <c r="U99" s="467"/>
    </row>
    <row r="100" spans="1:21" ht="12.75">
      <c r="A100" s="418"/>
      <c r="B100" s="623">
        <v>602</v>
      </c>
      <c r="C100" s="474">
        <f t="shared" si="5"/>
        <v>1</v>
      </c>
      <c r="D100" s="476" t="s">
        <v>52</v>
      </c>
      <c r="E100" s="385" t="str">
        <f>VLOOKUP(B100,'Consulta1'!J:AJ,27,0)</f>
        <v>Disponível</v>
      </c>
      <c r="F100" s="465">
        <f t="shared" si="6"/>
        <v>816635</v>
      </c>
      <c r="G100" s="475">
        <v>80.03</v>
      </c>
      <c r="H100" s="625">
        <f t="shared" si="7"/>
        <v>10204.110958390604</v>
      </c>
      <c r="I100" s="467"/>
      <c r="J100" s="468"/>
      <c r="K100" s="469">
        <v>1</v>
      </c>
      <c r="L100" s="458">
        <f t="shared" si="10"/>
        <v>1</v>
      </c>
      <c r="M100" s="469"/>
      <c r="N100" t="str">
        <f t="shared" si="9"/>
        <v>2</v>
      </c>
      <c r="O100" s="470"/>
      <c r="P100" s="471"/>
      <c r="Q100" s="472"/>
      <c r="R100" s="473"/>
      <c r="T100" s="473"/>
      <c r="U100" s="467"/>
    </row>
    <row r="101" spans="1:21" ht="12.75">
      <c r="A101" s="418"/>
      <c r="B101" s="623">
        <v>603</v>
      </c>
      <c r="C101" s="474">
        <f t="shared" si="5"/>
        <v>1</v>
      </c>
      <c r="D101" s="476" t="s">
        <v>48</v>
      </c>
      <c r="E101" s="385" t="str">
        <f>VLOOKUP(B101,'Consulta1'!J:AJ,27,0)</f>
        <v>Disponível</v>
      </c>
      <c r="F101" s="465">
        <f t="shared" si="6"/>
        <v>835940</v>
      </c>
      <c r="G101" s="475">
        <v>85.72</v>
      </c>
      <c r="H101" s="625">
        <f t="shared" si="7"/>
        <v>9751.9832011199251</v>
      </c>
      <c r="I101" s="467"/>
      <c r="J101" s="468"/>
      <c r="K101" s="469">
        <v>1</v>
      </c>
      <c r="L101" s="458">
        <f t="shared" si="10"/>
        <v>1</v>
      </c>
      <c r="M101" s="469"/>
      <c r="N101" t="str">
        <f t="shared" si="9"/>
        <v>3</v>
      </c>
      <c r="O101" s="470"/>
      <c r="P101" s="471"/>
      <c r="Q101" s="472"/>
      <c r="R101" s="473"/>
      <c r="T101" s="473"/>
      <c r="U101" s="467"/>
    </row>
    <row r="102" spans="1:21" ht="12.75" hidden="1">
      <c r="A102" s="418"/>
      <c r="B102" s="623">
        <v>604</v>
      </c>
      <c r="C102" s="474">
        <f t="shared" si="5"/>
        <v>1</v>
      </c>
      <c r="D102" s="476" t="s">
        <v>51</v>
      </c>
      <c r="E102" s="385" t="s">
        <v>94</v>
      </c>
      <c r="F102" s="465">
        <f t="shared" si="6"/>
        <v>502032</v>
      </c>
      <c r="G102" s="475">
        <v>50.49</v>
      </c>
      <c r="H102" s="625">
        <f t="shared" si="7"/>
        <v>9943.1966726084374</v>
      </c>
      <c r="I102" s="467"/>
      <c r="J102" s="468"/>
      <c r="K102" s="469">
        <v>1</v>
      </c>
      <c r="L102" s="458">
        <f t="shared" si="10"/>
        <v>1</v>
      </c>
      <c r="M102" s="469"/>
      <c r="N102" t="str">
        <f t="shared" si="9"/>
        <v>4</v>
      </c>
      <c r="O102" s="470"/>
      <c r="P102" s="471"/>
      <c r="Q102" s="472"/>
      <c r="R102" s="473"/>
      <c r="T102" s="473"/>
      <c r="U102" s="467"/>
    </row>
    <row r="103" spans="1:21" ht="12.75" hidden="1">
      <c r="A103" s="418"/>
      <c r="B103" s="623">
        <v>605</v>
      </c>
      <c r="C103" s="463">
        <f t="shared" si="5"/>
        <v>1</v>
      </c>
      <c r="D103" s="476" t="s">
        <v>51</v>
      </c>
      <c r="E103" s="510" t="s">
        <v>94</v>
      </c>
      <c r="F103" s="465">
        <f t="shared" si="6"/>
        <v>514859</v>
      </c>
      <c r="G103" s="475">
        <v>51.78</v>
      </c>
      <c r="H103" s="624">
        <f t="shared" si="7"/>
        <v>9943.2020084974884</v>
      </c>
      <c r="I103" s="467"/>
      <c r="J103" s="468"/>
      <c r="K103" s="469">
        <v>1</v>
      </c>
      <c r="L103" s="458">
        <f t="shared" si="10"/>
        <v>1</v>
      </c>
      <c r="M103" s="469"/>
      <c r="N103" t="str">
        <f t="shared" si="9"/>
        <v>5</v>
      </c>
      <c r="O103" s="470"/>
      <c r="P103" s="471"/>
      <c r="Q103" s="472"/>
      <c r="R103" s="473"/>
      <c r="T103" s="473"/>
      <c r="U103" s="467"/>
    </row>
    <row r="104" spans="1:21" ht="12.75" hidden="1">
      <c r="A104" s="418"/>
      <c r="B104" s="623">
        <v>606</v>
      </c>
      <c r="C104" s="463">
        <f t="shared" si="5"/>
        <v>1</v>
      </c>
      <c r="D104" s="464" t="s">
        <v>51</v>
      </c>
      <c r="E104" s="510" t="s">
        <v>94</v>
      </c>
      <c r="F104" s="465">
        <f t="shared" si="6"/>
        <v>489404</v>
      </c>
      <c r="G104" s="475">
        <v>49.22</v>
      </c>
      <c r="H104" s="624">
        <f t="shared" si="7"/>
        <v>9943.1938236489241</v>
      </c>
      <c r="I104" s="467"/>
      <c r="J104" s="468"/>
      <c r="K104" s="469">
        <v>1</v>
      </c>
      <c r="L104" s="458">
        <f t="shared" ref="L104:L167" si="11">SUM(I104:K104)</f>
        <v>1</v>
      </c>
      <c r="M104" s="469"/>
      <c r="N104" t="str">
        <f t="shared" ref="N104:N167" si="12">RIGHT(B104,1)</f>
        <v>6</v>
      </c>
      <c r="O104" s="470"/>
      <c r="P104" s="471"/>
      <c r="Q104" s="472"/>
      <c r="R104" s="473"/>
      <c r="T104" s="473"/>
      <c r="U104" s="467"/>
    </row>
    <row r="105" spans="1:21" ht="12.75" hidden="1">
      <c r="A105" s="418"/>
      <c r="B105" s="623">
        <v>607</v>
      </c>
      <c r="C105" s="463">
        <f t="shared" si="5"/>
        <v>1</v>
      </c>
      <c r="D105" s="464" t="s">
        <v>53</v>
      </c>
      <c r="E105" s="510" t="s">
        <v>94</v>
      </c>
      <c r="F105" s="465">
        <f t="shared" si="6"/>
        <v>1125801</v>
      </c>
      <c r="G105" s="475">
        <v>111.79</v>
      </c>
      <c r="H105" s="624">
        <f t="shared" si="7"/>
        <v>10070.677162536898</v>
      </c>
      <c r="I105" s="467"/>
      <c r="J105" s="468"/>
      <c r="K105" s="469">
        <v>1</v>
      </c>
      <c r="L105" s="458">
        <f t="shared" si="11"/>
        <v>1</v>
      </c>
      <c r="M105" s="469"/>
      <c r="N105" t="str">
        <f t="shared" si="12"/>
        <v>7</v>
      </c>
      <c r="O105" s="470"/>
      <c r="P105" s="471"/>
      <c r="Q105" s="472"/>
      <c r="R105" s="473"/>
      <c r="T105" s="473"/>
      <c r="U105" s="467"/>
    </row>
    <row r="106" spans="1:21" ht="12.75">
      <c r="A106" s="418"/>
      <c r="B106" s="623">
        <v>608</v>
      </c>
      <c r="C106" s="463">
        <f t="shared" si="5"/>
        <v>1</v>
      </c>
      <c r="D106" s="464" t="s">
        <v>48</v>
      </c>
      <c r="E106" s="385" t="str">
        <f>VLOOKUP(B106,'Consulta1'!J:AJ,27,0)</f>
        <v>Disponível</v>
      </c>
      <c r="F106" s="465">
        <f t="shared" si="6"/>
        <v>789520</v>
      </c>
      <c r="G106" s="475">
        <v>80.959999999999994</v>
      </c>
      <c r="H106" s="624">
        <f t="shared" si="7"/>
        <v>9751.9762845849818</v>
      </c>
      <c r="I106" s="467"/>
      <c r="J106" s="468"/>
      <c r="K106" s="469">
        <v>1</v>
      </c>
      <c r="L106" s="458">
        <f t="shared" si="11"/>
        <v>1</v>
      </c>
      <c r="M106" s="469"/>
      <c r="N106" t="str">
        <f t="shared" si="12"/>
        <v>8</v>
      </c>
      <c r="O106" s="470"/>
      <c r="P106" s="471"/>
      <c r="Q106" s="472"/>
      <c r="R106" s="473"/>
      <c r="T106" s="473"/>
      <c r="U106" s="467"/>
    </row>
    <row r="107" spans="1:21" ht="12.75" hidden="1">
      <c r="A107" s="418"/>
      <c r="B107" s="623">
        <v>609</v>
      </c>
      <c r="C107" s="463">
        <f t="shared" si="5"/>
        <v>1</v>
      </c>
      <c r="D107" s="476" t="s">
        <v>48</v>
      </c>
      <c r="E107" s="385" t="s">
        <v>94</v>
      </c>
      <c r="F107" s="465">
        <f t="shared" si="6"/>
        <v>772747</v>
      </c>
      <c r="G107" s="475">
        <v>79.239999999999995</v>
      </c>
      <c r="H107" s="624">
        <f t="shared" si="7"/>
        <v>9751.9813225643629</v>
      </c>
      <c r="I107" s="467"/>
      <c r="J107" s="468"/>
      <c r="K107" s="469">
        <v>1</v>
      </c>
      <c r="L107" s="458">
        <f t="shared" si="11"/>
        <v>1</v>
      </c>
      <c r="M107" s="469"/>
      <c r="N107" t="str">
        <f t="shared" si="12"/>
        <v>9</v>
      </c>
      <c r="O107" s="470"/>
      <c r="P107" s="471"/>
      <c r="Q107" s="472"/>
      <c r="R107" s="473"/>
      <c r="T107" s="473"/>
      <c r="U107" s="467"/>
    </row>
    <row r="108" spans="1:21" ht="12.75" hidden="1">
      <c r="A108" s="418"/>
      <c r="B108" s="623">
        <v>610</v>
      </c>
      <c r="C108" s="463">
        <f t="shared" si="5"/>
        <v>1</v>
      </c>
      <c r="D108" s="476" t="s">
        <v>51</v>
      </c>
      <c r="E108" s="510" t="s">
        <v>94</v>
      </c>
      <c r="F108" s="465">
        <f t="shared" si="6"/>
        <v>499646</v>
      </c>
      <c r="G108" s="475">
        <v>50.25</v>
      </c>
      <c r="H108" s="624">
        <f t="shared" si="7"/>
        <v>9943.2039800995026</v>
      </c>
      <c r="I108" s="467"/>
      <c r="J108" s="468"/>
      <c r="K108" s="469">
        <v>1</v>
      </c>
      <c r="L108" s="458">
        <f t="shared" si="11"/>
        <v>1</v>
      </c>
      <c r="M108" s="469"/>
      <c r="N108" t="str">
        <f t="shared" si="12"/>
        <v>0</v>
      </c>
      <c r="O108" s="470"/>
      <c r="P108" s="471"/>
      <c r="Q108" s="472"/>
      <c r="R108" s="473"/>
      <c r="T108" s="473"/>
      <c r="U108" s="467"/>
    </row>
    <row r="109" spans="1:21" ht="12.75">
      <c r="A109" s="418"/>
      <c r="B109" s="623">
        <v>701</v>
      </c>
      <c r="C109" s="463">
        <f t="shared" si="5"/>
        <v>1</v>
      </c>
      <c r="D109" s="476" t="s">
        <v>49</v>
      </c>
      <c r="E109" s="385" t="str">
        <f>VLOOKUP(B109,'Consulta1'!J:AJ,27,0)</f>
        <v>Disponível</v>
      </c>
      <c r="F109" s="465">
        <f t="shared" si="6"/>
        <v>840618</v>
      </c>
      <c r="G109" s="475">
        <v>85.64</v>
      </c>
      <c r="H109" s="624">
        <f t="shared" si="7"/>
        <v>9815.7169546940677</v>
      </c>
      <c r="I109" s="467"/>
      <c r="J109" s="468"/>
      <c r="K109" s="469">
        <v>1</v>
      </c>
      <c r="L109" s="458">
        <f t="shared" si="11"/>
        <v>1</v>
      </c>
      <c r="M109" s="469"/>
      <c r="N109" t="str">
        <f t="shared" si="12"/>
        <v>1</v>
      </c>
      <c r="O109" s="470"/>
      <c r="P109" s="471"/>
      <c r="Q109" s="472"/>
      <c r="R109" s="473"/>
      <c r="T109" s="473"/>
      <c r="U109" s="467"/>
    </row>
    <row r="110" spans="1:21" ht="12.75">
      <c r="A110" s="418"/>
      <c r="B110" s="623">
        <v>702</v>
      </c>
      <c r="C110" s="463">
        <f t="shared" si="5"/>
        <v>1</v>
      </c>
      <c r="D110" s="476" t="s">
        <v>54</v>
      </c>
      <c r="E110" s="385" t="str">
        <f>VLOOKUP(B110,'Consulta1'!J:AJ,27,0)</f>
        <v>Disponível</v>
      </c>
      <c r="F110" s="465">
        <f t="shared" si="6"/>
        <v>809030</v>
      </c>
      <c r="G110" s="475">
        <v>79.83</v>
      </c>
      <c r="H110" s="624">
        <f t="shared" si="7"/>
        <v>10134.410622572968</v>
      </c>
      <c r="I110" s="467"/>
      <c r="J110" s="468"/>
      <c r="K110" s="469">
        <v>1</v>
      </c>
      <c r="L110" s="458">
        <f t="shared" si="11"/>
        <v>1</v>
      </c>
      <c r="M110" s="469"/>
      <c r="N110" t="str">
        <f t="shared" si="12"/>
        <v>2</v>
      </c>
      <c r="O110" s="470"/>
      <c r="P110" s="471"/>
      <c r="Q110" s="472"/>
      <c r="R110" s="473"/>
      <c r="T110" s="473"/>
      <c r="U110" s="467"/>
    </row>
    <row r="111" spans="1:21" ht="12.75">
      <c r="A111" s="418"/>
      <c r="B111" s="623">
        <v>703</v>
      </c>
      <c r="C111" s="463">
        <f t="shared" si="5"/>
        <v>1</v>
      </c>
      <c r="D111" s="476" t="s">
        <v>49</v>
      </c>
      <c r="E111" s="385" t="str">
        <f>VLOOKUP(B111,'Consulta1'!J:AJ,27,0)</f>
        <v>Disponível</v>
      </c>
      <c r="F111" s="465">
        <f t="shared" si="6"/>
        <v>827269</v>
      </c>
      <c r="G111" s="475">
        <v>84.28</v>
      </c>
      <c r="H111" s="624">
        <f t="shared" si="7"/>
        <v>9815.721404841006</v>
      </c>
      <c r="I111" s="467"/>
      <c r="J111" s="468"/>
      <c r="K111" s="469">
        <v>1</v>
      </c>
      <c r="L111" s="458">
        <f t="shared" si="11"/>
        <v>1</v>
      </c>
      <c r="M111" s="469"/>
      <c r="N111" t="str">
        <f t="shared" si="12"/>
        <v>3</v>
      </c>
      <c r="O111" s="470"/>
      <c r="P111" s="471"/>
      <c r="Q111" s="472"/>
      <c r="R111" s="473"/>
      <c r="T111" s="473"/>
      <c r="U111" s="467"/>
    </row>
    <row r="112" spans="1:21" ht="12.75">
      <c r="A112" s="418"/>
      <c r="B112" s="623">
        <v>704</v>
      </c>
      <c r="C112" s="463">
        <f t="shared" si="5"/>
        <v>1</v>
      </c>
      <c r="D112" s="476" t="s">
        <v>52</v>
      </c>
      <c r="E112" s="510" t="s">
        <v>95</v>
      </c>
      <c r="F112" s="465">
        <f t="shared" si="6"/>
        <v>515206</v>
      </c>
      <c r="G112" s="475">
        <v>50.49</v>
      </c>
      <c r="H112" s="624">
        <f t="shared" si="7"/>
        <v>10204.119627649039</v>
      </c>
      <c r="I112" s="467"/>
      <c r="J112" s="468"/>
      <c r="K112" s="469">
        <v>1</v>
      </c>
      <c r="L112" s="458">
        <f t="shared" si="11"/>
        <v>1</v>
      </c>
      <c r="M112" s="469"/>
      <c r="N112" t="str">
        <f t="shared" si="12"/>
        <v>4</v>
      </c>
      <c r="O112" s="470"/>
      <c r="P112" s="471"/>
      <c r="Q112" s="472"/>
      <c r="R112" s="473"/>
      <c r="T112" s="473"/>
      <c r="U112" s="467"/>
    </row>
    <row r="113" spans="1:21" ht="12.75" hidden="1">
      <c r="A113" s="418"/>
      <c r="B113" s="623">
        <v>705</v>
      </c>
      <c r="C113" s="463">
        <f t="shared" si="5"/>
        <v>1</v>
      </c>
      <c r="D113" s="476" t="s">
        <v>52</v>
      </c>
      <c r="E113" s="510" t="s">
        <v>94</v>
      </c>
      <c r="F113" s="465">
        <f t="shared" si="6"/>
        <v>528369</v>
      </c>
      <c r="G113" s="475">
        <v>51.78</v>
      </c>
      <c r="H113" s="624">
        <f t="shared" si="7"/>
        <v>10204.113557358052</v>
      </c>
      <c r="I113" s="467"/>
      <c r="J113" s="468"/>
      <c r="K113" s="469">
        <v>1</v>
      </c>
      <c r="L113" s="458">
        <f t="shared" si="11"/>
        <v>1</v>
      </c>
      <c r="M113" s="469"/>
      <c r="N113" t="str">
        <f t="shared" si="12"/>
        <v>5</v>
      </c>
      <c r="O113" s="470"/>
      <c r="P113" s="471"/>
      <c r="Q113" s="472"/>
      <c r="R113" s="473"/>
      <c r="T113" s="473"/>
      <c r="U113" s="467"/>
    </row>
    <row r="114" spans="1:21" ht="12.75" hidden="1">
      <c r="A114" s="418"/>
      <c r="B114" s="623">
        <v>706</v>
      </c>
      <c r="C114" s="463">
        <f t="shared" si="5"/>
        <v>1</v>
      </c>
      <c r="D114" s="476" t="s">
        <v>52</v>
      </c>
      <c r="E114" s="510" t="s">
        <v>94</v>
      </c>
      <c r="F114" s="465">
        <f t="shared" si="6"/>
        <v>502247</v>
      </c>
      <c r="G114" s="475">
        <v>49.22</v>
      </c>
      <c r="H114" s="624">
        <f t="shared" si="7"/>
        <v>10204.124339699309</v>
      </c>
      <c r="I114" s="467"/>
      <c r="J114" s="468"/>
      <c r="K114" s="469">
        <v>1</v>
      </c>
      <c r="L114" s="458">
        <f t="shared" si="11"/>
        <v>1</v>
      </c>
      <c r="M114" s="469"/>
      <c r="N114" t="str">
        <f t="shared" si="12"/>
        <v>6</v>
      </c>
      <c r="O114" s="470"/>
      <c r="P114" s="471"/>
      <c r="Q114" s="472"/>
      <c r="R114" s="473"/>
      <c r="T114" s="473"/>
      <c r="U114" s="467"/>
    </row>
    <row r="115" spans="1:21" ht="12.75" hidden="1">
      <c r="A115" s="418"/>
      <c r="B115" s="623">
        <v>707</v>
      </c>
      <c r="C115" s="463">
        <f t="shared" si="5"/>
        <v>1</v>
      </c>
      <c r="D115" s="476" t="s">
        <v>56</v>
      </c>
      <c r="E115" s="385" t="s">
        <v>94</v>
      </c>
      <c r="F115" s="465">
        <f t="shared" si="6"/>
        <v>1145150</v>
      </c>
      <c r="G115" s="475">
        <v>112.29</v>
      </c>
      <c r="H115" s="624">
        <f t="shared" si="7"/>
        <v>10198.147653397453</v>
      </c>
      <c r="I115" s="467"/>
      <c r="J115" s="468"/>
      <c r="K115" s="469">
        <v>1</v>
      </c>
      <c r="L115" s="458">
        <f t="shared" si="11"/>
        <v>1</v>
      </c>
      <c r="M115" s="469"/>
      <c r="N115" t="str">
        <f t="shared" si="12"/>
        <v>7</v>
      </c>
      <c r="O115" s="470"/>
      <c r="P115" s="471"/>
      <c r="Q115" s="472"/>
      <c r="R115" s="473"/>
      <c r="T115" s="473"/>
      <c r="U115" s="467"/>
    </row>
    <row r="116" spans="1:21" ht="12.75">
      <c r="A116" s="418"/>
      <c r="B116" s="623">
        <v>708</v>
      </c>
      <c r="C116" s="463">
        <f t="shared" si="5"/>
        <v>1</v>
      </c>
      <c r="D116" s="476" t="s">
        <v>49</v>
      </c>
      <c r="E116" s="385" t="str">
        <f>VLOOKUP(B116,'Consulta1'!J:AJ,27,0)</f>
        <v>Disponível</v>
      </c>
      <c r="F116" s="465">
        <f t="shared" si="6"/>
        <v>830017</v>
      </c>
      <c r="G116" s="475">
        <v>84.559999999999988</v>
      </c>
      <c r="H116" s="624">
        <f t="shared" si="7"/>
        <v>9815.7166508987721</v>
      </c>
      <c r="I116" s="467"/>
      <c r="J116" s="468"/>
      <c r="K116" s="469">
        <v>1</v>
      </c>
      <c r="L116" s="458">
        <f t="shared" si="11"/>
        <v>1</v>
      </c>
      <c r="M116" s="469"/>
      <c r="N116" t="str">
        <f t="shared" si="12"/>
        <v>8</v>
      </c>
      <c r="O116" s="470"/>
      <c r="P116" s="471"/>
      <c r="Q116" s="472"/>
      <c r="R116" s="473"/>
      <c r="T116" s="473"/>
      <c r="U116" s="467"/>
    </row>
    <row r="117" spans="1:21" ht="12.75" hidden="1">
      <c r="A117" s="418"/>
      <c r="B117" s="623">
        <v>709</v>
      </c>
      <c r="C117" s="463">
        <f t="shared" si="5"/>
        <v>1</v>
      </c>
      <c r="D117" s="476" t="s">
        <v>49</v>
      </c>
      <c r="E117" s="510" t="s">
        <v>96</v>
      </c>
      <c r="F117" s="465">
        <f t="shared" si="6"/>
        <v>747173</v>
      </c>
      <c r="G117" s="475">
        <v>76.12</v>
      </c>
      <c r="H117" s="624">
        <f t="shared" si="7"/>
        <v>9815.7251707829728</v>
      </c>
      <c r="I117" s="467"/>
      <c r="J117" s="468"/>
      <c r="K117" s="469">
        <v>1</v>
      </c>
      <c r="L117" s="458">
        <f t="shared" si="11"/>
        <v>1</v>
      </c>
      <c r="M117" s="469"/>
      <c r="N117" t="str">
        <f t="shared" si="12"/>
        <v>9</v>
      </c>
      <c r="O117" s="470"/>
      <c r="P117" s="471"/>
      <c r="Q117" s="472"/>
      <c r="R117" s="473"/>
      <c r="T117" s="473"/>
      <c r="U117" s="467"/>
    </row>
    <row r="118" spans="1:21" ht="12.75" hidden="1">
      <c r="A118" s="418"/>
      <c r="B118" s="623">
        <v>710</v>
      </c>
      <c r="C118" s="463">
        <f t="shared" si="5"/>
        <v>1</v>
      </c>
      <c r="D118" s="476" t="s">
        <v>52</v>
      </c>
      <c r="E118" s="385" t="s">
        <v>94</v>
      </c>
      <c r="F118" s="465">
        <f t="shared" si="6"/>
        <v>512757</v>
      </c>
      <c r="G118" s="475">
        <v>50.25</v>
      </c>
      <c r="H118" s="624">
        <f t="shared" si="7"/>
        <v>10204.119402985074</v>
      </c>
      <c r="I118" s="467"/>
      <c r="J118" s="468"/>
      <c r="K118" s="469">
        <v>1</v>
      </c>
      <c r="L118" s="458">
        <f t="shared" si="11"/>
        <v>1</v>
      </c>
      <c r="M118" s="469"/>
      <c r="N118" t="str">
        <f t="shared" si="12"/>
        <v>0</v>
      </c>
      <c r="O118" s="470"/>
      <c r="P118" s="471"/>
      <c r="Q118" s="472"/>
      <c r="R118" s="473"/>
      <c r="T118" s="473"/>
      <c r="U118" s="467"/>
    </row>
    <row r="119" spans="1:21" ht="12.75" hidden="1">
      <c r="A119" s="418"/>
      <c r="B119" s="623">
        <v>801</v>
      </c>
      <c r="C119" s="463">
        <f t="shared" si="5"/>
        <v>1</v>
      </c>
      <c r="D119" s="476" t="s">
        <v>50</v>
      </c>
      <c r="E119" s="385" t="s">
        <v>94</v>
      </c>
      <c r="F119" s="465">
        <f t="shared" si="6"/>
        <v>832838</v>
      </c>
      <c r="G119" s="475">
        <v>84.3</v>
      </c>
      <c r="H119" s="624">
        <f t="shared" si="7"/>
        <v>9879.454329774615</v>
      </c>
      <c r="I119" s="467"/>
      <c r="J119" s="468"/>
      <c r="K119" s="469">
        <v>1</v>
      </c>
      <c r="L119" s="458">
        <f t="shared" si="11"/>
        <v>1</v>
      </c>
      <c r="M119" s="469"/>
      <c r="N119" t="str">
        <f t="shared" si="12"/>
        <v>1</v>
      </c>
      <c r="O119" s="470"/>
      <c r="P119" s="471"/>
      <c r="Q119" s="472"/>
      <c r="R119" s="473"/>
      <c r="T119" s="473"/>
      <c r="U119" s="467"/>
    </row>
    <row r="120" spans="1:21" ht="12.75">
      <c r="A120" s="418"/>
      <c r="B120" s="623">
        <v>802</v>
      </c>
      <c r="C120" s="463">
        <f t="shared" si="5"/>
        <v>1</v>
      </c>
      <c r="D120" s="476" t="s">
        <v>57</v>
      </c>
      <c r="E120" s="385" t="str">
        <f>VLOOKUP(B120,'Consulta1'!J:AJ,27,0)</f>
        <v>Disponível</v>
      </c>
      <c r="F120" s="465">
        <f t="shared" si="6"/>
        <v>812126</v>
      </c>
      <c r="G120" s="475">
        <v>79.14</v>
      </c>
      <c r="H120" s="624">
        <f t="shared" si="7"/>
        <v>10261.890320950215</v>
      </c>
      <c r="I120" s="467"/>
      <c r="J120" s="468"/>
      <c r="K120" s="469">
        <v>1</v>
      </c>
      <c r="L120" s="458">
        <f t="shared" si="11"/>
        <v>1</v>
      </c>
      <c r="M120" s="469"/>
      <c r="N120" t="str">
        <f t="shared" si="12"/>
        <v>2</v>
      </c>
      <c r="O120" s="470"/>
      <c r="P120" s="471"/>
      <c r="Q120" s="472"/>
      <c r="R120" s="473"/>
      <c r="T120" s="473"/>
      <c r="U120" s="467"/>
    </row>
    <row r="121" spans="1:21" ht="12.75" hidden="1">
      <c r="A121" s="418"/>
      <c r="B121" s="623">
        <v>803</v>
      </c>
      <c r="C121" s="463">
        <f t="shared" si="5"/>
        <v>1</v>
      </c>
      <c r="D121" s="476" t="s">
        <v>50</v>
      </c>
      <c r="E121" s="510" t="s">
        <v>94</v>
      </c>
      <c r="F121" s="465">
        <f t="shared" si="6"/>
        <v>824638</v>
      </c>
      <c r="G121" s="475">
        <v>83.47</v>
      </c>
      <c r="H121" s="624">
        <f t="shared" si="7"/>
        <v>9879.4536959386605</v>
      </c>
      <c r="I121" s="467"/>
      <c r="J121" s="468"/>
      <c r="K121" s="469">
        <v>1</v>
      </c>
      <c r="L121" s="458">
        <f t="shared" si="11"/>
        <v>1</v>
      </c>
      <c r="M121" s="469"/>
      <c r="N121" t="str">
        <f t="shared" si="12"/>
        <v>3</v>
      </c>
      <c r="O121" s="470"/>
      <c r="P121" s="471"/>
      <c r="Q121" s="472"/>
      <c r="R121" s="473"/>
      <c r="T121" s="473"/>
      <c r="U121" s="467"/>
    </row>
    <row r="122" spans="1:21" ht="12.75" hidden="1">
      <c r="A122" s="418"/>
      <c r="B122" s="623">
        <v>804</v>
      </c>
      <c r="C122" s="463">
        <f t="shared" si="5"/>
        <v>1</v>
      </c>
      <c r="D122" s="476" t="s">
        <v>53</v>
      </c>
      <c r="E122" s="385" t="s">
        <v>94</v>
      </c>
      <c r="F122" s="465">
        <f t="shared" si="6"/>
        <v>508468</v>
      </c>
      <c r="G122" s="475">
        <v>50.49</v>
      </c>
      <c r="H122" s="624">
        <f t="shared" si="7"/>
        <v>10070.667458902753</v>
      </c>
      <c r="I122" s="467"/>
      <c r="J122" s="468"/>
      <c r="K122" s="469">
        <v>1</v>
      </c>
      <c r="L122" s="458">
        <f t="shared" si="11"/>
        <v>1</v>
      </c>
      <c r="M122" s="469"/>
      <c r="N122" t="str">
        <f t="shared" si="12"/>
        <v>4</v>
      </c>
      <c r="O122" s="470"/>
      <c r="P122" s="471"/>
      <c r="Q122" s="472"/>
      <c r="R122" s="473"/>
      <c r="T122" s="473"/>
      <c r="U122" s="467"/>
    </row>
    <row r="123" spans="1:21" ht="12.75" hidden="1">
      <c r="A123" s="418"/>
      <c r="B123" s="623">
        <v>805</v>
      </c>
      <c r="C123" s="463">
        <f t="shared" si="5"/>
        <v>1</v>
      </c>
      <c r="D123" s="476" t="s">
        <v>53</v>
      </c>
      <c r="E123" s="510" t="s">
        <v>94</v>
      </c>
      <c r="F123" s="465">
        <f t="shared" si="6"/>
        <v>521460</v>
      </c>
      <c r="G123" s="475">
        <v>51.78</v>
      </c>
      <c r="H123" s="624">
        <f t="shared" si="7"/>
        <v>10070.683661645422</v>
      </c>
      <c r="I123" s="467"/>
      <c r="J123" s="468"/>
      <c r="K123" s="469">
        <v>1</v>
      </c>
      <c r="L123" s="458">
        <f t="shared" si="11"/>
        <v>1</v>
      </c>
      <c r="M123" s="469"/>
      <c r="N123" t="str">
        <f t="shared" si="12"/>
        <v>5</v>
      </c>
      <c r="O123" s="470"/>
      <c r="P123" s="471"/>
      <c r="Q123" s="472"/>
      <c r="R123" s="473"/>
      <c r="T123" s="473"/>
      <c r="U123" s="467"/>
    </row>
    <row r="124" spans="1:21" ht="12.75" hidden="1">
      <c r="A124" s="418"/>
      <c r="B124" s="623">
        <v>806</v>
      </c>
      <c r="C124" s="463">
        <f t="shared" si="5"/>
        <v>1</v>
      </c>
      <c r="D124" s="476" t="s">
        <v>53</v>
      </c>
      <c r="E124" s="510" t="s">
        <v>94</v>
      </c>
      <c r="F124" s="465">
        <f t="shared" si="6"/>
        <v>495679</v>
      </c>
      <c r="G124" s="475">
        <v>49.22</v>
      </c>
      <c r="H124" s="624">
        <f t="shared" si="7"/>
        <v>10070.682649329541</v>
      </c>
      <c r="I124" s="467"/>
      <c r="J124" s="468"/>
      <c r="K124" s="469">
        <v>1</v>
      </c>
      <c r="L124" s="458">
        <f t="shared" si="11"/>
        <v>1</v>
      </c>
      <c r="M124" s="469"/>
      <c r="N124" t="str">
        <f t="shared" si="12"/>
        <v>6</v>
      </c>
      <c r="O124" s="470"/>
      <c r="P124" s="471"/>
      <c r="Q124" s="472"/>
      <c r="R124" s="473"/>
      <c r="T124" s="473"/>
      <c r="U124" s="467"/>
    </row>
    <row r="125" spans="1:21" ht="12.75" hidden="1">
      <c r="A125" s="418"/>
      <c r="B125" s="623">
        <v>807</v>
      </c>
      <c r="C125" s="463">
        <f t="shared" si="5"/>
        <v>1</v>
      </c>
      <c r="D125" s="476" t="s">
        <v>58</v>
      </c>
      <c r="E125" s="510" t="s">
        <v>94</v>
      </c>
      <c r="F125" s="465">
        <f t="shared" si="6"/>
        <v>1173198</v>
      </c>
      <c r="G125" s="475">
        <v>113.62</v>
      </c>
      <c r="H125" s="624">
        <f t="shared" si="7"/>
        <v>10325.629290617848</v>
      </c>
      <c r="I125" s="467"/>
      <c r="J125" s="468"/>
      <c r="K125" s="469">
        <v>1</v>
      </c>
      <c r="L125" s="458">
        <f t="shared" si="11"/>
        <v>1</v>
      </c>
      <c r="M125" s="469"/>
      <c r="N125" t="str">
        <f t="shared" si="12"/>
        <v>7</v>
      </c>
      <c r="O125" s="470"/>
      <c r="P125" s="471"/>
      <c r="Q125" s="472"/>
      <c r="R125" s="473"/>
      <c r="T125" s="473"/>
      <c r="U125" s="467"/>
    </row>
    <row r="126" spans="1:21" ht="12.75">
      <c r="A126" s="418"/>
      <c r="B126" s="623">
        <v>808</v>
      </c>
      <c r="C126" s="463">
        <f t="shared" si="5"/>
        <v>1</v>
      </c>
      <c r="D126" s="476" t="s">
        <v>50</v>
      </c>
      <c r="E126" s="510" t="s">
        <v>95</v>
      </c>
      <c r="F126" s="465">
        <f t="shared" si="6"/>
        <v>789962</v>
      </c>
      <c r="G126" s="475">
        <v>79.959999999999994</v>
      </c>
      <c r="H126" s="624">
        <f t="shared" si="7"/>
        <v>9879.4647323661848</v>
      </c>
      <c r="I126" s="467"/>
      <c r="J126" s="468"/>
      <c r="K126" s="469">
        <v>1</v>
      </c>
      <c r="L126" s="458">
        <f t="shared" si="11"/>
        <v>1</v>
      </c>
      <c r="M126" s="469"/>
      <c r="N126" t="str">
        <f t="shared" si="12"/>
        <v>8</v>
      </c>
      <c r="O126" s="470"/>
      <c r="P126" s="471"/>
      <c r="Q126" s="472"/>
      <c r="R126" s="473"/>
      <c r="T126" s="473"/>
      <c r="U126" s="467"/>
    </row>
    <row r="127" spans="1:21" ht="12.75" hidden="1">
      <c r="A127" s="418"/>
      <c r="B127" s="623">
        <v>809</v>
      </c>
      <c r="C127" s="463">
        <f t="shared" si="5"/>
        <v>1</v>
      </c>
      <c r="D127" s="476" t="s">
        <v>50</v>
      </c>
      <c r="E127" s="510" t="s">
        <v>94</v>
      </c>
      <c r="F127" s="465">
        <f t="shared" si="6"/>
        <v>752914</v>
      </c>
      <c r="G127" s="475">
        <v>76.210000000000008</v>
      </c>
      <c r="H127" s="624">
        <f t="shared" si="7"/>
        <v>9879.4646371867202</v>
      </c>
      <c r="I127" s="467"/>
      <c r="J127" s="468"/>
      <c r="K127" s="469">
        <v>1</v>
      </c>
      <c r="L127" s="458">
        <f t="shared" si="11"/>
        <v>1</v>
      </c>
      <c r="M127" s="469"/>
      <c r="N127" t="str">
        <f t="shared" si="12"/>
        <v>9</v>
      </c>
      <c r="O127" s="470"/>
      <c r="P127" s="471"/>
      <c r="Q127" s="472"/>
      <c r="R127" s="473"/>
      <c r="T127" s="473"/>
      <c r="U127" s="467"/>
    </row>
    <row r="128" spans="1:21" ht="12.75" hidden="1">
      <c r="A128" s="418"/>
      <c r="B128" s="623">
        <v>810</v>
      </c>
      <c r="C128" s="463">
        <f t="shared" si="5"/>
        <v>1</v>
      </c>
      <c r="D128" s="476" t="s">
        <v>53</v>
      </c>
      <c r="E128" s="510" t="s">
        <v>94</v>
      </c>
      <c r="F128" s="465">
        <f t="shared" si="6"/>
        <v>506051</v>
      </c>
      <c r="G128" s="475">
        <v>50.25</v>
      </c>
      <c r="H128" s="624">
        <f t="shared" si="7"/>
        <v>10070.666666666666</v>
      </c>
      <c r="I128" s="467"/>
      <c r="J128" s="468"/>
      <c r="K128" s="469">
        <v>1</v>
      </c>
      <c r="L128" s="458">
        <f t="shared" si="11"/>
        <v>1</v>
      </c>
      <c r="M128" s="469"/>
      <c r="N128" t="str">
        <f t="shared" si="12"/>
        <v>0</v>
      </c>
      <c r="O128" s="470"/>
      <c r="P128" s="471"/>
      <c r="Q128" s="472"/>
      <c r="R128" s="473"/>
      <c r="T128" s="473"/>
      <c r="U128" s="467"/>
    </row>
    <row r="129" spans="1:21" ht="12.75" hidden="1">
      <c r="A129" s="418"/>
      <c r="B129" s="623">
        <v>901</v>
      </c>
      <c r="C129" s="463">
        <f t="shared" si="5"/>
        <v>1</v>
      </c>
      <c r="D129" s="464" t="s">
        <v>51</v>
      </c>
      <c r="E129" s="510" t="s">
        <v>94</v>
      </c>
      <c r="F129" s="465">
        <f t="shared" si="6"/>
        <v>850939</v>
      </c>
      <c r="G129" s="475">
        <v>85.58</v>
      </c>
      <c r="H129" s="624">
        <f t="shared" si="7"/>
        <v>9943.1993456415057</v>
      </c>
      <c r="I129" s="467"/>
      <c r="J129" s="468"/>
      <c r="K129" s="469">
        <v>1</v>
      </c>
      <c r="L129" s="458">
        <f t="shared" si="11"/>
        <v>1</v>
      </c>
      <c r="M129" s="469"/>
      <c r="N129" t="str">
        <f t="shared" si="12"/>
        <v>1</v>
      </c>
      <c r="O129" s="470"/>
      <c r="P129" s="471"/>
      <c r="Q129" s="472"/>
      <c r="R129" s="473"/>
      <c r="T129" s="473"/>
      <c r="U129" s="467"/>
    </row>
    <row r="130" spans="1:21" ht="12.75">
      <c r="A130" s="418"/>
      <c r="B130" s="623">
        <v>902</v>
      </c>
      <c r="C130" s="463">
        <f t="shared" si="5"/>
        <v>1</v>
      </c>
      <c r="D130" s="464" t="s">
        <v>59</v>
      </c>
      <c r="E130" s="385" t="str">
        <f>VLOOKUP(B130,'Consulta1'!J:AJ,27,0)</f>
        <v>Disponível</v>
      </c>
      <c r="F130" s="465">
        <f t="shared" si="6"/>
        <v>832084</v>
      </c>
      <c r="G130" s="475">
        <v>80.09</v>
      </c>
      <c r="H130" s="624">
        <f t="shared" si="7"/>
        <v>10389.361967786241</v>
      </c>
      <c r="I130" s="467"/>
      <c r="J130" s="468"/>
      <c r="K130" s="469">
        <v>1</v>
      </c>
      <c r="L130" s="458">
        <f t="shared" si="11"/>
        <v>1</v>
      </c>
      <c r="M130" s="469"/>
      <c r="N130" t="str">
        <f t="shared" si="12"/>
        <v>2</v>
      </c>
      <c r="O130" s="470"/>
      <c r="P130" s="471"/>
      <c r="Q130" s="472"/>
      <c r="R130" s="473"/>
      <c r="T130" s="473"/>
      <c r="U130" s="467"/>
    </row>
    <row r="131" spans="1:21" ht="12.75">
      <c r="A131" s="418"/>
      <c r="B131" s="623">
        <v>903</v>
      </c>
      <c r="C131" s="463">
        <f t="shared" si="5"/>
        <v>1</v>
      </c>
      <c r="D131" s="464" t="s">
        <v>51</v>
      </c>
      <c r="E131" s="385" t="str">
        <f>VLOOKUP(B131,'Consulta1'!J:AJ,27,0)</f>
        <v>Disponível</v>
      </c>
      <c r="F131" s="465">
        <f t="shared" si="6"/>
        <v>834930</v>
      </c>
      <c r="G131" s="475">
        <v>83.97</v>
      </c>
      <c r="H131" s="624">
        <f t="shared" si="7"/>
        <v>9943.1939978563769</v>
      </c>
      <c r="I131" s="467"/>
      <c r="J131" s="468"/>
      <c r="K131" s="469">
        <v>1</v>
      </c>
      <c r="L131" s="458">
        <f t="shared" si="11"/>
        <v>1</v>
      </c>
      <c r="M131" s="469"/>
      <c r="N131" t="str">
        <f t="shared" si="12"/>
        <v>3</v>
      </c>
      <c r="O131" s="470"/>
      <c r="P131" s="471"/>
      <c r="Q131" s="472"/>
      <c r="R131" s="473"/>
      <c r="T131" s="473"/>
      <c r="U131" s="467"/>
    </row>
    <row r="132" spans="1:21" ht="12.75" hidden="1">
      <c r="A132" s="418"/>
      <c r="B132" s="623">
        <v>904</v>
      </c>
      <c r="C132" s="463">
        <f t="shared" si="5"/>
        <v>1</v>
      </c>
      <c r="D132" s="476" t="s">
        <v>54</v>
      </c>
      <c r="E132" s="510" t="s">
        <v>94</v>
      </c>
      <c r="F132" s="465">
        <f t="shared" si="6"/>
        <v>511686</v>
      </c>
      <c r="G132" s="475">
        <v>50.49</v>
      </c>
      <c r="H132" s="624">
        <f t="shared" si="7"/>
        <v>10134.402852049911</v>
      </c>
      <c r="I132" s="467"/>
      <c r="J132" s="468"/>
      <c r="K132" s="469">
        <v>1</v>
      </c>
      <c r="L132" s="458">
        <f t="shared" si="11"/>
        <v>1</v>
      </c>
      <c r="M132" s="469"/>
      <c r="N132" t="str">
        <f t="shared" si="12"/>
        <v>4</v>
      </c>
      <c r="O132" s="470"/>
      <c r="P132" s="471"/>
      <c r="Q132" s="472"/>
      <c r="R132" s="473"/>
      <c r="T132" s="473"/>
      <c r="U132" s="467"/>
    </row>
    <row r="133" spans="1:21" ht="12.75" hidden="1">
      <c r="A133" s="418"/>
      <c r="B133" s="623">
        <v>905</v>
      </c>
      <c r="C133" s="463">
        <f t="shared" si="5"/>
        <v>1</v>
      </c>
      <c r="D133" s="476" t="s">
        <v>54</v>
      </c>
      <c r="E133" s="510" t="s">
        <v>94</v>
      </c>
      <c r="F133" s="465">
        <f t="shared" si="6"/>
        <v>524760</v>
      </c>
      <c r="G133" s="475">
        <v>51.78</v>
      </c>
      <c r="H133" s="624">
        <f t="shared" si="7"/>
        <v>10134.414831981459</v>
      </c>
      <c r="I133" s="467"/>
      <c r="J133" s="468"/>
      <c r="K133" s="469">
        <v>1</v>
      </c>
      <c r="L133" s="458">
        <f t="shared" si="11"/>
        <v>1</v>
      </c>
      <c r="M133" s="469"/>
      <c r="N133" t="str">
        <f t="shared" si="12"/>
        <v>5</v>
      </c>
      <c r="O133" s="470"/>
      <c r="P133" s="471"/>
      <c r="Q133" s="472"/>
      <c r="R133" s="473"/>
      <c r="T133" s="473"/>
      <c r="U133" s="467"/>
    </row>
    <row r="134" spans="1:21" ht="12.75" hidden="1">
      <c r="A134" s="418"/>
      <c r="B134" s="623">
        <v>906</v>
      </c>
      <c r="C134" s="463">
        <f t="shared" si="5"/>
        <v>1</v>
      </c>
      <c r="D134" s="476" t="s">
        <v>54</v>
      </c>
      <c r="E134" s="510" t="s">
        <v>94</v>
      </c>
      <c r="F134" s="465">
        <f t="shared" si="6"/>
        <v>498816</v>
      </c>
      <c r="G134" s="475">
        <v>49.22</v>
      </c>
      <c r="H134" s="624">
        <f t="shared" si="7"/>
        <v>10134.416903697684</v>
      </c>
      <c r="I134" s="467"/>
      <c r="J134" s="468"/>
      <c r="K134" s="469">
        <v>1</v>
      </c>
      <c r="L134" s="458">
        <f t="shared" si="11"/>
        <v>1</v>
      </c>
      <c r="M134" s="469"/>
      <c r="N134" t="str">
        <f t="shared" si="12"/>
        <v>6</v>
      </c>
      <c r="O134" s="470"/>
      <c r="P134" s="471"/>
      <c r="Q134" s="472"/>
      <c r="R134" s="473"/>
      <c r="T134" s="473"/>
      <c r="U134" s="467"/>
    </row>
    <row r="135" spans="1:21" ht="12.75">
      <c r="A135" s="418"/>
      <c r="B135" s="623">
        <v>907</v>
      </c>
      <c r="C135" s="463">
        <f t="shared" si="5"/>
        <v>1</v>
      </c>
      <c r="D135" s="476" t="s">
        <v>60</v>
      </c>
      <c r="E135" s="385" t="str">
        <f>VLOOKUP(B135,'Consulta1'!J:AJ,27,0)</f>
        <v>Disponível</v>
      </c>
      <c r="F135" s="465">
        <f t="shared" si="6"/>
        <v>1181096</v>
      </c>
      <c r="G135" s="475">
        <v>112.99</v>
      </c>
      <c r="H135" s="624">
        <f t="shared" si="7"/>
        <v>10453.102044428711</v>
      </c>
      <c r="I135" s="467"/>
      <c r="J135" s="468"/>
      <c r="K135" s="469">
        <v>1</v>
      </c>
      <c r="L135" s="458">
        <f t="shared" si="11"/>
        <v>1</v>
      </c>
      <c r="M135" s="469"/>
      <c r="N135" t="str">
        <f t="shared" si="12"/>
        <v>7</v>
      </c>
      <c r="O135" s="470"/>
      <c r="P135" s="471"/>
      <c r="Q135" s="472"/>
      <c r="R135" s="473"/>
      <c r="T135" s="473"/>
      <c r="U135" s="467"/>
    </row>
    <row r="136" spans="1:21" ht="12.75">
      <c r="A136" s="418"/>
      <c r="B136" s="623">
        <v>908</v>
      </c>
      <c r="C136" s="463">
        <f t="shared" si="5"/>
        <v>1</v>
      </c>
      <c r="D136" s="476" t="s">
        <v>51</v>
      </c>
      <c r="E136" s="385" t="str">
        <f>VLOOKUP(B136,'Consulta1'!J:AJ,27,0)</f>
        <v>Disponível</v>
      </c>
      <c r="F136" s="465">
        <f t="shared" si="6"/>
        <v>822203</v>
      </c>
      <c r="G136" s="475">
        <v>82.69</v>
      </c>
      <c r="H136" s="624">
        <f t="shared" si="7"/>
        <v>9943.1974845809655</v>
      </c>
      <c r="I136" s="467"/>
      <c r="J136" s="468"/>
      <c r="K136" s="469">
        <v>1</v>
      </c>
      <c r="L136" s="458">
        <f t="shared" si="11"/>
        <v>1</v>
      </c>
      <c r="M136" s="469"/>
      <c r="N136" t="str">
        <f t="shared" si="12"/>
        <v>8</v>
      </c>
      <c r="O136" s="470"/>
      <c r="P136" s="471"/>
      <c r="Q136" s="472"/>
      <c r="R136" s="473"/>
      <c r="T136" s="473"/>
      <c r="U136" s="467"/>
    </row>
    <row r="137" spans="1:21" ht="12.75">
      <c r="A137" s="418"/>
      <c r="B137" s="623">
        <v>909</v>
      </c>
      <c r="C137" s="463">
        <f t="shared" si="5"/>
        <v>1</v>
      </c>
      <c r="D137" s="476" t="s">
        <v>51</v>
      </c>
      <c r="E137" s="385" t="str">
        <f>VLOOKUP(B137,'Consulta1'!J:AJ,27,0)</f>
        <v>Disponível</v>
      </c>
      <c r="F137" s="465">
        <f t="shared" si="6"/>
        <v>770598</v>
      </c>
      <c r="G137" s="475">
        <v>77.5</v>
      </c>
      <c r="H137" s="624">
        <f t="shared" si="7"/>
        <v>9943.2000000000007</v>
      </c>
      <c r="I137" s="467"/>
      <c r="J137" s="468"/>
      <c r="K137" s="469">
        <v>1</v>
      </c>
      <c r="L137" s="458">
        <f t="shared" si="11"/>
        <v>1</v>
      </c>
      <c r="M137" s="469"/>
      <c r="N137" t="str">
        <f t="shared" si="12"/>
        <v>9</v>
      </c>
      <c r="O137" s="470"/>
      <c r="P137" s="471"/>
      <c r="Q137" s="472"/>
      <c r="R137" s="473"/>
      <c r="T137" s="473"/>
      <c r="U137" s="467"/>
    </row>
    <row r="138" spans="1:21" ht="12.75" hidden="1">
      <c r="A138" s="418"/>
      <c r="B138" s="623">
        <v>910</v>
      </c>
      <c r="C138" s="463">
        <f t="shared" si="5"/>
        <v>1</v>
      </c>
      <c r="D138" s="476" t="s">
        <v>54</v>
      </c>
      <c r="E138" s="385" t="s">
        <v>94</v>
      </c>
      <c r="F138" s="465">
        <f t="shared" si="6"/>
        <v>509254</v>
      </c>
      <c r="G138" s="475">
        <v>50.25</v>
      </c>
      <c r="H138" s="624">
        <f t="shared" si="7"/>
        <v>10134.407960199005</v>
      </c>
      <c r="I138" s="467"/>
      <c r="J138" s="468"/>
      <c r="K138" s="469">
        <v>1</v>
      </c>
      <c r="L138" s="458">
        <f t="shared" si="11"/>
        <v>1</v>
      </c>
      <c r="M138" s="469"/>
      <c r="N138" t="str">
        <f t="shared" si="12"/>
        <v>0</v>
      </c>
      <c r="O138" s="470"/>
      <c r="P138" s="471"/>
      <c r="Q138" s="472"/>
      <c r="R138" s="473"/>
      <c r="T138" s="473"/>
      <c r="U138" s="467"/>
    </row>
    <row r="139" spans="1:21" ht="12.75" hidden="1">
      <c r="A139" s="418"/>
      <c r="B139" s="623">
        <v>1001</v>
      </c>
      <c r="C139" s="463">
        <f t="shared" si="5"/>
        <v>1</v>
      </c>
      <c r="D139" s="476" t="s">
        <v>52</v>
      </c>
      <c r="E139" s="510" t="s">
        <v>96</v>
      </c>
      <c r="F139" s="465">
        <f t="shared" si="6"/>
        <v>881942</v>
      </c>
      <c r="G139" s="475">
        <v>86.429999999999993</v>
      </c>
      <c r="H139" s="624">
        <f t="shared" si="7"/>
        <v>10204.118940182807</v>
      </c>
      <c r="I139" s="467"/>
      <c r="J139" s="468"/>
      <c r="K139" s="469">
        <v>1</v>
      </c>
      <c r="L139" s="458">
        <f t="shared" si="11"/>
        <v>1</v>
      </c>
      <c r="M139" s="469"/>
      <c r="N139" t="str">
        <f t="shared" si="12"/>
        <v>1</v>
      </c>
      <c r="O139" s="470"/>
      <c r="P139" s="471"/>
      <c r="Q139" s="472"/>
      <c r="R139" s="473"/>
      <c r="T139" s="473"/>
      <c r="U139" s="467"/>
    </row>
    <row r="140" spans="1:21" ht="12.75">
      <c r="A140" s="418"/>
      <c r="B140" s="623">
        <v>1002</v>
      </c>
      <c r="C140" s="463">
        <f t="shared" si="5"/>
        <v>1</v>
      </c>
      <c r="D140" s="476" t="s">
        <v>61</v>
      </c>
      <c r="E140" s="510" t="s">
        <v>95</v>
      </c>
      <c r="F140" s="465">
        <f t="shared" si="6"/>
        <v>872793</v>
      </c>
      <c r="G140" s="475">
        <v>82.99</v>
      </c>
      <c r="H140" s="624">
        <f t="shared" si="7"/>
        <v>10516.84540306061</v>
      </c>
      <c r="I140" s="467"/>
      <c r="J140" s="468"/>
      <c r="K140" s="469">
        <v>1</v>
      </c>
      <c r="L140" s="458">
        <f t="shared" si="11"/>
        <v>1</v>
      </c>
      <c r="M140" s="469"/>
      <c r="N140" t="str">
        <f t="shared" si="12"/>
        <v>2</v>
      </c>
      <c r="O140" s="470"/>
      <c r="P140" s="471"/>
      <c r="Q140" s="472"/>
      <c r="R140" s="473"/>
      <c r="T140" s="473"/>
      <c r="U140" s="467"/>
    </row>
    <row r="141" spans="1:21" ht="12.75" hidden="1">
      <c r="A141" s="418"/>
      <c r="B141" s="623">
        <v>1003</v>
      </c>
      <c r="C141" s="463">
        <f t="shared" si="5"/>
        <v>1</v>
      </c>
      <c r="D141" s="476" t="s">
        <v>52</v>
      </c>
      <c r="E141" s="385" t="s">
        <v>94</v>
      </c>
      <c r="F141" s="465">
        <f t="shared" si="6"/>
        <v>890513</v>
      </c>
      <c r="G141" s="475">
        <v>87.27</v>
      </c>
      <c r="H141" s="624">
        <f t="shared" si="7"/>
        <v>10204.113670218861</v>
      </c>
      <c r="I141" s="467"/>
      <c r="J141" s="468"/>
      <c r="K141" s="469">
        <v>1</v>
      </c>
      <c r="L141" s="458">
        <f t="shared" si="11"/>
        <v>1</v>
      </c>
      <c r="M141" s="469"/>
      <c r="N141" t="str">
        <f t="shared" si="12"/>
        <v>3</v>
      </c>
      <c r="O141" s="470"/>
      <c r="P141" s="471"/>
      <c r="Q141" s="472"/>
      <c r="R141" s="473"/>
      <c r="T141" s="473"/>
      <c r="U141" s="467"/>
    </row>
    <row r="142" spans="1:21" ht="12.75" hidden="1">
      <c r="A142" s="418"/>
      <c r="B142" s="623">
        <v>1004</v>
      </c>
      <c r="C142" s="463">
        <f t="shared" si="5"/>
        <v>1</v>
      </c>
      <c r="D142" s="476" t="s">
        <v>55</v>
      </c>
      <c r="E142" s="510" t="s">
        <v>94</v>
      </c>
      <c r="F142" s="465">
        <f t="shared" si="6"/>
        <v>522449</v>
      </c>
      <c r="G142" s="475">
        <v>50.49</v>
      </c>
      <c r="H142" s="624">
        <f t="shared" si="7"/>
        <v>10347.57377698554</v>
      </c>
      <c r="I142" s="467"/>
      <c r="J142" s="468"/>
      <c r="K142" s="469">
        <v>1</v>
      </c>
      <c r="L142" s="458">
        <f t="shared" si="11"/>
        <v>1</v>
      </c>
      <c r="M142" s="469"/>
      <c r="N142" t="str">
        <f t="shared" si="12"/>
        <v>4</v>
      </c>
      <c r="O142" s="470"/>
      <c r="P142" s="471"/>
      <c r="Q142" s="472"/>
      <c r="R142" s="473"/>
      <c r="T142" s="473"/>
      <c r="U142" s="467"/>
    </row>
    <row r="143" spans="1:21" ht="12.75" hidden="1">
      <c r="A143" s="418"/>
      <c r="B143" s="623">
        <v>1005</v>
      </c>
      <c r="C143" s="463">
        <f t="shared" ref="C143:C206" si="13">L143</f>
        <v>1</v>
      </c>
      <c r="D143" s="476" t="s">
        <v>55</v>
      </c>
      <c r="E143" s="510" t="s">
        <v>94</v>
      </c>
      <c r="F143" s="465">
        <f t="shared" ref="F143:F206" si="14">ROUND((VLOOKUP(D143,$B$41:$E$58,4,FALSE)*G143)*C143,0)</f>
        <v>535797</v>
      </c>
      <c r="G143" s="475">
        <v>51.78</v>
      </c>
      <c r="H143" s="624">
        <f t="shared" ref="H143:H206" si="15">F143/G143</f>
        <v>10347.566628041715</v>
      </c>
      <c r="I143" s="467"/>
      <c r="J143" s="468"/>
      <c r="K143" s="469">
        <v>1</v>
      </c>
      <c r="L143" s="458">
        <f t="shared" si="11"/>
        <v>1</v>
      </c>
      <c r="M143" s="469"/>
      <c r="N143" t="str">
        <f t="shared" si="12"/>
        <v>5</v>
      </c>
      <c r="O143" s="470"/>
      <c r="P143" s="471"/>
      <c r="Q143" s="472"/>
      <c r="R143" s="473"/>
      <c r="T143" s="473"/>
      <c r="U143" s="467"/>
    </row>
    <row r="144" spans="1:21" ht="12.75" hidden="1">
      <c r="A144" s="418"/>
      <c r="B144" s="623">
        <v>1006</v>
      </c>
      <c r="C144" s="463">
        <f t="shared" si="13"/>
        <v>1</v>
      </c>
      <c r="D144" s="476" t="s">
        <v>55</v>
      </c>
      <c r="E144" s="385" t="s">
        <v>94</v>
      </c>
      <c r="F144" s="465">
        <f t="shared" si="14"/>
        <v>509307</v>
      </c>
      <c r="G144" s="475">
        <v>49.22</v>
      </c>
      <c r="H144" s="624">
        <f t="shared" si="15"/>
        <v>10347.561966680212</v>
      </c>
      <c r="I144" s="467"/>
      <c r="J144" s="468"/>
      <c r="K144" s="469">
        <v>1</v>
      </c>
      <c r="L144" s="458">
        <f t="shared" si="11"/>
        <v>1</v>
      </c>
      <c r="M144" s="469"/>
      <c r="N144" t="str">
        <f t="shared" si="12"/>
        <v>6</v>
      </c>
      <c r="O144" s="470"/>
      <c r="P144" s="471"/>
      <c r="Q144" s="472"/>
      <c r="R144" s="473"/>
      <c r="T144" s="473"/>
      <c r="U144" s="467"/>
    </row>
    <row r="145" spans="1:21" ht="12.75">
      <c r="A145" s="418"/>
      <c r="B145" s="623">
        <v>1007</v>
      </c>
      <c r="C145" s="463">
        <f t="shared" si="13"/>
        <v>1</v>
      </c>
      <c r="D145" s="476" t="s">
        <v>61</v>
      </c>
      <c r="E145" s="385" t="str">
        <f>VLOOKUP(B145,'Consulta1'!J:AJ,27,0)</f>
        <v>Disponível</v>
      </c>
      <c r="F145" s="465">
        <f t="shared" si="14"/>
        <v>1191769</v>
      </c>
      <c r="G145" s="475">
        <v>113.32000000000001</v>
      </c>
      <c r="H145" s="624">
        <f t="shared" si="15"/>
        <v>10516.846099541122</v>
      </c>
      <c r="I145" s="467"/>
      <c r="J145" s="468"/>
      <c r="K145" s="469">
        <v>1</v>
      </c>
      <c r="L145" s="458">
        <f t="shared" si="11"/>
        <v>1</v>
      </c>
      <c r="M145" s="469"/>
      <c r="N145" t="str">
        <f t="shared" si="12"/>
        <v>7</v>
      </c>
      <c r="O145" s="470"/>
      <c r="P145" s="471"/>
      <c r="Q145" s="472"/>
      <c r="R145" s="473"/>
      <c r="T145" s="473"/>
      <c r="U145" s="467"/>
    </row>
    <row r="146" spans="1:21" ht="12.75">
      <c r="A146" s="418"/>
      <c r="B146" s="623">
        <v>1008</v>
      </c>
      <c r="C146" s="463">
        <f t="shared" si="13"/>
        <v>1</v>
      </c>
      <c r="D146" s="476" t="s">
        <v>52</v>
      </c>
      <c r="E146" s="385" t="str">
        <f>VLOOKUP(B146,'Consulta1'!J:AJ,27,0)</f>
        <v>Disponível</v>
      </c>
      <c r="F146" s="465">
        <f t="shared" si="14"/>
        <v>822350</v>
      </c>
      <c r="G146" s="475">
        <v>80.589999999999989</v>
      </c>
      <c r="H146" s="624">
        <f t="shared" si="15"/>
        <v>10204.119617818589</v>
      </c>
      <c r="I146" s="467"/>
      <c r="J146" s="468"/>
      <c r="K146" s="469">
        <v>1</v>
      </c>
      <c r="L146" s="458">
        <f t="shared" si="11"/>
        <v>1</v>
      </c>
      <c r="M146" s="469"/>
      <c r="N146" t="str">
        <f t="shared" si="12"/>
        <v>8</v>
      </c>
      <c r="O146" s="470"/>
      <c r="P146" s="471"/>
      <c r="Q146" s="472"/>
      <c r="R146" s="473"/>
      <c r="T146" s="473"/>
      <c r="U146" s="467"/>
    </row>
    <row r="147" spans="1:21" ht="12.75">
      <c r="A147" s="418"/>
      <c r="B147" s="623">
        <v>1009</v>
      </c>
      <c r="C147" s="463">
        <f t="shared" si="13"/>
        <v>1</v>
      </c>
      <c r="D147" s="476" t="s">
        <v>52</v>
      </c>
      <c r="E147" s="510" t="s">
        <v>95</v>
      </c>
      <c r="F147" s="465">
        <f t="shared" si="14"/>
        <v>762452</v>
      </c>
      <c r="G147" s="475">
        <v>74.72</v>
      </c>
      <c r="H147" s="624">
        <f t="shared" si="15"/>
        <v>10204.122055674517</v>
      </c>
      <c r="I147" s="467"/>
      <c r="J147" s="468"/>
      <c r="K147" s="469">
        <v>1</v>
      </c>
      <c r="L147" s="458">
        <f t="shared" si="11"/>
        <v>1</v>
      </c>
      <c r="M147" s="469"/>
      <c r="N147" t="str">
        <f t="shared" si="12"/>
        <v>9</v>
      </c>
      <c r="O147" s="470"/>
      <c r="P147" s="471"/>
      <c r="Q147" s="472"/>
      <c r="R147" s="473"/>
      <c r="T147" s="473"/>
      <c r="U147" s="467"/>
    </row>
    <row r="148" spans="1:21" ht="12.75" hidden="1">
      <c r="A148" s="418"/>
      <c r="B148" s="623">
        <v>1010</v>
      </c>
      <c r="C148" s="463">
        <f t="shared" si="13"/>
        <v>1.06</v>
      </c>
      <c r="D148" s="476" t="s">
        <v>55</v>
      </c>
      <c r="E148" s="510" t="s">
        <v>94</v>
      </c>
      <c r="F148" s="465">
        <f t="shared" si="14"/>
        <v>551163</v>
      </c>
      <c r="G148" s="475">
        <v>50.25</v>
      </c>
      <c r="H148" s="624">
        <f t="shared" si="15"/>
        <v>10968.417910447761</v>
      </c>
      <c r="I148" s="513">
        <v>0.06</v>
      </c>
      <c r="J148" s="468"/>
      <c r="K148" s="469">
        <v>1</v>
      </c>
      <c r="L148" s="458">
        <f t="shared" si="11"/>
        <v>1.06</v>
      </c>
      <c r="M148" s="469"/>
      <c r="N148" t="str">
        <f t="shared" si="12"/>
        <v>0</v>
      </c>
      <c r="O148" s="470"/>
      <c r="P148" s="471"/>
      <c r="Q148" s="472"/>
      <c r="R148" s="473"/>
      <c r="T148" s="473"/>
      <c r="U148" s="467"/>
    </row>
    <row r="149" spans="1:21" ht="12.75">
      <c r="A149" s="418"/>
      <c r="B149" s="623">
        <v>1101</v>
      </c>
      <c r="C149" s="463">
        <f t="shared" si="13"/>
        <v>1</v>
      </c>
      <c r="D149" s="476" t="s">
        <v>52</v>
      </c>
      <c r="E149" s="510" t="s">
        <v>95</v>
      </c>
      <c r="F149" s="465">
        <f t="shared" si="14"/>
        <v>866636</v>
      </c>
      <c r="G149" s="475">
        <v>84.93</v>
      </c>
      <c r="H149" s="624">
        <f t="shared" si="15"/>
        <v>10204.121040857175</v>
      </c>
      <c r="I149" s="467"/>
      <c r="J149" s="468"/>
      <c r="K149" s="469">
        <v>1</v>
      </c>
      <c r="L149" s="458">
        <f t="shared" si="11"/>
        <v>1</v>
      </c>
      <c r="M149" s="469"/>
      <c r="N149" t="str">
        <f t="shared" si="12"/>
        <v>1</v>
      </c>
      <c r="O149" s="470"/>
      <c r="P149" s="471"/>
      <c r="Q149" s="472"/>
      <c r="R149" s="473"/>
      <c r="T149" s="473"/>
      <c r="U149" s="467"/>
    </row>
    <row r="150" spans="1:21" ht="12.75">
      <c r="A150" s="418"/>
      <c r="B150" s="623">
        <v>1102</v>
      </c>
      <c r="C150" s="463">
        <f t="shared" si="13"/>
        <v>1</v>
      </c>
      <c r="D150" s="476" t="s">
        <v>61</v>
      </c>
      <c r="E150" s="385" t="str">
        <f>VLOOKUP(B150,'Consulta1'!J:AJ,27,0)</f>
        <v>Disponível</v>
      </c>
      <c r="F150" s="465">
        <f t="shared" si="14"/>
        <v>864590</v>
      </c>
      <c r="G150" s="475">
        <v>82.210000000000008</v>
      </c>
      <c r="H150" s="624">
        <f t="shared" si="15"/>
        <v>10516.847098893079</v>
      </c>
      <c r="I150" s="467"/>
      <c r="J150" s="468"/>
      <c r="K150" s="469">
        <v>1</v>
      </c>
      <c r="L150" s="458">
        <f t="shared" si="11"/>
        <v>1</v>
      </c>
      <c r="M150" s="469"/>
      <c r="N150" t="str">
        <f t="shared" si="12"/>
        <v>2</v>
      </c>
      <c r="O150" s="470"/>
      <c r="P150" s="471"/>
      <c r="Q150" s="472"/>
      <c r="R150" s="473"/>
      <c r="T150" s="473"/>
      <c r="U150" s="467"/>
    </row>
    <row r="151" spans="1:21" ht="12.75" hidden="1">
      <c r="A151" s="418"/>
      <c r="B151" s="623">
        <v>1103</v>
      </c>
      <c r="C151" s="463">
        <f t="shared" si="13"/>
        <v>1</v>
      </c>
      <c r="D151" s="476" t="s">
        <v>52</v>
      </c>
      <c r="E151" s="510" t="s">
        <v>94</v>
      </c>
      <c r="F151" s="465">
        <f t="shared" si="14"/>
        <v>871023</v>
      </c>
      <c r="G151" s="475">
        <v>85.36</v>
      </c>
      <c r="H151" s="624">
        <f t="shared" si="15"/>
        <v>10204.111996251171</v>
      </c>
      <c r="I151" s="467"/>
      <c r="J151" s="468"/>
      <c r="K151" s="469">
        <v>1</v>
      </c>
      <c r="L151" s="458">
        <f t="shared" si="11"/>
        <v>1</v>
      </c>
      <c r="M151" s="469"/>
      <c r="N151" t="str">
        <f t="shared" si="12"/>
        <v>3</v>
      </c>
      <c r="O151" s="470"/>
      <c r="P151" s="471"/>
      <c r="Q151" s="472"/>
      <c r="R151" s="473"/>
      <c r="T151" s="473"/>
      <c r="U151" s="467"/>
    </row>
    <row r="152" spans="1:21" ht="12.75" hidden="1">
      <c r="A152" s="418"/>
      <c r="B152" s="623">
        <v>1104</v>
      </c>
      <c r="C152" s="463">
        <f t="shared" si="13"/>
        <v>1</v>
      </c>
      <c r="D152" s="476" t="s">
        <v>55</v>
      </c>
      <c r="E152" s="510" t="s">
        <v>94</v>
      </c>
      <c r="F152" s="465">
        <f t="shared" si="14"/>
        <v>522449</v>
      </c>
      <c r="G152" s="475">
        <v>50.49</v>
      </c>
      <c r="H152" s="624">
        <f t="shared" si="15"/>
        <v>10347.57377698554</v>
      </c>
      <c r="I152" s="467"/>
      <c r="J152" s="468"/>
      <c r="K152" s="469">
        <v>1</v>
      </c>
      <c r="L152" s="458">
        <f t="shared" si="11"/>
        <v>1</v>
      </c>
      <c r="M152" s="469"/>
      <c r="N152" t="str">
        <f t="shared" si="12"/>
        <v>4</v>
      </c>
      <c r="O152" s="470"/>
      <c r="P152" s="471"/>
      <c r="Q152" s="472"/>
      <c r="R152" s="473"/>
      <c r="T152" s="473"/>
      <c r="U152" s="467"/>
    </row>
    <row r="153" spans="1:21" ht="12.75" hidden="1">
      <c r="A153" s="418"/>
      <c r="B153" s="623">
        <v>1105</v>
      </c>
      <c r="C153" s="463">
        <f t="shared" si="13"/>
        <v>1</v>
      </c>
      <c r="D153" s="476" t="s">
        <v>55</v>
      </c>
      <c r="E153" s="510" t="s">
        <v>94</v>
      </c>
      <c r="F153" s="465">
        <f t="shared" si="14"/>
        <v>535797</v>
      </c>
      <c r="G153" s="475">
        <v>51.78</v>
      </c>
      <c r="H153" s="624">
        <f t="shared" si="15"/>
        <v>10347.566628041715</v>
      </c>
      <c r="I153" s="467"/>
      <c r="J153" s="468"/>
      <c r="K153" s="469">
        <v>1</v>
      </c>
      <c r="L153" s="458">
        <f t="shared" si="11"/>
        <v>1</v>
      </c>
      <c r="M153" s="469"/>
      <c r="N153" t="str">
        <f t="shared" si="12"/>
        <v>5</v>
      </c>
      <c r="O153" s="470"/>
      <c r="P153" s="471"/>
      <c r="Q153" s="472"/>
      <c r="R153" s="473"/>
      <c r="T153" s="473"/>
      <c r="U153" s="467"/>
    </row>
    <row r="154" spans="1:21" ht="12.75" hidden="1">
      <c r="A154" s="418"/>
      <c r="B154" s="623">
        <v>1106</v>
      </c>
      <c r="C154" s="463">
        <f t="shared" si="13"/>
        <v>1</v>
      </c>
      <c r="D154" s="464" t="s">
        <v>55</v>
      </c>
      <c r="E154" s="385" t="s">
        <v>94</v>
      </c>
      <c r="F154" s="465">
        <f t="shared" si="14"/>
        <v>509307</v>
      </c>
      <c r="G154" s="475">
        <v>49.22</v>
      </c>
      <c r="H154" s="624">
        <f t="shared" si="15"/>
        <v>10347.561966680212</v>
      </c>
      <c r="I154" s="467"/>
      <c r="J154" s="468"/>
      <c r="K154" s="469">
        <v>1</v>
      </c>
      <c r="L154" s="458">
        <f t="shared" si="11"/>
        <v>1</v>
      </c>
      <c r="M154" s="469"/>
      <c r="N154" t="str">
        <f t="shared" si="12"/>
        <v>6</v>
      </c>
      <c r="O154" s="470"/>
      <c r="P154" s="471"/>
      <c r="Q154" s="472"/>
      <c r="R154" s="473"/>
      <c r="T154" s="473"/>
      <c r="U154" s="467"/>
    </row>
    <row r="155" spans="1:21" ht="12.75">
      <c r="A155" s="418"/>
      <c r="B155" s="623">
        <v>1107</v>
      </c>
      <c r="C155" s="463">
        <f t="shared" si="13"/>
        <v>1</v>
      </c>
      <c r="D155" s="464" t="s">
        <v>61</v>
      </c>
      <c r="E155" s="385" t="str">
        <f>VLOOKUP(B155,'Consulta1'!J:AJ,27,0)</f>
        <v>Disponível</v>
      </c>
      <c r="F155" s="465">
        <f t="shared" si="14"/>
        <v>1184197</v>
      </c>
      <c r="G155" s="475">
        <v>112.6</v>
      </c>
      <c r="H155" s="624">
        <f t="shared" si="15"/>
        <v>10516.847246891652</v>
      </c>
      <c r="I155" s="467"/>
      <c r="J155" s="468"/>
      <c r="K155" s="469">
        <v>1</v>
      </c>
      <c r="L155" s="458">
        <f t="shared" si="11"/>
        <v>1</v>
      </c>
      <c r="M155" s="469"/>
      <c r="N155" t="str">
        <f t="shared" si="12"/>
        <v>7</v>
      </c>
      <c r="O155" s="470"/>
      <c r="P155" s="471"/>
      <c r="Q155" s="472"/>
      <c r="R155" s="473"/>
      <c r="T155" s="473"/>
      <c r="U155" s="467"/>
    </row>
    <row r="156" spans="1:21" ht="12.75">
      <c r="A156" s="418"/>
      <c r="B156" s="623">
        <v>1108</v>
      </c>
      <c r="C156" s="463">
        <f t="shared" si="13"/>
        <v>1</v>
      </c>
      <c r="D156" s="464" t="s">
        <v>52</v>
      </c>
      <c r="E156" s="510" t="s">
        <v>95</v>
      </c>
      <c r="F156" s="465">
        <f t="shared" si="14"/>
        <v>840717</v>
      </c>
      <c r="G156" s="475">
        <v>82.389999999999986</v>
      </c>
      <c r="H156" s="624">
        <f t="shared" si="15"/>
        <v>10204.114577011775</v>
      </c>
      <c r="I156" s="467"/>
      <c r="J156" s="468"/>
      <c r="K156" s="469">
        <v>1</v>
      </c>
      <c r="L156" s="458">
        <f t="shared" si="11"/>
        <v>1</v>
      </c>
      <c r="M156" s="469"/>
      <c r="N156" t="str">
        <f t="shared" si="12"/>
        <v>8</v>
      </c>
      <c r="O156" s="470"/>
      <c r="P156" s="471"/>
      <c r="Q156" s="472"/>
      <c r="R156" s="473"/>
      <c r="T156" s="473"/>
      <c r="U156" s="467"/>
    </row>
    <row r="157" spans="1:21" ht="12.75" hidden="1">
      <c r="A157" s="418"/>
      <c r="B157" s="623">
        <v>1109</v>
      </c>
      <c r="C157" s="463">
        <f t="shared" si="13"/>
        <v>1</v>
      </c>
      <c r="D157" s="476" t="s">
        <v>52</v>
      </c>
      <c r="E157" s="510" t="s">
        <v>94</v>
      </c>
      <c r="F157" s="465">
        <f t="shared" si="14"/>
        <v>760513</v>
      </c>
      <c r="G157" s="475">
        <v>74.53</v>
      </c>
      <c r="H157" s="624">
        <f t="shared" si="15"/>
        <v>10204.119146652354</v>
      </c>
      <c r="I157" s="467"/>
      <c r="J157" s="468"/>
      <c r="K157" s="469">
        <v>1</v>
      </c>
      <c r="L157" s="458">
        <f t="shared" si="11"/>
        <v>1</v>
      </c>
      <c r="M157" s="469"/>
      <c r="N157" t="str">
        <f t="shared" si="12"/>
        <v>9</v>
      </c>
      <c r="O157" s="470"/>
      <c r="P157" s="471"/>
      <c r="Q157" s="472"/>
      <c r="R157" s="473"/>
      <c r="T157" s="473"/>
      <c r="U157" s="467"/>
    </row>
    <row r="158" spans="1:21" ht="12.75" hidden="1">
      <c r="A158" s="418"/>
      <c r="B158" s="623">
        <v>1110</v>
      </c>
      <c r="C158" s="463">
        <f t="shared" si="13"/>
        <v>1</v>
      </c>
      <c r="D158" s="476" t="s">
        <v>55</v>
      </c>
      <c r="E158" s="510" t="s">
        <v>94</v>
      </c>
      <c r="F158" s="465">
        <f t="shared" si="14"/>
        <v>519965</v>
      </c>
      <c r="G158" s="475">
        <v>50.25</v>
      </c>
      <c r="H158" s="624">
        <f t="shared" si="15"/>
        <v>10347.562189054726</v>
      </c>
      <c r="I158" s="467"/>
      <c r="J158" s="468"/>
      <c r="K158" s="469">
        <v>1</v>
      </c>
      <c r="L158" s="458">
        <f t="shared" si="11"/>
        <v>1</v>
      </c>
      <c r="M158" s="469"/>
      <c r="N158" t="str">
        <f t="shared" si="12"/>
        <v>0</v>
      </c>
      <c r="O158" s="470"/>
      <c r="P158" s="471"/>
      <c r="Q158" s="472"/>
      <c r="R158" s="473"/>
      <c r="T158" s="473"/>
      <c r="U158" s="467"/>
    </row>
    <row r="159" spans="1:21" ht="12.75" hidden="1">
      <c r="A159" s="418"/>
      <c r="B159" s="623">
        <v>1201</v>
      </c>
      <c r="C159" s="463">
        <f t="shared" si="13"/>
        <v>1</v>
      </c>
      <c r="D159" s="476" t="s">
        <v>52</v>
      </c>
      <c r="E159" s="510" t="s">
        <v>94</v>
      </c>
      <c r="F159" s="465">
        <f t="shared" si="14"/>
        <v>881840</v>
      </c>
      <c r="G159" s="475">
        <v>86.42</v>
      </c>
      <c r="H159" s="624">
        <f t="shared" si="15"/>
        <v>10204.119416801666</v>
      </c>
      <c r="I159" s="467"/>
      <c r="J159" s="468"/>
      <c r="K159" s="469">
        <v>1</v>
      </c>
      <c r="L159" s="458">
        <f t="shared" si="11"/>
        <v>1</v>
      </c>
      <c r="M159" s="469"/>
      <c r="N159" t="str">
        <f t="shared" si="12"/>
        <v>1</v>
      </c>
      <c r="O159" s="470"/>
      <c r="P159" s="471"/>
      <c r="Q159" s="472"/>
      <c r="R159" s="473"/>
      <c r="T159" s="473"/>
      <c r="U159" s="467"/>
    </row>
    <row r="160" spans="1:21" ht="12.75">
      <c r="A160" s="418"/>
      <c r="B160" s="623">
        <v>1202</v>
      </c>
      <c r="C160" s="463">
        <f t="shared" si="13"/>
        <v>1</v>
      </c>
      <c r="D160" s="476" t="s">
        <v>61</v>
      </c>
      <c r="E160" s="385" t="str">
        <f>VLOOKUP(B160,'Consulta1'!J:AJ,27,0)</f>
        <v>Disponível</v>
      </c>
      <c r="F160" s="465">
        <f t="shared" si="14"/>
        <v>876053</v>
      </c>
      <c r="G160" s="475">
        <v>83.3</v>
      </c>
      <c r="H160" s="624">
        <f t="shared" si="15"/>
        <v>10516.842737094838</v>
      </c>
      <c r="I160" s="467"/>
      <c r="J160" s="468"/>
      <c r="K160" s="469">
        <v>1</v>
      </c>
      <c r="L160" s="458">
        <f t="shared" si="11"/>
        <v>1</v>
      </c>
      <c r="M160" s="469"/>
      <c r="N160" t="str">
        <f t="shared" si="12"/>
        <v>2</v>
      </c>
      <c r="O160" s="470"/>
      <c r="P160" s="471"/>
      <c r="Q160" s="472"/>
      <c r="R160" s="473"/>
      <c r="T160" s="473"/>
      <c r="U160" s="467"/>
    </row>
    <row r="161" spans="1:21" ht="12.75" hidden="1">
      <c r="A161" s="418"/>
      <c r="B161" s="623">
        <v>1203</v>
      </c>
      <c r="C161" s="463">
        <f t="shared" si="13"/>
        <v>1</v>
      </c>
      <c r="D161" s="476" t="s">
        <v>52</v>
      </c>
      <c r="E161" s="385" t="s">
        <v>94</v>
      </c>
      <c r="F161" s="465">
        <f t="shared" si="14"/>
        <v>885513</v>
      </c>
      <c r="G161" s="475">
        <v>86.78</v>
      </c>
      <c r="H161" s="624">
        <f t="shared" si="15"/>
        <v>10204.113851117769</v>
      </c>
      <c r="I161" s="467"/>
      <c r="J161" s="468"/>
      <c r="K161" s="469">
        <v>1</v>
      </c>
      <c r="L161" s="458">
        <f t="shared" si="11"/>
        <v>1</v>
      </c>
      <c r="M161" s="469"/>
      <c r="N161" t="str">
        <f t="shared" si="12"/>
        <v>3</v>
      </c>
      <c r="O161" s="470"/>
      <c r="P161" s="471"/>
      <c r="Q161" s="472"/>
      <c r="R161" s="473"/>
      <c r="T161" s="473"/>
      <c r="U161" s="467"/>
    </row>
    <row r="162" spans="1:21" ht="12.75" hidden="1">
      <c r="A162" s="418"/>
      <c r="B162" s="623">
        <v>1204</v>
      </c>
      <c r="C162" s="463">
        <f t="shared" si="13"/>
        <v>1</v>
      </c>
      <c r="D162" s="476" t="s">
        <v>55</v>
      </c>
      <c r="E162" s="385" t="s">
        <v>94</v>
      </c>
      <c r="F162" s="465">
        <f t="shared" si="14"/>
        <v>522449</v>
      </c>
      <c r="G162" s="475">
        <v>50.49</v>
      </c>
      <c r="H162" s="624">
        <f t="shared" si="15"/>
        <v>10347.57377698554</v>
      </c>
      <c r="I162" s="467"/>
      <c r="J162" s="468"/>
      <c r="K162" s="469">
        <v>1</v>
      </c>
      <c r="L162" s="458">
        <f t="shared" si="11"/>
        <v>1</v>
      </c>
      <c r="M162" s="469"/>
      <c r="N162" t="str">
        <f t="shared" si="12"/>
        <v>4</v>
      </c>
      <c r="O162" s="470"/>
      <c r="P162" s="471"/>
      <c r="Q162" s="472"/>
      <c r="R162" s="473"/>
      <c r="T162" s="473"/>
      <c r="U162" s="467"/>
    </row>
    <row r="163" spans="1:21" ht="12.75" hidden="1">
      <c r="A163" s="418"/>
      <c r="B163" s="623">
        <v>1205</v>
      </c>
      <c r="C163" s="463">
        <f t="shared" si="13"/>
        <v>1</v>
      </c>
      <c r="D163" s="476" t="s">
        <v>55</v>
      </c>
      <c r="E163" s="510" t="s">
        <v>94</v>
      </c>
      <c r="F163" s="465">
        <f t="shared" si="14"/>
        <v>535797</v>
      </c>
      <c r="G163" s="475">
        <v>51.78</v>
      </c>
      <c r="H163" s="624">
        <f t="shared" si="15"/>
        <v>10347.566628041715</v>
      </c>
      <c r="I163" s="467"/>
      <c r="J163" s="468"/>
      <c r="K163" s="469">
        <v>1</v>
      </c>
      <c r="L163" s="458">
        <f t="shared" si="11"/>
        <v>1</v>
      </c>
      <c r="M163" s="469"/>
      <c r="N163" t="str">
        <f t="shared" si="12"/>
        <v>5</v>
      </c>
      <c r="O163" s="470"/>
      <c r="P163" s="471"/>
      <c r="Q163" s="472"/>
      <c r="R163" s="473"/>
      <c r="T163" s="473"/>
      <c r="U163" s="467"/>
    </row>
    <row r="164" spans="1:21" ht="12.75" hidden="1">
      <c r="A164" s="418"/>
      <c r="B164" s="623">
        <v>1206</v>
      </c>
      <c r="C164" s="463">
        <f t="shared" si="13"/>
        <v>1</v>
      </c>
      <c r="D164" s="476" t="s">
        <v>55</v>
      </c>
      <c r="E164" s="510" t="s">
        <v>94</v>
      </c>
      <c r="F164" s="465">
        <f t="shared" si="14"/>
        <v>509307</v>
      </c>
      <c r="G164" s="475">
        <v>49.22</v>
      </c>
      <c r="H164" s="624">
        <f t="shared" si="15"/>
        <v>10347.561966680212</v>
      </c>
      <c r="I164" s="467"/>
      <c r="J164" s="468"/>
      <c r="K164" s="469">
        <v>1</v>
      </c>
      <c r="L164" s="458">
        <f t="shared" si="11"/>
        <v>1</v>
      </c>
      <c r="M164" s="469"/>
      <c r="N164" t="str">
        <f t="shared" si="12"/>
        <v>6</v>
      </c>
      <c r="O164" s="470"/>
      <c r="P164" s="471"/>
      <c r="Q164" s="472"/>
      <c r="R164" s="473"/>
      <c r="T164" s="473"/>
      <c r="U164" s="467"/>
    </row>
    <row r="165" spans="1:21" ht="12.75">
      <c r="A165" s="418"/>
      <c r="B165" s="623">
        <v>1207</v>
      </c>
      <c r="C165" s="463">
        <f t="shared" si="13"/>
        <v>1</v>
      </c>
      <c r="D165" s="476" t="s">
        <v>61</v>
      </c>
      <c r="E165" s="385" t="str">
        <f>VLOOKUP(B165,'Consulta1'!J:AJ,27,0)</f>
        <v>Disponível</v>
      </c>
      <c r="F165" s="465">
        <f t="shared" si="14"/>
        <v>1175678</v>
      </c>
      <c r="G165" s="475">
        <v>111.79</v>
      </c>
      <c r="H165" s="624">
        <f t="shared" si="15"/>
        <v>10516.844082654978</v>
      </c>
      <c r="I165" s="467"/>
      <c r="J165" s="468"/>
      <c r="K165" s="469">
        <v>1</v>
      </c>
      <c r="L165" s="458">
        <f t="shared" si="11"/>
        <v>1</v>
      </c>
      <c r="M165" s="469"/>
      <c r="N165" t="str">
        <f t="shared" si="12"/>
        <v>7</v>
      </c>
      <c r="O165" s="470"/>
      <c r="P165" s="471"/>
      <c r="Q165" s="472"/>
      <c r="R165" s="473"/>
      <c r="T165" s="473"/>
      <c r="U165" s="467"/>
    </row>
    <row r="166" spans="1:21" ht="12.75">
      <c r="A166" s="418"/>
      <c r="B166" s="623">
        <v>1208</v>
      </c>
      <c r="C166" s="463">
        <f t="shared" si="13"/>
        <v>1</v>
      </c>
      <c r="D166" s="476" t="s">
        <v>52</v>
      </c>
      <c r="E166" s="385" t="str">
        <f>VLOOKUP(B166,'Consulta1'!J:AJ,27,0)</f>
        <v>Disponível</v>
      </c>
      <c r="F166" s="465">
        <f t="shared" si="14"/>
        <v>837656</v>
      </c>
      <c r="G166" s="475">
        <v>82.089999999999989</v>
      </c>
      <c r="H166" s="624">
        <f t="shared" si="15"/>
        <v>10204.117432086736</v>
      </c>
      <c r="I166" s="467"/>
      <c r="J166" s="468"/>
      <c r="K166" s="469">
        <v>1</v>
      </c>
      <c r="L166" s="458">
        <f t="shared" si="11"/>
        <v>1</v>
      </c>
      <c r="M166" s="469"/>
      <c r="N166" t="str">
        <f t="shared" si="12"/>
        <v>8</v>
      </c>
      <c r="O166" s="470"/>
      <c r="P166" s="471"/>
      <c r="Q166" s="472"/>
      <c r="R166" s="473"/>
      <c r="T166" s="473"/>
      <c r="U166" s="467"/>
    </row>
    <row r="167" spans="1:21" ht="12.75" hidden="1">
      <c r="A167" s="418"/>
      <c r="B167" s="623">
        <v>1209</v>
      </c>
      <c r="C167" s="463">
        <f t="shared" si="13"/>
        <v>1</v>
      </c>
      <c r="D167" s="476" t="s">
        <v>52</v>
      </c>
      <c r="E167" s="385" t="str">
        <f>VLOOKUP(B167,'Consulta1'!J:AJ,27,0)</f>
        <v>Fora de venda</v>
      </c>
      <c r="F167" s="465">
        <f t="shared" si="14"/>
        <v>736125</v>
      </c>
      <c r="G167" s="475">
        <v>72.14</v>
      </c>
      <c r="H167" s="624">
        <f t="shared" si="15"/>
        <v>10204.116994732465</v>
      </c>
      <c r="I167" s="467"/>
      <c r="J167" s="468"/>
      <c r="K167" s="469">
        <v>1</v>
      </c>
      <c r="L167" s="458">
        <f t="shared" si="11"/>
        <v>1</v>
      </c>
      <c r="M167" s="469"/>
      <c r="N167" t="str">
        <f t="shared" si="12"/>
        <v>9</v>
      </c>
      <c r="O167" s="470"/>
      <c r="P167" s="471"/>
      <c r="Q167" s="472"/>
      <c r="R167" s="473"/>
      <c r="T167" s="473"/>
      <c r="U167" s="467"/>
    </row>
    <row r="168" spans="1:21" ht="12.75" hidden="1">
      <c r="A168" s="418"/>
      <c r="B168" s="623">
        <v>1210</v>
      </c>
      <c r="C168" s="463">
        <f t="shared" si="13"/>
        <v>1</v>
      </c>
      <c r="D168" s="476" t="s">
        <v>55</v>
      </c>
      <c r="E168" s="385" t="str">
        <f>VLOOKUP(B168,'Consulta1'!J:AJ,27,0)</f>
        <v>Fora de venda</v>
      </c>
      <c r="F168" s="465">
        <f t="shared" si="14"/>
        <v>519965</v>
      </c>
      <c r="G168" s="475">
        <v>50.25</v>
      </c>
      <c r="H168" s="624">
        <f t="shared" si="15"/>
        <v>10347.562189054726</v>
      </c>
      <c r="I168" s="467"/>
      <c r="J168" s="468"/>
      <c r="K168" s="469">
        <v>1</v>
      </c>
      <c r="L168" s="458">
        <f t="shared" ref="L168:L231" si="16">SUM(I168:K168)</f>
        <v>1</v>
      </c>
      <c r="M168" s="469"/>
      <c r="N168" t="str">
        <f t="shared" ref="N168:N231" si="17">RIGHT(B168,1)</f>
        <v>0</v>
      </c>
      <c r="O168" s="470"/>
      <c r="P168" s="471"/>
      <c r="Q168" s="472"/>
      <c r="R168" s="473"/>
      <c r="T168" s="473"/>
      <c r="U168" s="467"/>
    </row>
    <row r="169" spans="1:21" ht="12.75" hidden="1">
      <c r="A169" s="418"/>
      <c r="B169" s="623">
        <v>1301</v>
      </c>
      <c r="C169" s="463">
        <f t="shared" si="13"/>
        <v>1</v>
      </c>
      <c r="D169" s="476" t="s">
        <v>52</v>
      </c>
      <c r="E169" s="510" t="s">
        <v>94</v>
      </c>
      <c r="F169" s="465">
        <f t="shared" si="14"/>
        <v>879187</v>
      </c>
      <c r="G169" s="475">
        <v>86.16</v>
      </c>
      <c r="H169" s="624">
        <f t="shared" si="15"/>
        <v>10204.120241411329</v>
      </c>
      <c r="I169" s="467"/>
      <c r="J169" s="468"/>
      <c r="K169" s="469">
        <v>1</v>
      </c>
      <c r="L169" s="458">
        <f t="shared" si="16"/>
        <v>1</v>
      </c>
      <c r="M169" s="469"/>
      <c r="N169" t="str">
        <f t="shared" si="17"/>
        <v>1</v>
      </c>
      <c r="O169" s="470"/>
      <c r="P169" s="471"/>
      <c r="Q169" s="472"/>
      <c r="R169" s="473"/>
      <c r="T169" s="473"/>
      <c r="U169" s="467"/>
    </row>
    <row r="170" spans="1:21" ht="12.75">
      <c r="A170" s="418"/>
      <c r="B170" s="623">
        <v>1302</v>
      </c>
      <c r="C170" s="463">
        <f t="shared" si="13"/>
        <v>1</v>
      </c>
      <c r="D170" s="476" t="s">
        <v>61</v>
      </c>
      <c r="E170" s="510" t="s">
        <v>95</v>
      </c>
      <c r="F170" s="465">
        <f t="shared" si="14"/>
        <v>847552</v>
      </c>
      <c r="G170" s="475">
        <v>80.59</v>
      </c>
      <c r="H170" s="624">
        <f t="shared" si="15"/>
        <v>10516.838317409107</v>
      </c>
      <c r="I170" s="467"/>
      <c r="J170" s="468"/>
      <c r="K170" s="469">
        <v>1</v>
      </c>
      <c r="L170" s="458">
        <f t="shared" si="16"/>
        <v>1</v>
      </c>
      <c r="M170" s="469"/>
      <c r="N170" t="str">
        <f t="shared" si="17"/>
        <v>2</v>
      </c>
      <c r="O170" s="470"/>
      <c r="P170" s="471"/>
      <c r="Q170" s="472"/>
      <c r="R170" s="473"/>
      <c r="T170" s="473"/>
      <c r="U170" s="467"/>
    </row>
    <row r="171" spans="1:21" ht="12.75" hidden="1">
      <c r="A171" s="418"/>
      <c r="B171" s="623">
        <v>1303</v>
      </c>
      <c r="C171" s="463">
        <f t="shared" si="13"/>
        <v>1</v>
      </c>
      <c r="D171" s="476" t="s">
        <v>52</v>
      </c>
      <c r="E171" s="385" t="s">
        <v>94</v>
      </c>
      <c r="F171" s="465">
        <f t="shared" si="14"/>
        <v>872044</v>
      </c>
      <c r="G171" s="475">
        <v>85.460000000000008</v>
      </c>
      <c r="H171" s="624">
        <f t="shared" si="15"/>
        <v>10204.118886028551</v>
      </c>
      <c r="I171" s="467"/>
      <c r="J171" s="468"/>
      <c r="K171" s="469">
        <v>1</v>
      </c>
      <c r="L171" s="458">
        <f t="shared" si="16"/>
        <v>1</v>
      </c>
      <c r="M171" s="469"/>
      <c r="N171" t="str">
        <f t="shared" si="17"/>
        <v>3</v>
      </c>
      <c r="O171" s="470"/>
      <c r="P171" s="471"/>
      <c r="Q171" s="472"/>
      <c r="R171" s="473"/>
      <c r="T171" s="473"/>
      <c r="U171" s="467"/>
    </row>
    <row r="172" spans="1:21" ht="12.75" hidden="1">
      <c r="A172" s="418"/>
      <c r="B172" s="623">
        <v>1304</v>
      </c>
      <c r="C172" s="463">
        <f t="shared" si="13"/>
        <v>1</v>
      </c>
      <c r="D172" s="476" t="s">
        <v>55</v>
      </c>
      <c r="E172" s="510" t="s">
        <v>94</v>
      </c>
      <c r="F172" s="465">
        <f t="shared" si="14"/>
        <v>522449</v>
      </c>
      <c r="G172" s="475">
        <v>50.49</v>
      </c>
      <c r="H172" s="624">
        <f t="shared" si="15"/>
        <v>10347.57377698554</v>
      </c>
      <c r="I172" s="467"/>
      <c r="J172" s="468"/>
      <c r="K172" s="469">
        <v>1</v>
      </c>
      <c r="L172" s="458">
        <f t="shared" si="16"/>
        <v>1</v>
      </c>
      <c r="M172" s="469"/>
      <c r="N172" t="str">
        <f t="shared" si="17"/>
        <v>4</v>
      </c>
      <c r="O172" s="470"/>
      <c r="P172" s="471"/>
      <c r="Q172" s="472"/>
      <c r="R172" s="473"/>
      <c r="T172" s="473"/>
      <c r="U172" s="467"/>
    </row>
    <row r="173" spans="1:21" ht="12.75" hidden="1">
      <c r="A173" s="418"/>
      <c r="B173" s="623">
        <v>1305</v>
      </c>
      <c r="C173" s="463">
        <f t="shared" si="13"/>
        <v>1</v>
      </c>
      <c r="D173" s="476" t="s">
        <v>55</v>
      </c>
      <c r="E173" s="510" t="s">
        <v>94</v>
      </c>
      <c r="F173" s="465">
        <f t="shared" si="14"/>
        <v>562390</v>
      </c>
      <c r="G173" s="475">
        <v>54.35</v>
      </c>
      <c r="H173" s="624">
        <f t="shared" si="15"/>
        <v>10347.562097516098</v>
      </c>
      <c r="I173" s="467"/>
      <c r="J173" s="468"/>
      <c r="K173" s="469">
        <v>1</v>
      </c>
      <c r="L173" s="458">
        <f t="shared" si="16"/>
        <v>1</v>
      </c>
      <c r="M173" s="469"/>
      <c r="N173" t="str">
        <f t="shared" si="17"/>
        <v>5</v>
      </c>
      <c r="O173" s="470"/>
      <c r="P173" s="471"/>
      <c r="Q173" s="472"/>
      <c r="R173" s="473"/>
      <c r="T173" s="473"/>
      <c r="U173" s="467"/>
    </row>
    <row r="174" spans="1:21" ht="12.75" hidden="1">
      <c r="A174" s="418"/>
      <c r="B174" s="623">
        <v>1306</v>
      </c>
      <c r="C174" s="463">
        <f t="shared" si="13"/>
        <v>1</v>
      </c>
      <c r="D174" s="476" t="s">
        <v>55</v>
      </c>
      <c r="E174" s="510" t="s">
        <v>94</v>
      </c>
      <c r="F174" s="465">
        <f t="shared" si="14"/>
        <v>535901</v>
      </c>
      <c r="G174" s="475">
        <v>51.79</v>
      </c>
      <c r="H174" s="624">
        <f t="shared" si="15"/>
        <v>10347.576752268778</v>
      </c>
      <c r="I174" s="467"/>
      <c r="J174" s="468"/>
      <c r="K174" s="469">
        <v>1</v>
      </c>
      <c r="L174" s="458">
        <f t="shared" si="16"/>
        <v>1</v>
      </c>
      <c r="M174" s="469"/>
      <c r="N174" t="str">
        <f t="shared" si="17"/>
        <v>6</v>
      </c>
      <c r="O174" s="470"/>
      <c r="P174" s="471"/>
      <c r="Q174" s="472"/>
      <c r="R174" s="473"/>
      <c r="T174" s="473"/>
      <c r="U174" s="467"/>
    </row>
    <row r="175" spans="1:21" ht="12.75" hidden="1">
      <c r="A175" s="418"/>
      <c r="B175" s="623">
        <v>1307</v>
      </c>
      <c r="C175" s="463">
        <f t="shared" si="13"/>
        <v>1</v>
      </c>
      <c r="D175" s="476" t="s">
        <v>61</v>
      </c>
      <c r="E175" s="385" t="s">
        <v>94</v>
      </c>
      <c r="F175" s="465">
        <f t="shared" si="14"/>
        <v>1180936</v>
      </c>
      <c r="G175" s="475">
        <v>112.29</v>
      </c>
      <c r="H175" s="624">
        <f t="shared" si="15"/>
        <v>10516.840324160656</v>
      </c>
      <c r="I175" s="467"/>
      <c r="J175" s="468"/>
      <c r="K175" s="469">
        <v>1</v>
      </c>
      <c r="L175" s="458">
        <f t="shared" si="16"/>
        <v>1</v>
      </c>
      <c r="M175" s="469"/>
      <c r="N175" t="str">
        <f t="shared" si="17"/>
        <v>7</v>
      </c>
      <c r="O175" s="470"/>
      <c r="P175" s="471"/>
      <c r="Q175" s="472"/>
      <c r="R175" s="473"/>
      <c r="T175" s="473"/>
      <c r="U175" s="467"/>
    </row>
    <row r="176" spans="1:21" ht="12.75">
      <c r="A176" s="418"/>
      <c r="B176" s="623">
        <v>1308</v>
      </c>
      <c r="C176" s="463">
        <f t="shared" si="13"/>
        <v>1</v>
      </c>
      <c r="D176" s="476" t="s">
        <v>52</v>
      </c>
      <c r="E176" s="385" t="str">
        <f>VLOOKUP(B176,'Consulta1'!J:AJ,27,0)</f>
        <v>Disponível</v>
      </c>
      <c r="F176" s="465">
        <f t="shared" si="14"/>
        <v>841329</v>
      </c>
      <c r="G176" s="475">
        <v>82.449999999999989</v>
      </c>
      <c r="H176" s="624">
        <f t="shared" si="15"/>
        <v>10204.111582777443</v>
      </c>
      <c r="I176" s="467"/>
      <c r="J176" s="468"/>
      <c r="K176" s="469">
        <v>1</v>
      </c>
      <c r="L176" s="458">
        <f t="shared" si="16"/>
        <v>1</v>
      </c>
      <c r="M176" s="469"/>
      <c r="N176" t="str">
        <f t="shared" si="17"/>
        <v>8</v>
      </c>
      <c r="O176" s="470"/>
      <c r="P176" s="471"/>
      <c r="Q176" s="472"/>
      <c r="R176" s="473"/>
      <c r="T176" s="473"/>
      <c r="U176" s="467"/>
    </row>
    <row r="177" spans="1:21" ht="12.75">
      <c r="A177" s="418"/>
      <c r="B177" s="623">
        <v>1309</v>
      </c>
      <c r="C177" s="463">
        <f t="shared" si="13"/>
        <v>1</v>
      </c>
      <c r="D177" s="476" t="s">
        <v>52</v>
      </c>
      <c r="E177" s="385" t="str">
        <f>VLOOKUP(B177,'Consulta1'!J:AJ,27,0)</f>
        <v>Disponível</v>
      </c>
      <c r="F177" s="465">
        <f t="shared" si="14"/>
        <v>800921</v>
      </c>
      <c r="G177" s="475">
        <v>78.489999999999995</v>
      </c>
      <c r="H177" s="624">
        <f t="shared" si="15"/>
        <v>10204.115173907505</v>
      </c>
      <c r="I177" s="467"/>
      <c r="J177" s="468"/>
      <c r="K177" s="469">
        <v>1</v>
      </c>
      <c r="L177" s="458">
        <f t="shared" si="16"/>
        <v>1</v>
      </c>
      <c r="M177" s="469"/>
      <c r="N177" t="str">
        <f t="shared" si="17"/>
        <v>9</v>
      </c>
      <c r="O177" s="470"/>
      <c r="P177" s="471"/>
      <c r="Q177" s="472"/>
      <c r="R177" s="473"/>
      <c r="T177" s="473"/>
      <c r="U177" s="467"/>
    </row>
    <row r="178" spans="1:21" ht="12.75" hidden="1">
      <c r="A178" s="418"/>
      <c r="B178" s="623">
        <v>1310</v>
      </c>
      <c r="C178" s="463">
        <f t="shared" si="13"/>
        <v>1</v>
      </c>
      <c r="D178" s="476" t="s">
        <v>55</v>
      </c>
      <c r="E178" s="385" t="s">
        <v>94</v>
      </c>
      <c r="F178" s="465">
        <f t="shared" si="14"/>
        <v>560424</v>
      </c>
      <c r="G178" s="475">
        <v>54.16</v>
      </c>
      <c r="H178" s="624">
        <f t="shared" si="15"/>
        <v>10347.562776957164</v>
      </c>
      <c r="I178" s="467"/>
      <c r="J178" s="468"/>
      <c r="K178" s="469">
        <v>1</v>
      </c>
      <c r="L178" s="458">
        <f t="shared" si="16"/>
        <v>1</v>
      </c>
      <c r="M178" s="469"/>
      <c r="N178" t="str">
        <f t="shared" si="17"/>
        <v>0</v>
      </c>
      <c r="O178" s="470"/>
      <c r="P178" s="471"/>
      <c r="Q178" s="472"/>
      <c r="R178" s="473"/>
      <c r="T178" s="473"/>
      <c r="U178" s="467"/>
    </row>
    <row r="179" spans="1:21" ht="12.75" hidden="1">
      <c r="A179" s="418"/>
      <c r="B179" s="623">
        <v>1401</v>
      </c>
      <c r="C179" s="463">
        <f t="shared" si="13"/>
        <v>1</v>
      </c>
      <c r="D179" s="464" t="s">
        <v>52</v>
      </c>
      <c r="E179" s="385" t="s">
        <v>94</v>
      </c>
      <c r="F179" s="465">
        <f t="shared" si="14"/>
        <v>883574</v>
      </c>
      <c r="G179" s="475">
        <v>86.59</v>
      </c>
      <c r="H179" s="624">
        <f t="shared" si="15"/>
        <v>10204.111329252801</v>
      </c>
      <c r="I179" s="467"/>
      <c r="J179" s="468"/>
      <c r="K179" s="469">
        <v>1</v>
      </c>
      <c r="L179" s="458">
        <f t="shared" si="16"/>
        <v>1</v>
      </c>
      <c r="M179" s="469"/>
      <c r="N179" t="str">
        <f t="shared" si="17"/>
        <v>1</v>
      </c>
      <c r="O179" s="470"/>
      <c r="P179" s="471"/>
      <c r="Q179" s="472"/>
      <c r="R179" s="473"/>
      <c r="T179" s="473"/>
      <c r="U179" s="467"/>
    </row>
    <row r="180" spans="1:21" ht="12.75">
      <c r="A180" s="418"/>
      <c r="B180" s="623">
        <v>1402</v>
      </c>
      <c r="C180" s="463">
        <f t="shared" si="13"/>
        <v>1</v>
      </c>
      <c r="D180" s="464" t="s">
        <v>61</v>
      </c>
      <c r="E180" s="385" t="str">
        <f>VLOOKUP(B180,'Consulta1'!J:AJ,27,0)</f>
        <v>Disponível</v>
      </c>
      <c r="F180" s="465">
        <f t="shared" si="14"/>
        <v>870164</v>
      </c>
      <c r="G180" s="475">
        <v>82.74</v>
      </c>
      <c r="H180" s="624">
        <f t="shared" si="15"/>
        <v>10516.847957457096</v>
      </c>
      <c r="I180" s="467"/>
      <c r="J180" s="468"/>
      <c r="K180" s="469">
        <v>1</v>
      </c>
      <c r="L180" s="458">
        <f t="shared" si="16"/>
        <v>1</v>
      </c>
      <c r="M180" s="469"/>
      <c r="N180" t="str">
        <f t="shared" si="17"/>
        <v>2</v>
      </c>
      <c r="O180" s="470"/>
      <c r="P180" s="471"/>
      <c r="Q180" s="472"/>
      <c r="R180" s="473"/>
      <c r="T180" s="473"/>
      <c r="U180" s="467"/>
    </row>
    <row r="181" spans="1:21" ht="12.75" hidden="1">
      <c r="A181" s="418"/>
      <c r="B181" s="623">
        <v>1403</v>
      </c>
      <c r="C181" s="463">
        <f t="shared" si="13"/>
        <v>1</v>
      </c>
      <c r="D181" s="464" t="s">
        <v>52</v>
      </c>
      <c r="E181" s="385" t="s">
        <v>94</v>
      </c>
      <c r="F181" s="465">
        <f t="shared" si="14"/>
        <v>890717</v>
      </c>
      <c r="G181" s="475">
        <v>87.289999999999992</v>
      </c>
      <c r="H181" s="624">
        <f t="shared" si="15"/>
        <v>10204.112727689313</v>
      </c>
      <c r="I181" s="467"/>
      <c r="J181" s="468"/>
      <c r="K181" s="469">
        <v>1</v>
      </c>
      <c r="L181" s="458">
        <f t="shared" si="16"/>
        <v>1</v>
      </c>
      <c r="M181" s="469"/>
      <c r="N181" t="str">
        <f t="shared" si="17"/>
        <v>3</v>
      </c>
      <c r="O181" s="470"/>
      <c r="P181" s="471"/>
      <c r="Q181" s="472"/>
      <c r="R181" s="473"/>
      <c r="T181" s="473"/>
      <c r="U181" s="467"/>
    </row>
    <row r="182" spans="1:21" ht="12.75" hidden="1">
      <c r="A182" s="418"/>
      <c r="B182" s="623">
        <v>1404</v>
      </c>
      <c r="C182" s="463">
        <f t="shared" si="13"/>
        <v>1</v>
      </c>
      <c r="D182" s="476" t="s">
        <v>55</v>
      </c>
      <c r="E182" s="510" t="s">
        <v>94</v>
      </c>
      <c r="F182" s="465">
        <f t="shared" si="14"/>
        <v>522449</v>
      </c>
      <c r="G182" s="475">
        <v>50.49</v>
      </c>
      <c r="H182" s="624">
        <f t="shared" si="15"/>
        <v>10347.57377698554</v>
      </c>
      <c r="I182" s="467"/>
      <c r="J182" s="468"/>
      <c r="K182" s="469">
        <v>1</v>
      </c>
      <c r="L182" s="458">
        <f t="shared" si="16"/>
        <v>1</v>
      </c>
      <c r="M182" s="469"/>
      <c r="N182" t="str">
        <f t="shared" si="17"/>
        <v>4</v>
      </c>
      <c r="O182" s="470"/>
      <c r="P182" s="471"/>
      <c r="Q182" s="472"/>
      <c r="R182" s="473"/>
      <c r="T182" s="473"/>
      <c r="U182" s="467"/>
    </row>
    <row r="183" spans="1:21" ht="12.75" hidden="1">
      <c r="A183" s="418"/>
      <c r="B183" s="623">
        <v>1405</v>
      </c>
      <c r="C183" s="463">
        <f t="shared" si="13"/>
        <v>1</v>
      </c>
      <c r="D183" s="476" t="s">
        <v>55</v>
      </c>
      <c r="E183" s="510" t="s">
        <v>94</v>
      </c>
      <c r="F183" s="465">
        <f t="shared" si="14"/>
        <v>535797</v>
      </c>
      <c r="G183" s="475">
        <v>51.78</v>
      </c>
      <c r="H183" s="624">
        <f t="shared" si="15"/>
        <v>10347.566628041715</v>
      </c>
      <c r="I183" s="467"/>
      <c r="J183" s="468"/>
      <c r="K183" s="469">
        <v>1</v>
      </c>
      <c r="L183" s="458">
        <f t="shared" si="16"/>
        <v>1</v>
      </c>
      <c r="M183" s="469"/>
      <c r="N183" t="str">
        <f t="shared" si="17"/>
        <v>5</v>
      </c>
      <c r="O183" s="470"/>
      <c r="P183" s="471"/>
      <c r="Q183" s="472"/>
      <c r="R183" s="473"/>
      <c r="T183" s="473"/>
      <c r="U183" s="467"/>
    </row>
    <row r="184" spans="1:21" ht="12.75" hidden="1">
      <c r="A184" s="418"/>
      <c r="B184" s="623">
        <v>1406</v>
      </c>
      <c r="C184" s="463">
        <f t="shared" si="13"/>
        <v>1</v>
      </c>
      <c r="D184" s="476" t="s">
        <v>55</v>
      </c>
      <c r="E184" s="510" t="s">
        <v>94</v>
      </c>
      <c r="F184" s="465">
        <f t="shared" si="14"/>
        <v>509307</v>
      </c>
      <c r="G184" s="475">
        <v>49.22</v>
      </c>
      <c r="H184" s="624">
        <f t="shared" si="15"/>
        <v>10347.561966680212</v>
      </c>
      <c r="I184" s="467"/>
      <c r="J184" s="468"/>
      <c r="K184" s="469">
        <v>1</v>
      </c>
      <c r="L184" s="458">
        <f t="shared" si="16"/>
        <v>1</v>
      </c>
      <c r="M184" s="469"/>
      <c r="N184" t="str">
        <f t="shared" si="17"/>
        <v>6</v>
      </c>
      <c r="O184" s="470"/>
      <c r="P184" s="471"/>
      <c r="Q184" s="472"/>
      <c r="R184" s="473"/>
      <c r="T184" s="473"/>
      <c r="U184" s="467"/>
    </row>
    <row r="185" spans="1:21" ht="12.75" hidden="1">
      <c r="A185" s="524" t="s">
        <v>97</v>
      </c>
      <c r="B185" s="623">
        <v>1407</v>
      </c>
      <c r="C185" s="463">
        <f t="shared" si="13"/>
        <v>1</v>
      </c>
      <c r="D185" s="476" t="s">
        <v>61</v>
      </c>
      <c r="E185" s="510" t="s">
        <v>94</v>
      </c>
      <c r="F185" s="465">
        <f t="shared" si="14"/>
        <v>1194924</v>
      </c>
      <c r="G185" s="475">
        <v>113.62</v>
      </c>
      <c r="H185" s="624">
        <f t="shared" si="15"/>
        <v>10516.845625770111</v>
      </c>
      <c r="I185" s="467"/>
      <c r="J185" s="468"/>
      <c r="K185" s="469">
        <v>1</v>
      </c>
      <c r="L185" s="458">
        <f t="shared" si="16"/>
        <v>1</v>
      </c>
      <c r="M185" s="469"/>
      <c r="N185" t="str">
        <f t="shared" si="17"/>
        <v>7</v>
      </c>
      <c r="O185" s="470"/>
      <c r="P185" s="471"/>
      <c r="Q185" s="472"/>
      <c r="R185" s="473"/>
      <c r="T185" s="473"/>
      <c r="U185" s="467"/>
    </row>
    <row r="186" spans="1:21" ht="12.75" hidden="1">
      <c r="A186" s="418"/>
      <c r="B186" s="623">
        <v>1408</v>
      </c>
      <c r="C186" s="463">
        <f t="shared" si="13"/>
        <v>1</v>
      </c>
      <c r="D186" s="476" t="s">
        <v>52</v>
      </c>
      <c r="E186" s="385" t="s">
        <v>94</v>
      </c>
      <c r="F186" s="465">
        <f t="shared" si="14"/>
        <v>852656</v>
      </c>
      <c r="G186" s="475">
        <v>83.559999999999988</v>
      </c>
      <c r="H186" s="624">
        <f t="shared" si="15"/>
        <v>10204.116802297751</v>
      </c>
      <c r="I186" s="467"/>
      <c r="J186" s="468"/>
      <c r="K186" s="469">
        <v>1</v>
      </c>
      <c r="L186" s="458">
        <f t="shared" si="16"/>
        <v>1</v>
      </c>
      <c r="M186" s="469"/>
      <c r="N186" t="str">
        <f t="shared" si="17"/>
        <v>8</v>
      </c>
      <c r="O186" s="470"/>
      <c r="P186" s="471"/>
      <c r="Q186" s="472"/>
      <c r="R186" s="473"/>
      <c r="T186" s="473"/>
      <c r="U186" s="467"/>
    </row>
    <row r="187" spans="1:21" ht="12.75" hidden="1">
      <c r="A187" s="418"/>
      <c r="B187" s="623">
        <v>1409</v>
      </c>
      <c r="C187" s="463">
        <f t="shared" si="13"/>
        <v>1</v>
      </c>
      <c r="D187" s="476" t="s">
        <v>52</v>
      </c>
      <c r="E187" s="385" t="str">
        <f>VLOOKUP(B187,'Consulta1'!J:AJ,27,0)</f>
        <v>Fora de venda</v>
      </c>
      <c r="F187" s="465">
        <f t="shared" si="14"/>
        <v>736125</v>
      </c>
      <c r="G187" s="475">
        <v>72.14</v>
      </c>
      <c r="H187" s="624">
        <f t="shared" si="15"/>
        <v>10204.116994732465</v>
      </c>
      <c r="I187" s="467"/>
      <c r="J187" s="468"/>
      <c r="K187" s="469">
        <v>1</v>
      </c>
      <c r="L187" s="458">
        <f t="shared" si="16"/>
        <v>1</v>
      </c>
      <c r="M187" s="469"/>
      <c r="N187" t="str">
        <f t="shared" si="17"/>
        <v>9</v>
      </c>
      <c r="O187" s="470"/>
      <c r="P187" s="471"/>
      <c r="Q187" s="472"/>
      <c r="R187" s="473"/>
      <c r="T187" s="473"/>
      <c r="U187" s="467"/>
    </row>
    <row r="188" spans="1:21" ht="12.75" hidden="1">
      <c r="A188" s="418"/>
      <c r="B188" s="623">
        <v>1410</v>
      </c>
      <c r="C188" s="463">
        <f t="shared" si="13"/>
        <v>1</v>
      </c>
      <c r="D188" s="476" t="s">
        <v>55</v>
      </c>
      <c r="E188" s="510" t="s">
        <v>94</v>
      </c>
      <c r="F188" s="465">
        <f t="shared" si="14"/>
        <v>519965</v>
      </c>
      <c r="G188" s="475">
        <v>50.25</v>
      </c>
      <c r="H188" s="624">
        <f t="shared" si="15"/>
        <v>10347.562189054726</v>
      </c>
      <c r="I188" s="467"/>
      <c r="J188" s="468"/>
      <c r="K188" s="469">
        <v>1</v>
      </c>
      <c r="L188" s="458">
        <f t="shared" si="16"/>
        <v>1</v>
      </c>
      <c r="M188" s="469"/>
      <c r="N188" t="str">
        <f t="shared" si="17"/>
        <v>0</v>
      </c>
      <c r="O188" s="470"/>
      <c r="P188" s="471"/>
      <c r="Q188" s="472"/>
      <c r="R188" s="473"/>
      <c r="T188" s="473"/>
      <c r="U188" s="467"/>
    </row>
    <row r="189" spans="1:21" ht="12.75" hidden="1">
      <c r="A189" s="418"/>
      <c r="B189" s="623">
        <v>1501</v>
      </c>
      <c r="C189" s="463">
        <f t="shared" si="13"/>
        <v>1</v>
      </c>
      <c r="D189" s="476" t="s">
        <v>52</v>
      </c>
      <c r="E189" s="385" t="str">
        <f>VLOOKUP(B189,'Consulta1'!J:AJ,27,0)</f>
        <v>Fora de venda</v>
      </c>
      <c r="F189" s="465">
        <f t="shared" si="14"/>
        <v>833370</v>
      </c>
      <c r="G189" s="475">
        <v>81.67</v>
      </c>
      <c r="H189" s="624">
        <f t="shared" si="15"/>
        <v>10204.11411779111</v>
      </c>
      <c r="I189" s="467"/>
      <c r="J189" s="468"/>
      <c r="K189" s="469">
        <v>1</v>
      </c>
      <c r="L189" s="458">
        <f t="shared" si="16"/>
        <v>1</v>
      </c>
      <c r="M189" s="469"/>
      <c r="N189" t="str">
        <f t="shared" si="17"/>
        <v>1</v>
      </c>
      <c r="O189" s="470"/>
      <c r="P189" s="471"/>
      <c r="Q189" s="472"/>
      <c r="R189" s="473"/>
      <c r="T189" s="473"/>
      <c r="U189" s="467"/>
    </row>
    <row r="190" spans="1:21" ht="12.75">
      <c r="A190" s="418"/>
      <c r="B190" s="623">
        <v>1502</v>
      </c>
      <c r="C190" s="463">
        <f t="shared" si="13"/>
        <v>1</v>
      </c>
      <c r="D190" s="476" t="s">
        <v>61</v>
      </c>
      <c r="E190" s="510" t="s">
        <v>95</v>
      </c>
      <c r="F190" s="465">
        <f t="shared" si="14"/>
        <v>854388</v>
      </c>
      <c r="G190" s="475">
        <v>81.239999999999995</v>
      </c>
      <c r="H190" s="624">
        <f t="shared" si="15"/>
        <v>10516.838995568685</v>
      </c>
      <c r="I190" s="467"/>
      <c r="J190" s="468"/>
      <c r="K190" s="469">
        <v>1</v>
      </c>
      <c r="L190" s="458">
        <f t="shared" si="16"/>
        <v>1</v>
      </c>
      <c r="M190" s="469"/>
      <c r="N190" t="str">
        <f t="shared" si="17"/>
        <v>2</v>
      </c>
      <c r="O190" s="470"/>
      <c r="P190" s="471"/>
      <c r="Q190" s="472"/>
      <c r="R190" s="473"/>
      <c r="T190" s="473"/>
      <c r="U190" s="467"/>
    </row>
    <row r="191" spans="1:21" ht="12.75" hidden="1">
      <c r="A191" s="418"/>
      <c r="B191" s="623">
        <v>1503</v>
      </c>
      <c r="C191" s="463">
        <f t="shared" si="13"/>
        <v>1</v>
      </c>
      <c r="D191" s="476" t="s">
        <v>52</v>
      </c>
      <c r="E191" s="385" t="s">
        <v>94</v>
      </c>
      <c r="F191" s="465">
        <f t="shared" si="14"/>
        <v>867962</v>
      </c>
      <c r="G191" s="475">
        <v>85.06</v>
      </c>
      <c r="H191" s="624">
        <f t="shared" si="15"/>
        <v>10204.114742534681</v>
      </c>
      <c r="I191" s="467"/>
      <c r="J191" s="468"/>
      <c r="K191" s="469">
        <v>1</v>
      </c>
      <c r="L191" s="458">
        <f t="shared" si="16"/>
        <v>1</v>
      </c>
      <c r="M191" s="469"/>
      <c r="N191" t="str">
        <f t="shared" si="17"/>
        <v>3</v>
      </c>
      <c r="O191" s="470"/>
      <c r="P191" s="471"/>
      <c r="Q191" s="472"/>
      <c r="R191" s="473"/>
      <c r="T191" s="473"/>
      <c r="U191" s="467"/>
    </row>
    <row r="192" spans="1:21" ht="12.75" hidden="1">
      <c r="A192" s="418"/>
      <c r="B192" s="623">
        <v>1504</v>
      </c>
      <c r="C192" s="463">
        <f t="shared" si="13"/>
        <v>1</v>
      </c>
      <c r="D192" s="476" t="s">
        <v>55</v>
      </c>
      <c r="E192" s="385" t="s">
        <v>94</v>
      </c>
      <c r="F192" s="465">
        <f t="shared" si="14"/>
        <v>522449</v>
      </c>
      <c r="G192" s="475">
        <v>50.49</v>
      </c>
      <c r="H192" s="624">
        <f t="shared" si="15"/>
        <v>10347.57377698554</v>
      </c>
      <c r="I192" s="467"/>
      <c r="J192" s="468"/>
      <c r="K192" s="469">
        <v>1</v>
      </c>
      <c r="L192" s="458">
        <f t="shared" si="16"/>
        <v>1</v>
      </c>
      <c r="M192" s="469"/>
      <c r="N192" t="str">
        <f t="shared" si="17"/>
        <v>4</v>
      </c>
      <c r="O192" s="470"/>
      <c r="P192" s="471"/>
      <c r="Q192" s="472"/>
      <c r="R192" s="473"/>
      <c r="T192" s="473"/>
      <c r="U192" s="467"/>
    </row>
    <row r="193" spans="1:21" ht="12.75" hidden="1">
      <c r="A193" s="418"/>
      <c r="B193" s="623">
        <v>1505</v>
      </c>
      <c r="C193" s="463">
        <f t="shared" si="13"/>
        <v>1</v>
      </c>
      <c r="D193" s="476" t="s">
        <v>55</v>
      </c>
      <c r="E193" s="385" t="str">
        <f>VLOOKUP(B193,'Consulta1'!J:AJ,27,0)</f>
        <v>Fora de venda</v>
      </c>
      <c r="F193" s="465">
        <f t="shared" si="14"/>
        <v>535797</v>
      </c>
      <c r="G193" s="475">
        <v>51.78</v>
      </c>
      <c r="H193" s="624">
        <f t="shared" si="15"/>
        <v>10347.566628041715</v>
      </c>
      <c r="I193" s="467"/>
      <c r="J193" s="468"/>
      <c r="K193" s="469">
        <v>1</v>
      </c>
      <c r="L193" s="458">
        <f t="shared" si="16"/>
        <v>1</v>
      </c>
      <c r="M193" s="469"/>
      <c r="N193" t="str">
        <f t="shared" si="17"/>
        <v>5</v>
      </c>
      <c r="O193" s="470"/>
      <c r="P193" s="471"/>
      <c r="Q193" s="472"/>
      <c r="R193" s="473"/>
      <c r="T193" s="473"/>
      <c r="U193" s="467"/>
    </row>
    <row r="194" spans="1:21" ht="12.75" hidden="1">
      <c r="A194" s="418"/>
      <c r="B194" s="623">
        <v>1506</v>
      </c>
      <c r="C194" s="463">
        <f t="shared" si="13"/>
        <v>1</v>
      </c>
      <c r="D194" s="476" t="s">
        <v>55</v>
      </c>
      <c r="E194" s="385" t="str">
        <f>VLOOKUP(B194,'Consulta1'!J:AJ,27,0)</f>
        <v>Fora de venda</v>
      </c>
      <c r="F194" s="465">
        <f t="shared" si="14"/>
        <v>509307</v>
      </c>
      <c r="G194" s="475">
        <v>49.22</v>
      </c>
      <c r="H194" s="624">
        <f t="shared" si="15"/>
        <v>10347.561966680212</v>
      </c>
      <c r="I194" s="467"/>
      <c r="J194" s="468"/>
      <c r="K194" s="469">
        <v>1</v>
      </c>
      <c r="L194" s="458">
        <f t="shared" si="16"/>
        <v>1</v>
      </c>
      <c r="M194" s="469"/>
      <c r="N194" t="str">
        <f t="shared" si="17"/>
        <v>6</v>
      </c>
      <c r="O194" s="470"/>
      <c r="P194" s="471"/>
      <c r="Q194" s="472"/>
      <c r="R194" s="473"/>
      <c r="T194" s="473"/>
      <c r="U194" s="467"/>
    </row>
    <row r="195" spans="1:21" ht="12.75">
      <c r="A195" s="418"/>
      <c r="B195" s="623">
        <v>1507</v>
      </c>
      <c r="C195" s="463">
        <f t="shared" si="13"/>
        <v>1</v>
      </c>
      <c r="D195" s="476" t="s">
        <v>61</v>
      </c>
      <c r="E195" s="510" t="s">
        <v>95</v>
      </c>
      <c r="F195" s="465">
        <f t="shared" si="14"/>
        <v>1188298</v>
      </c>
      <c r="G195" s="475">
        <v>112.99</v>
      </c>
      <c r="H195" s="624">
        <f t="shared" si="15"/>
        <v>10516.84219842464</v>
      </c>
      <c r="I195" s="467"/>
      <c r="J195" s="468"/>
      <c r="K195" s="469">
        <v>1</v>
      </c>
      <c r="L195" s="458">
        <f t="shared" si="16"/>
        <v>1</v>
      </c>
      <c r="M195" s="469"/>
      <c r="N195" t="str">
        <f t="shared" si="17"/>
        <v>7</v>
      </c>
      <c r="O195" s="470"/>
      <c r="P195" s="471"/>
      <c r="Q195" s="472"/>
      <c r="R195" s="473"/>
      <c r="T195" s="473"/>
      <c r="U195" s="467"/>
    </row>
    <row r="196" spans="1:21" ht="12.75" hidden="1">
      <c r="A196" s="418"/>
      <c r="B196" s="623">
        <v>1508</v>
      </c>
      <c r="C196" s="463">
        <f t="shared" si="13"/>
        <v>1</v>
      </c>
      <c r="D196" s="476" t="s">
        <v>52</v>
      </c>
      <c r="E196" s="385" t="str">
        <f>VLOOKUP(B196,'Consulta1'!J:AJ,27,0)</f>
        <v>Fora de venda</v>
      </c>
      <c r="F196" s="465">
        <f t="shared" si="14"/>
        <v>790411</v>
      </c>
      <c r="G196" s="475">
        <v>77.459999999999994</v>
      </c>
      <c r="H196" s="624">
        <f t="shared" si="15"/>
        <v>10204.118254583011</v>
      </c>
      <c r="I196" s="467"/>
      <c r="J196" s="468"/>
      <c r="K196" s="469">
        <v>1</v>
      </c>
      <c r="L196" s="458">
        <f t="shared" si="16"/>
        <v>1</v>
      </c>
      <c r="M196" s="469"/>
      <c r="N196" t="str">
        <f t="shared" si="17"/>
        <v>8</v>
      </c>
      <c r="O196" s="470"/>
      <c r="P196" s="471"/>
      <c r="Q196" s="472"/>
      <c r="R196" s="473"/>
      <c r="T196" s="473"/>
      <c r="U196" s="467"/>
    </row>
    <row r="197" spans="1:21" ht="12.75" hidden="1">
      <c r="A197" s="418"/>
      <c r="B197" s="623">
        <v>1509</v>
      </c>
      <c r="C197" s="463">
        <f t="shared" si="13"/>
        <v>1</v>
      </c>
      <c r="D197" s="476" t="s">
        <v>52</v>
      </c>
      <c r="E197" s="385" t="str">
        <f>VLOOKUP(B197,'Consulta1'!J:AJ,27,0)</f>
        <v>Fora de venda</v>
      </c>
      <c r="F197" s="465">
        <f t="shared" si="14"/>
        <v>736125</v>
      </c>
      <c r="G197" s="475">
        <v>72.14</v>
      </c>
      <c r="H197" s="624">
        <f t="shared" si="15"/>
        <v>10204.116994732465</v>
      </c>
      <c r="I197" s="467"/>
      <c r="J197" s="468"/>
      <c r="K197" s="469">
        <v>1</v>
      </c>
      <c r="L197" s="458">
        <f t="shared" si="16"/>
        <v>1</v>
      </c>
      <c r="M197" s="469"/>
      <c r="N197" t="str">
        <f t="shared" si="17"/>
        <v>9</v>
      </c>
      <c r="O197" s="470"/>
      <c r="P197" s="471"/>
      <c r="Q197" s="472"/>
      <c r="R197" s="473"/>
      <c r="T197" s="473"/>
      <c r="U197" s="467"/>
    </row>
    <row r="198" spans="1:21" ht="12.75" hidden="1">
      <c r="A198" s="418"/>
      <c r="B198" s="623">
        <v>1510</v>
      </c>
      <c r="C198" s="463">
        <f t="shared" si="13"/>
        <v>1</v>
      </c>
      <c r="D198" s="476" t="s">
        <v>55</v>
      </c>
      <c r="E198" s="385" t="str">
        <f>VLOOKUP(B198,'Consulta1'!J:AJ,27,0)</f>
        <v>Fora de venda</v>
      </c>
      <c r="F198" s="465">
        <f t="shared" si="14"/>
        <v>519965</v>
      </c>
      <c r="G198" s="475">
        <v>50.25</v>
      </c>
      <c r="H198" s="624">
        <f t="shared" si="15"/>
        <v>10347.562189054726</v>
      </c>
      <c r="I198" s="467"/>
      <c r="J198" s="468"/>
      <c r="K198" s="469">
        <v>1</v>
      </c>
      <c r="L198" s="458">
        <f t="shared" si="16"/>
        <v>1</v>
      </c>
      <c r="M198" s="469"/>
      <c r="N198" t="str">
        <f t="shared" si="17"/>
        <v>0</v>
      </c>
      <c r="O198" s="470"/>
      <c r="P198" s="471"/>
      <c r="Q198" s="472"/>
      <c r="R198" s="473"/>
      <c r="T198" s="473"/>
      <c r="U198" s="467"/>
    </row>
    <row r="199" spans="1:21" ht="12.75" hidden="1">
      <c r="A199" s="418"/>
      <c r="B199" s="623">
        <v>1601</v>
      </c>
      <c r="C199" s="463">
        <f t="shared" si="13"/>
        <v>1</v>
      </c>
      <c r="D199" s="476" t="s">
        <v>52</v>
      </c>
      <c r="E199" s="510" t="s">
        <v>94</v>
      </c>
      <c r="F199" s="465">
        <f t="shared" si="14"/>
        <v>873064</v>
      </c>
      <c r="G199" s="475">
        <v>85.56</v>
      </c>
      <c r="H199" s="624">
        <f t="shared" si="15"/>
        <v>10204.11407199626</v>
      </c>
      <c r="I199" s="467"/>
      <c r="J199" s="468"/>
      <c r="K199" s="469">
        <v>1</v>
      </c>
      <c r="L199" s="458">
        <f t="shared" si="16"/>
        <v>1</v>
      </c>
      <c r="M199" s="469"/>
      <c r="N199" t="str">
        <f t="shared" si="17"/>
        <v>1</v>
      </c>
      <c r="O199" s="470"/>
      <c r="P199" s="471"/>
      <c r="Q199" s="472"/>
      <c r="R199" s="473"/>
      <c r="T199" s="473"/>
      <c r="U199" s="467"/>
    </row>
    <row r="200" spans="1:21" ht="12.75">
      <c r="A200" s="418"/>
      <c r="B200" s="623">
        <v>1602</v>
      </c>
      <c r="C200" s="463">
        <f t="shared" si="13"/>
        <v>1</v>
      </c>
      <c r="D200" s="476" t="s">
        <v>61</v>
      </c>
      <c r="E200" s="510" t="s">
        <v>95</v>
      </c>
      <c r="F200" s="465">
        <f t="shared" si="14"/>
        <v>855125</v>
      </c>
      <c r="G200" s="475">
        <v>81.31</v>
      </c>
      <c r="H200" s="624">
        <f t="shared" si="15"/>
        <v>10516.849096052147</v>
      </c>
      <c r="I200" s="467"/>
      <c r="J200" s="468"/>
      <c r="K200" s="469">
        <v>1</v>
      </c>
      <c r="L200" s="458">
        <f t="shared" si="16"/>
        <v>1</v>
      </c>
      <c r="M200" s="469"/>
      <c r="N200" t="str">
        <f t="shared" si="17"/>
        <v>2</v>
      </c>
      <c r="O200" s="470"/>
      <c r="P200" s="471"/>
      <c r="Q200" s="472"/>
      <c r="R200" s="473"/>
      <c r="T200" s="473"/>
      <c r="U200" s="467"/>
    </row>
    <row r="201" spans="1:21" ht="12.75" hidden="1">
      <c r="A201" s="418"/>
      <c r="B201" s="623">
        <v>1603</v>
      </c>
      <c r="C201" s="463">
        <f t="shared" si="13"/>
        <v>1</v>
      </c>
      <c r="D201" s="476" t="s">
        <v>52</v>
      </c>
      <c r="E201" s="385" t="s">
        <v>94</v>
      </c>
      <c r="F201" s="465">
        <f t="shared" si="14"/>
        <v>877248</v>
      </c>
      <c r="G201" s="475">
        <v>85.97</v>
      </c>
      <c r="H201" s="624">
        <f t="shared" si="15"/>
        <v>10204.117715482145</v>
      </c>
      <c r="I201" s="467"/>
      <c r="J201" s="468"/>
      <c r="K201" s="469">
        <v>1</v>
      </c>
      <c r="L201" s="458">
        <f t="shared" si="16"/>
        <v>1</v>
      </c>
      <c r="M201" s="469"/>
      <c r="N201" t="str">
        <f t="shared" si="17"/>
        <v>3</v>
      </c>
      <c r="O201" s="470"/>
      <c r="P201" s="471"/>
      <c r="Q201" s="472"/>
      <c r="R201" s="473"/>
      <c r="T201" s="473"/>
      <c r="U201" s="467"/>
    </row>
    <row r="202" spans="1:21" ht="12.75" hidden="1">
      <c r="A202" s="418"/>
      <c r="B202" s="623">
        <v>1604</v>
      </c>
      <c r="C202" s="463">
        <f t="shared" si="13"/>
        <v>1.04</v>
      </c>
      <c r="D202" s="476" t="s">
        <v>55</v>
      </c>
      <c r="E202" s="510" t="s">
        <v>94</v>
      </c>
      <c r="F202" s="465">
        <f t="shared" si="14"/>
        <v>543347</v>
      </c>
      <c r="G202" s="475">
        <v>50.49</v>
      </c>
      <c r="H202" s="624">
        <f t="shared" si="15"/>
        <v>10761.477520301049</v>
      </c>
      <c r="I202" s="467">
        <v>0.04</v>
      </c>
      <c r="J202" s="468"/>
      <c r="K202" s="469">
        <v>1</v>
      </c>
      <c r="L202" s="458">
        <f t="shared" si="16"/>
        <v>1.04</v>
      </c>
      <c r="M202" s="469"/>
      <c r="N202" t="str">
        <f t="shared" si="17"/>
        <v>4</v>
      </c>
      <c r="O202" s="470"/>
      <c r="P202" s="471"/>
      <c r="Q202" s="472"/>
      <c r="R202" s="473"/>
      <c r="T202" s="473"/>
      <c r="U202" s="467"/>
    </row>
    <row r="203" spans="1:21" ht="12.75" hidden="1">
      <c r="A203" s="418"/>
      <c r="B203" s="623">
        <v>1605</v>
      </c>
      <c r="C203" s="463">
        <f t="shared" si="13"/>
        <v>1</v>
      </c>
      <c r="D203" s="476" t="s">
        <v>55</v>
      </c>
      <c r="E203" s="510" t="s">
        <v>94</v>
      </c>
      <c r="F203" s="465">
        <f t="shared" si="14"/>
        <v>535797</v>
      </c>
      <c r="G203" s="475">
        <v>51.78</v>
      </c>
      <c r="H203" s="624">
        <f t="shared" si="15"/>
        <v>10347.566628041715</v>
      </c>
      <c r="I203" s="467"/>
      <c r="J203" s="468"/>
      <c r="K203" s="469">
        <v>1</v>
      </c>
      <c r="L203" s="458">
        <f t="shared" si="16"/>
        <v>1</v>
      </c>
      <c r="M203" s="469"/>
      <c r="N203" t="str">
        <f t="shared" si="17"/>
        <v>5</v>
      </c>
      <c r="O203" s="470"/>
      <c r="P203" s="471"/>
      <c r="Q203" s="472"/>
      <c r="R203" s="473"/>
      <c r="T203" s="473"/>
      <c r="U203" s="467"/>
    </row>
    <row r="204" spans="1:21" ht="12.75" hidden="1">
      <c r="A204" s="418"/>
      <c r="B204" s="623">
        <v>1606</v>
      </c>
      <c r="C204" s="463">
        <f t="shared" si="13"/>
        <v>1</v>
      </c>
      <c r="D204" s="476" t="s">
        <v>55</v>
      </c>
      <c r="E204" s="510" t="s">
        <v>94</v>
      </c>
      <c r="F204" s="465">
        <f t="shared" si="14"/>
        <v>509307</v>
      </c>
      <c r="G204" s="475">
        <v>49.22</v>
      </c>
      <c r="H204" s="624">
        <f t="shared" si="15"/>
        <v>10347.561966680212</v>
      </c>
      <c r="I204" s="467"/>
      <c r="J204" s="468"/>
      <c r="K204" s="469">
        <v>1</v>
      </c>
      <c r="L204" s="458">
        <f t="shared" si="16"/>
        <v>1</v>
      </c>
      <c r="M204" s="469"/>
      <c r="N204" t="str">
        <f t="shared" si="17"/>
        <v>6</v>
      </c>
      <c r="O204" s="470"/>
      <c r="P204" s="471"/>
      <c r="Q204" s="472"/>
      <c r="R204" s="473"/>
      <c r="T204" s="473"/>
      <c r="U204" s="467"/>
    </row>
    <row r="205" spans="1:21" ht="12.75">
      <c r="A205" s="418"/>
      <c r="B205" s="623">
        <v>1607</v>
      </c>
      <c r="C205" s="463">
        <f t="shared" si="13"/>
        <v>1</v>
      </c>
      <c r="D205" s="476" t="s">
        <v>61</v>
      </c>
      <c r="E205" s="385" t="str">
        <f>VLOOKUP(B205,'Consulta1'!J:AJ,27,0)</f>
        <v>Disponível</v>
      </c>
      <c r="F205" s="465">
        <f t="shared" si="14"/>
        <v>1192189</v>
      </c>
      <c r="G205" s="475">
        <v>113.36</v>
      </c>
      <c r="H205" s="624">
        <f t="shared" si="15"/>
        <v>10516.840155257587</v>
      </c>
      <c r="I205" s="467"/>
      <c r="J205" s="468"/>
      <c r="K205" s="469">
        <v>1</v>
      </c>
      <c r="L205" s="458">
        <f t="shared" si="16"/>
        <v>1</v>
      </c>
      <c r="M205" s="469"/>
      <c r="N205" t="str">
        <f t="shared" si="17"/>
        <v>7</v>
      </c>
      <c r="O205" s="470"/>
      <c r="P205" s="471"/>
      <c r="Q205" s="472"/>
      <c r="R205" s="473"/>
      <c r="T205" s="473"/>
      <c r="U205" s="467"/>
    </row>
    <row r="206" spans="1:21" ht="12.75" hidden="1">
      <c r="A206" s="418"/>
      <c r="B206" s="623">
        <v>1608</v>
      </c>
      <c r="C206" s="463">
        <f t="shared" si="13"/>
        <v>1</v>
      </c>
      <c r="D206" s="476" t="s">
        <v>52</v>
      </c>
      <c r="E206" s="385" t="s">
        <v>94</v>
      </c>
      <c r="F206" s="465">
        <f t="shared" si="14"/>
        <v>848268</v>
      </c>
      <c r="G206" s="475">
        <v>83.13</v>
      </c>
      <c r="H206" s="624">
        <f t="shared" si="15"/>
        <v>10204.114038253339</v>
      </c>
      <c r="I206" s="467"/>
      <c r="J206" s="468"/>
      <c r="K206" s="469">
        <v>1</v>
      </c>
      <c r="L206" s="458">
        <f t="shared" si="16"/>
        <v>1</v>
      </c>
      <c r="M206" s="469"/>
      <c r="N206" t="str">
        <f t="shared" si="17"/>
        <v>8</v>
      </c>
      <c r="O206" s="470"/>
      <c r="P206" s="471"/>
      <c r="Q206" s="472"/>
      <c r="R206" s="473"/>
      <c r="T206" s="473"/>
      <c r="U206" s="467"/>
    </row>
    <row r="207" spans="1:21" ht="12.75" hidden="1">
      <c r="A207" s="418"/>
      <c r="B207" s="623">
        <v>1609</v>
      </c>
      <c r="C207" s="463">
        <f t="shared" ref="C207:C270" si="18">L207</f>
        <v>1</v>
      </c>
      <c r="D207" s="476" t="s">
        <v>52</v>
      </c>
      <c r="E207" s="385" t="s">
        <v>94</v>
      </c>
      <c r="F207" s="465">
        <f t="shared" ref="F207:F270" si="19">ROUND((VLOOKUP(D207,$B$41:$E$58,4,FALSE)*G207)*C207,0)</f>
        <v>782962</v>
      </c>
      <c r="G207" s="475">
        <v>76.73</v>
      </c>
      <c r="H207" s="624">
        <f t="shared" ref="H207:H270" si="20">F207/G207</f>
        <v>10204.118337025935</v>
      </c>
      <c r="I207" s="467"/>
      <c r="J207" s="468"/>
      <c r="K207" s="469">
        <v>1</v>
      </c>
      <c r="L207" s="458">
        <f t="shared" si="16"/>
        <v>1</v>
      </c>
      <c r="M207" s="469"/>
      <c r="N207" t="str">
        <f t="shared" si="17"/>
        <v>9</v>
      </c>
      <c r="O207" s="470"/>
      <c r="P207" s="471"/>
      <c r="Q207" s="472"/>
      <c r="R207" s="473"/>
      <c r="T207" s="473"/>
      <c r="U207" s="467"/>
    </row>
    <row r="208" spans="1:21" ht="12.75" hidden="1">
      <c r="A208" s="418"/>
      <c r="B208" s="623">
        <v>1610</v>
      </c>
      <c r="C208" s="463">
        <f t="shared" si="18"/>
        <v>1</v>
      </c>
      <c r="D208" s="476" t="s">
        <v>55</v>
      </c>
      <c r="E208" s="510" t="s">
        <v>94</v>
      </c>
      <c r="F208" s="465">
        <f t="shared" si="19"/>
        <v>519965</v>
      </c>
      <c r="G208" s="475">
        <v>50.25</v>
      </c>
      <c r="H208" s="624">
        <f t="shared" si="20"/>
        <v>10347.562189054726</v>
      </c>
      <c r="I208" s="467"/>
      <c r="J208" s="468"/>
      <c r="K208" s="469">
        <v>1</v>
      </c>
      <c r="L208" s="458">
        <f t="shared" si="16"/>
        <v>1</v>
      </c>
      <c r="M208" s="469"/>
      <c r="N208" t="str">
        <f t="shared" si="17"/>
        <v>0</v>
      </c>
      <c r="O208" s="470"/>
      <c r="P208" s="471"/>
      <c r="Q208" s="472"/>
      <c r="R208" s="473"/>
      <c r="T208" s="473"/>
      <c r="U208" s="467"/>
    </row>
    <row r="209" spans="1:21" ht="12.75" hidden="1">
      <c r="A209" s="418"/>
      <c r="B209" s="623">
        <v>1701</v>
      </c>
      <c r="C209" s="463">
        <f t="shared" si="18"/>
        <v>1</v>
      </c>
      <c r="D209" s="476" t="s">
        <v>52</v>
      </c>
      <c r="E209" s="385" t="str">
        <f>VLOOKUP(B209,'Consulta1'!J:AJ,27,0)</f>
        <v>Fora de venda</v>
      </c>
      <c r="F209" s="465">
        <f t="shared" si="19"/>
        <v>833370</v>
      </c>
      <c r="G209" s="475">
        <v>81.67</v>
      </c>
      <c r="H209" s="624">
        <f t="shared" si="20"/>
        <v>10204.11411779111</v>
      </c>
      <c r="I209" s="467"/>
      <c r="J209" s="468"/>
      <c r="K209" s="469">
        <v>1</v>
      </c>
      <c r="L209" s="458">
        <f t="shared" si="16"/>
        <v>1</v>
      </c>
      <c r="M209" s="469"/>
      <c r="N209" t="str">
        <f t="shared" si="17"/>
        <v>1</v>
      </c>
      <c r="O209" s="470"/>
      <c r="P209" s="471"/>
      <c r="Q209" s="472"/>
      <c r="R209" s="473"/>
      <c r="T209" s="473"/>
      <c r="U209" s="467"/>
    </row>
    <row r="210" spans="1:21" ht="12.75">
      <c r="A210" s="418"/>
      <c r="B210" s="623">
        <v>1702</v>
      </c>
      <c r="C210" s="463">
        <f t="shared" si="18"/>
        <v>1</v>
      </c>
      <c r="D210" s="476" t="s">
        <v>61</v>
      </c>
      <c r="E210" s="385" t="str">
        <f>VLOOKUP(B210,'Consulta1'!J:AJ,27,0)</f>
        <v>Disponível</v>
      </c>
      <c r="F210" s="465">
        <f t="shared" si="19"/>
        <v>880155</v>
      </c>
      <c r="G210" s="475">
        <v>83.69</v>
      </c>
      <c r="H210" s="624">
        <f t="shared" si="20"/>
        <v>10516.847891026408</v>
      </c>
      <c r="I210" s="467"/>
      <c r="J210" s="468"/>
      <c r="K210" s="469">
        <v>1</v>
      </c>
      <c r="L210" s="458">
        <f t="shared" si="16"/>
        <v>1</v>
      </c>
      <c r="M210" s="469"/>
      <c r="N210" t="str">
        <f t="shared" si="17"/>
        <v>2</v>
      </c>
      <c r="O210" s="470"/>
      <c r="P210" s="471"/>
      <c r="Q210" s="472"/>
      <c r="R210" s="473"/>
      <c r="T210" s="473"/>
      <c r="U210" s="467"/>
    </row>
    <row r="211" spans="1:21" ht="12.75" hidden="1">
      <c r="A211" s="418"/>
      <c r="B211" s="623">
        <v>1703</v>
      </c>
      <c r="C211" s="463">
        <f t="shared" si="18"/>
        <v>1</v>
      </c>
      <c r="D211" s="476" t="s">
        <v>52</v>
      </c>
      <c r="E211" s="385" t="s">
        <v>94</v>
      </c>
      <c r="F211" s="465">
        <f t="shared" si="19"/>
        <v>896126</v>
      </c>
      <c r="G211" s="475">
        <v>87.820000000000007</v>
      </c>
      <c r="H211" s="624">
        <f t="shared" si="20"/>
        <v>10204.122067866088</v>
      </c>
      <c r="I211" s="467"/>
      <c r="J211" s="468"/>
      <c r="K211" s="469">
        <v>1</v>
      </c>
      <c r="L211" s="458">
        <f t="shared" si="16"/>
        <v>1</v>
      </c>
      <c r="M211" s="469"/>
      <c r="N211" t="str">
        <f t="shared" si="17"/>
        <v>3</v>
      </c>
      <c r="O211" s="470"/>
      <c r="P211" s="471"/>
      <c r="Q211" s="472"/>
      <c r="R211" s="473"/>
      <c r="T211" s="473"/>
      <c r="U211" s="467"/>
    </row>
    <row r="212" spans="1:21" ht="12.75" hidden="1">
      <c r="A212" s="418"/>
      <c r="B212" s="623">
        <v>1704</v>
      </c>
      <c r="C212" s="463">
        <f t="shared" si="18"/>
        <v>1</v>
      </c>
      <c r="D212" s="476" t="s">
        <v>55</v>
      </c>
      <c r="E212" s="385" t="s">
        <v>94</v>
      </c>
      <c r="F212" s="465">
        <f t="shared" si="19"/>
        <v>522449</v>
      </c>
      <c r="G212" s="475">
        <v>50.49</v>
      </c>
      <c r="H212" s="624">
        <f t="shared" si="20"/>
        <v>10347.57377698554</v>
      </c>
      <c r="I212" s="467"/>
      <c r="J212" s="468"/>
      <c r="K212" s="469">
        <v>1</v>
      </c>
      <c r="L212" s="458">
        <f t="shared" si="16"/>
        <v>1</v>
      </c>
      <c r="M212" s="469"/>
      <c r="N212" t="str">
        <f t="shared" si="17"/>
        <v>4</v>
      </c>
      <c r="O212" s="470"/>
      <c r="P212" s="471"/>
      <c r="Q212" s="472"/>
      <c r="R212" s="473"/>
      <c r="T212" s="473"/>
      <c r="U212" s="467"/>
    </row>
    <row r="213" spans="1:21" ht="12.75" hidden="1">
      <c r="A213" s="418"/>
      <c r="B213" s="623">
        <v>1705</v>
      </c>
      <c r="C213" s="463">
        <f t="shared" si="18"/>
        <v>1</v>
      </c>
      <c r="D213" s="476" t="s">
        <v>55</v>
      </c>
      <c r="E213" s="385" t="str">
        <f>VLOOKUP(B213,'Consulta1'!J:AJ,27,0)</f>
        <v>Fora de venda</v>
      </c>
      <c r="F213" s="465">
        <f t="shared" si="19"/>
        <v>535797</v>
      </c>
      <c r="G213" s="475">
        <v>51.78</v>
      </c>
      <c r="H213" s="624">
        <f t="shared" si="20"/>
        <v>10347.566628041715</v>
      </c>
      <c r="I213" s="467"/>
      <c r="J213" s="468"/>
      <c r="K213" s="469">
        <v>1</v>
      </c>
      <c r="L213" s="458">
        <f t="shared" si="16"/>
        <v>1</v>
      </c>
      <c r="M213" s="469"/>
      <c r="N213" t="str">
        <f t="shared" si="17"/>
        <v>5</v>
      </c>
      <c r="O213" s="470"/>
      <c r="P213" s="471"/>
      <c r="Q213" s="472"/>
      <c r="R213" s="473"/>
      <c r="T213" s="473"/>
      <c r="U213" s="467"/>
    </row>
    <row r="214" spans="1:21" ht="12.75" hidden="1">
      <c r="A214" s="418"/>
      <c r="B214" s="623">
        <v>1706</v>
      </c>
      <c r="C214" s="463">
        <f t="shared" si="18"/>
        <v>1</v>
      </c>
      <c r="D214" s="476" t="s">
        <v>55</v>
      </c>
      <c r="E214" s="385" t="str">
        <f>VLOOKUP(B214,'Consulta1'!J:AJ,27,0)</f>
        <v>Fora de venda</v>
      </c>
      <c r="F214" s="465">
        <f t="shared" si="19"/>
        <v>509307</v>
      </c>
      <c r="G214" s="475">
        <v>49.22</v>
      </c>
      <c r="H214" s="624">
        <f t="shared" si="20"/>
        <v>10347.561966680212</v>
      </c>
      <c r="I214" s="467"/>
      <c r="J214" s="468"/>
      <c r="K214" s="469">
        <v>1</v>
      </c>
      <c r="L214" s="458">
        <f t="shared" si="16"/>
        <v>1</v>
      </c>
      <c r="M214" s="469"/>
      <c r="N214" t="str">
        <f t="shared" si="17"/>
        <v>6</v>
      </c>
      <c r="O214" s="470"/>
      <c r="P214" s="471"/>
      <c r="Q214" s="472"/>
      <c r="R214" s="473"/>
      <c r="T214" s="473"/>
      <c r="U214" s="467"/>
    </row>
    <row r="215" spans="1:21" ht="12.75">
      <c r="A215" s="418"/>
      <c r="B215" s="623">
        <v>1707</v>
      </c>
      <c r="C215" s="463">
        <f t="shared" si="18"/>
        <v>1</v>
      </c>
      <c r="D215" s="476" t="s">
        <v>61</v>
      </c>
      <c r="E215" s="385" t="str">
        <f>VLOOKUP(B215,'Consulta1'!J:AJ,27,0)</f>
        <v>Disponível</v>
      </c>
      <c r="F215" s="465">
        <f t="shared" si="19"/>
        <v>1206703</v>
      </c>
      <c r="G215" s="475">
        <v>114.74</v>
      </c>
      <c r="H215" s="624">
        <f t="shared" si="20"/>
        <v>10516.846784033467</v>
      </c>
      <c r="I215" s="467"/>
      <c r="J215" s="468"/>
      <c r="K215" s="469">
        <v>1</v>
      </c>
      <c r="L215" s="458">
        <f t="shared" si="16"/>
        <v>1</v>
      </c>
      <c r="M215" s="469"/>
      <c r="N215" t="str">
        <f t="shared" si="17"/>
        <v>7</v>
      </c>
      <c r="O215" s="470"/>
      <c r="P215" s="471"/>
      <c r="Q215" s="472"/>
      <c r="R215" s="473"/>
      <c r="T215" s="473"/>
      <c r="U215" s="467"/>
    </row>
    <row r="216" spans="1:21" ht="12.75" hidden="1">
      <c r="A216" s="418"/>
      <c r="B216" s="623">
        <v>1708</v>
      </c>
      <c r="C216" s="463">
        <f t="shared" si="18"/>
        <v>1</v>
      </c>
      <c r="D216" s="476" t="s">
        <v>52</v>
      </c>
      <c r="E216" s="385" t="str">
        <f>VLOOKUP(B216,'Consulta1'!J:AJ,27,0)</f>
        <v>Fora de venda</v>
      </c>
      <c r="F216" s="465">
        <f t="shared" si="19"/>
        <v>790411</v>
      </c>
      <c r="G216" s="475">
        <v>77.459999999999994</v>
      </c>
      <c r="H216" s="624">
        <f t="shared" si="20"/>
        <v>10204.118254583011</v>
      </c>
      <c r="I216" s="467"/>
      <c r="J216" s="468"/>
      <c r="K216" s="469">
        <v>1</v>
      </c>
      <c r="L216" s="458">
        <f t="shared" si="16"/>
        <v>1</v>
      </c>
      <c r="M216" s="469"/>
      <c r="N216" t="str">
        <f t="shared" si="17"/>
        <v>8</v>
      </c>
      <c r="O216" s="470"/>
      <c r="P216" s="471"/>
      <c r="Q216" s="472"/>
      <c r="R216" s="473"/>
      <c r="T216" s="473"/>
      <c r="U216" s="467"/>
    </row>
    <row r="217" spans="1:21" ht="12.75" hidden="1">
      <c r="A217" s="418"/>
      <c r="B217" s="623">
        <v>1709</v>
      </c>
      <c r="C217" s="463">
        <f t="shared" si="18"/>
        <v>1</v>
      </c>
      <c r="D217" s="476" t="s">
        <v>52</v>
      </c>
      <c r="E217" s="385" t="str">
        <f>VLOOKUP(B217,'Consulta1'!J:AJ,27,0)</f>
        <v>Fora de venda</v>
      </c>
      <c r="F217" s="465">
        <f t="shared" si="19"/>
        <v>736125</v>
      </c>
      <c r="G217" s="475">
        <v>72.14</v>
      </c>
      <c r="H217" s="624">
        <f t="shared" si="20"/>
        <v>10204.116994732465</v>
      </c>
      <c r="I217" s="467"/>
      <c r="J217" s="468"/>
      <c r="K217" s="469">
        <v>1</v>
      </c>
      <c r="L217" s="458">
        <f t="shared" si="16"/>
        <v>1</v>
      </c>
      <c r="M217" s="469"/>
      <c r="N217" t="str">
        <f t="shared" si="17"/>
        <v>9</v>
      </c>
      <c r="O217" s="470"/>
      <c r="P217" s="471"/>
      <c r="Q217" s="472"/>
      <c r="R217" s="473"/>
      <c r="T217" s="473"/>
      <c r="U217" s="467"/>
    </row>
    <row r="218" spans="1:21" ht="12.75" hidden="1">
      <c r="A218" s="418"/>
      <c r="B218" s="623">
        <v>1710</v>
      </c>
      <c r="C218" s="463">
        <f t="shared" si="18"/>
        <v>1</v>
      </c>
      <c r="D218" s="476" t="s">
        <v>55</v>
      </c>
      <c r="E218" s="385" t="str">
        <f>VLOOKUP(B218,'Consulta1'!J:AJ,27,0)</f>
        <v>Fora de venda</v>
      </c>
      <c r="F218" s="465">
        <f t="shared" si="19"/>
        <v>519965</v>
      </c>
      <c r="G218" s="475">
        <v>50.25</v>
      </c>
      <c r="H218" s="624">
        <f t="shared" si="20"/>
        <v>10347.562189054726</v>
      </c>
      <c r="I218" s="467"/>
      <c r="J218" s="468"/>
      <c r="K218" s="469">
        <v>1</v>
      </c>
      <c r="L218" s="458">
        <f t="shared" si="16"/>
        <v>1</v>
      </c>
      <c r="M218" s="469"/>
      <c r="N218" t="str">
        <f t="shared" si="17"/>
        <v>0</v>
      </c>
      <c r="O218" s="470"/>
      <c r="P218" s="471"/>
      <c r="Q218" s="472"/>
      <c r="R218" s="473"/>
      <c r="T218" s="473"/>
      <c r="U218" s="467"/>
    </row>
    <row r="219" spans="1:21" ht="12.75" hidden="1">
      <c r="A219" s="418"/>
      <c r="B219" s="623">
        <v>1801</v>
      </c>
      <c r="C219" s="463">
        <f t="shared" si="18"/>
        <v>1</v>
      </c>
      <c r="D219" s="476" t="s">
        <v>52</v>
      </c>
      <c r="E219" s="510" t="s">
        <v>94</v>
      </c>
      <c r="F219" s="465">
        <f t="shared" si="19"/>
        <v>890513</v>
      </c>
      <c r="G219" s="475">
        <v>87.27</v>
      </c>
      <c r="H219" s="624">
        <f t="shared" si="20"/>
        <v>10204.113670218861</v>
      </c>
      <c r="I219" s="467"/>
      <c r="J219" s="468"/>
      <c r="K219" s="469">
        <v>1</v>
      </c>
      <c r="L219" s="458">
        <f t="shared" si="16"/>
        <v>1</v>
      </c>
      <c r="M219" s="469"/>
      <c r="N219" t="str">
        <f t="shared" si="17"/>
        <v>1</v>
      </c>
      <c r="O219" s="470"/>
      <c r="P219" s="471"/>
      <c r="Q219" s="472"/>
      <c r="R219" s="473"/>
      <c r="T219" s="473"/>
      <c r="U219" s="467"/>
    </row>
    <row r="220" spans="1:21" ht="12.75">
      <c r="A220" s="418"/>
      <c r="B220" s="623">
        <v>1802</v>
      </c>
      <c r="C220" s="463">
        <f t="shared" si="18"/>
        <v>1</v>
      </c>
      <c r="D220" s="476" t="s">
        <v>61</v>
      </c>
      <c r="E220" s="385" t="str">
        <f>VLOOKUP(B220,'Consulta1'!J:AJ,27,0)</f>
        <v>Disponível</v>
      </c>
      <c r="F220" s="465">
        <f t="shared" si="19"/>
        <v>861435</v>
      </c>
      <c r="G220" s="475">
        <v>81.91</v>
      </c>
      <c r="H220" s="624">
        <f t="shared" si="20"/>
        <v>10516.847759736296</v>
      </c>
      <c r="I220" s="467"/>
      <c r="J220" s="468"/>
      <c r="K220" s="469">
        <v>1</v>
      </c>
      <c r="L220" s="458">
        <f t="shared" si="16"/>
        <v>1</v>
      </c>
      <c r="M220" s="469"/>
      <c r="N220" t="str">
        <f t="shared" si="17"/>
        <v>2</v>
      </c>
      <c r="O220" s="470"/>
      <c r="P220" s="471"/>
      <c r="Q220" s="472"/>
      <c r="R220" s="473"/>
      <c r="T220" s="473"/>
      <c r="U220" s="467"/>
    </row>
    <row r="221" spans="1:21" ht="12.75" hidden="1">
      <c r="A221" s="418"/>
      <c r="B221" s="623">
        <v>1803</v>
      </c>
      <c r="C221" s="463">
        <f t="shared" si="18"/>
        <v>1</v>
      </c>
      <c r="D221" s="476" t="s">
        <v>52</v>
      </c>
      <c r="E221" s="385" t="s">
        <v>94</v>
      </c>
      <c r="F221" s="465">
        <f t="shared" si="19"/>
        <v>881125</v>
      </c>
      <c r="G221" s="475">
        <v>86.35</v>
      </c>
      <c r="H221" s="624">
        <f t="shared" si="20"/>
        <v>10204.111175448756</v>
      </c>
      <c r="I221" s="467"/>
      <c r="J221" s="468"/>
      <c r="K221" s="469">
        <v>1</v>
      </c>
      <c r="L221" s="458">
        <f t="shared" si="16"/>
        <v>1</v>
      </c>
      <c r="M221" s="469"/>
      <c r="N221" t="str">
        <f t="shared" si="17"/>
        <v>3</v>
      </c>
      <c r="O221" s="470"/>
      <c r="P221" s="471"/>
      <c r="Q221" s="472"/>
      <c r="R221" s="473"/>
      <c r="T221" s="473"/>
      <c r="U221" s="467"/>
    </row>
    <row r="222" spans="1:21" ht="12.75" hidden="1">
      <c r="A222" s="418"/>
      <c r="B222" s="623">
        <v>1804</v>
      </c>
      <c r="C222" s="463">
        <f t="shared" si="18"/>
        <v>1</v>
      </c>
      <c r="D222" s="476" t="s">
        <v>55</v>
      </c>
      <c r="E222" s="510" t="s">
        <v>94</v>
      </c>
      <c r="F222" s="465">
        <f t="shared" si="19"/>
        <v>522449</v>
      </c>
      <c r="G222" s="475">
        <v>50.49</v>
      </c>
      <c r="H222" s="624">
        <f t="shared" si="20"/>
        <v>10347.57377698554</v>
      </c>
      <c r="I222" s="467"/>
      <c r="J222" s="468"/>
      <c r="K222" s="469">
        <v>1</v>
      </c>
      <c r="L222" s="458">
        <f t="shared" si="16"/>
        <v>1</v>
      </c>
      <c r="M222" s="469"/>
      <c r="N222" t="str">
        <f t="shared" si="17"/>
        <v>4</v>
      </c>
      <c r="O222" s="470"/>
      <c r="P222" s="471"/>
      <c r="Q222" s="472"/>
      <c r="R222" s="473"/>
      <c r="T222" s="473"/>
      <c r="U222" s="467"/>
    </row>
    <row r="223" spans="1:21" ht="12.75" hidden="1">
      <c r="A223" s="418"/>
      <c r="B223" s="623">
        <v>1805</v>
      </c>
      <c r="C223" s="463">
        <f t="shared" si="18"/>
        <v>1</v>
      </c>
      <c r="D223" s="476" t="s">
        <v>55</v>
      </c>
      <c r="E223" s="510" t="s">
        <v>94</v>
      </c>
      <c r="F223" s="465">
        <f t="shared" si="19"/>
        <v>535797</v>
      </c>
      <c r="G223" s="475">
        <v>51.78</v>
      </c>
      <c r="H223" s="624">
        <f t="shared" si="20"/>
        <v>10347.566628041715</v>
      </c>
      <c r="I223" s="467"/>
      <c r="J223" s="468"/>
      <c r="K223" s="469">
        <v>1</v>
      </c>
      <c r="L223" s="458">
        <f t="shared" si="16"/>
        <v>1</v>
      </c>
      <c r="M223" s="469"/>
      <c r="N223" t="str">
        <f t="shared" si="17"/>
        <v>5</v>
      </c>
      <c r="O223" s="470"/>
      <c r="P223" s="471"/>
      <c r="Q223" s="472"/>
      <c r="R223" s="473"/>
      <c r="T223" s="473"/>
      <c r="U223" s="467"/>
    </row>
    <row r="224" spans="1:21" ht="12.75" hidden="1">
      <c r="A224" s="418"/>
      <c r="B224" s="623">
        <v>1806</v>
      </c>
      <c r="C224" s="463">
        <f t="shared" si="18"/>
        <v>1</v>
      </c>
      <c r="D224" s="476" t="s">
        <v>55</v>
      </c>
      <c r="E224" s="385" t="str">
        <f>VLOOKUP(B224,'Consulta1'!J:AJ,27,0)</f>
        <v>Fora de venda</v>
      </c>
      <c r="F224" s="465">
        <f t="shared" si="19"/>
        <v>509307</v>
      </c>
      <c r="G224" s="475">
        <v>49.22</v>
      </c>
      <c r="H224" s="624">
        <f t="shared" si="20"/>
        <v>10347.561966680212</v>
      </c>
      <c r="I224" s="467"/>
      <c r="J224" s="468"/>
      <c r="K224" s="469">
        <v>1</v>
      </c>
      <c r="L224" s="458">
        <f t="shared" si="16"/>
        <v>1</v>
      </c>
      <c r="M224" s="469"/>
      <c r="N224" t="str">
        <f t="shared" si="17"/>
        <v>6</v>
      </c>
      <c r="O224" s="470"/>
      <c r="P224" s="471"/>
      <c r="Q224" s="472"/>
      <c r="R224" s="473"/>
      <c r="T224" s="473"/>
      <c r="U224" s="467"/>
    </row>
    <row r="225" spans="1:21" ht="12.75" hidden="1">
      <c r="A225" s="418"/>
      <c r="B225" s="623">
        <v>1807</v>
      </c>
      <c r="C225" s="463">
        <f t="shared" si="18"/>
        <v>1</v>
      </c>
      <c r="D225" s="476" t="s">
        <v>61</v>
      </c>
      <c r="E225" s="385" t="s">
        <v>94</v>
      </c>
      <c r="F225" s="465">
        <f t="shared" si="19"/>
        <v>1203548</v>
      </c>
      <c r="G225" s="475">
        <v>114.44</v>
      </c>
      <c r="H225" s="624">
        <f t="shared" si="20"/>
        <v>10516.847256204124</v>
      </c>
      <c r="I225" s="467"/>
      <c r="J225" s="468"/>
      <c r="K225" s="469">
        <v>1</v>
      </c>
      <c r="L225" s="458">
        <f t="shared" si="16"/>
        <v>1</v>
      </c>
      <c r="M225" s="469"/>
      <c r="N225" t="str">
        <f t="shared" si="17"/>
        <v>7</v>
      </c>
      <c r="O225" s="470"/>
      <c r="P225" s="471"/>
      <c r="Q225" s="472"/>
      <c r="R225" s="473"/>
      <c r="T225" s="473"/>
      <c r="U225" s="467"/>
    </row>
    <row r="226" spans="1:21" ht="12.75" hidden="1">
      <c r="A226" s="418"/>
      <c r="B226" s="623">
        <v>1808</v>
      </c>
      <c r="C226" s="463">
        <f t="shared" si="18"/>
        <v>1</v>
      </c>
      <c r="D226" s="476" t="s">
        <v>52</v>
      </c>
      <c r="E226" s="385" t="str">
        <f>VLOOKUP(B226,'Consulta1'!J:AJ,27,0)</f>
        <v>Fora de venda</v>
      </c>
      <c r="F226" s="465">
        <f t="shared" si="19"/>
        <v>790411</v>
      </c>
      <c r="G226" s="475">
        <v>77.459999999999994</v>
      </c>
      <c r="H226" s="624">
        <f t="shared" si="20"/>
        <v>10204.118254583011</v>
      </c>
      <c r="I226" s="467"/>
      <c r="J226" s="468"/>
      <c r="K226" s="469">
        <v>1</v>
      </c>
      <c r="L226" s="458">
        <f t="shared" si="16"/>
        <v>1</v>
      </c>
      <c r="M226" s="469"/>
      <c r="N226" t="str">
        <f t="shared" si="17"/>
        <v>8</v>
      </c>
      <c r="O226" s="470"/>
      <c r="P226" s="471"/>
      <c r="Q226" s="472"/>
      <c r="R226" s="473"/>
      <c r="T226" s="473"/>
      <c r="U226" s="467"/>
    </row>
    <row r="227" spans="1:21" ht="12.75" hidden="1">
      <c r="A227" s="418"/>
      <c r="B227" s="623">
        <v>1809</v>
      </c>
      <c r="C227" s="463">
        <f t="shared" si="18"/>
        <v>1</v>
      </c>
      <c r="D227" s="476" t="s">
        <v>52</v>
      </c>
      <c r="E227" s="385" t="str">
        <f>VLOOKUP(B227,'Consulta1'!J:AJ,27,0)</f>
        <v>Fora de venda</v>
      </c>
      <c r="F227" s="465">
        <f t="shared" si="19"/>
        <v>736125</v>
      </c>
      <c r="G227" s="475">
        <v>72.14</v>
      </c>
      <c r="H227" s="624">
        <f t="shared" si="20"/>
        <v>10204.116994732465</v>
      </c>
      <c r="I227" s="467"/>
      <c r="J227" s="468"/>
      <c r="K227" s="469">
        <v>1</v>
      </c>
      <c r="L227" s="458">
        <f t="shared" si="16"/>
        <v>1</v>
      </c>
      <c r="M227" s="469"/>
      <c r="N227" t="str">
        <f t="shared" si="17"/>
        <v>9</v>
      </c>
      <c r="O227" s="470"/>
      <c r="P227" s="471"/>
      <c r="Q227" s="472"/>
      <c r="R227" s="473"/>
      <c r="T227" s="473"/>
      <c r="U227" s="467"/>
    </row>
    <row r="228" spans="1:21" ht="12.75" hidden="1">
      <c r="A228" s="418"/>
      <c r="B228" s="623">
        <v>1810</v>
      </c>
      <c r="C228" s="463">
        <f t="shared" si="18"/>
        <v>1</v>
      </c>
      <c r="D228" s="476" t="s">
        <v>55</v>
      </c>
      <c r="E228" s="510" t="s">
        <v>94</v>
      </c>
      <c r="F228" s="465">
        <f t="shared" si="19"/>
        <v>519965</v>
      </c>
      <c r="G228" s="475">
        <v>50.25</v>
      </c>
      <c r="H228" s="624">
        <f t="shared" si="20"/>
        <v>10347.562189054726</v>
      </c>
      <c r="I228" s="467"/>
      <c r="J228" s="468"/>
      <c r="K228" s="469">
        <v>1</v>
      </c>
      <c r="L228" s="458">
        <f t="shared" si="16"/>
        <v>1</v>
      </c>
      <c r="M228" s="469"/>
      <c r="N228" t="str">
        <f t="shared" si="17"/>
        <v>0</v>
      </c>
      <c r="O228" s="470"/>
      <c r="P228" s="471"/>
      <c r="Q228" s="472"/>
      <c r="R228" s="473"/>
      <c r="T228" s="473"/>
      <c r="U228" s="467"/>
    </row>
    <row r="229" spans="1:21" ht="12.75" hidden="1">
      <c r="A229" s="418"/>
      <c r="B229" s="623">
        <v>1901</v>
      </c>
      <c r="C229" s="463">
        <f t="shared" si="18"/>
        <v>1</v>
      </c>
      <c r="D229" s="476" t="s">
        <v>52</v>
      </c>
      <c r="E229" s="385" t="str">
        <f>VLOOKUP(B229,'Consulta1'!J:AJ,27,0)</f>
        <v>Fora de venda</v>
      </c>
      <c r="F229" s="465">
        <f t="shared" si="19"/>
        <v>833370</v>
      </c>
      <c r="G229" s="475">
        <v>81.67</v>
      </c>
      <c r="H229" s="624">
        <f t="shared" si="20"/>
        <v>10204.11411779111</v>
      </c>
      <c r="I229" s="467"/>
      <c r="J229" s="468"/>
      <c r="K229" s="469">
        <v>1</v>
      </c>
      <c r="L229" s="458">
        <f t="shared" si="16"/>
        <v>1</v>
      </c>
      <c r="M229" s="469"/>
      <c r="N229" t="str">
        <f t="shared" si="17"/>
        <v>1</v>
      </c>
      <c r="O229" s="470"/>
      <c r="P229" s="471"/>
      <c r="Q229" s="472"/>
      <c r="R229" s="473"/>
      <c r="T229" s="473"/>
      <c r="U229" s="467"/>
    </row>
    <row r="230" spans="1:21" ht="12.75">
      <c r="A230" s="418"/>
      <c r="B230" s="623">
        <v>1902</v>
      </c>
      <c r="C230" s="463">
        <f t="shared" si="18"/>
        <v>1</v>
      </c>
      <c r="D230" s="476" t="s">
        <v>61</v>
      </c>
      <c r="E230" s="385" t="str">
        <f>VLOOKUP(B230,'Consulta1'!J:AJ,27,0)</f>
        <v>Disponível</v>
      </c>
      <c r="F230" s="465">
        <f t="shared" si="19"/>
        <v>888042</v>
      </c>
      <c r="G230" s="475">
        <v>84.44</v>
      </c>
      <c r="H230" s="624">
        <f t="shared" si="20"/>
        <v>10516.840360018949</v>
      </c>
      <c r="I230" s="467"/>
      <c r="J230" s="468"/>
      <c r="K230" s="469">
        <v>1</v>
      </c>
      <c r="L230" s="458">
        <f t="shared" si="16"/>
        <v>1</v>
      </c>
      <c r="M230" s="469"/>
      <c r="N230" t="str">
        <f t="shared" si="17"/>
        <v>2</v>
      </c>
      <c r="O230" s="470"/>
      <c r="P230" s="471"/>
      <c r="Q230" s="472"/>
      <c r="R230" s="473"/>
      <c r="T230" s="473"/>
      <c r="U230" s="467"/>
    </row>
    <row r="231" spans="1:21" ht="12.75" hidden="1">
      <c r="A231" s="418"/>
      <c r="B231" s="623">
        <v>1903</v>
      </c>
      <c r="C231" s="463">
        <f t="shared" si="18"/>
        <v>1</v>
      </c>
      <c r="D231" s="476" t="s">
        <v>52</v>
      </c>
      <c r="E231" s="510" t="s">
        <v>94</v>
      </c>
      <c r="F231" s="465">
        <f t="shared" si="19"/>
        <v>899289</v>
      </c>
      <c r="G231" s="475">
        <v>88.13</v>
      </c>
      <c r="H231" s="624">
        <f t="shared" si="20"/>
        <v>10204.118915238852</v>
      </c>
      <c r="I231" s="467"/>
      <c r="J231" s="468"/>
      <c r="K231" s="469">
        <v>1</v>
      </c>
      <c r="L231" s="458">
        <f t="shared" si="16"/>
        <v>1</v>
      </c>
      <c r="M231" s="469"/>
      <c r="N231" t="str">
        <f t="shared" si="17"/>
        <v>3</v>
      </c>
      <c r="O231" s="470"/>
      <c r="P231" s="471"/>
      <c r="Q231" s="472"/>
      <c r="R231" s="473"/>
      <c r="T231" s="473"/>
      <c r="U231" s="467"/>
    </row>
    <row r="232" spans="1:21" ht="12.75" hidden="1">
      <c r="A232" s="418"/>
      <c r="B232" s="623">
        <v>1904</v>
      </c>
      <c r="C232" s="463">
        <f t="shared" si="18"/>
        <v>1</v>
      </c>
      <c r="D232" s="476" t="s">
        <v>55</v>
      </c>
      <c r="E232" s="385" t="s">
        <v>94</v>
      </c>
      <c r="F232" s="465">
        <f t="shared" si="19"/>
        <v>522449</v>
      </c>
      <c r="G232" s="475">
        <v>50.49</v>
      </c>
      <c r="H232" s="624">
        <f t="shared" si="20"/>
        <v>10347.57377698554</v>
      </c>
      <c r="I232" s="467"/>
      <c r="J232" s="468"/>
      <c r="K232" s="469">
        <v>1</v>
      </c>
      <c r="L232" s="458">
        <f t="shared" ref="L232:L295" si="21">SUM(I232:K232)</f>
        <v>1</v>
      </c>
      <c r="M232" s="469"/>
      <c r="N232" t="str">
        <f t="shared" ref="N232:N295" si="22">RIGHT(B232,1)</f>
        <v>4</v>
      </c>
      <c r="O232" s="470"/>
      <c r="P232" s="471"/>
      <c r="Q232" s="472"/>
      <c r="R232" s="473"/>
      <c r="T232" s="473"/>
      <c r="U232" s="467"/>
    </row>
    <row r="233" spans="1:21" ht="12.75" hidden="1">
      <c r="A233" s="418"/>
      <c r="B233" s="623">
        <v>1905</v>
      </c>
      <c r="C233" s="463">
        <f t="shared" si="18"/>
        <v>1</v>
      </c>
      <c r="D233" s="476" t="s">
        <v>55</v>
      </c>
      <c r="E233" s="385" t="str">
        <f>VLOOKUP(B233,'Consulta1'!J:AJ,27,0)</f>
        <v>Fora de venda</v>
      </c>
      <c r="F233" s="465">
        <f t="shared" si="19"/>
        <v>535797</v>
      </c>
      <c r="G233" s="475">
        <v>51.78</v>
      </c>
      <c r="H233" s="624">
        <f t="shared" si="20"/>
        <v>10347.566628041715</v>
      </c>
      <c r="I233" s="467"/>
      <c r="J233" s="468"/>
      <c r="K233" s="469">
        <v>1</v>
      </c>
      <c r="L233" s="458">
        <f t="shared" si="21"/>
        <v>1</v>
      </c>
      <c r="M233" s="469"/>
      <c r="N233" t="str">
        <f t="shared" si="22"/>
        <v>5</v>
      </c>
      <c r="O233" s="470"/>
      <c r="P233" s="471"/>
      <c r="Q233" s="472"/>
      <c r="R233" s="473"/>
      <c r="T233" s="473"/>
      <c r="U233" s="467"/>
    </row>
    <row r="234" spans="1:21" ht="12.75" hidden="1">
      <c r="A234" s="418"/>
      <c r="B234" s="623">
        <v>1906</v>
      </c>
      <c r="C234" s="463">
        <f t="shared" si="18"/>
        <v>1</v>
      </c>
      <c r="D234" s="476" t="s">
        <v>55</v>
      </c>
      <c r="E234" s="385" t="str">
        <f>VLOOKUP(B234,'Consulta1'!J:AJ,27,0)</f>
        <v>Fora de venda</v>
      </c>
      <c r="F234" s="465">
        <f t="shared" si="19"/>
        <v>509307</v>
      </c>
      <c r="G234" s="475">
        <v>49.22</v>
      </c>
      <c r="H234" s="624">
        <f t="shared" si="20"/>
        <v>10347.561966680212</v>
      </c>
      <c r="I234" s="467"/>
      <c r="J234" s="468"/>
      <c r="K234" s="469">
        <v>1</v>
      </c>
      <c r="L234" s="458">
        <f t="shared" si="21"/>
        <v>1</v>
      </c>
      <c r="M234" s="469"/>
      <c r="N234" t="str">
        <f t="shared" si="22"/>
        <v>6</v>
      </c>
      <c r="O234" s="470"/>
      <c r="P234" s="471"/>
      <c r="Q234" s="472"/>
      <c r="R234" s="473"/>
      <c r="T234" s="473"/>
      <c r="U234" s="467"/>
    </row>
    <row r="235" spans="1:21" ht="12.75">
      <c r="A235" s="418"/>
      <c r="B235" s="623">
        <v>1907</v>
      </c>
      <c r="C235" s="463">
        <f t="shared" si="18"/>
        <v>1</v>
      </c>
      <c r="D235" s="476" t="s">
        <v>61</v>
      </c>
      <c r="E235" s="385" t="str">
        <f>VLOOKUP(B235,'Consulta1'!J:AJ,27,0)</f>
        <v>Disponível</v>
      </c>
      <c r="F235" s="465">
        <f t="shared" si="19"/>
        <v>1205441</v>
      </c>
      <c r="G235" s="475">
        <v>114.62</v>
      </c>
      <c r="H235" s="624">
        <f t="shared" si="20"/>
        <v>10516.84697260513</v>
      </c>
      <c r="I235" s="467"/>
      <c r="J235" s="468"/>
      <c r="K235" s="469">
        <v>1</v>
      </c>
      <c r="L235" s="458">
        <f t="shared" si="21"/>
        <v>1</v>
      </c>
      <c r="M235" s="469"/>
      <c r="N235" t="str">
        <f t="shared" si="22"/>
        <v>7</v>
      </c>
      <c r="O235" s="470"/>
      <c r="P235" s="471"/>
      <c r="Q235" s="472"/>
      <c r="R235" s="473"/>
      <c r="T235" s="473"/>
      <c r="U235" s="467"/>
    </row>
    <row r="236" spans="1:21" ht="12.75" hidden="1">
      <c r="A236" s="418"/>
      <c r="B236" s="623">
        <v>1908</v>
      </c>
      <c r="C236" s="463">
        <f t="shared" si="18"/>
        <v>1</v>
      </c>
      <c r="D236" s="476" t="s">
        <v>52</v>
      </c>
      <c r="E236" s="385" t="str">
        <f>VLOOKUP(B236,'Consulta1'!J:AJ,27,0)</f>
        <v>Fora de venda</v>
      </c>
      <c r="F236" s="465">
        <f t="shared" si="19"/>
        <v>790411</v>
      </c>
      <c r="G236" s="475">
        <v>77.459999999999994</v>
      </c>
      <c r="H236" s="624">
        <f t="shared" si="20"/>
        <v>10204.118254583011</v>
      </c>
      <c r="I236" s="467"/>
      <c r="J236" s="468"/>
      <c r="K236" s="469">
        <v>1</v>
      </c>
      <c r="L236" s="458">
        <f t="shared" si="21"/>
        <v>1</v>
      </c>
      <c r="M236" s="469"/>
      <c r="N236" t="str">
        <f t="shared" si="22"/>
        <v>8</v>
      </c>
      <c r="O236" s="470"/>
      <c r="P236" s="471"/>
      <c r="Q236" s="472"/>
      <c r="R236" s="473"/>
      <c r="T236" s="473"/>
      <c r="U236" s="467"/>
    </row>
    <row r="237" spans="1:21" ht="12.75" hidden="1">
      <c r="A237" s="418"/>
      <c r="B237" s="623">
        <v>1909</v>
      </c>
      <c r="C237" s="463">
        <f t="shared" si="18"/>
        <v>1</v>
      </c>
      <c r="D237" s="476" t="s">
        <v>52</v>
      </c>
      <c r="E237" s="385" t="str">
        <f>VLOOKUP(B237,'Consulta1'!J:AJ,27,0)</f>
        <v>Fora de venda</v>
      </c>
      <c r="F237" s="465">
        <f t="shared" si="19"/>
        <v>736125</v>
      </c>
      <c r="G237" s="475">
        <v>72.14</v>
      </c>
      <c r="H237" s="624">
        <f t="shared" si="20"/>
        <v>10204.116994732465</v>
      </c>
      <c r="I237" s="467"/>
      <c r="J237" s="468"/>
      <c r="K237" s="469">
        <v>1</v>
      </c>
      <c r="L237" s="458">
        <f t="shared" si="21"/>
        <v>1</v>
      </c>
      <c r="M237" s="469"/>
      <c r="N237" t="str">
        <f t="shared" si="22"/>
        <v>9</v>
      </c>
      <c r="O237" s="470"/>
      <c r="P237" s="471"/>
      <c r="Q237" s="472"/>
      <c r="R237" s="473"/>
      <c r="T237" s="473"/>
      <c r="U237" s="467"/>
    </row>
    <row r="238" spans="1:21" ht="12.75" hidden="1">
      <c r="A238" s="418"/>
      <c r="B238" s="623">
        <v>1910</v>
      </c>
      <c r="C238" s="463">
        <f t="shared" si="18"/>
        <v>1</v>
      </c>
      <c r="D238" s="476" t="s">
        <v>55</v>
      </c>
      <c r="E238" s="385" t="str">
        <f>VLOOKUP(B238,'Consulta1'!J:AJ,27,0)</f>
        <v>Fora de venda</v>
      </c>
      <c r="F238" s="465">
        <f t="shared" si="19"/>
        <v>519965</v>
      </c>
      <c r="G238" s="475">
        <v>50.25</v>
      </c>
      <c r="H238" s="624">
        <f t="shared" si="20"/>
        <v>10347.562189054726</v>
      </c>
      <c r="I238" s="467"/>
      <c r="J238" s="468"/>
      <c r="K238" s="469">
        <v>1</v>
      </c>
      <c r="L238" s="458">
        <f t="shared" si="21"/>
        <v>1</v>
      </c>
      <c r="M238" s="469"/>
      <c r="N238" t="str">
        <f t="shared" si="22"/>
        <v>0</v>
      </c>
      <c r="O238" s="470"/>
      <c r="P238" s="471"/>
      <c r="Q238" s="472"/>
      <c r="R238" s="473"/>
      <c r="T238" s="473"/>
      <c r="U238" s="467"/>
    </row>
    <row r="239" spans="1:21" ht="12.75" hidden="1">
      <c r="A239" s="418"/>
      <c r="B239" s="623">
        <v>2001</v>
      </c>
      <c r="C239" s="463">
        <f t="shared" si="18"/>
        <v>1</v>
      </c>
      <c r="D239" s="476" t="s">
        <v>52</v>
      </c>
      <c r="E239" s="510" t="s">
        <v>94</v>
      </c>
      <c r="F239" s="465">
        <f t="shared" si="19"/>
        <v>890003</v>
      </c>
      <c r="G239" s="475">
        <v>87.22</v>
      </c>
      <c r="H239" s="624">
        <f t="shared" si="20"/>
        <v>10204.116028433846</v>
      </c>
      <c r="I239" s="467"/>
      <c r="J239" s="468"/>
      <c r="K239" s="469">
        <v>1</v>
      </c>
      <c r="L239" s="458">
        <f t="shared" si="21"/>
        <v>1</v>
      </c>
      <c r="M239" s="469"/>
      <c r="N239" t="str">
        <f t="shared" si="22"/>
        <v>1</v>
      </c>
      <c r="O239" s="470"/>
      <c r="P239" s="471"/>
      <c r="Q239" s="472"/>
      <c r="R239" s="473"/>
      <c r="T239" s="473"/>
      <c r="U239" s="467"/>
    </row>
    <row r="240" spans="1:21" ht="12.75" hidden="1">
      <c r="A240" s="418"/>
      <c r="B240" s="623">
        <v>2002</v>
      </c>
      <c r="C240" s="463">
        <f t="shared" si="18"/>
        <v>1</v>
      </c>
      <c r="D240" s="476" t="s">
        <v>61</v>
      </c>
      <c r="E240" s="510" t="s">
        <v>96</v>
      </c>
      <c r="F240" s="465">
        <f t="shared" si="19"/>
        <v>869427</v>
      </c>
      <c r="G240" s="475">
        <v>82.67</v>
      </c>
      <c r="H240" s="624">
        <f t="shared" si="20"/>
        <v>10516.838030724568</v>
      </c>
      <c r="I240" s="467"/>
      <c r="J240" s="468"/>
      <c r="K240" s="469">
        <v>1</v>
      </c>
      <c r="L240" s="458">
        <f t="shared" si="21"/>
        <v>1</v>
      </c>
      <c r="M240" s="469"/>
      <c r="N240" t="str">
        <f t="shared" si="22"/>
        <v>2</v>
      </c>
      <c r="O240" s="470"/>
      <c r="P240" s="471"/>
      <c r="Q240" s="472"/>
      <c r="R240" s="473"/>
      <c r="T240" s="473"/>
      <c r="U240" s="467"/>
    </row>
    <row r="241" spans="1:21" ht="12.75" hidden="1">
      <c r="A241" s="418"/>
      <c r="B241" s="623">
        <v>2003</v>
      </c>
      <c r="C241" s="463">
        <f t="shared" si="18"/>
        <v>1</v>
      </c>
      <c r="D241" s="476" t="s">
        <v>52</v>
      </c>
      <c r="E241" s="510" t="s">
        <v>94</v>
      </c>
      <c r="F241" s="465">
        <f t="shared" si="19"/>
        <v>876125</v>
      </c>
      <c r="G241" s="475">
        <v>85.86</v>
      </c>
      <c r="H241" s="624">
        <f t="shared" si="20"/>
        <v>10204.111344048451</v>
      </c>
      <c r="I241" s="467"/>
      <c r="J241" s="468"/>
      <c r="K241" s="469">
        <v>1</v>
      </c>
      <c r="L241" s="458">
        <f t="shared" si="21"/>
        <v>1</v>
      </c>
      <c r="M241" s="469"/>
      <c r="N241" t="str">
        <f t="shared" si="22"/>
        <v>3</v>
      </c>
      <c r="O241" s="470"/>
      <c r="P241" s="471"/>
      <c r="Q241" s="472"/>
      <c r="R241" s="473"/>
      <c r="T241" s="473"/>
      <c r="U241" s="467"/>
    </row>
    <row r="242" spans="1:21" ht="12.75" hidden="1">
      <c r="A242" s="418"/>
      <c r="B242" s="623">
        <v>2004</v>
      </c>
      <c r="C242" s="463">
        <f t="shared" si="18"/>
        <v>1</v>
      </c>
      <c r="D242" s="476" t="s">
        <v>55</v>
      </c>
      <c r="E242" s="510" t="s">
        <v>94</v>
      </c>
      <c r="F242" s="465">
        <f t="shared" si="19"/>
        <v>522449</v>
      </c>
      <c r="G242" s="475">
        <v>50.49</v>
      </c>
      <c r="H242" s="624">
        <f t="shared" si="20"/>
        <v>10347.57377698554</v>
      </c>
      <c r="I242" s="467"/>
      <c r="J242" s="468"/>
      <c r="K242" s="469">
        <v>1</v>
      </c>
      <c r="L242" s="458">
        <f t="shared" si="21"/>
        <v>1</v>
      </c>
      <c r="M242" s="469"/>
      <c r="N242" t="str">
        <f t="shared" si="22"/>
        <v>4</v>
      </c>
      <c r="O242" s="470"/>
      <c r="P242" s="471"/>
      <c r="Q242" s="472"/>
      <c r="R242" s="473"/>
      <c r="T242" s="473"/>
      <c r="U242" s="467"/>
    </row>
    <row r="243" spans="1:21" ht="12.75" hidden="1">
      <c r="A243" s="418"/>
      <c r="B243" s="623">
        <v>2005</v>
      </c>
      <c r="C243" s="463">
        <f t="shared" si="18"/>
        <v>1</v>
      </c>
      <c r="D243" s="476" t="s">
        <v>55</v>
      </c>
      <c r="E243" s="385" t="str">
        <f>VLOOKUP(B243,'Consulta1'!J:AJ,27,0)</f>
        <v>Fora de venda</v>
      </c>
      <c r="F243" s="465">
        <f t="shared" si="19"/>
        <v>535797</v>
      </c>
      <c r="G243" s="475">
        <v>51.78</v>
      </c>
      <c r="H243" s="624">
        <f t="shared" si="20"/>
        <v>10347.566628041715</v>
      </c>
      <c r="I243" s="467"/>
      <c r="J243" s="468"/>
      <c r="K243" s="469">
        <v>1</v>
      </c>
      <c r="L243" s="458">
        <f t="shared" si="21"/>
        <v>1</v>
      </c>
      <c r="M243" s="469"/>
      <c r="N243" t="str">
        <f t="shared" si="22"/>
        <v>5</v>
      </c>
      <c r="O243" s="470"/>
      <c r="P243" s="471"/>
      <c r="Q243" s="472"/>
      <c r="R243" s="473"/>
      <c r="T243" s="473"/>
      <c r="U243" s="467"/>
    </row>
    <row r="244" spans="1:21" ht="12.75" hidden="1">
      <c r="A244" s="418"/>
      <c r="B244" s="623">
        <v>2006</v>
      </c>
      <c r="C244" s="463">
        <f t="shared" si="18"/>
        <v>1</v>
      </c>
      <c r="D244" s="476" t="s">
        <v>55</v>
      </c>
      <c r="E244" s="385" t="str">
        <f>VLOOKUP(B244,'Consulta1'!J:AJ,27,0)</f>
        <v>Fora de venda</v>
      </c>
      <c r="F244" s="465">
        <f t="shared" si="19"/>
        <v>509307</v>
      </c>
      <c r="G244" s="475">
        <v>49.22</v>
      </c>
      <c r="H244" s="624">
        <f t="shared" si="20"/>
        <v>10347.561966680212</v>
      </c>
      <c r="I244" s="467"/>
      <c r="J244" s="468"/>
      <c r="K244" s="469">
        <v>1</v>
      </c>
      <c r="L244" s="458">
        <f t="shared" si="21"/>
        <v>1</v>
      </c>
      <c r="M244" s="469"/>
      <c r="N244" t="str">
        <f t="shared" si="22"/>
        <v>6</v>
      </c>
      <c r="O244" s="470"/>
      <c r="P244" s="471"/>
      <c r="Q244" s="472"/>
      <c r="R244" s="473"/>
      <c r="T244" s="473"/>
      <c r="U244" s="467"/>
    </row>
    <row r="245" spans="1:21" ht="12.75" hidden="1">
      <c r="A245" s="418"/>
      <c r="B245" s="623">
        <v>2007</v>
      </c>
      <c r="C245" s="463">
        <f t="shared" si="18"/>
        <v>1</v>
      </c>
      <c r="D245" s="476" t="s">
        <v>61</v>
      </c>
      <c r="E245" s="510" t="s">
        <v>94</v>
      </c>
      <c r="F245" s="465">
        <f t="shared" si="19"/>
        <v>1197027</v>
      </c>
      <c r="G245" s="475">
        <v>113.82000000000001</v>
      </c>
      <c r="H245" s="624">
        <f t="shared" si="20"/>
        <v>10516.842382709541</v>
      </c>
      <c r="I245" s="467"/>
      <c r="J245" s="468"/>
      <c r="K245" s="469">
        <v>1</v>
      </c>
      <c r="L245" s="458">
        <f t="shared" si="21"/>
        <v>1</v>
      </c>
      <c r="M245" s="469"/>
      <c r="N245" t="str">
        <f t="shared" si="22"/>
        <v>7</v>
      </c>
      <c r="O245" s="470"/>
      <c r="P245" s="471"/>
      <c r="Q245" s="472"/>
      <c r="R245" s="473"/>
      <c r="T245" s="473"/>
      <c r="U245" s="467"/>
    </row>
    <row r="246" spans="1:21" ht="12.75">
      <c r="A246" s="418"/>
      <c r="B246" s="623">
        <v>2008</v>
      </c>
      <c r="C246" s="463">
        <f t="shared" si="18"/>
        <v>1</v>
      </c>
      <c r="D246" s="476" t="s">
        <v>52</v>
      </c>
      <c r="E246" s="385" t="str">
        <f>VLOOKUP(B246,'Consulta1'!J:AJ,27,0)</f>
        <v>Disponível</v>
      </c>
      <c r="F246" s="465">
        <f t="shared" si="19"/>
        <v>842146</v>
      </c>
      <c r="G246" s="475">
        <v>82.53</v>
      </c>
      <c r="H246" s="624">
        <f t="shared" si="20"/>
        <v>10204.119714043378</v>
      </c>
      <c r="I246" s="467"/>
      <c r="J246" s="468"/>
      <c r="K246" s="469">
        <v>1</v>
      </c>
      <c r="L246" s="458">
        <f t="shared" si="21"/>
        <v>1</v>
      </c>
      <c r="M246" s="469"/>
      <c r="N246" t="str">
        <f t="shared" si="22"/>
        <v>8</v>
      </c>
      <c r="O246" s="470"/>
      <c r="P246" s="471"/>
      <c r="Q246" s="472"/>
      <c r="R246" s="473"/>
      <c r="T246" s="473"/>
      <c r="U246" s="467"/>
    </row>
    <row r="247" spans="1:21" ht="12.75" hidden="1">
      <c r="A247" s="418"/>
      <c r="B247" s="623">
        <v>2009</v>
      </c>
      <c r="C247" s="463">
        <f t="shared" si="18"/>
        <v>1</v>
      </c>
      <c r="D247" s="476" t="s">
        <v>52</v>
      </c>
      <c r="E247" s="385" t="str">
        <f>VLOOKUP(B247,'Consulta1'!J:AJ,27,0)</f>
        <v>Fora de venda</v>
      </c>
      <c r="F247" s="465">
        <f t="shared" si="19"/>
        <v>736125</v>
      </c>
      <c r="G247" s="475">
        <v>72.14</v>
      </c>
      <c r="H247" s="624">
        <f t="shared" si="20"/>
        <v>10204.116994732465</v>
      </c>
      <c r="I247" s="467"/>
      <c r="J247" s="468"/>
      <c r="K247" s="469">
        <v>1</v>
      </c>
      <c r="L247" s="458">
        <f t="shared" si="21"/>
        <v>1</v>
      </c>
      <c r="M247" s="469"/>
      <c r="N247" t="str">
        <f t="shared" si="22"/>
        <v>9</v>
      </c>
      <c r="O247" s="470"/>
      <c r="P247" s="471"/>
      <c r="Q247" s="472"/>
      <c r="R247" s="473"/>
      <c r="T247" s="473"/>
      <c r="U247" s="467"/>
    </row>
    <row r="248" spans="1:21" ht="12.75" hidden="1">
      <c r="A248" s="418"/>
      <c r="B248" s="623">
        <v>2010</v>
      </c>
      <c r="C248" s="463">
        <f t="shared" si="18"/>
        <v>1</v>
      </c>
      <c r="D248" s="476" t="s">
        <v>55</v>
      </c>
      <c r="E248" s="510" t="s">
        <v>94</v>
      </c>
      <c r="F248" s="465">
        <f t="shared" si="19"/>
        <v>519965</v>
      </c>
      <c r="G248" s="475">
        <v>50.25</v>
      </c>
      <c r="H248" s="624">
        <f t="shared" si="20"/>
        <v>10347.562189054726</v>
      </c>
      <c r="I248" s="467"/>
      <c r="J248" s="468"/>
      <c r="K248" s="469">
        <v>1</v>
      </c>
      <c r="L248" s="458">
        <f t="shared" si="21"/>
        <v>1</v>
      </c>
      <c r="M248" s="469"/>
      <c r="N248" t="str">
        <f t="shared" si="22"/>
        <v>0</v>
      </c>
      <c r="O248" s="470"/>
      <c r="P248" s="471"/>
      <c r="Q248" s="472"/>
      <c r="R248" s="473"/>
      <c r="T248" s="473"/>
      <c r="U248" s="467"/>
    </row>
    <row r="249" spans="1:21" ht="12.75" hidden="1">
      <c r="A249" s="418"/>
      <c r="B249" s="623">
        <v>2101</v>
      </c>
      <c r="C249" s="463">
        <f t="shared" si="18"/>
        <v>1</v>
      </c>
      <c r="D249" s="476" t="s">
        <v>52</v>
      </c>
      <c r="E249" s="510" t="s">
        <v>94</v>
      </c>
      <c r="F249" s="465">
        <f t="shared" si="19"/>
        <v>874799</v>
      </c>
      <c r="G249" s="475">
        <v>85.73</v>
      </c>
      <c r="H249" s="624">
        <f t="shared" si="20"/>
        <v>10204.117578443951</v>
      </c>
      <c r="I249" s="467"/>
      <c r="J249" s="468"/>
      <c r="K249" s="469">
        <v>1</v>
      </c>
      <c r="L249" s="458">
        <f t="shared" si="21"/>
        <v>1</v>
      </c>
      <c r="M249" s="469"/>
      <c r="N249" t="str">
        <f t="shared" si="22"/>
        <v>1</v>
      </c>
      <c r="O249" s="470"/>
      <c r="P249" s="471"/>
      <c r="Q249" s="472"/>
      <c r="R249" s="473"/>
      <c r="T249" s="473"/>
      <c r="U249" s="467"/>
    </row>
    <row r="250" spans="1:21" ht="12.75" hidden="1">
      <c r="A250" s="418"/>
      <c r="B250" s="623">
        <v>2102</v>
      </c>
      <c r="C250" s="463">
        <f t="shared" si="18"/>
        <v>1</v>
      </c>
      <c r="D250" s="476" t="s">
        <v>61</v>
      </c>
      <c r="E250" s="510" t="s">
        <v>94</v>
      </c>
      <c r="F250" s="465">
        <f t="shared" si="19"/>
        <v>850182</v>
      </c>
      <c r="G250" s="475">
        <v>80.84</v>
      </c>
      <c r="H250" s="624">
        <f t="shared" si="20"/>
        <v>10516.848095002473</v>
      </c>
      <c r="I250" s="467"/>
      <c r="J250" s="468"/>
      <c r="K250" s="469">
        <v>1</v>
      </c>
      <c r="L250" s="458">
        <f t="shared" si="21"/>
        <v>1</v>
      </c>
      <c r="M250" s="469"/>
      <c r="N250" t="str">
        <f t="shared" si="22"/>
        <v>2</v>
      </c>
      <c r="O250" s="470"/>
      <c r="P250" s="471"/>
      <c r="Q250" s="472"/>
      <c r="R250" s="473"/>
      <c r="T250" s="473"/>
      <c r="U250" s="467"/>
    </row>
    <row r="251" spans="1:21" ht="12.75" hidden="1">
      <c r="A251" s="418"/>
      <c r="B251" s="623">
        <v>2103</v>
      </c>
      <c r="C251" s="463">
        <f t="shared" si="18"/>
        <v>1</v>
      </c>
      <c r="D251" s="476" t="s">
        <v>52</v>
      </c>
      <c r="E251" s="510" t="s">
        <v>96</v>
      </c>
      <c r="F251" s="465">
        <f t="shared" si="19"/>
        <v>864391</v>
      </c>
      <c r="G251" s="475">
        <v>84.710000000000008</v>
      </c>
      <c r="H251" s="624">
        <f t="shared" si="20"/>
        <v>10204.119938614094</v>
      </c>
      <c r="I251" s="467"/>
      <c r="J251" s="468"/>
      <c r="K251" s="469">
        <v>1</v>
      </c>
      <c r="L251" s="458">
        <f t="shared" si="21"/>
        <v>1</v>
      </c>
      <c r="M251" s="469"/>
      <c r="N251" t="str">
        <f t="shared" si="22"/>
        <v>3</v>
      </c>
      <c r="O251" s="470"/>
      <c r="P251" s="471"/>
      <c r="Q251" s="472"/>
      <c r="R251" s="473"/>
      <c r="T251" s="473"/>
      <c r="U251" s="467"/>
    </row>
    <row r="252" spans="1:21" ht="12.75" hidden="1">
      <c r="A252" s="418"/>
      <c r="B252" s="623">
        <v>2104</v>
      </c>
      <c r="C252" s="463">
        <f t="shared" si="18"/>
        <v>1</v>
      </c>
      <c r="D252" s="476" t="s">
        <v>55</v>
      </c>
      <c r="E252" s="510" t="s">
        <v>94</v>
      </c>
      <c r="F252" s="465">
        <f t="shared" si="19"/>
        <v>522449</v>
      </c>
      <c r="G252" s="475">
        <v>50.49</v>
      </c>
      <c r="H252" s="624">
        <f t="shared" si="20"/>
        <v>10347.57377698554</v>
      </c>
      <c r="I252" s="467"/>
      <c r="J252" s="468"/>
      <c r="K252" s="469">
        <v>1</v>
      </c>
      <c r="L252" s="458">
        <f t="shared" si="21"/>
        <v>1</v>
      </c>
      <c r="M252" s="469"/>
      <c r="N252" t="str">
        <f t="shared" si="22"/>
        <v>4</v>
      </c>
      <c r="O252" s="470"/>
      <c r="P252" s="471"/>
      <c r="Q252" s="472"/>
      <c r="R252" s="473"/>
      <c r="T252" s="473"/>
      <c r="U252" s="467"/>
    </row>
    <row r="253" spans="1:21" ht="12.75" hidden="1">
      <c r="A253" s="418"/>
      <c r="B253" s="623">
        <v>2105</v>
      </c>
      <c r="C253" s="463">
        <f t="shared" si="18"/>
        <v>1</v>
      </c>
      <c r="D253" s="476" t="s">
        <v>55</v>
      </c>
      <c r="E253" s="385" t="str">
        <f>VLOOKUP(B253,'Consulta1'!J:AJ,27,0)</f>
        <v>Fora de venda</v>
      </c>
      <c r="F253" s="465">
        <f t="shared" si="19"/>
        <v>535797</v>
      </c>
      <c r="G253" s="475">
        <v>51.78</v>
      </c>
      <c r="H253" s="624">
        <f t="shared" si="20"/>
        <v>10347.566628041715</v>
      </c>
      <c r="I253" s="467"/>
      <c r="J253" s="468"/>
      <c r="K253" s="469">
        <v>1</v>
      </c>
      <c r="L253" s="458">
        <f t="shared" si="21"/>
        <v>1</v>
      </c>
      <c r="M253" s="469"/>
      <c r="N253" t="str">
        <f t="shared" si="22"/>
        <v>5</v>
      </c>
      <c r="O253" s="470"/>
      <c r="P253" s="471"/>
      <c r="Q253" s="472"/>
      <c r="R253" s="473"/>
      <c r="T253" s="473"/>
      <c r="U253" s="467"/>
    </row>
    <row r="254" spans="1:21" ht="12.75" hidden="1">
      <c r="A254" s="418"/>
      <c r="B254" s="623">
        <v>2106</v>
      </c>
      <c r="C254" s="463">
        <f t="shared" si="18"/>
        <v>1</v>
      </c>
      <c r="D254" s="476" t="s">
        <v>55</v>
      </c>
      <c r="E254" s="510" t="s">
        <v>94</v>
      </c>
      <c r="F254" s="465">
        <f t="shared" si="19"/>
        <v>509307</v>
      </c>
      <c r="G254" s="475">
        <v>49.22</v>
      </c>
      <c r="H254" s="624">
        <f t="shared" si="20"/>
        <v>10347.561966680212</v>
      </c>
      <c r="I254" s="467"/>
      <c r="J254" s="468"/>
      <c r="K254" s="469">
        <v>1</v>
      </c>
      <c r="L254" s="458">
        <f t="shared" si="21"/>
        <v>1</v>
      </c>
      <c r="M254" s="469"/>
      <c r="N254" t="str">
        <f t="shared" si="22"/>
        <v>6</v>
      </c>
      <c r="O254" s="470"/>
      <c r="P254" s="471"/>
      <c r="Q254" s="472"/>
      <c r="R254" s="473"/>
      <c r="T254" s="473"/>
      <c r="U254" s="467"/>
    </row>
    <row r="255" spans="1:21" ht="12.75">
      <c r="A255" s="418"/>
      <c r="B255" s="623">
        <v>2107</v>
      </c>
      <c r="C255" s="463">
        <f t="shared" si="18"/>
        <v>1</v>
      </c>
      <c r="D255" s="476" t="s">
        <v>61</v>
      </c>
      <c r="E255" s="385" t="str">
        <f>VLOOKUP(B255,'Consulta1'!J:AJ,27,0)</f>
        <v>Disponível</v>
      </c>
      <c r="F255" s="465">
        <f t="shared" si="19"/>
        <v>1203022</v>
      </c>
      <c r="G255" s="475">
        <v>114.39</v>
      </c>
      <c r="H255" s="624">
        <f t="shared" si="20"/>
        <v>10516.845878136201</v>
      </c>
      <c r="I255" s="467"/>
      <c r="J255" s="468"/>
      <c r="K255" s="469">
        <v>1</v>
      </c>
      <c r="L255" s="458">
        <f t="shared" si="21"/>
        <v>1</v>
      </c>
      <c r="M255" s="469"/>
      <c r="N255" t="str">
        <f t="shared" si="22"/>
        <v>7</v>
      </c>
      <c r="O255" s="470"/>
      <c r="P255" s="471"/>
      <c r="Q255" s="472"/>
      <c r="R255" s="473"/>
      <c r="T255" s="473"/>
      <c r="U255" s="467"/>
    </row>
    <row r="256" spans="1:21" ht="12.75" hidden="1">
      <c r="A256" s="418"/>
      <c r="B256" s="623">
        <v>2108</v>
      </c>
      <c r="C256" s="463">
        <f t="shared" si="18"/>
        <v>1</v>
      </c>
      <c r="D256" s="476" t="s">
        <v>52</v>
      </c>
      <c r="E256" s="385" t="s">
        <v>94</v>
      </c>
      <c r="F256" s="465">
        <f t="shared" si="19"/>
        <v>837656</v>
      </c>
      <c r="G256" s="475">
        <v>82.089999999999989</v>
      </c>
      <c r="H256" s="624">
        <f t="shared" si="20"/>
        <v>10204.117432086736</v>
      </c>
      <c r="I256" s="467"/>
      <c r="J256" s="468"/>
      <c r="K256" s="469">
        <v>1</v>
      </c>
      <c r="L256" s="458">
        <f t="shared" si="21"/>
        <v>1</v>
      </c>
      <c r="M256" s="469"/>
      <c r="N256" t="str">
        <f t="shared" si="22"/>
        <v>8</v>
      </c>
      <c r="O256" s="470"/>
      <c r="P256" s="471"/>
      <c r="Q256" s="472"/>
      <c r="R256" s="473"/>
      <c r="T256" s="473"/>
      <c r="U256" s="467"/>
    </row>
    <row r="257" spans="1:21" ht="12.75">
      <c r="A257" s="418"/>
      <c r="B257" s="623">
        <v>2109</v>
      </c>
      <c r="C257" s="463">
        <f t="shared" si="18"/>
        <v>1</v>
      </c>
      <c r="D257" s="476" t="s">
        <v>52</v>
      </c>
      <c r="E257" s="385" t="str">
        <f>VLOOKUP(B257,'Consulta1'!J:AJ,27,0)</f>
        <v>Disponível</v>
      </c>
      <c r="F257" s="465">
        <f t="shared" si="19"/>
        <v>824391</v>
      </c>
      <c r="G257" s="475">
        <v>80.790000000000006</v>
      </c>
      <c r="H257" s="624">
        <f t="shared" si="20"/>
        <v>10204.121797252134</v>
      </c>
      <c r="I257" s="467"/>
      <c r="J257" s="468"/>
      <c r="K257" s="469">
        <v>1</v>
      </c>
      <c r="L257" s="458">
        <f t="shared" si="21"/>
        <v>1</v>
      </c>
      <c r="M257" s="469"/>
      <c r="N257" t="str">
        <f t="shared" si="22"/>
        <v>9</v>
      </c>
      <c r="O257" s="470"/>
      <c r="P257" s="471"/>
      <c r="Q257" s="472"/>
      <c r="R257" s="473"/>
      <c r="T257" s="473"/>
      <c r="U257" s="467"/>
    </row>
    <row r="258" spans="1:21" ht="12.75" hidden="1">
      <c r="A258" s="418"/>
      <c r="B258" s="623">
        <v>2110</v>
      </c>
      <c r="C258" s="463">
        <f t="shared" si="18"/>
        <v>1</v>
      </c>
      <c r="D258" s="476" t="s">
        <v>55</v>
      </c>
      <c r="E258" s="510" t="s">
        <v>94</v>
      </c>
      <c r="F258" s="465">
        <f t="shared" si="19"/>
        <v>519965</v>
      </c>
      <c r="G258" s="475">
        <v>50.25</v>
      </c>
      <c r="H258" s="624">
        <f t="shared" si="20"/>
        <v>10347.562189054726</v>
      </c>
      <c r="I258" s="467"/>
      <c r="J258" s="468"/>
      <c r="K258" s="469">
        <v>1</v>
      </c>
      <c r="L258" s="458">
        <f t="shared" si="21"/>
        <v>1</v>
      </c>
      <c r="M258" s="469"/>
      <c r="N258" t="str">
        <f t="shared" si="22"/>
        <v>0</v>
      </c>
      <c r="O258" s="470"/>
      <c r="P258" s="471"/>
      <c r="Q258" s="472"/>
      <c r="R258" s="473"/>
      <c r="T258" s="473"/>
      <c r="U258" s="467"/>
    </row>
    <row r="259" spans="1:21" ht="12.75" hidden="1">
      <c r="A259" s="418"/>
      <c r="B259" s="623">
        <v>2201</v>
      </c>
      <c r="C259" s="463">
        <f t="shared" si="18"/>
        <v>1</v>
      </c>
      <c r="D259" s="476" t="s">
        <v>52</v>
      </c>
      <c r="E259" s="510" t="s">
        <v>94</v>
      </c>
      <c r="F259" s="465">
        <f t="shared" si="19"/>
        <v>879391</v>
      </c>
      <c r="G259" s="475">
        <v>86.179999999999993</v>
      </c>
      <c r="H259" s="624">
        <f t="shared" si="20"/>
        <v>10204.119285216988</v>
      </c>
      <c r="I259" s="467"/>
      <c r="J259" s="468"/>
      <c r="K259" s="469">
        <v>1</v>
      </c>
      <c r="L259" s="458">
        <f t="shared" si="21"/>
        <v>1</v>
      </c>
      <c r="M259" s="469"/>
      <c r="N259" t="str">
        <f t="shared" si="22"/>
        <v>1</v>
      </c>
      <c r="O259" s="470"/>
      <c r="P259" s="471"/>
      <c r="Q259" s="472"/>
      <c r="R259" s="473"/>
      <c r="T259" s="473"/>
      <c r="U259" s="467"/>
    </row>
    <row r="260" spans="1:21" ht="12.75">
      <c r="A260" s="418"/>
      <c r="B260" s="623">
        <v>2202</v>
      </c>
      <c r="C260" s="463">
        <f t="shared" si="18"/>
        <v>1</v>
      </c>
      <c r="D260" s="476" t="s">
        <v>61</v>
      </c>
      <c r="E260" s="385" t="str">
        <f>VLOOKUP(B260,'Consulta1'!J:AJ,27,0)</f>
        <v>Disponível</v>
      </c>
      <c r="F260" s="465">
        <f t="shared" si="19"/>
        <v>857018</v>
      </c>
      <c r="G260" s="475">
        <v>81.489999999999995</v>
      </c>
      <c r="H260" s="624">
        <f t="shared" si="20"/>
        <v>10516.848693091177</v>
      </c>
      <c r="I260" s="467"/>
      <c r="J260" s="468"/>
      <c r="K260" s="469">
        <v>1</v>
      </c>
      <c r="L260" s="458">
        <f t="shared" si="21"/>
        <v>1</v>
      </c>
      <c r="M260" s="469"/>
      <c r="N260" t="str">
        <f t="shared" si="22"/>
        <v>2</v>
      </c>
      <c r="O260" s="470"/>
      <c r="P260" s="471"/>
      <c r="Q260" s="472"/>
      <c r="R260" s="473"/>
      <c r="T260" s="473"/>
      <c r="U260" s="467"/>
    </row>
    <row r="261" spans="1:21" ht="12.75" hidden="1">
      <c r="A261" s="418"/>
      <c r="B261" s="623">
        <v>2203</v>
      </c>
      <c r="C261" s="463">
        <f t="shared" si="18"/>
        <v>1</v>
      </c>
      <c r="D261" s="476" t="s">
        <v>52</v>
      </c>
      <c r="E261" s="385" t="s">
        <v>94</v>
      </c>
      <c r="F261" s="465">
        <f t="shared" si="19"/>
        <v>881330</v>
      </c>
      <c r="G261" s="475">
        <v>86.37</v>
      </c>
      <c r="H261" s="624">
        <f t="shared" si="20"/>
        <v>10204.121801551464</v>
      </c>
      <c r="I261" s="467"/>
      <c r="J261" s="468"/>
      <c r="K261" s="469">
        <v>1</v>
      </c>
      <c r="L261" s="458">
        <f t="shared" si="21"/>
        <v>1</v>
      </c>
      <c r="M261" s="469"/>
      <c r="N261" t="str">
        <f t="shared" si="22"/>
        <v>3</v>
      </c>
      <c r="O261" s="470"/>
      <c r="P261" s="471"/>
      <c r="Q261" s="472"/>
      <c r="R261" s="473"/>
      <c r="T261" s="473"/>
      <c r="U261" s="467"/>
    </row>
    <row r="262" spans="1:21" ht="12.75" hidden="1">
      <c r="A262" s="418"/>
      <c r="B262" s="623">
        <v>2204</v>
      </c>
      <c r="C262" s="463">
        <f t="shared" si="18"/>
        <v>1</v>
      </c>
      <c r="D262" s="476" t="s">
        <v>55</v>
      </c>
      <c r="E262" s="510" t="s">
        <v>94</v>
      </c>
      <c r="F262" s="465">
        <f t="shared" si="19"/>
        <v>522449</v>
      </c>
      <c r="G262" s="475">
        <v>50.49</v>
      </c>
      <c r="H262" s="624">
        <f t="shared" si="20"/>
        <v>10347.57377698554</v>
      </c>
      <c r="I262" s="467"/>
      <c r="J262" s="468"/>
      <c r="K262" s="469">
        <v>1</v>
      </c>
      <c r="L262" s="458">
        <f t="shared" si="21"/>
        <v>1</v>
      </c>
      <c r="M262" s="469"/>
      <c r="N262" t="str">
        <f t="shared" si="22"/>
        <v>4</v>
      </c>
      <c r="O262" s="470"/>
      <c r="P262" s="471"/>
      <c r="Q262" s="472"/>
      <c r="R262" s="473"/>
      <c r="T262" s="473"/>
      <c r="U262" s="467"/>
    </row>
    <row r="263" spans="1:21" ht="12.75" hidden="1">
      <c r="A263" s="418"/>
      <c r="B263" s="623">
        <v>2205</v>
      </c>
      <c r="C263" s="463">
        <f t="shared" si="18"/>
        <v>1</v>
      </c>
      <c r="D263" s="476" t="s">
        <v>55</v>
      </c>
      <c r="E263" s="510" t="s">
        <v>94</v>
      </c>
      <c r="F263" s="465">
        <f t="shared" si="19"/>
        <v>535797</v>
      </c>
      <c r="G263" s="475">
        <v>51.78</v>
      </c>
      <c r="H263" s="624">
        <f t="shared" si="20"/>
        <v>10347.566628041715</v>
      </c>
      <c r="I263" s="467"/>
      <c r="J263" s="468"/>
      <c r="K263" s="469">
        <v>1</v>
      </c>
      <c r="L263" s="458">
        <f t="shared" si="21"/>
        <v>1</v>
      </c>
      <c r="M263" s="469"/>
      <c r="N263" t="str">
        <f t="shared" si="22"/>
        <v>5</v>
      </c>
      <c r="O263" s="470"/>
      <c r="P263" s="471"/>
      <c r="Q263" s="472"/>
      <c r="R263" s="473"/>
      <c r="T263" s="473"/>
      <c r="U263" s="467"/>
    </row>
    <row r="264" spans="1:21" ht="12.75" hidden="1">
      <c r="A264" s="418"/>
      <c r="B264" s="623">
        <v>2206</v>
      </c>
      <c r="C264" s="463">
        <f t="shared" si="18"/>
        <v>1</v>
      </c>
      <c r="D264" s="476" t="s">
        <v>55</v>
      </c>
      <c r="E264" s="385" t="s">
        <v>94</v>
      </c>
      <c r="F264" s="465">
        <f t="shared" si="19"/>
        <v>542213</v>
      </c>
      <c r="G264" s="475">
        <v>52.4</v>
      </c>
      <c r="H264" s="624">
        <f t="shared" si="20"/>
        <v>10347.576335877862</v>
      </c>
      <c r="I264" s="467"/>
      <c r="J264" s="468"/>
      <c r="K264" s="469">
        <v>1</v>
      </c>
      <c r="L264" s="458">
        <f t="shared" si="21"/>
        <v>1</v>
      </c>
      <c r="M264" s="469"/>
      <c r="N264" t="str">
        <f t="shared" si="22"/>
        <v>6</v>
      </c>
      <c r="O264" s="470"/>
      <c r="P264" s="471"/>
      <c r="Q264" s="472"/>
      <c r="R264" s="473"/>
      <c r="T264" s="473"/>
      <c r="U264" s="467"/>
    </row>
    <row r="265" spans="1:21" ht="12.75" hidden="1">
      <c r="A265" s="418"/>
      <c r="B265" s="623">
        <v>2207</v>
      </c>
      <c r="C265" s="463">
        <f t="shared" si="18"/>
        <v>1</v>
      </c>
      <c r="D265" s="476" t="s">
        <v>61</v>
      </c>
      <c r="E265" s="510" t="s">
        <v>94</v>
      </c>
      <c r="F265" s="465">
        <f t="shared" si="19"/>
        <v>1170419</v>
      </c>
      <c r="G265" s="475">
        <v>111.29</v>
      </c>
      <c r="H265" s="624">
        <f t="shared" si="20"/>
        <v>10516.838889388084</v>
      </c>
      <c r="I265" s="467"/>
      <c r="J265" s="468"/>
      <c r="K265" s="469">
        <v>1</v>
      </c>
      <c r="L265" s="458">
        <f t="shared" si="21"/>
        <v>1</v>
      </c>
      <c r="M265" s="469"/>
      <c r="N265" t="str">
        <f t="shared" si="22"/>
        <v>7</v>
      </c>
      <c r="O265" s="470"/>
      <c r="P265" s="471"/>
      <c r="Q265" s="472"/>
      <c r="R265" s="473"/>
      <c r="T265" s="473"/>
      <c r="U265" s="467"/>
    </row>
    <row r="266" spans="1:21" ht="12.75" hidden="1">
      <c r="A266" s="418"/>
      <c r="B266" s="623">
        <v>2208</v>
      </c>
      <c r="C266" s="463">
        <f t="shared" si="18"/>
        <v>1</v>
      </c>
      <c r="D266" s="476" t="s">
        <v>52</v>
      </c>
      <c r="E266" s="385" t="s">
        <v>94</v>
      </c>
      <c r="F266" s="465">
        <f t="shared" si="19"/>
        <v>841329</v>
      </c>
      <c r="G266" s="475">
        <v>82.449999999999989</v>
      </c>
      <c r="H266" s="624">
        <f t="shared" si="20"/>
        <v>10204.111582777443</v>
      </c>
      <c r="I266" s="467"/>
      <c r="J266" s="468"/>
      <c r="K266" s="469">
        <v>1</v>
      </c>
      <c r="L266" s="458">
        <f t="shared" si="21"/>
        <v>1</v>
      </c>
      <c r="M266" s="469"/>
      <c r="N266" t="str">
        <f t="shared" si="22"/>
        <v>8</v>
      </c>
      <c r="O266" s="470"/>
      <c r="P266" s="471"/>
      <c r="Q266" s="472"/>
      <c r="R266" s="473"/>
      <c r="T266" s="473"/>
      <c r="U266" s="467"/>
    </row>
    <row r="267" spans="1:21" ht="12.75" hidden="1">
      <c r="A267" s="418"/>
      <c r="B267" s="623">
        <v>2209</v>
      </c>
      <c r="C267" s="463">
        <f t="shared" si="18"/>
        <v>1</v>
      </c>
      <c r="D267" s="476" t="s">
        <v>52</v>
      </c>
      <c r="E267" s="510" t="s">
        <v>96</v>
      </c>
      <c r="F267" s="465">
        <f t="shared" si="19"/>
        <v>790615</v>
      </c>
      <c r="G267" s="475">
        <v>77.48</v>
      </c>
      <c r="H267" s="624">
        <f t="shared" si="20"/>
        <v>10204.117191533298</v>
      </c>
      <c r="I267" s="467"/>
      <c r="J267" s="468"/>
      <c r="K267" s="469">
        <v>1</v>
      </c>
      <c r="L267" s="458">
        <f t="shared" si="21"/>
        <v>1</v>
      </c>
      <c r="M267" s="469"/>
      <c r="N267" t="str">
        <f t="shared" si="22"/>
        <v>9</v>
      </c>
      <c r="O267" s="470"/>
      <c r="P267" s="471"/>
      <c r="Q267" s="472"/>
      <c r="R267" s="473"/>
      <c r="T267" s="473"/>
      <c r="U267" s="467"/>
    </row>
    <row r="268" spans="1:21" ht="12.75" hidden="1">
      <c r="A268" s="418"/>
      <c r="B268" s="623">
        <v>2210</v>
      </c>
      <c r="C268" s="463">
        <f t="shared" si="18"/>
        <v>1</v>
      </c>
      <c r="D268" s="476" t="s">
        <v>55</v>
      </c>
      <c r="E268" s="385" t="s">
        <v>94</v>
      </c>
      <c r="F268" s="465">
        <f t="shared" si="19"/>
        <v>569427</v>
      </c>
      <c r="G268" s="475">
        <v>55.03</v>
      </c>
      <c r="H268" s="624">
        <f t="shared" si="20"/>
        <v>10347.574050517898</v>
      </c>
      <c r="I268" s="467"/>
      <c r="J268" s="468"/>
      <c r="K268" s="469">
        <v>1</v>
      </c>
      <c r="L268" s="458">
        <f t="shared" si="21"/>
        <v>1</v>
      </c>
      <c r="M268" s="469"/>
      <c r="N268" t="str">
        <f t="shared" si="22"/>
        <v>0</v>
      </c>
      <c r="O268" s="470"/>
      <c r="P268" s="471"/>
      <c r="Q268" s="472"/>
      <c r="R268" s="473"/>
      <c r="T268" s="473"/>
      <c r="U268" s="467"/>
    </row>
    <row r="269" spans="1:21" ht="12.75" hidden="1">
      <c r="A269" s="418"/>
      <c r="B269" s="623">
        <v>2301</v>
      </c>
      <c r="C269" s="463">
        <f t="shared" si="18"/>
        <v>1</v>
      </c>
      <c r="D269" s="476" t="s">
        <v>52</v>
      </c>
      <c r="E269" s="385" t="s">
        <v>94</v>
      </c>
      <c r="F269" s="465">
        <f t="shared" si="19"/>
        <v>901432</v>
      </c>
      <c r="G269" s="475">
        <v>88.34</v>
      </c>
      <c r="H269" s="624">
        <f t="shared" si="20"/>
        <v>10204.120443740094</v>
      </c>
      <c r="I269" s="467"/>
      <c r="J269" s="468"/>
      <c r="K269" s="469">
        <v>1</v>
      </c>
      <c r="L269" s="458">
        <f t="shared" si="21"/>
        <v>1</v>
      </c>
      <c r="M269" s="469"/>
      <c r="N269" t="str">
        <f t="shared" si="22"/>
        <v>1</v>
      </c>
      <c r="O269" s="470"/>
      <c r="P269" s="471"/>
      <c r="Q269" s="472"/>
      <c r="R269" s="473"/>
      <c r="T269" s="473"/>
      <c r="U269" s="467"/>
    </row>
    <row r="270" spans="1:21" ht="12.75" hidden="1">
      <c r="A270" s="418"/>
      <c r="B270" s="623">
        <v>2302</v>
      </c>
      <c r="C270" s="463">
        <f t="shared" si="18"/>
        <v>1</v>
      </c>
      <c r="D270" s="476" t="s">
        <v>61</v>
      </c>
      <c r="E270" s="385" t="s">
        <v>94</v>
      </c>
      <c r="F270" s="465">
        <f t="shared" si="19"/>
        <v>865957</v>
      </c>
      <c r="G270" s="475">
        <v>82.34</v>
      </c>
      <c r="H270" s="624">
        <f t="shared" si="20"/>
        <v>10516.844789895555</v>
      </c>
      <c r="I270" s="467"/>
      <c r="J270" s="468"/>
      <c r="K270" s="469">
        <v>1</v>
      </c>
      <c r="L270" s="458">
        <f t="shared" si="21"/>
        <v>1</v>
      </c>
      <c r="M270" s="469"/>
      <c r="N270" t="str">
        <f t="shared" si="22"/>
        <v>2</v>
      </c>
      <c r="O270" s="470"/>
      <c r="P270" s="471"/>
      <c r="Q270" s="472"/>
      <c r="R270" s="473"/>
      <c r="T270" s="473"/>
      <c r="U270" s="467"/>
    </row>
    <row r="271" spans="1:21" ht="12.75" hidden="1">
      <c r="A271" s="418"/>
      <c r="B271" s="623">
        <v>2303</v>
      </c>
      <c r="C271" s="463">
        <f t="shared" ref="C271:C334" si="23">L271</f>
        <v>1</v>
      </c>
      <c r="D271" s="476" t="s">
        <v>52</v>
      </c>
      <c r="E271" s="510" t="s">
        <v>94</v>
      </c>
      <c r="F271" s="465">
        <f t="shared" ref="F271:F334" si="24">ROUND((VLOOKUP(D271,$B$41:$E$58,4,FALSE)*G271)*C271,0)</f>
        <v>861227</v>
      </c>
      <c r="G271" s="475">
        <v>84.4</v>
      </c>
      <c r="H271" s="624">
        <f t="shared" ref="H271:H334" si="25">F271/G271</f>
        <v>10204.111374407583</v>
      </c>
      <c r="I271" s="467"/>
      <c r="J271" s="468"/>
      <c r="K271" s="469">
        <v>1</v>
      </c>
      <c r="L271" s="458">
        <f t="shared" si="21"/>
        <v>1</v>
      </c>
      <c r="M271" s="469"/>
      <c r="N271" t="str">
        <f t="shared" si="22"/>
        <v>3</v>
      </c>
      <c r="O271" s="470"/>
      <c r="P271" s="471"/>
      <c r="Q271" s="472"/>
      <c r="R271" s="473"/>
      <c r="T271" s="473"/>
      <c r="U271" s="467"/>
    </row>
    <row r="272" spans="1:21" ht="12.75" hidden="1">
      <c r="A272" s="418"/>
      <c r="B272" s="623">
        <v>2304</v>
      </c>
      <c r="C272" s="463">
        <f t="shared" si="23"/>
        <v>1</v>
      </c>
      <c r="D272" s="476" t="s">
        <v>55</v>
      </c>
      <c r="E272" s="510" t="s">
        <v>94</v>
      </c>
      <c r="F272" s="465">
        <f t="shared" si="24"/>
        <v>573980</v>
      </c>
      <c r="G272" s="475">
        <v>55.47</v>
      </c>
      <c r="H272" s="624">
        <f t="shared" si="25"/>
        <v>10347.575265909501</v>
      </c>
      <c r="I272" s="467"/>
      <c r="J272" s="468"/>
      <c r="K272" s="469">
        <v>1</v>
      </c>
      <c r="L272" s="458">
        <f t="shared" si="21"/>
        <v>1</v>
      </c>
      <c r="M272" s="469"/>
      <c r="N272" t="str">
        <f t="shared" si="22"/>
        <v>4</v>
      </c>
      <c r="O272" s="470"/>
      <c r="P272" s="471"/>
      <c r="Q272" s="472"/>
      <c r="R272" s="473"/>
      <c r="T272" s="473"/>
      <c r="U272" s="467"/>
    </row>
    <row r="273" spans="1:21" ht="12.75" hidden="1">
      <c r="A273" s="418"/>
      <c r="B273" s="623">
        <v>2305</v>
      </c>
      <c r="C273" s="463">
        <f t="shared" si="23"/>
        <v>1</v>
      </c>
      <c r="D273" s="476" t="s">
        <v>55</v>
      </c>
      <c r="E273" s="385" t="str">
        <f>VLOOKUP(B273,'Consulta1'!J:AJ,27,0)</f>
        <v>Fora de venda</v>
      </c>
      <c r="F273" s="465">
        <f t="shared" si="24"/>
        <v>535797</v>
      </c>
      <c r="G273" s="475">
        <v>51.78</v>
      </c>
      <c r="H273" s="624">
        <f t="shared" si="25"/>
        <v>10347.566628041715</v>
      </c>
      <c r="I273" s="467"/>
      <c r="J273" s="468"/>
      <c r="K273" s="469">
        <v>1</v>
      </c>
      <c r="L273" s="458">
        <f t="shared" si="21"/>
        <v>1</v>
      </c>
      <c r="M273" s="469"/>
      <c r="N273" t="str">
        <f t="shared" si="22"/>
        <v>5</v>
      </c>
      <c r="O273" s="470"/>
      <c r="P273" s="471"/>
      <c r="Q273" s="472"/>
      <c r="R273" s="473"/>
      <c r="T273" s="473"/>
      <c r="U273" s="467"/>
    </row>
    <row r="274" spans="1:21" ht="12.75" hidden="1">
      <c r="A274" s="418"/>
      <c r="B274" s="623">
        <v>2306</v>
      </c>
      <c r="C274" s="463">
        <f t="shared" si="23"/>
        <v>1</v>
      </c>
      <c r="D274" s="476" t="s">
        <v>55</v>
      </c>
      <c r="E274" s="510" t="s">
        <v>94</v>
      </c>
      <c r="F274" s="465">
        <f t="shared" si="24"/>
        <v>558769</v>
      </c>
      <c r="G274" s="475">
        <v>54</v>
      </c>
      <c r="H274" s="624">
        <f t="shared" si="25"/>
        <v>10347.574074074075</v>
      </c>
      <c r="I274" s="467"/>
      <c r="J274" s="468"/>
      <c r="K274" s="469">
        <v>1</v>
      </c>
      <c r="L274" s="458">
        <f t="shared" si="21"/>
        <v>1</v>
      </c>
      <c r="M274" s="469"/>
      <c r="N274" t="str">
        <f t="shared" si="22"/>
        <v>6</v>
      </c>
      <c r="O274" s="470"/>
      <c r="P274" s="471"/>
      <c r="Q274" s="472"/>
      <c r="R274" s="473"/>
      <c r="T274" s="473"/>
      <c r="U274" s="467"/>
    </row>
    <row r="275" spans="1:21" ht="12.75">
      <c r="A275" s="418"/>
      <c r="B275" s="623">
        <v>2307</v>
      </c>
      <c r="C275" s="463">
        <f t="shared" si="23"/>
        <v>1</v>
      </c>
      <c r="D275" s="476" t="s">
        <v>61</v>
      </c>
      <c r="E275" s="385" t="str">
        <f>VLOOKUP(B275,'Consulta1'!J:AJ,27,0)</f>
        <v>Disponível</v>
      </c>
      <c r="F275" s="465">
        <f t="shared" si="24"/>
        <v>1189034</v>
      </c>
      <c r="G275" s="475">
        <v>113.06</v>
      </c>
      <c r="H275" s="624">
        <f t="shared" si="25"/>
        <v>10516.840615602336</v>
      </c>
      <c r="I275" s="467"/>
      <c r="J275" s="468"/>
      <c r="K275" s="469">
        <v>1</v>
      </c>
      <c r="L275" s="458">
        <f t="shared" si="21"/>
        <v>1</v>
      </c>
      <c r="M275" s="469"/>
      <c r="N275" t="str">
        <f t="shared" si="22"/>
        <v>7</v>
      </c>
      <c r="O275" s="470"/>
      <c r="P275" s="471"/>
      <c r="Q275" s="472"/>
      <c r="R275" s="473"/>
      <c r="T275" s="473"/>
      <c r="U275" s="467"/>
    </row>
    <row r="276" spans="1:21" ht="12.75" hidden="1">
      <c r="A276" s="418"/>
      <c r="B276" s="623">
        <v>2308</v>
      </c>
      <c r="C276" s="463">
        <f t="shared" si="23"/>
        <v>1</v>
      </c>
      <c r="D276" s="476" t="s">
        <v>52</v>
      </c>
      <c r="E276" s="385" t="s">
        <v>94</v>
      </c>
      <c r="F276" s="465">
        <f t="shared" si="24"/>
        <v>836227</v>
      </c>
      <c r="G276" s="475">
        <v>81.949999999999989</v>
      </c>
      <c r="H276" s="624">
        <f t="shared" si="25"/>
        <v>10204.112263575353</v>
      </c>
      <c r="I276" s="467"/>
      <c r="J276" s="468"/>
      <c r="K276" s="469">
        <v>1</v>
      </c>
      <c r="L276" s="458">
        <f t="shared" si="21"/>
        <v>1</v>
      </c>
      <c r="M276" s="469"/>
      <c r="N276" t="str">
        <f t="shared" si="22"/>
        <v>8</v>
      </c>
      <c r="O276" s="470"/>
      <c r="P276" s="471"/>
      <c r="Q276" s="472"/>
      <c r="R276" s="473"/>
      <c r="T276" s="473"/>
      <c r="U276" s="467"/>
    </row>
    <row r="277" spans="1:21" ht="12.75" hidden="1">
      <c r="A277" s="418"/>
      <c r="B277" s="623">
        <v>2309</v>
      </c>
      <c r="C277" s="463">
        <f t="shared" si="23"/>
        <v>1</v>
      </c>
      <c r="D277" s="476" t="s">
        <v>52</v>
      </c>
      <c r="E277" s="510" t="s">
        <v>96</v>
      </c>
      <c r="F277" s="465">
        <f t="shared" si="24"/>
        <v>789493</v>
      </c>
      <c r="G277" s="475">
        <v>77.37</v>
      </c>
      <c r="H277" s="624">
        <f t="shared" si="25"/>
        <v>10204.123045107923</v>
      </c>
      <c r="I277" s="467"/>
      <c r="J277" s="468"/>
      <c r="K277" s="469">
        <v>1</v>
      </c>
      <c r="L277" s="458">
        <f t="shared" si="21"/>
        <v>1</v>
      </c>
      <c r="M277" s="469"/>
      <c r="N277" t="str">
        <f t="shared" si="22"/>
        <v>9</v>
      </c>
      <c r="O277" s="470"/>
      <c r="P277" s="471"/>
      <c r="Q277" s="472"/>
      <c r="R277" s="473"/>
      <c r="T277" s="473"/>
      <c r="U277" s="467"/>
    </row>
    <row r="278" spans="1:21" ht="12.75" hidden="1">
      <c r="A278" s="418"/>
      <c r="B278" s="623">
        <v>2310</v>
      </c>
      <c r="C278" s="463">
        <f t="shared" si="23"/>
        <v>1</v>
      </c>
      <c r="D278" s="476" t="s">
        <v>55</v>
      </c>
      <c r="E278" s="510" t="s">
        <v>94</v>
      </c>
      <c r="F278" s="465">
        <f t="shared" si="24"/>
        <v>578119</v>
      </c>
      <c r="G278" s="475">
        <v>55.87</v>
      </c>
      <c r="H278" s="624">
        <f t="shared" si="25"/>
        <v>10347.574727044926</v>
      </c>
      <c r="I278" s="467"/>
      <c r="J278" s="468"/>
      <c r="K278" s="469">
        <v>1</v>
      </c>
      <c r="L278" s="458">
        <f t="shared" si="21"/>
        <v>1</v>
      </c>
      <c r="M278" s="469"/>
      <c r="N278" t="str">
        <f t="shared" si="22"/>
        <v>0</v>
      </c>
      <c r="O278" s="470"/>
      <c r="P278" s="471"/>
      <c r="Q278" s="472"/>
      <c r="R278" s="473"/>
      <c r="T278" s="473"/>
      <c r="U278" s="467"/>
    </row>
    <row r="279" spans="1:21" ht="12.75" hidden="1">
      <c r="A279" s="418"/>
      <c r="B279" s="623">
        <v>2401</v>
      </c>
      <c r="C279" s="463">
        <f t="shared" si="23"/>
        <v>1</v>
      </c>
      <c r="D279" s="476" t="s">
        <v>52</v>
      </c>
      <c r="E279" s="510" t="s">
        <v>94</v>
      </c>
      <c r="F279" s="465">
        <f t="shared" si="24"/>
        <v>877350</v>
      </c>
      <c r="G279" s="475">
        <v>85.97999999999999</v>
      </c>
      <c r="H279" s="624">
        <f t="shared" si="25"/>
        <v>10204.117236566644</v>
      </c>
      <c r="I279" s="467"/>
      <c r="J279" s="468"/>
      <c r="K279" s="469">
        <v>1</v>
      </c>
      <c r="L279" s="458">
        <f t="shared" si="21"/>
        <v>1</v>
      </c>
      <c r="M279" s="469"/>
      <c r="N279" t="str">
        <f t="shared" si="22"/>
        <v>1</v>
      </c>
      <c r="O279" s="470"/>
      <c r="P279" s="471"/>
      <c r="Q279" s="472"/>
      <c r="R279" s="473"/>
      <c r="T279" s="473"/>
      <c r="U279" s="467"/>
    </row>
    <row r="280" spans="1:21" ht="12.75">
      <c r="A280" s="418"/>
      <c r="B280" s="623">
        <v>2402</v>
      </c>
      <c r="C280" s="463">
        <f t="shared" si="23"/>
        <v>1</v>
      </c>
      <c r="D280" s="476" t="s">
        <v>61</v>
      </c>
      <c r="E280" s="385" t="str">
        <f>VLOOKUP(B280,'Consulta1'!J:AJ,27,0)</f>
        <v>Disponível</v>
      </c>
      <c r="F280" s="465">
        <f t="shared" si="24"/>
        <v>865536</v>
      </c>
      <c r="G280" s="475">
        <v>82.3</v>
      </c>
      <c r="H280" s="624">
        <f t="shared" si="25"/>
        <v>10516.840826245443</v>
      </c>
      <c r="I280" s="467"/>
      <c r="J280" s="468"/>
      <c r="K280" s="469">
        <v>1</v>
      </c>
      <c r="L280" s="458">
        <f t="shared" si="21"/>
        <v>1</v>
      </c>
      <c r="M280" s="469"/>
      <c r="N280" t="str">
        <f t="shared" si="22"/>
        <v>2</v>
      </c>
      <c r="O280" s="470"/>
      <c r="P280" s="471"/>
      <c r="Q280" s="472"/>
      <c r="R280" s="473"/>
      <c r="T280" s="473"/>
      <c r="U280" s="467"/>
    </row>
    <row r="281" spans="1:21" ht="12.75">
      <c r="A281" s="418"/>
      <c r="B281" s="623">
        <v>2403</v>
      </c>
      <c r="C281" s="463">
        <f t="shared" si="23"/>
        <v>1</v>
      </c>
      <c r="D281" s="476" t="s">
        <v>52</v>
      </c>
      <c r="E281" s="385" t="s">
        <v>95</v>
      </c>
      <c r="F281" s="465">
        <f t="shared" si="24"/>
        <v>884697</v>
      </c>
      <c r="G281" s="475">
        <v>86.7</v>
      </c>
      <c r="H281" s="624">
        <f t="shared" si="25"/>
        <v>10204.117647058823</v>
      </c>
      <c r="I281" s="467"/>
      <c r="J281" s="468"/>
      <c r="K281" s="469">
        <v>1</v>
      </c>
      <c r="L281" s="458">
        <f t="shared" si="21"/>
        <v>1</v>
      </c>
      <c r="M281" s="469"/>
      <c r="N281" t="str">
        <f t="shared" si="22"/>
        <v>3</v>
      </c>
      <c r="O281" s="470"/>
      <c r="P281" s="471"/>
      <c r="Q281" s="472"/>
      <c r="R281" s="473"/>
      <c r="T281" s="473"/>
      <c r="U281" s="467"/>
    </row>
    <row r="282" spans="1:21" ht="12.75" hidden="1">
      <c r="A282" s="418"/>
      <c r="B282" s="623">
        <v>2404</v>
      </c>
      <c r="C282" s="463">
        <f t="shared" si="23"/>
        <v>1</v>
      </c>
      <c r="D282" s="476" t="s">
        <v>55</v>
      </c>
      <c r="E282" s="510" t="s">
        <v>94</v>
      </c>
      <c r="F282" s="465">
        <f t="shared" si="24"/>
        <v>572117</v>
      </c>
      <c r="G282" s="475">
        <v>55.29</v>
      </c>
      <c r="H282" s="624">
        <f t="shared" si="25"/>
        <v>10347.567372038344</v>
      </c>
      <c r="I282" s="467"/>
      <c r="J282" s="468"/>
      <c r="K282" s="469">
        <v>1</v>
      </c>
      <c r="L282" s="458">
        <f t="shared" si="21"/>
        <v>1</v>
      </c>
      <c r="M282" s="469"/>
      <c r="N282" t="str">
        <f t="shared" si="22"/>
        <v>4</v>
      </c>
      <c r="O282" s="470"/>
      <c r="P282" s="471"/>
      <c r="Q282" s="472"/>
      <c r="R282" s="473"/>
      <c r="T282" s="473"/>
      <c r="U282" s="467"/>
    </row>
    <row r="283" spans="1:21" ht="12.75" hidden="1">
      <c r="A283" s="418"/>
      <c r="B283" s="623">
        <v>2405</v>
      </c>
      <c r="C283" s="463">
        <f t="shared" si="23"/>
        <v>1</v>
      </c>
      <c r="D283" s="476" t="s">
        <v>55</v>
      </c>
      <c r="E283" s="510" t="s">
        <v>94</v>
      </c>
      <c r="F283" s="465">
        <f t="shared" si="24"/>
        <v>535797</v>
      </c>
      <c r="G283" s="475">
        <v>51.78</v>
      </c>
      <c r="H283" s="624">
        <f t="shared" si="25"/>
        <v>10347.566628041715</v>
      </c>
      <c r="I283" s="467"/>
      <c r="J283" s="468"/>
      <c r="K283" s="469">
        <v>1</v>
      </c>
      <c r="L283" s="458">
        <f t="shared" si="21"/>
        <v>1</v>
      </c>
      <c r="M283" s="469"/>
      <c r="N283" t="str">
        <f t="shared" si="22"/>
        <v>5</v>
      </c>
      <c r="O283" s="470"/>
      <c r="P283" s="471"/>
      <c r="Q283" s="472"/>
      <c r="R283" s="473"/>
      <c r="T283" s="473"/>
      <c r="U283" s="467"/>
    </row>
    <row r="284" spans="1:21" ht="12.75" hidden="1">
      <c r="A284" s="418"/>
      <c r="B284" s="623">
        <v>2406</v>
      </c>
      <c r="C284" s="463">
        <f t="shared" si="23"/>
        <v>1</v>
      </c>
      <c r="D284" s="476" t="s">
        <v>55</v>
      </c>
      <c r="E284" s="510" t="s">
        <v>94</v>
      </c>
      <c r="F284" s="465">
        <f t="shared" si="24"/>
        <v>509307</v>
      </c>
      <c r="G284" s="475">
        <v>49.22</v>
      </c>
      <c r="H284" s="624">
        <f t="shared" si="25"/>
        <v>10347.561966680212</v>
      </c>
      <c r="I284" s="467"/>
      <c r="J284" s="468"/>
      <c r="K284" s="469">
        <v>1</v>
      </c>
      <c r="L284" s="458">
        <f t="shared" si="21"/>
        <v>1</v>
      </c>
      <c r="M284" s="469"/>
      <c r="N284" t="str">
        <f t="shared" si="22"/>
        <v>6</v>
      </c>
      <c r="O284" s="470"/>
      <c r="P284" s="471"/>
      <c r="Q284" s="472"/>
      <c r="R284" s="473"/>
      <c r="T284" s="473"/>
      <c r="U284" s="467"/>
    </row>
    <row r="285" spans="1:21" ht="12.75" hidden="1">
      <c r="A285" s="418"/>
      <c r="B285" s="623">
        <v>2407</v>
      </c>
      <c r="C285" s="463">
        <f t="shared" si="23"/>
        <v>1</v>
      </c>
      <c r="D285" s="476" t="s">
        <v>61</v>
      </c>
      <c r="E285" s="510" t="s">
        <v>96</v>
      </c>
      <c r="F285" s="465">
        <f t="shared" si="24"/>
        <v>1191769</v>
      </c>
      <c r="G285" s="475">
        <v>113.32000000000001</v>
      </c>
      <c r="H285" s="624">
        <f t="shared" si="25"/>
        <v>10516.846099541122</v>
      </c>
      <c r="I285" s="467"/>
      <c r="J285" s="468"/>
      <c r="K285" s="469">
        <v>1</v>
      </c>
      <c r="L285" s="458">
        <f t="shared" si="21"/>
        <v>1</v>
      </c>
      <c r="M285" s="469"/>
      <c r="N285" t="str">
        <f t="shared" si="22"/>
        <v>7</v>
      </c>
      <c r="O285" s="470"/>
      <c r="P285" s="471"/>
      <c r="Q285" s="472"/>
      <c r="R285" s="473"/>
      <c r="T285" s="473"/>
      <c r="U285" s="467"/>
    </row>
    <row r="286" spans="1:21" ht="12.75" hidden="1">
      <c r="A286" s="418"/>
      <c r="B286" s="623">
        <v>2408</v>
      </c>
      <c r="C286" s="463">
        <f t="shared" si="23"/>
        <v>1</v>
      </c>
      <c r="D286" s="476" t="s">
        <v>52</v>
      </c>
      <c r="E286" s="510" t="s">
        <v>94</v>
      </c>
      <c r="F286" s="465">
        <f t="shared" si="24"/>
        <v>880003</v>
      </c>
      <c r="G286" s="475">
        <v>86.24</v>
      </c>
      <c r="H286" s="624">
        <f t="shared" si="25"/>
        <v>10204.116419294991</v>
      </c>
      <c r="I286" s="467"/>
      <c r="J286" s="468"/>
      <c r="K286" s="469">
        <v>1</v>
      </c>
      <c r="L286" s="458">
        <f t="shared" si="21"/>
        <v>1</v>
      </c>
      <c r="M286" s="469"/>
      <c r="N286" t="str">
        <f t="shared" si="22"/>
        <v>8</v>
      </c>
      <c r="O286" s="470"/>
      <c r="P286" s="471"/>
      <c r="Q286" s="472"/>
      <c r="R286" s="473"/>
      <c r="T286" s="473"/>
      <c r="U286" s="467"/>
    </row>
    <row r="287" spans="1:21" ht="12.75" hidden="1">
      <c r="A287" s="418"/>
      <c r="B287" s="623">
        <v>2409</v>
      </c>
      <c r="C287" s="463">
        <f t="shared" si="23"/>
        <v>1</v>
      </c>
      <c r="D287" s="476" t="s">
        <v>52</v>
      </c>
      <c r="E287" s="510" t="s">
        <v>94</v>
      </c>
      <c r="F287" s="465">
        <f t="shared" si="24"/>
        <v>792044</v>
      </c>
      <c r="G287" s="475">
        <v>77.62</v>
      </c>
      <c r="H287" s="624">
        <f t="shared" si="25"/>
        <v>10204.122648801855</v>
      </c>
      <c r="I287" s="467"/>
      <c r="J287" s="468"/>
      <c r="K287" s="469">
        <v>1</v>
      </c>
      <c r="L287" s="458">
        <f t="shared" si="21"/>
        <v>1</v>
      </c>
      <c r="M287" s="469"/>
      <c r="N287" t="str">
        <f t="shared" si="22"/>
        <v>9</v>
      </c>
      <c r="O287" s="470"/>
      <c r="P287" s="471"/>
      <c r="Q287" s="472"/>
      <c r="R287" s="473"/>
      <c r="T287" s="473"/>
      <c r="U287" s="467"/>
    </row>
    <row r="288" spans="1:21" ht="12.75" hidden="1">
      <c r="A288" s="418"/>
      <c r="B288" s="623">
        <v>2410</v>
      </c>
      <c r="C288" s="463">
        <f t="shared" si="23"/>
        <v>1</v>
      </c>
      <c r="D288" s="476" t="s">
        <v>55</v>
      </c>
      <c r="E288" s="510" t="s">
        <v>94</v>
      </c>
      <c r="F288" s="465">
        <f t="shared" si="24"/>
        <v>519965</v>
      </c>
      <c r="G288" s="475">
        <v>50.25</v>
      </c>
      <c r="H288" s="624">
        <f t="shared" si="25"/>
        <v>10347.562189054726</v>
      </c>
      <c r="I288" s="467"/>
      <c r="J288" s="468"/>
      <c r="K288" s="469">
        <v>1</v>
      </c>
      <c r="L288" s="458">
        <f t="shared" si="21"/>
        <v>1</v>
      </c>
      <c r="M288" s="469"/>
      <c r="N288" t="str">
        <f t="shared" si="22"/>
        <v>0</v>
      </c>
      <c r="O288" s="470"/>
      <c r="P288" s="471"/>
      <c r="Q288" s="472"/>
      <c r="R288" s="473"/>
      <c r="T288" s="473"/>
      <c r="U288" s="467"/>
    </row>
    <row r="289" spans="1:21" ht="12.75" hidden="1">
      <c r="A289" s="418"/>
      <c r="B289" s="623">
        <v>2501</v>
      </c>
      <c r="C289" s="463">
        <f t="shared" si="23"/>
        <v>1</v>
      </c>
      <c r="D289" s="476" t="s">
        <v>52</v>
      </c>
      <c r="E289" s="510" t="s">
        <v>96</v>
      </c>
      <c r="F289" s="465">
        <f t="shared" si="24"/>
        <v>914187</v>
      </c>
      <c r="G289" s="475">
        <v>89.59</v>
      </c>
      <c r="H289" s="624">
        <f t="shared" si="25"/>
        <v>10204.118763254826</v>
      </c>
      <c r="I289" s="467"/>
      <c r="J289" s="468"/>
      <c r="K289" s="469">
        <v>1</v>
      </c>
      <c r="L289" s="458">
        <f t="shared" si="21"/>
        <v>1</v>
      </c>
      <c r="M289" s="469"/>
      <c r="N289" t="str">
        <f t="shared" si="22"/>
        <v>1</v>
      </c>
      <c r="O289" s="470"/>
      <c r="P289" s="471"/>
      <c r="Q289" s="472"/>
      <c r="R289" s="473"/>
      <c r="T289" s="473"/>
      <c r="U289" s="467"/>
    </row>
    <row r="290" spans="1:21" ht="12.75">
      <c r="A290" s="418"/>
      <c r="B290" s="623">
        <v>2502</v>
      </c>
      <c r="C290" s="463">
        <f t="shared" si="23"/>
        <v>1</v>
      </c>
      <c r="D290" s="476" t="s">
        <v>61</v>
      </c>
      <c r="E290" s="385" t="str">
        <f>VLOOKUP(B290,'Consulta1'!J:AJ,27,0)</f>
        <v>Disponível</v>
      </c>
      <c r="F290" s="465">
        <f t="shared" si="24"/>
        <v>868796</v>
      </c>
      <c r="G290" s="475">
        <v>82.61</v>
      </c>
      <c r="H290" s="624">
        <f t="shared" si="25"/>
        <v>10516.838155187024</v>
      </c>
      <c r="I290" s="467"/>
      <c r="J290" s="468"/>
      <c r="K290" s="469">
        <v>1</v>
      </c>
      <c r="L290" s="458">
        <f t="shared" si="21"/>
        <v>1</v>
      </c>
      <c r="M290" s="469"/>
      <c r="N290" t="str">
        <f t="shared" si="22"/>
        <v>2</v>
      </c>
      <c r="O290" s="470"/>
      <c r="P290" s="471"/>
      <c r="Q290" s="472"/>
      <c r="R290" s="473"/>
      <c r="T290" s="473"/>
      <c r="U290" s="467"/>
    </row>
    <row r="291" spans="1:21" ht="12.75" hidden="1">
      <c r="A291" s="418"/>
      <c r="B291" s="623">
        <v>2503</v>
      </c>
      <c r="C291" s="463">
        <f t="shared" si="23"/>
        <v>1</v>
      </c>
      <c r="D291" s="476" t="s">
        <v>52</v>
      </c>
      <c r="E291" s="510" t="s">
        <v>94</v>
      </c>
      <c r="F291" s="465">
        <f t="shared" si="24"/>
        <v>874799</v>
      </c>
      <c r="G291" s="475">
        <v>85.73</v>
      </c>
      <c r="H291" s="624">
        <f t="shared" si="25"/>
        <v>10204.117578443951</v>
      </c>
      <c r="I291" s="467"/>
      <c r="J291" s="468"/>
      <c r="K291" s="469">
        <v>1</v>
      </c>
      <c r="L291" s="458">
        <f t="shared" si="21"/>
        <v>1</v>
      </c>
      <c r="M291" s="469"/>
      <c r="N291" t="str">
        <f t="shared" si="22"/>
        <v>3</v>
      </c>
      <c r="O291" s="470"/>
      <c r="P291" s="471"/>
      <c r="Q291" s="472"/>
      <c r="R291" s="473"/>
      <c r="T291" s="473"/>
      <c r="U291" s="467"/>
    </row>
    <row r="292" spans="1:21" ht="12.75" hidden="1">
      <c r="A292" s="418"/>
      <c r="B292" s="623">
        <v>2504</v>
      </c>
      <c r="C292" s="463">
        <f t="shared" si="23"/>
        <v>1</v>
      </c>
      <c r="D292" s="476" t="s">
        <v>55</v>
      </c>
      <c r="E292" s="385" t="s">
        <v>94</v>
      </c>
      <c r="F292" s="465">
        <f t="shared" si="24"/>
        <v>522449</v>
      </c>
      <c r="G292" s="475">
        <v>50.49</v>
      </c>
      <c r="H292" s="624">
        <f t="shared" si="25"/>
        <v>10347.57377698554</v>
      </c>
      <c r="I292" s="467"/>
      <c r="J292" s="468"/>
      <c r="K292" s="469">
        <v>1</v>
      </c>
      <c r="L292" s="458">
        <f t="shared" si="21"/>
        <v>1</v>
      </c>
      <c r="M292" s="469"/>
      <c r="N292" t="str">
        <f t="shared" si="22"/>
        <v>4</v>
      </c>
      <c r="O292" s="470"/>
      <c r="P292" s="471"/>
      <c r="Q292" s="472"/>
      <c r="R292" s="473"/>
      <c r="T292" s="473"/>
      <c r="U292" s="467"/>
    </row>
    <row r="293" spans="1:21" ht="12.75" hidden="1">
      <c r="A293" s="418"/>
      <c r="B293" s="623">
        <v>2505</v>
      </c>
      <c r="C293" s="463">
        <f t="shared" si="23"/>
        <v>1</v>
      </c>
      <c r="D293" s="476" t="s">
        <v>55</v>
      </c>
      <c r="E293" s="385" t="s">
        <v>94</v>
      </c>
      <c r="F293" s="465">
        <f t="shared" si="24"/>
        <v>535797</v>
      </c>
      <c r="G293" s="475">
        <v>51.78</v>
      </c>
      <c r="H293" s="624">
        <f t="shared" si="25"/>
        <v>10347.566628041715</v>
      </c>
      <c r="I293" s="467"/>
      <c r="J293" s="468"/>
      <c r="K293" s="469">
        <v>1</v>
      </c>
      <c r="L293" s="458">
        <f t="shared" si="21"/>
        <v>1</v>
      </c>
      <c r="M293" s="469"/>
      <c r="N293" t="str">
        <f t="shared" si="22"/>
        <v>5</v>
      </c>
      <c r="O293" s="470"/>
      <c r="P293" s="471"/>
      <c r="Q293" s="472"/>
      <c r="R293" s="473"/>
      <c r="T293" s="473"/>
      <c r="U293" s="467"/>
    </row>
    <row r="294" spans="1:21" ht="12.75" hidden="1">
      <c r="A294" s="418"/>
      <c r="B294" s="623">
        <v>2506</v>
      </c>
      <c r="C294" s="463">
        <f t="shared" si="23"/>
        <v>1</v>
      </c>
      <c r="D294" s="476" t="s">
        <v>55</v>
      </c>
      <c r="E294" s="385" t="s">
        <v>94</v>
      </c>
      <c r="F294" s="465">
        <f t="shared" si="24"/>
        <v>509307</v>
      </c>
      <c r="G294" s="475">
        <v>49.22</v>
      </c>
      <c r="H294" s="624">
        <f t="shared" si="25"/>
        <v>10347.561966680212</v>
      </c>
      <c r="I294" s="467"/>
      <c r="J294" s="468"/>
      <c r="K294" s="469">
        <v>1</v>
      </c>
      <c r="L294" s="458">
        <f t="shared" si="21"/>
        <v>1</v>
      </c>
      <c r="M294" s="469"/>
      <c r="N294" t="str">
        <f t="shared" si="22"/>
        <v>6</v>
      </c>
      <c r="O294" s="470"/>
      <c r="P294" s="471"/>
      <c r="Q294" s="472"/>
      <c r="R294" s="473"/>
      <c r="T294" s="473"/>
      <c r="U294" s="467"/>
    </row>
    <row r="295" spans="1:21" ht="12.75" hidden="1">
      <c r="A295" s="418"/>
      <c r="B295" s="623">
        <v>2507</v>
      </c>
      <c r="C295" s="463">
        <f t="shared" si="23"/>
        <v>1</v>
      </c>
      <c r="D295" s="476" t="s">
        <v>61</v>
      </c>
      <c r="E295" s="510" t="s">
        <v>94</v>
      </c>
      <c r="F295" s="465">
        <f t="shared" si="24"/>
        <v>1190086</v>
      </c>
      <c r="G295" s="475">
        <v>113.16</v>
      </c>
      <c r="H295" s="624">
        <f t="shared" si="25"/>
        <v>10516.843407564511</v>
      </c>
      <c r="I295" s="467"/>
      <c r="J295" s="468"/>
      <c r="K295" s="469">
        <v>1</v>
      </c>
      <c r="L295" s="458">
        <f t="shared" si="21"/>
        <v>1</v>
      </c>
      <c r="M295" s="469"/>
      <c r="N295" t="str">
        <f t="shared" si="22"/>
        <v>7</v>
      </c>
      <c r="O295" s="470"/>
      <c r="P295" s="471"/>
      <c r="Q295" s="472"/>
      <c r="R295" s="473"/>
      <c r="T295" s="473"/>
      <c r="U295" s="467"/>
    </row>
    <row r="296" spans="1:21" ht="12.75" hidden="1">
      <c r="A296" s="418"/>
      <c r="B296" s="623">
        <v>2508</v>
      </c>
      <c r="C296" s="463">
        <f t="shared" si="23"/>
        <v>1</v>
      </c>
      <c r="D296" s="476" t="s">
        <v>52</v>
      </c>
      <c r="E296" s="385" t="str">
        <f>VLOOKUP(B296,'Consulta1'!J:AJ,27,0)</f>
        <v>Fora de venda</v>
      </c>
      <c r="F296" s="465">
        <f t="shared" si="24"/>
        <v>844187</v>
      </c>
      <c r="G296" s="475">
        <v>82.72999999999999</v>
      </c>
      <c r="H296" s="624">
        <f t="shared" si="25"/>
        <v>10204.121842137074</v>
      </c>
      <c r="I296" s="467"/>
      <c r="J296" s="468"/>
      <c r="K296" s="469">
        <v>1</v>
      </c>
      <c r="L296" s="458">
        <f t="shared" ref="L296:L359" si="26">SUM(I296:K296)</f>
        <v>1</v>
      </c>
      <c r="M296" s="469"/>
      <c r="N296" t="str">
        <f t="shared" ref="N296:N359" si="27">RIGHT(B296,1)</f>
        <v>8</v>
      </c>
      <c r="O296" s="470"/>
      <c r="P296" s="471"/>
      <c r="Q296" s="472"/>
      <c r="R296" s="473"/>
      <c r="T296" s="473"/>
      <c r="U296" s="467"/>
    </row>
    <row r="297" spans="1:21" ht="12.75">
      <c r="A297" s="418"/>
      <c r="B297" s="623">
        <v>2509</v>
      </c>
      <c r="C297" s="463">
        <f t="shared" si="23"/>
        <v>1</v>
      </c>
      <c r="D297" s="476" t="s">
        <v>52</v>
      </c>
      <c r="E297" s="385" t="str">
        <f>VLOOKUP(B297,'Consulta1'!J:AJ,27,0)</f>
        <v>Disponível</v>
      </c>
      <c r="F297" s="465">
        <f t="shared" si="24"/>
        <v>831125</v>
      </c>
      <c r="G297" s="475">
        <v>81.45</v>
      </c>
      <c r="H297" s="624">
        <f t="shared" si="25"/>
        <v>10204.112952731737</v>
      </c>
      <c r="I297" s="467"/>
      <c r="J297" s="468"/>
      <c r="K297" s="469">
        <v>1</v>
      </c>
      <c r="L297" s="458">
        <f t="shared" si="26"/>
        <v>1</v>
      </c>
      <c r="M297" s="469"/>
      <c r="N297" t="str">
        <f t="shared" si="27"/>
        <v>9</v>
      </c>
      <c r="O297" s="470"/>
      <c r="P297" s="471"/>
      <c r="Q297" s="472"/>
      <c r="R297" s="473"/>
      <c r="T297" s="473"/>
      <c r="U297" s="467"/>
    </row>
    <row r="298" spans="1:21" ht="12.75" hidden="1">
      <c r="A298" s="418"/>
      <c r="B298" s="623">
        <v>2510</v>
      </c>
      <c r="C298" s="463">
        <f t="shared" si="23"/>
        <v>1</v>
      </c>
      <c r="D298" s="476" t="s">
        <v>55</v>
      </c>
      <c r="E298" s="510" t="s">
        <v>94</v>
      </c>
      <c r="F298" s="465">
        <f t="shared" si="24"/>
        <v>519965</v>
      </c>
      <c r="G298" s="475">
        <v>50.25</v>
      </c>
      <c r="H298" s="624">
        <f t="shared" si="25"/>
        <v>10347.562189054726</v>
      </c>
      <c r="I298" s="467"/>
      <c r="J298" s="468"/>
      <c r="K298" s="469">
        <v>1</v>
      </c>
      <c r="L298" s="458">
        <f t="shared" si="26"/>
        <v>1</v>
      </c>
      <c r="M298" s="469"/>
      <c r="N298" t="str">
        <f t="shared" si="27"/>
        <v>0</v>
      </c>
      <c r="O298" s="470"/>
      <c r="P298" s="471"/>
      <c r="Q298" s="472"/>
      <c r="R298" s="473"/>
      <c r="T298" s="473"/>
      <c r="U298" s="467"/>
    </row>
    <row r="299" spans="1:21" ht="12.75" hidden="1">
      <c r="A299" s="418"/>
      <c r="B299" s="623">
        <v>2601</v>
      </c>
      <c r="C299" s="463">
        <f t="shared" si="23"/>
        <v>1</v>
      </c>
      <c r="D299" s="476" t="s">
        <v>52</v>
      </c>
      <c r="E299" s="510" t="s">
        <v>94</v>
      </c>
      <c r="F299" s="465">
        <f t="shared" si="24"/>
        <v>907248</v>
      </c>
      <c r="G299" s="475">
        <v>88.91</v>
      </c>
      <c r="H299" s="624">
        <f t="shared" si="25"/>
        <v>10204.116522325949</v>
      </c>
      <c r="I299" s="467"/>
      <c r="J299" s="468"/>
      <c r="K299" s="469">
        <v>1</v>
      </c>
      <c r="L299" s="458">
        <f t="shared" si="26"/>
        <v>1</v>
      </c>
      <c r="M299" s="469"/>
      <c r="N299" t="str">
        <f t="shared" si="27"/>
        <v>1</v>
      </c>
      <c r="O299" s="470"/>
      <c r="P299" s="471"/>
      <c r="Q299" s="472"/>
      <c r="R299" s="473"/>
      <c r="T299" s="473"/>
      <c r="U299" s="467"/>
    </row>
    <row r="300" spans="1:21" ht="12.75">
      <c r="A300" s="418"/>
      <c r="B300" s="623">
        <v>2602</v>
      </c>
      <c r="C300" s="463">
        <f t="shared" si="23"/>
        <v>1</v>
      </c>
      <c r="D300" s="476" t="s">
        <v>61</v>
      </c>
      <c r="E300" s="385" t="str">
        <f>VLOOKUP(B300,'Consulta1'!J:AJ,27,0)</f>
        <v>Disponível</v>
      </c>
      <c r="F300" s="465">
        <f t="shared" si="24"/>
        <v>856176</v>
      </c>
      <c r="G300" s="475">
        <v>81.41</v>
      </c>
      <c r="H300" s="624">
        <f t="shared" si="25"/>
        <v>10516.840682962782</v>
      </c>
      <c r="I300" s="467"/>
      <c r="J300" s="468"/>
      <c r="K300" s="469">
        <v>1</v>
      </c>
      <c r="L300" s="458">
        <f t="shared" si="26"/>
        <v>1</v>
      </c>
      <c r="M300" s="469"/>
      <c r="N300" t="str">
        <f t="shared" si="27"/>
        <v>2</v>
      </c>
      <c r="O300" s="470"/>
      <c r="P300" s="471"/>
      <c r="Q300" s="472"/>
      <c r="R300" s="473"/>
      <c r="T300" s="473"/>
      <c r="U300" s="467"/>
    </row>
    <row r="301" spans="1:21" ht="12.75" hidden="1">
      <c r="A301" s="418"/>
      <c r="B301" s="623">
        <v>2603</v>
      </c>
      <c r="C301" s="463">
        <f t="shared" si="23"/>
        <v>1</v>
      </c>
      <c r="D301" s="476" t="s">
        <v>52</v>
      </c>
      <c r="E301" s="510" t="s">
        <v>94</v>
      </c>
      <c r="F301" s="465">
        <f t="shared" si="24"/>
        <v>904901</v>
      </c>
      <c r="G301" s="475">
        <v>88.679999999999993</v>
      </c>
      <c r="H301" s="624">
        <f t="shared" si="25"/>
        <v>10204.115922417683</v>
      </c>
      <c r="I301" s="467"/>
      <c r="J301" s="468"/>
      <c r="K301" s="469">
        <v>1</v>
      </c>
      <c r="L301" s="458">
        <f t="shared" si="26"/>
        <v>1</v>
      </c>
      <c r="M301" s="469"/>
      <c r="N301" t="str">
        <f t="shared" si="27"/>
        <v>3</v>
      </c>
      <c r="O301" s="470"/>
      <c r="P301" s="471"/>
      <c r="Q301" s="472"/>
      <c r="R301" s="473"/>
      <c r="T301" s="473"/>
      <c r="U301" s="467"/>
    </row>
    <row r="302" spans="1:21" ht="12.75" hidden="1">
      <c r="A302" s="418"/>
      <c r="B302" s="623">
        <v>2604</v>
      </c>
      <c r="C302" s="463">
        <f t="shared" si="23"/>
        <v>1</v>
      </c>
      <c r="D302" s="476" t="s">
        <v>55</v>
      </c>
      <c r="E302" s="510" t="s">
        <v>94</v>
      </c>
      <c r="F302" s="465">
        <f t="shared" si="24"/>
        <v>522449</v>
      </c>
      <c r="G302" s="475">
        <v>50.49</v>
      </c>
      <c r="H302" s="624">
        <f t="shared" si="25"/>
        <v>10347.57377698554</v>
      </c>
      <c r="I302" s="467"/>
      <c r="J302" s="468"/>
      <c r="K302" s="469">
        <v>1</v>
      </c>
      <c r="L302" s="458">
        <f t="shared" si="26"/>
        <v>1</v>
      </c>
      <c r="M302" s="469"/>
      <c r="N302" t="str">
        <f t="shared" si="27"/>
        <v>4</v>
      </c>
      <c r="O302" s="470"/>
      <c r="P302" s="471"/>
      <c r="Q302" s="472"/>
      <c r="R302" s="473"/>
      <c r="T302" s="473"/>
      <c r="U302" s="467"/>
    </row>
    <row r="303" spans="1:21" ht="12.75" hidden="1">
      <c r="A303" s="418"/>
      <c r="B303" s="623">
        <v>2605</v>
      </c>
      <c r="C303" s="463">
        <f t="shared" si="23"/>
        <v>1</v>
      </c>
      <c r="D303" s="476" t="s">
        <v>55</v>
      </c>
      <c r="E303" s="510" t="s">
        <v>94</v>
      </c>
      <c r="F303" s="465">
        <f t="shared" si="24"/>
        <v>535797</v>
      </c>
      <c r="G303" s="475">
        <v>51.78</v>
      </c>
      <c r="H303" s="624">
        <f t="shared" si="25"/>
        <v>10347.566628041715</v>
      </c>
      <c r="I303" s="467"/>
      <c r="J303" s="468"/>
      <c r="K303" s="469">
        <v>1</v>
      </c>
      <c r="L303" s="458">
        <f t="shared" si="26"/>
        <v>1</v>
      </c>
      <c r="M303" s="469"/>
      <c r="N303" t="str">
        <f t="shared" si="27"/>
        <v>5</v>
      </c>
      <c r="O303" s="470"/>
      <c r="P303" s="471"/>
      <c r="Q303" s="472"/>
      <c r="R303" s="473"/>
      <c r="T303" s="473"/>
      <c r="U303" s="467"/>
    </row>
    <row r="304" spans="1:21" ht="12.75" hidden="1">
      <c r="A304" s="418"/>
      <c r="B304" s="623">
        <v>2606</v>
      </c>
      <c r="C304" s="463">
        <f t="shared" si="23"/>
        <v>1</v>
      </c>
      <c r="D304" s="476" t="s">
        <v>55</v>
      </c>
      <c r="E304" s="385" t="str">
        <f>VLOOKUP(B304,'Consulta1'!J:AJ,27,0)</f>
        <v>Fora de venda</v>
      </c>
      <c r="F304" s="465">
        <f t="shared" si="24"/>
        <v>509307</v>
      </c>
      <c r="G304" s="475">
        <v>49.22</v>
      </c>
      <c r="H304" s="624">
        <f t="shared" si="25"/>
        <v>10347.561966680212</v>
      </c>
      <c r="I304" s="467"/>
      <c r="J304" s="468"/>
      <c r="K304" s="469">
        <v>1</v>
      </c>
      <c r="L304" s="458">
        <f t="shared" si="26"/>
        <v>1</v>
      </c>
      <c r="M304" s="469"/>
      <c r="N304" t="str">
        <f t="shared" si="27"/>
        <v>6</v>
      </c>
      <c r="O304" s="470"/>
      <c r="P304" s="471"/>
      <c r="Q304" s="472"/>
      <c r="R304" s="473"/>
      <c r="T304" s="473"/>
      <c r="U304" s="467"/>
    </row>
    <row r="305" spans="1:21" ht="12.75" hidden="1">
      <c r="A305" s="418"/>
      <c r="B305" s="623">
        <v>2607</v>
      </c>
      <c r="C305" s="463">
        <f t="shared" si="23"/>
        <v>1</v>
      </c>
      <c r="D305" s="476" t="s">
        <v>61</v>
      </c>
      <c r="E305" s="510" t="s">
        <v>94</v>
      </c>
      <c r="F305" s="465">
        <f t="shared" si="24"/>
        <v>1181462</v>
      </c>
      <c r="G305" s="475">
        <v>112.34</v>
      </c>
      <c r="H305" s="624">
        <f t="shared" si="25"/>
        <v>10516.841730461099</v>
      </c>
      <c r="I305" s="467"/>
      <c r="J305" s="468"/>
      <c r="K305" s="469">
        <v>1</v>
      </c>
      <c r="L305" s="458">
        <f t="shared" si="26"/>
        <v>1</v>
      </c>
      <c r="M305" s="469"/>
      <c r="N305" t="str">
        <f t="shared" si="27"/>
        <v>7</v>
      </c>
      <c r="O305" s="470"/>
      <c r="P305" s="471"/>
      <c r="Q305" s="472"/>
      <c r="R305" s="473"/>
      <c r="T305" s="473"/>
      <c r="U305" s="467"/>
    </row>
    <row r="306" spans="1:21" ht="12.75">
      <c r="A306" s="418"/>
      <c r="B306" s="623">
        <v>2608</v>
      </c>
      <c r="C306" s="463">
        <f t="shared" si="23"/>
        <v>1</v>
      </c>
      <c r="D306" s="476" t="s">
        <v>52</v>
      </c>
      <c r="E306" s="385" t="s">
        <v>95</v>
      </c>
      <c r="F306" s="465">
        <f t="shared" si="24"/>
        <v>867962</v>
      </c>
      <c r="G306" s="475">
        <v>85.059999999999988</v>
      </c>
      <c r="H306" s="624">
        <f t="shared" si="25"/>
        <v>10204.114742534683</v>
      </c>
      <c r="I306" s="467"/>
      <c r="J306" s="468"/>
      <c r="K306" s="469">
        <v>1</v>
      </c>
      <c r="L306" s="458">
        <f t="shared" si="26"/>
        <v>1</v>
      </c>
      <c r="M306" s="469"/>
      <c r="N306" t="str">
        <f t="shared" si="27"/>
        <v>8</v>
      </c>
      <c r="O306" s="470"/>
      <c r="P306" s="471"/>
      <c r="Q306" s="472"/>
      <c r="R306" s="473"/>
      <c r="T306" s="473"/>
      <c r="U306" s="467"/>
    </row>
    <row r="307" spans="1:21" ht="12.75" hidden="1">
      <c r="A307" s="418"/>
      <c r="B307" s="623">
        <v>2609</v>
      </c>
      <c r="C307" s="463">
        <f t="shared" si="23"/>
        <v>1</v>
      </c>
      <c r="D307" s="476" t="s">
        <v>52</v>
      </c>
      <c r="E307" s="510" t="s">
        <v>94</v>
      </c>
      <c r="F307" s="465">
        <f t="shared" si="24"/>
        <v>791941</v>
      </c>
      <c r="G307" s="475">
        <v>77.61</v>
      </c>
      <c r="H307" s="624">
        <f t="shared" si="25"/>
        <v>10204.110295065069</v>
      </c>
      <c r="I307" s="467"/>
      <c r="J307" s="468"/>
      <c r="K307" s="469">
        <v>1</v>
      </c>
      <c r="L307" s="458">
        <f t="shared" si="26"/>
        <v>1</v>
      </c>
      <c r="M307" s="469"/>
      <c r="N307" t="str">
        <f t="shared" si="27"/>
        <v>9</v>
      </c>
      <c r="O307" s="470"/>
      <c r="P307" s="471"/>
      <c r="Q307" s="472"/>
      <c r="R307" s="473"/>
      <c r="T307" s="473"/>
      <c r="U307" s="467"/>
    </row>
    <row r="308" spans="1:21" ht="12.75" hidden="1">
      <c r="A308" s="418"/>
      <c r="B308" s="623">
        <v>2610</v>
      </c>
      <c r="C308" s="463">
        <f t="shared" si="23"/>
        <v>1</v>
      </c>
      <c r="D308" s="476" t="s">
        <v>55</v>
      </c>
      <c r="E308" s="510" t="s">
        <v>94</v>
      </c>
      <c r="F308" s="465">
        <f t="shared" si="24"/>
        <v>519965</v>
      </c>
      <c r="G308" s="475">
        <v>50.25</v>
      </c>
      <c r="H308" s="624">
        <f t="shared" si="25"/>
        <v>10347.562189054726</v>
      </c>
      <c r="I308" s="467"/>
      <c r="J308" s="468"/>
      <c r="K308" s="469">
        <v>1</v>
      </c>
      <c r="L308" s="458">
        <f t="shared" si="26"/>
        <v>1</v>
      </c>
      <c r="M308" s="469"/>
      <c r="N308" t="str">
        <f t="shared" si="27"/>
        <v>0</v>
      </c>
      <c r="O308" s="470"/>
      <c r="P308" s="471"/>
      <c r="Q308" s="472"/>
      <c r="R308" s="473"/>
      <c r="T308" s="473"/>
      <c r="U308" s="467"/>
    </row>
    <row r="309" spans="1:21" ht="12.75">
      <c r="A309" s="418"/>
      <c r="B309" s="623">
        <v>2701</v>
      </c>
      <c r="C309" s="463">
        <f t="shared" si="23"/>
        <v>1</v>
      </c>
      <c r="D309" s="476" t="s">
        <v>52</v>
      </c>
      <c r="E309" s="510" t="s">
        <v>95</v>
      </c>
      <c r="F309" s="465">
        <f t="shared" si="24"/>
        <v>882146</v>
      </c>
      <c r="G309" s="475">
        <v>86.45</v>
      </c>
      <c r="H309" s="624">
        <f t="shared" si="25"/>
        <v>10204.117987275882</v>
      </c>
      <c r="I309" s="467"/>
      <c r="J309" s="468"/>
      <c r="K309" s="469">
        <v>1</v>
      </c>
      <c r="L309" s="458">
        <f t="shared" si="26"/>
        <v>1</v>
      </c>
      <c r="M309" s="469"/>
      <c r="N309" t="str">
        <f t="shared" si="27"/>
        <v>1</v>
      </c>
      <c r="O309" s="470"/>
      <c r="P309" s="471"/>
      <c r="Q309" s="472"/>
      <c r="R309" s="473"/>
      <c r="T309" s="473"/>
      <c r="U309" s="467"/>
    </row>
    <row r="310" spans="1:21" ht="12.75">
      <c r="A310" s="418"/>
      <c r="B310" s="623">
        <v>2702</v>
      </c>
      <c r="C310" s="463">
        <f t="shared" si="23"/>
        <v>1</v>
      </c>
      <c r="D310" s="476" t="s">
        <v>61</v>
      </c>
      <c r="E310" s="510" t="s">
        <v>95</v>
      </c>
      <c r="F310" s="465">
        <f t="shared" si="24"/>
        <v>868271</v>
      </c>
      <c r="G310" s="475">
        <v>82.56</v>
      </c>
      <c r="H310" s="624">
        <f t="shared" si="25"/>
        <v>10516.848352713178</v>
      </c>
      <c r="I310" s="467"/>
      <c r="J310" s="468"/>
      <c r="K310" s="469">
        <v>1</v>
      </c>
      <c r="L310" s="458">
        <f t="shared" si="26"/>
        <v>1</v>
      </c>
      <c r="M310" s="469"/>
      <c r="N310" t="str">
        <f t="shared" si="27"/>
        <v>2</v>
      </c>
      <c r="O310" s="470"/>
      <c r="P310" s="471"/>
      <c r="Q310" s="472"/>
      <c r="R310" s="473"/>
      <c r="T310" s="473"/>
      <c r="U310" s="467"/>
    </row>
    <row r="311" spans="1:21" ht="12.75" hidden="1">
      <c r="A311" s="418"/>
      <c r="B311" s="623">
        <v>2703</v>
      </c>
      <c r="C311" s="463">
        <f t="shared" si="23"/>
        <v>1</v>
      </c>
      <c r="D311" s="476" t="s">
        <v>52</v>
      </c>
      <c r="E311" s="385" t="s">
        <v>94</v>
      </c>
      <c r="F311" s="465">
        <f t="shared" si="24"/>
        <v>882554</v>
      </c>
      <c r="G311" s="475">
        <v>86.490000000000009</v>
      </c>
      <c r="H311" s="624">
        <f t="shared" si="25"/>
        <v>10204.116082784136</v>
      </c>
      <c r="I311" s="467"/>
      <c r="J311" s="468"/>
      <c r="K311" s="469">
        <v>1</v>
      </c>
      <c r="L311" s="458">
        <f t="shared" si="26"/>
        <v>1</v>
      </c>
      <c r="M311" s="469"/>
      <c r="N311" t="str">
        <f t="shared" si="27"/>
        <v>3</v>
      </c>
      <c r="O311" s="470"/>
      <c r="P311" s="471"/>
      <c r="Q311" s="472"/>
      <c r="R311" s="473"/>
      <c r="T311" s="473"/>
      <c r="U311" s="467"/>
    </row>
    <row r="312" spans="1:21" ht="12.75" hidden="1">
      <c r="A312" s="418"/>
      <c r="B312" s="623">
        <v>2704</v>
      </c>
      <c r="C312" s="463">
        <f t="shared" si="23"/>
        <v>1</v>
      </c>
      <c r="D312" s="476" t="s">
        <v>55</v>
      </c>
      <c r="E312" s="510" t="s">
        <v>94</v>
      </c>
      <c r="F312" s="465">
        <f t="shared" si="24"/>
        <v>522449</v>
      </c>
      <c r="G312" s="475">
        <v>50.49</v>
      </c>
      <c r="H312" s="624">
        <f t="shared" si="25"/>
        <v>10347.57377698554</v>
      </c>
      <c r="I312" s="467"/>
      <c r="J312" s="468"/>
      <c r="K312" s="469">
        <v>1</v>
      </c>
      <c r="L312" s="458">
        <f t="shared" si="26"/>
        <v>1</v>
      </c>
      <c r="M312" s="469"/>
      <c r="N312" t="str">
        <f t="shared" si="27"/>
        <v>4</v>
      </c>
      <c r="O312" s="470"/>
      <c r="P312" s="471"/>
      <c r="Q312" s="472"/>
      <c r="R312" s="473"/>
      <c r="T312" s="473"/>
      <c r="U312" s="467"/>
    </row>
    <row r="313" spans="1:21" ht="12.75" hidden="1">
      <c r="A313" s="418"/>
      <c r="B313" s="623">
        <v>2705</v>
      </c>
      <c r="C313" s="463">
        <f t="shared" si="23"/>
        <v>1</v>
      </c>
      <c r="D313" s="476" t="s">
        <v>55</v>
      </c>
      <c r="E313" s="510" t="s">
        <v>94</v>
      </c>
      <c r="F313" s="465">
        <f t="shared" si="24"/>
        <v>535797</v>
      </c>
      <c r="G313" s="475">
        <v>51.78</v>
      </c>
      <c r="H313" s="624">
        <f t="shared" si="25"/>
        <v>10347.566628041715</v>
      </c>
      <c r="I313" s="467"/>
      <c r="J313" s="468"/>
      <c r="K313" s="469">
        <v>1</v>
      </c>
      <c r="L313" s="458">
        <f t="shared" si="26"/>
        <v>1</v>
      </c>
      <c r="M313" s="469"/>
      <c r="N313" t="str">
        <f t="shared" si="27"/>
        <v>5</v>
      </c>
      <c r="O313" s="470"/>
      <c r="P313" s="471"/>
      <c r="Q313" s="472"/>
      <c r="R313" s="473"/>
      <c r="T313" s="473"/>
      <c r="U313" s="467"/>
    </row>
    <row r="314" spans="1:21" ht="12.75" hidden="1">
      <c r="A314" s="418"/>
      <c r="B314" s="623">
        <v>2706</v>
      </c>
      <c r="C314" s="463">
        <f t="shared" si="23"/>
        <v>1</v>
      </c>
      <c r="D314" s="476" t="s">
        <v>55</v>
      </c>
      <c r="E314" s="385" t="str">
        <f>VLOOKUP(B314,'Consulta1'!J:AJ,27,0)</f>
        <v>Fora de venda</v>
      </c>
      <c r="F314" s="465">
        <f t="shared" si="24"/>
        <v>509307</v>
      </c>
      <c r="G314" s="475">
        <v>49.22</v>
      </c>
      <c r="H314" s="624">
        <f t="shared" si="25"/>
        <v>10347.561966680212</v>
      </c>
      <c r="I314" s="467"/>
      <c r="J314" s="468"/>
      <c r="K314" s="469">
        <v>1</v>
      </c>
      <c r="L314" s="458">
        <f t="shared" si="26"/>
        <v>1</v>
      </c>
      <c r="M314" s="469"/>
      <c r="N314" t="str">
        <f t="shared" si="27"/>
        <v>6</v>
      </c>
      <c r="O314" s="470"/>
      <c r="P314" s="471"/>
      <c r="Q314" s="472"/>
      <c r="R314" s="473"/>
      <c r="T314" s="473"/>
      <c r="U314" s="467"/>
    </row>
    <row r="315" spans="1:21" ht="12.75" hidden="1">
      <c r="A315" s="418" t="s">
        <v>98</v>
      </c>
      <c r="B315" s="623">
        <v>2707</v>
      </c>
      <c r="C315" s="463">
        <f t="shared" si="23"/>
        <v>1</v>
      </c>
      <c r="D315" s="476" t="s">
        <v>61</v>
      </c>
      <c r="E315" s="510" t="s">
        <v>94</v>
      </c>
      <c r="F315" s="465">
        <f t="shared" si="24"/>
        <v>1238569</v>
      </c>
      <c r="G315" s="475">
        <v>117.77</v>
      </c>
      <c r="H315" s="624">
        <f t="shared" si="25"/>
        <v>10516.846395516686</v>
      </c>
      <c r="I315" s="467"/>
      <c r="J315" s="468"/>
      <c r="K315" s="469">
        <v>1</v>
      </c>
      <c r="L315" s="458">
        <f t="shared" si="26"/>
        <v>1</v>
      </c>
      <c r="M315" s="469"/>
      <c r="N315" t="str">
        <f t="shared" si="27"/>
        <v>7</v>
      </c>
      <c r="O315" s="470"/>
      <c r="P315" s="471"/>
      <c r="Q315" s="472"/>
      <c r="R315" s="473"/>
      <c r="T315" s="473"/>
      <c r="U315" s="467"/>
    </row>
    <row r="316" spans="1:21" ht="12.75" hidden="1">
      <c r="A316" s="418"/>
      <c r="B316" s="623">
        <v>2708</v>
      </c>
      <c r="C316" s="463">
        <f t="shared" si="23"/>
        <v>1</v>
      </c>
      <c r="D316" s="476" t="s">
        <v>52</v>
      </c>
      <c r="E316" s="385" t="str">
        <f>VLOOKUP(B316,'Consulta1'!J:AJ,27,0)</f>
        <v>Fora de venda</v>
      </c>
      <c r="F316" s="465">
        <f t="shared" si="24"/>
        <v>839187</v>
      </c>
      <c r="G316" s="475">
        <v>82.24</v>
      </c>
      <c r="H316" s="624">
        <f t="shared" si="25"/>
        <v>10204.122081712063</v>
      </c>
      <c r="I316" s="467"/>
      <c r="J316" s="468"/>
      <c r="K316" s="469">
        <v>1</v>
      </c>
      <c r="L316" s="458">
        <f t="shared" si="26"/>
        <v>1</v>
      </c>
      <c r="M316" s="469"/>
      <c r="N316" t="str">
        <f t="shared" si="27"/>
        <v>8</v>
      </c>
      <c r="O316" s="470"/>
      <c r="P316" s="471"/>
      <c r="Q316" s="472"/>
      <c r="R316" s="473"/>
      <c r="T316" s="473"/>
      <c r="U316" s="467"/>
    </row>
    <row r="317" spans="1:21" ht="12.75">
      <c r="A317" s="418"/>
      <c r="B317" s="623">
        <v>2709</v>
      </c>
      <c r="C317" s="463">
        <f t="shared" si="23"/>
        <v>1</v>
      </c>
      <c r="D317" s="476" t="s">
        <v>52</v>
      </c>
      <c r="E317" s="510" t="s">
        <v>95</v>
      </c>
      <c r="F317" s="465">
        <f t="shared" si="24"/>
        <v>789493</v>
      </c>
      <c r="G317" s="475">
        <v>77.37</v>
      </c>
      <c r="H317" s="624">
        <f t="shared" si="25"/>
        <v>10204.123045107923</v>
      </c>
      <c r="I317" s="467"/>
      <c r="J317" s="468"/>
      <c r="K317" s="469">
        <v>1</v>
      </c>
      <c r="L317" s="458">
        <f t="shared" si="26"/>
        <v>1</v>
      </c>
      <c r="M317" s="469"/>
      <c r="N317" t="str">
        <f t="shared" si="27"/>
        <v>9</v>
      </c>
      <c r="O317" s="470"/>
      <c r="P317" s="471"/>
      <c r="Q317" s="472"/>
      <c r="R317" s="473"/>
      <c r="T317" s="473"/>
      <c r="U317" s="467"/>
    </row>
    <row r="318" spans="1:21" ht="12.75" hidden="1">
      <c r="A318" s="418"/>
      <c r="B318" s="623">
        <v>2710</v>
      </c>
      <c r="C318" s="463">
        <f t="shared" si="23"/>
        <v>1</v>
      </c>
      <c r="D318" s="476" t="s">
        <v>55</v>
      </c>
      <c r="E318" s="385" t="str">
        <f>VLOOKUP(B318,'Consulta1'!J:AJ,27,0)</f>
        <v>Fora de venda</v>
      </c>
      <c r="F318" s="465">
        <f t="shared" si="24"/>
        <v>519965</v>
      </c>
      <c r="G318" s="475">
        <v>50.25</v>
      </c>
      <c r="H318" s="624">
        <f t="shared" si="25"/>
        <v>10347.562189054726</v>
      </c>
      <c r="I318" s="467"/>
      <c r="J318" s="468"/>
      <c r="K318" s="469">
        <v>1</v>
      </c>
      <c r="L318" s="458">
        <f t="shared" si="26"/>
        <v>1</v>
      </c>
      <c r="M318" s="469"/>
      <c r="N318" t="str">
        <f t="shared" si="27"/>
        <v>0</v>
      </c>
      <c r="O318" s="470"/>
      <c r="P318" s="471"/>
      <c r="Q318" s="472"/>
      <c r="R318" s="473"/>
      <c r="T318" s="473"/>
      <c r="U318" s="467"/>
    </row>
    <row r="319" spans="1:21" ht="12.75" hidden="1">
      <c r="A319" s="418"/>
      <c r="B319" s="623">
        <v>2801</v>
      </c>
      <c r="C319" s="463">
        <f t="shared" si="23"/>
        <v>1</v>
      </c>
      <c r="D319" s="476" t="s">
        <v>52</v>
      </c>
      <c r="E319" s="385" t="s">
        <v>94</v>
      </c>
      <c r="F319" s="465">
        <f t="shared" si="24"/>
        <v>878370</v>
      </c>
      <c r="G319" s="475">
        <v>86.08</v>
      </c>
      <c r="H319" s="624">
        <f t="shared" si="25"/>
        <v>10204.112453531599</v>
      </c>
      <c r="I319" s="467"/>
      <c r="J319" s="468"/>
      <c r="K319" s="469">
        <v>1</v>
      </c>
      <c r="L319" s="458">
        <f t="shared" si="26"/>
        <v>1</v>
      </c>
      <c r="M319" s="469"/>
      <c r="N319" t="str">
        <f t="shared" si="27"/>
        <v>1</v>
      </c>
      <c r="O319" s="470"/>
      <c r="P319" s="471"/>
      <c r="Q319" s="472"/>
      <c r="R319" s="473"/>
      <c r="T319" s="473"/>
      <c r="U319" s="467"/>
    </row>
    <row r="320" spans="1:21" ht="12.75">
      <c r="A320" s="418"/>
      <c r="B320" s="623">
        <v>2802</v>
      </c>
      <c r="C320" s="463">
        <f t="shared" si="23"/>
        <v>1</v>
      </c>
      <c r="D320" s="476" t="s">
        <v>61</v>
      </c>
      <c r="E320" s="385" t="s">
        <v>95</v>
      </c>
      <c r="F320" s="465">
        <f t="shared" si="24"/>
        <v>859226</v>
      </c>
      <c r="G320" s="475">
        <v>81.699999999999989</v>
      </c>
      <c r="H320" s="624">
        <f t="shared" si="25"/>
        <v>10516.84210526316</v>
      </c>
      <c r="I320" s="467"/>
      <c r="J320" s="468"/>
      <c r="K320" s="469">
        <v>1</v>
      </c>
      <c r="L320" s="458">
        <f t="shared" si="26"/>
        <v>1</v>
      </c>
      <c r="M320" s="469"/>
      <c r="N320" t="str">
        <f t="shared" si="27"/>
        <v>2</v>
      </c>
      <c r="O320" s="470"/>
      <c r="P320" s="471"/>
      <c r="Q320" s="472"/>
      <c r="R320" s="473"/>
      <c r="T320" s="473"/>
      <c r="U320" s="467"/>
    </row>
    <row r="321" spans="1:21" ht="12.75" hidden="1">
      <c r="A321" s="418"/>
      <c r="B321" s="623">
        <v>2803</v>
      </c>
      <c r="C321" s="463">
        <f t="shared" si="23"/>
        <v>1</v>
      </c>
      <c r="D321" s="476" t="s">
        <v>52</v>
      </c>
      <c r="E321" s="385" t="s">
        <v>94</v>
      </c>
      <c r="F321" s="465">
        <f t="shared" si="24"/>
        <v>868778</v>
      </c>
      <c r="G321" s="475">
        <v>85.14</v>
      </c>
      <c r="H321" s="624">
        <f t="shared" si="25"/>
        <v>10204.1108762039</v>
      </c>
      <c r="I321" s="467"/>
      <c r="J321" s="468"/>
      <c r="K321" s="469">
        <v>1</v>
      </c>
      <c r="L321" s="458">
        <f t="shared" si="26"/>
        <v>1</v>
      </c>
      <c r="M321" s="469"/>
      <c r="N321" t="str">
        <f t="shared" si="27"/>
        <v>3</v>
      </c>
      <c r="O321" s="470"/>
      <c r="P321" s="471"/>
      <c r="Q321" s="472"/>
      <c r="R321" s="473"/>
      <c r="T321" s="473"/>
      <c r="U321" s="467"/>
    </row>
    <row r="322" spans="1:21" ht="12.75" hidden="1">
      <c r="A322" s="418"/>
      <c r="B322" s="623">
        <v>2804</v>
      </c>
      <c r="C322" s="463">
        <f t="shared" si="23"/>
        <v>1</v>
      </c>
      <c r="D322" s="476" t="s">
        <v>55</v>
      </c>
      <c r="E322" s="385" t="str">
        <f>VLOOKUP(B322,'Consulta1'!J:AJ,27,0)</f>
        <v>Fora de venda</v>
      </c>
      <c r="F322" s="465">
        <f t="shared" si="24"/>
        <v>522449</v>
      </c>
      <c r="G322" s="475">
        <v>50.49</v>
      </c>
      <c r="H322" s="624">
        <f t="shared" si="25"/>
        <v>10347.57377698554</v>
      </c>
      <c r="I322" s="467"/>
      <c r="J322" s="468"/>
      <c r="K322" s="469">
        <v>1</v>
      </c>
      <c r="L322" s="458">
        <f t="shared" si="26"/>
        <v>1</v>
      </c>
      <c r="M322" s="469"/>
      <c r="N322" t="str">
        <f t="shared" si="27"/>
        <v>4</v>
      </c>
      <c r="O322" s="470"/>
      <c r="P322" s="471"/>
      <c r="Q322" s="472"/>
      <c r="R322" s="473"/>
      <c r="T322" s="473"/>
      <c r="U322" s="467"/>
    </row>
    <row r="323" spans="1:21" ht="12.75" hidden="1">
      <c r="A323" s="418"/>
      <c r="B323" s="623">
        <v>2805</v>
      </c>
      <c r="C323" s="463">
        <f t="shared" si="23"/>
        <v>1</v>
      </c>
      <c r="D323" s="476" t="s">
        <v>55</v>
      </c>
      <c r="E323" s="385" t="str">
        <f>VLOOKUP(B323,'Consulta1'!J:AJ,27,0)</f>
        <v>Fora de venda</v>
      </c>
      <c r="F323" s="465">
        <f t="shared" si="24"/>
        <v>535797</v>
      </c>
      <c r="G323" s="475">
        <v>51.78</v>
      </c>
      <c r="H323" s="624">
        <f t="shared" si="25"/>
        <v>10347.566628041715</v>
      </c>
      <c r="I323" s="467"/>
      <c r="J323" s="468"/>
      <c r="K323" s="469">
        <v>1</v>
      </c>
      <c r="L323" s="458">
        <f t="shared" si="26"/>
        <v>1</v>
      </c>
      <c r="M323" s="469"/>
      <c r="N323" t="str">
        <f t="shared" si="27"/>
        <v>5</v>
      </c>
      <c r="O323" s="470"/>
      <c r="P323" s="471"/>
      <c r="Q323" s="472"/>
      <c r="R323" s="473"/>
      <c r="T323" s="473"/>
      <c r="U323" s="467"/>
    </row>
    <row r="324" spans="1:21" ht="12.75" hidden="1">
      <c r="A324" s="418"/>
      <c r="B324" s="623">
        <v>2806</v>
      </c>
      <c r="C324" s="463">
        <f t="shared" si="23"/>
        <v>1</v>
      </c>
      <c r="D324" s="476" t="s">
        <v>55</v>
      </c>
      <c r="E324" s="385" t="str">
        <f>VLOOKUP(B324,'Consulta1'!J:AJ,27,0)</f>
        <v>Fora de venda</v>
      </c>
      <c r="F324" s="465">
        <f t="shared" si="24"/>
        <v>509307</v>
      </c>
      <c r="G324" s="475">
        <v>49.22</v>
      </c>
      <c r="H324" s="624">
        <f t="shared" si="25"/>
        <v>10347.561966680212</v>
      </c>
      <c r="I324" s="467"/>
      <c r="J324" s="468"/>
      <c r="K324" s="469">
        <v>1</v>
      </c>
      <c r="L324" s="458">
        <f t="shared" si="26"/>
        <v>1</v>
      </c>
      <c r="M324" s="469"/>
      <c r="N324" t="str">
        <f t="shared" si="27"/>
        <v>6</v>
      </c>
      <c r="O324" s="470"/>
      <c r="P324" s="471"/>
      <c r="Q324" s="472"/>
      <c r="R324" s="473"/>
      <c r="T324" s="473"/>
      <c r="U324" s="467"/>
    </row>
    <row r="325" spans="1:21" ht="12.75">
      <c r="A325" s="418"/>
      <c r="B325" s="623">
        <v>2807</v>
      </c>
      <c r="C325" s="463">
        <f t="shared" si="23"/>
        <v>1</v>
      </c>
      <c r="D325" s="476" t="s">
        <v>61</v>
      </c>
      <c r="E325" s="510" t="s">
        <v>95</v>
      </c>
      <c r="F325" s="465">
        <f t="shared" si="24"/>
        <v>1183776</v>
      </c>
      <c r="G325" s="475">
        <v>112.56</v>
      </c>
      <c r="H325" s="624">
        <f t="shared" si="25"/>
        <v>10516.84434968017</v>
      </c>
      <c r="I325" s="467"/>
      <c r="J325" s="468"/>
      <c r="K325" s="469">
        <v>1</v>
      </c>
      <c r="L325" s="458">
        <f t="shared" si="26"/>
        <v>1</v>
      </c>
      <c r="M325" s="469"/>
      <c r="N325" t="str">
        <f t="shared" si="27"/>
        <v>7</v>
      </c>
      <c r="O325" s="470"/>
      <c r="P325" s="471"/>
      <c r="Q325" s="472"/>
      <c r="R325" s="473"/>
      <c r="T325" s="473"/>
      <c r="U325" s="467"/>
    </row>
    <row r="326" spans="1:21" ht="12.75" hidden="1">
      <c r="A326" s="418"/>
      <c r="B326" s="623">
        <v>2808</v>
      </c>
      <c r="C326" s="463">
        <f t="shared" si="23"/>
        <v>1</v>
      </c>
      <c r="D326" s="476" t="s">
        <v>52</v>
      </c>
      <c r="E326" s="510" t="s">
        <v>94</v>
      </c>
      <c r="F326" s="465">
        <f t="shared" si="24"/>
        <v>833166</v>
      </c>
      <c r="G326" s="475">
        <v>81.649999999999991</v>
      </c>
      <c r="H326" s="624">
        <f t="shared" si="25"/>
        <v>10204.115125535825</v>
      </c>
      <c r="I326" s="467"/>
      <c r="J326" s="468"/>
      <c r="K326" s="469">
        <v>1</v>
      </c>
      <c r="L326" s="458">
        <f t="shared" si="26"/>
        <v>1</v>
      </c>
      <c r="M326" s="469"/>
      <c r="N326" t="str">
        <f t="shared" si="27"/>
        <v>8</v>
      </c>
      <c r="O326" s="470"/>
      <c r="P326" s="471"/>
      <c r="Q326" s="472"/>
      <c r="R326" s="473"/>
      <c r="T326" s="473"/>
      <c r="U326" s="467"/>
    </row>
    <row r="327" spans="1:21" ht="12.75" hidden="1">
      <c r="A327" s="418"/>
      <c r="B327" s="623">
        <v>2809</v>
      </c>
      <c r="C327" s="463">
        <f t="shared" si="23"/>
        <v>1</v>
      </c>
      <c r="D327" s="476" t="s">
        <v>52</v>
      </c>
      <c r="E327" s="510" t="s">
        <v>94</v>
      </c>
      <c r="F327" s="465">
        <f t="shared" si="24"/>
        <v>830105</v>
      </c>
      <c r="G327" s="475">
        <v>81.349999999999994</v>
      </c>
      <c r="H327" s="624">
        <f t="shared" si="25"/>
        <v>10204.118008604795</v>
      </c>
      <c r="I327" s="467"/>
      <c r="J327" s="468"/>
      <c r="K327" s="469">
        <v>1</v>
      </c>
      <c r="L327" s="458">
        <f t="shared" si="26"/>
        <v>1</v>
      </c>
      <c r="M327" s="469"/>
      <c r="N327" t="str">
        <f t="shared" si="27"/>
        <v>9</v>
      </c>
      <c r="O327" s="470"/>
      <c r="P327" s="471"/>
      <c r="Q327" s="472"/>
      <c r="R327" s="473"/>
      <c r="T327" s="473"/>
      <c r="U327" s="467"/>
    </row>
    <row r="328" spans="1:21" ht="12.75" hidden="1">
      <c r="A328" s="418"/>
      <c r="B328" s="623">
        <v>2810</v>
      </c>
      <c r="C328" s="463">
        <f t="shared" si="23"/>
        <v>1</v>
      </c>
      <c r="D328" s="476" t="s">
        <v>55</v>
      </c>
      <c r="E328" s="510" t="s">
        <v>94</v>
      </c>
      <c r="F328" s="465">
        <f t="shared" si="24"/>
        <v>519965</v>
      </c>
      <c r="G328" s="475">
        <v>50.25</v>
      </c>
      <c r="H328" s="624">
        <f t="shared" si="25"/>
        <v>10347.562189054726</v>
      </c>
      <c r="I328" s="467"/>
      <c r="J328" s="468"/>
      <c r="K328" s="469">
        <v>1</v>
      </c>
      <c r="L328" s="458">
        <f t="shared" si="26"/>
        <v>1</v>
      </c>
      <c r="M328" s="469"/>
      <c r="N328" t="str">
        <f t="shared" si="27"/>
        <v>0</v>
      </c>
      <c r="O328" s="470"/>
      <c r="P328" s="471"/>
      <c r="Q328" s="472"/>
      <c r="R328" s="473"/>
      <c r="T328" s="473"/>
      <c r="U328" s="467"/>
    </row>
    <row r="329" spans="1:21" ht="12.75" hidden="1">
      <c r="A329" s="418"/>
      <c r="B329" s="623">
        <v>2901</v>
      </c>
      <c r="C329" s="463">
        <f t="shared" si="23"/>
        <v>1</v>
      </c>
      <c r="D329" s="476" t="s">
        <v>52</v>
      </c>
      <c r="E329" s="510" t="s">
        <v>94</v>
      </c>
      <c r="F329" s="465">
        <f t="shared" si="24"/>
        <v>905309</v>
      </c>
      <c r="G329" s="475">
        <v>88.72</v>
      </c>
      <c r="H329" s="624">
        <f t="shared" si="25"/>
        <v>10204.114066726781</v>
      </c>
      <c r="I329" s="467"/>
      <c r="J329" s="468"/>
      <c r="K329" s="469">
        <v>1</v>
      </c>
      <c r="L329" s="458">
        <f t="shared" si="26"/>
        <v>1</v>
      </c>
      <c r="M329" s="469"/>
      <c r="N329" t="str">
        <f t="shared" si="27"/>
        <v>1</v>
      </c>
      <c r="O329" s="470"/>
      <c r="P329" s="471"/>
      <c r="Q329" s="472"/>
      <c r="R329" s="473"/>
      <c r="T329" s="473"/>
      <c r="U329" s="467"/>
    </row>
    <row r="330" spans="1:21" ht="12.75" hidden="1">
      <c r="A330" s="418"/>
      <c r="B330" s="623">
        <v>2902</v>
      </c>
      <c r="C330" s="463">
        <f t="shared" si="23"/>
        <v>1</v>
      </c>
      <c r="D330" s="476" t="s">
        <v>61</v>
      </c>
      <c r="E330" s="385" t="s">
        <v>94</v>
      </c>
      <c r="F330" s="465">
        <f t="shared" si="24"/>
        <v>883520</v>
      </c>
      <c r="G330" s="475">
        <v>84.01</v>
      </c>
      <c r="H330" s="624">
        <f t="shared" si="25"/>
        <v>10516.843232948459</v>
      </c>
      <c r="I330" s="467"/>
      <c r="J330" s="468"/>
      <c r="K330" s="469">
        <v>1</v>
      </c>
      <c r="L330" s="458">
        <f t="shared" si="26"/>
        <v>1</v>
      </c>
      <c r="M330" s="469"/>
      <c r="N330" t="str">
        <f t="shared" si="27"/>
        <v>2</v>
      </c>
      <c r="O330" s="470"/>
      <c r="P330" s="471"/>
      <c r="Q330" s="472"/>
      <c r="R330" s="473"/>
      <c r="T330" s="473"/>
      <c r="U330" s="467"/>
    </row>
    <row r="331" spans="1:21" ht="12.75" hidden="1">
      <c r="A331" s="418"/>
      <c r="B331" s="623">
        <v>2903</v>
      </c>
      <c r="C331" s="463">
        <f t="shared" si="23"/>
        <v>1</v>
      </c>
      <c r="D331" s="476" t="s">
        <v>52</v>
      </c>
      <c r="E331" s="385" t="s">
        <v>94</v>
      </c>
      <c r="F331" s="465">
        <f t="shared" si="24"/>
        <v>902452</v>
      </c>
      <c r="G331" s="475">
        <v>88.44</v>
      </c>
      <c r="H331" s="624">
        <f t="shared" si="25"/>
        <v>10204.1157847128</v>
      </c>
      <c r="I331" s="467"/>
      <c r="J331" s="468"/>
      <c r="K331" s="469">
        <v>1</v>
      </c>
      <c r="L331" s="458">
        <f t="shared" si="26"/>
        <v>1</v>
      </c>
      <c r="M331" s="469"/>
      <c r="N331" t="str">
        <f t="shared" si="27"/>
        <v>3</v>
      </c>
      <c r="O331" s="470"/>
      <c r="P331" s="471"/>
      <c r="Q331" s="472"/>
      <c r="R331" s="473"/>
      <c r="T331" s="473"/>
      <c r="U331" s="467"/>
    </row>
    <row r="332" spans="1:21" ht="12.75" hidden="1">
      <c r="A332" s="418"/>
      <c r="B332" s="623">
        <v>2904</v>
      </c>
      <c r="C332" s="463">
        <f t="shared" si="23"/>
        <v>1.06</v>
      </c>
      <c r="D332" s="476" t="s">
        <v>55</v>
      </c>
      <c r="E332" s="510" t="s">
        <v>94</v>
      </c>
      <c r="F332" s="465">
        <f t="shared" si="24"/>
        <v>553796</v>
      </c>
      <c r="G332" s="475">
        <v>50.49</v>
      </c>
      <c r="H332" s="624">
        <f t="shared" si="25"/>
        <v>10968.429391958804</v>
      </c>
      <c r="I332" s="514">
        <v>0.06</v>
      </c>
      <c r="J332" s="468"/>
      <c r="K332" s="469">
        <v>1</v>
      </c>
      <c r="L332" s="458">
        <f t="shared" si="26"/>
        <v>1.06</v>
      </c>
      <c r="M332" s="469"/>
      <c r="N332" t="str">
        <f t="shared" si="27"/>
        <v>4</v>
      </c>
      <c r="O332" s="470"/>
      <c r="P332" s="471"/>
      <c r="Q332" s="472"/>
      <c r="R332" s="473"/>
      <c r="T332" s="473"/>
      <c r="U332" s="467"/>
    </row>
    <row r="333" spans="1:21" ht="12.75" hidden="1">
      <c r="A333" s="418"/>
      <c r="B333" s="623">
        <v>2905</v>
      </c>
      <c r="C333" s="463">
        <f t="shared" si="23"/>
        <v>1</v>
      </c>
      <c r="D333" s="476" t="s">
        <v>55</v>
      </c>
      <c r="E333" s="510" t="s">
        <v>94</v>
      </c>
      <c r="F333" s="465">
        <f t="shared" si="24"/>
        <v>535797</v>
      </c>
      <c r="G333" s="475">
        <v>51.78</v>
      </c>
      <c r="H333" s="624">
        <f t="shared" si="25"/>
        <v>10347.566628041715</v>
      </c>
      <c r="I333" s="467"/>
      <c r="J333" s="468"/>
      <c r="K333" s="469">
        <v>1</v>
      </c>
      <c r="L333" s="458">
        <f t="shared" si="26"/>
        <v>1</v>
      </c>
      <c r="M333" s="469"/>
      <c r="N333" t="str">
        <f t="shared" si="27"/>
        <v>5</v>
      </c>
      <c r="O333" s="470"/>
      <c r="P333" s="471"/>
      <c r="Q333" s="472"/>
      <c r="R333" s="473"/>
      <c r="T333" s="473"/>
      <c r="U333" s="467"/>
    </row>
    <row r="334" spans="1:21" ht="12.75" hidden="1">
      <c r="A334" s="418"/>
      <c r="B334" s="623">
        <v>2906</v>
      </c>
      <c r="C334" s="463">
        <f t="shared" si="23"/>
        <v>1</v>
      </c>
      <c r="D334" s="476" t="s">
        <v>55</v>
      </c>
      <c r="E334" s="385" t="str">
        <f>VLOOKUP(B334,'Consulta1'!J:AJ,27,0)</f>
        <v>Fora de venda</v>
      </c>
      <c r="F334" s="465">
        <f t="shared" si="24"/>
        <v>509307</v>
      </c>
      <c r="G334" s="475">
        <v>49.22</v>
      </c>
      <c r="H334" s="624">
        <f t="shared" si="25"/>
        <v>10347.561966680212</v>
      </c>
      <c r="I334" s="467"/>
      <c r="J334" s="468"/>
      <c r="K334" s="469">
        <v>1</v>
      </c>
      <c r="L334" s="458">
        <f t="shared" si="26"/>
        <v>1</v>
      </c>
      <c r="M334" s="469"/>
      <c r="N334" t="str">
        <f t="shared" si="27"/>
        <v>6</v>
      </c>
      <c r="O334" s="470"/>
      <c r="P334" s="471"/>
      <c r="Q334" s="472"/>
      <c r="R334" s="473"/>
      <c r="T334" s="473"/>
      <c r="U334" s="467"/>
    </row>
    <row r="335" spans="1:21" ht="12.75">
      <c r="A335" s="418"/>
      <c r="B335" s="623">
        <v>2907</v>
      </c>
      <c r="C335" s="463">
        <f t="shared" ref="C335:C398" si="28">L335</f>
        <v>1</v>
      </c>
      <c r="D335" s="476" t="s">
        <v>61</v>
      </c>
      <c r="E335" s="510" t="s">
        <v>95</v>
      </c>
      <c r="F335" s="465">
        <f t="shared" ref="F335:F398" si="29">ROUND((VLOOKUP(D335,$B$41:$E$58,4,FALSE)*G335)*C335,0)</f>
        <v>1197027</v>
      </c>
      <c r="G335" s="475">
        <v>113.82000000000001</v>
      </c>
      <c r="H335" s="624">
        <f t="shared" ref="H335:H398" si="30">F335/G335</f>
        <v>10516.842382709541</v>
      </c>
      <c r="I335" s="467"/>
      <c r="J335" s="468"/>
      <c r="K335" s="469">
        <v>1</v>
      </c>
      <c r="L335" s="458">
        <f t="shared" si="26"/>
        <v>1</v>
      </c>
      <c r="M335" s="469"/>
      <c r="N335" t="str">
        <f t="shared" si="27"/>
        <v>7</v>
      </c>
      <c r="O335" s="470"/>
      <c r="P335" s="471"/>
      <c r="Q335" s="472"/>
      <c r="R335" s="473"/>
      <c r="T335" s="473"/>
      <c r="U335" s="467"/>
    </row>
    <row r="336" spans="1:21" ht="12.75" hidden="1">
      <c r="A336" s="418"/>
      <c r="B336" s="623">
        <v>2908</v>
      </c>
      <c r="C336" s="463">
        <f t="shared" si="28"/>
        <v>1</v>
      </c>
      <c r="D336" s="476" t="s">
        <v>52</v>
      </c>
      <c r="E336" s="385" t="s">
        <v>94</v>
      </c>
      <c r="F336" s="465">
        <f t="shared" si="29"/>
        <v>852656</v>
      </c>
      <c r="G336" s="475">
        <v>83.559999999999988</v>
      </c>
      <c r="H336" s="624">
        <f t="shared" si="30"/>
        <v>10204.116802297751</v>
      </c>
      <c r="I336" s="467"/>
      <c r="J336" s="468"/>
      <c r="K336" s="469">
        <v>1</v>
      </c>
      <c r="L336" s="458">
        <f t="shared" si="26"/>
        <v>1</v>
      </c>
      <c r="M336" s="469"/>
      <c r="N336" t="str">
        <f t="shared" si="27"/>
        <v>8</v>
      </c>
      <c r="O336" s="470"/>
      <c r="P336" s="471"/>
      <c r="Q336" s="472"/>
      <c r="R336" s="473"/>
      <c r="T336" s="473"/>
      <c r="U336" s="467"/>
    </row>
    <row r="337" spans="1:21" ht="12.75" hidden="1">
      <c r="A337" s="418"/>
      <c r="B337" s="623">
        <v>2909</v>
      </c>
      <c r="C337" s="463">
        <f t="shared" si="28"/>
        <v>1</v>
      </c>
      <c r="D337" s="476" t="s">
        <v>52</v>
      </c>
      <c r="E337" s="385" t="s">
        <v>94</v>
      </c>
      <c r="F337" s="465">
        <f t="shared" si="29"/>
        <v>790615</v>
      </c>
      <c r="G337" s="475">
        <v>77.48</v>
      </c>
      <c r="H337" s="624">
        <f t="shared" si="30"/>
        <v>10204.117191533298</v>
      </c>
      <c r="I337" s="467"/>
      <c r="J337" s="468"/>
      <c r="K337" s="469">
        <v>1</v>
      </c>
      <c r="L337" s="458">
        <f t="shared" si="26"/>
        <v>1</v>
      </c>
      <c r="M337" s="469"/>
      <c r="N337" t="str">
        <f t="shared" si="27"/>
        <v>9</v>
      </c>
      <c r="O337" s="470"/>
      <c r="P337" s="471"/>
      <c r="Q337" s="472"/>
      <c r="R337" s="473"/>
      <c r="T337" s="473"/>
      <c r="U337" s="467"/>
    </row>
    <row r="338" spans="1:21" ht="12.75" hidden="1">
      <c r="A338" s="418"/>
      <c r="B338" s="623">
        <v>2910</v>
      </c>
      <c r="C338" s="463">
        <f t="shared" si="28"/>
        <v>1</v>
      </c>
      <c r="D338" s="476" t="s">
        <v>55</v>
      </c>
      <c r="E338" s="510" t="s">
        <v>94</v>
      </c>
      <c r="F338" s="465">
        <f t="shared" si="29"/>
        <v>519965</v>
      </c>
      <c r="G338" s="475">
        <v>50.25</v>
      </c>
      <c r="H338" s="624">
        <f t="shared" si="30"/>
        <v>10347.562189054726</v>
      </c>
      <c r="I338" s="467"/>
      <c r="J338" s="468"/>
      <c r="K338" s="469">
        <v>1</v>
      </c>
      <c r="L338" s="458">
        <f t="shared" si="26"/>
        <v>1</v>
      </c>
      <c r="M338" s="469"/>
      <c r="N338" t="str">
        <f t="shared" si="27"/>
        <v>0</v>
      </c>
      <c r="O338" s="470"/>
      <c r="P338" s="471"/>
      <c r="Q338" s="472"/>
      <c r="R338" s="473"/>
      <c r="T338" s="473"/>
      <c r="U338" s="467"/>
    </row>
    <row r="339" spans="1:21" ht="12.75" hidden="1">
      <c r="A339" s="418"/>
      <c r="B339" s="623">
        <v>3001</v>
      </c>
      <c r="C339" s="463">
        <f t="shared" si="28"/>
        <v>1</v>
      </c>
      <c r="D339" s="476" t="s">
        <v>52</v>
      </c>
      <c r="E339" s="385" t="str">
        <f>VLOOKUP(B339,'Consulta1'!J:AJ,27,0)</f>
        <v>Fora de venda</v>
      </c>
      <c r="F339" s="465">
        <f t="shared" si="29"/>
        <v>892962</v>
      </c>
      <c r="G339" s="475">
        <v>87.509999999999991</v>
      </c>
      <c r="H339" s="624">
        <f t="shared" si="30"/>
        <v>10204.113815563936</v>
      </c>
      <c r="I339" s="467"/>
      <c r="J339" s="468"/>
      <c r="K339" s="469">
        <v>1</v>
      </c>
      <c r="L339" s="458">
        <f t="shared" si="26"/>
        <v>1</v>
      </c>
      <c r="M339" s="469"/>
      <c r="N339" t="str">
        <f t="shared" si="27"/>
        <v>1</v>
      </c>
      <c r="O339" s="470"/>
      <c r="P339" s="471"/>
      <c r="Q339" s="472"/>
      <c r="R339" s="473"/>
      <c r="T339" s="473"/>
      <c r="U339" s="467"/>
    </row>
    <row r="340" spans="1:21" ht="12.75" hidden="1">
      <c r="A340" s="418"/>
      <c r="B340" s="623">
        <v>3002</v>
      </c>
      <c r="C340" s="463">
        <f t="shared" si="28"/>
        <v>1</v>
      </c>
      <c r="D340" s="476" t="s">
        <v>61</v>
      </c>
      <c r="E340" s="510" t="s">
        <v>96</v>
      </c>
      <c r="F340" s="465">
        <f t="shared" si="29"/>
        <v>870058</v>
      </c>
      <c r="G340" s="475">
        <v>82.72999999999999</v>
      </c>
      <c r="H340" s="624">
        <f t="shared" si="30"/>
        <v>10516.837906442646</v>
      </c>
      <c r="I340" s="467"/>
      <c r="J340" s="468"/>
      <c r="K340" s="469">
        <v>1</v>
      </c>
      <c r="L340" s="458">
        <f t="shared" si="26"/>
        <v>1</v>
      </c>
      <c r="M340" s="469"/>
      <c r="N340" t="str">
        <f t="shared" si="27"/>
        <v>2</v>
      </c>
      <c r="O340" s="470"/>
      <c r="P340" s="471"/>
      <c r="Q340" s="472"/>
      <c r="R340" s="473"/>
      <c r="T340" s="473"/>
      <c r="U340" s="467"/>
    </row>
    <row r="341" spans="1:21" ht="12.75" hidden="1">
      <c r="A341" s="418"/>
      <c r="B341" s="623">
        <v>3003</v>
      </c>
      <c r="C341" s="463">
        <f t="shared" si="28"/>
        <v>1</v>
      </c>
      <c r="D341" s="476" t="s">
        <v>52</v>
      </c>
      <c r="E341" s="385" t="str">
        <f>VLOOKUP(B341,'Consulta1'!J:AJ,27,0)</f>
        <v>Fora de venda</v>
      </c>
      <c r="F341" s="465">
        <f t="shared" si="29"/>
        <v>876330</v>
      </c>
      <c r="G341" s="475">
        <v>85.88</v>
      </c>
      <c r="H341" s="624">
        <f t="shared" si="30"/>
        <v>10204.122030740569</v>
      </c>
      <c r="I341" s="467"/>
      <c r="J341" s="468"/>
      <c r="K341" s="469">
        <v>1</v>
      </c>
      <c r="L341" s="458">
        <f t="shared" si="26"/>
        <v>1</v>
      </c>
      <c r="M341" s="469"/>
      <c r="N341" t="str">
        <f t="shared" si="27"/>
        <v>3</v>
      </c>
      <c r="O341" s="470"/>
      <c r="P341" s="471"/>
      <c r="Q341" s="472"/>
      <c r="R341" s="473"/>
      <c r="T341" s="473"/>
      <c r="U341" s="467"/>
    </row>
    <row r="342" spans="1:21" ht="12.75" hidden="1">
      <c r="A342" s="418"/>
      <c r="B342" s="623">
        <v>3004</v>
      </c>
      <c r="C342" s="463">
        <f t="shared" si="28"/>
        <v>1</v>
      </c>
      <c r="D342" s="476" t="s">
        <v>55</v>
      </c>
      <c r="E342" s="510" t="s">
        <v>94</v>
      </c>
      <c r="F342" s="465">
        <f t="shared" si="29"/>
        <v>522449</v>
      </c>
      <c r="G342" s="475">
        <v>50.49</v>
      </c>
      <c r="H342" s="624">
        <f t="shared" si="30"/>
        <v>10347.57377698554</v>
      </c>
      <c r="I342" s="467"/>
      <c r="J342" s="468"/>
      <c r="K342" s="469">
        <v>1</v>
      </c>
      <c r="L342" s="458">
        <f t="shared" si="26"/>
        <v>1</v>
      </c>
      <c r="M342" s="469"/>
      <c r="N342" t="str">
        <f t="shared" si="27"/>
        <v>4</v>
      </c>
      <c r="O342" s="470"/>
      <c r="P342" s="471"/>
      <c r="Q342" s="472"/>
      <c r="R342" s="473"/>
      <c r="T342" s="473"/>
      <c r="U342" s="467"/>
    </row>
    <row r="343" spans="1:21" ht="12.75" hidden="1">
      <c r="A343" s="418"/>
      <c r="B343" s="623">
        <v>3005</v>
      </c>
      <c r="C343" s="463">
        <f t="shared" si="28"/>
        <v>1</v>
      </c>
      <c r="D343" s="476" t="s">
        <v>55</v>
      </c>
      <c r="E343" s="510" t="s">
        <v>94</v>
      </c>
      <c r="F343" s="465">
        <f t="shared" si="29"/>
        <v>535797</v>
      </c>
      <c r="G343" s="475">
        <v>51.78</v>
      </c>
      <c r="H343" s="624">
        <f t="shared" si="30"/>
        <v>10347.566628041715</v>
      </c>
      <c r="I343" s="467"/>
      <c r="J343" s="468"/>
      <c r="K343" s="469">
        <v>1</v>
      </c>
      <c r="L343" s="458">
        <f t="shared" si="26"/>
        <v>1</v>
      </c>
      <c r="M343" s="469"/>
      <c r="N343" t="str">
        <f t="shared" si="27"/>
        <v>5</v>
      </c>
      <c r="O343" s="470"/>
      <c r="P343" s="471"/>
      <c r="Q343" s="472"/>
      <c r="R343" s="473"/>
      <c r="T343" s="473"/>
      <c r="U343" s="467"/>
    </row>
    <row r="344" spans="1:21" ht="12.75" hidden="1">
      <c r="A344" s="418"/>
      <c r="B344" s="623">
        <v>3006</v>
      </c>
      <c r="C344" s="463">
        <f t="shared" si="28"/>
        <v>1</v>
      </c>
      <c r="D344" s="476" t="s">
        <v>55</v>
      </c>
      <c r="E344" s="385" t="str">
        <f>VLOOKUP(B344,'Consulta1'!J:AJ,27,0)</f>
        <v>Fora de venda</v>
      </c>
      <c r="F344" s="465">
        <f t="shared" si="29"/>
        <v>509307</v>
      </c>
      <c r="G344" s="475">
        <v>49.22</v>
      </c>
      <c r="H344" s="624">
        <f t="shared" si="30"/>
        <v>10347.561966680212</v>
      </c>
      <c r="I344" s="467"/>
      <c r="J344" s="468"/>
      <c r="K344" s="469">
        <v>1</v>
      </c>
      <c r="L344" s="458">
        <f t="shared" si="26"/>
        <v>1</v>
      </c>
      <c r="M344" s="469"/>
      <c r="N344" t="str">
        <f t="shared" si="27"/>
        <v>6</v>
      </c>
      <c r="O344" s="470"/>
      <c r="P344" s="471"/>
      <c r="Q344" s="472"/>
      <c r="R344" s="473"/>
      <c r="T344" s="473"/>
      <c r="U344" s="467"/>
    </row>
    <row r="345" spans="1:21" ht="12.75" hidden="1">
      <c r="A345" s="418" t="s">
        <v>98</v>
      </c>
      <c r="B345" s="623">
        <v>3007</v>
      </c>
      <c r="C345" s="463">
        <f t="shared" si="28"/>
        <v>1</v>
      </c>
      <c r="D345" s="476" t="s">
        <v>61</v>
      </c>
      <c r="E345" s="510" t="s">
        <v>94</v>
      </c>
      <c r="F345" s="465">
        <f t="shared" si="29"/>
        <v>1184722</v>
      </c>
      <c r="G345" s="475">
        <v>112.65</v>
      </c>
      <c r="H345" s="624">
        <f t="shared" si="30"/>
        <v>10516.839769196626</v>
      </c>
      <c r="I345" s="467"/>
      <c r="J345" s="468"/>
      <c r="K345" s="469">
        <v>1</v>
      </c>
      <c r="L345" s="458">
        <f t="shared" si="26"/>
        <v>1</v>
      </c>
      <c r="M345" s="469"/>
      <c r="N345" t="str">
        <f t="shared" si="27"/>
        <v>7</v>
      </c>
      <c r="O345" s="470"/>
      <c r="P345" s="471"/>
      <c r="Q345" s="472"/>
      <c r="R345" s="473"/>
      <c r="T345" s="473"/>
      <c r="U345" s="467"/>
    </row>
    <row r="346" spans="1:21" ht="12.75" hidden="1">
      <c r="A346" s="418"/>
      <c r="B346" s="623">
        <v>3008</v>
      </c>
      <c r="C346" s="463">
        <f t="shared" si="28"/>
        <v>1</v>
      </c>
      <c r="D346" s="476" t="s">
        <v>52</v>
      </c>
      <c r="E346" s="385" t="str">
        <f>VLOOKUP(B346,'Consulta1'!J:AJ,27,0)</f>
        <v>Fora de venda</v>
      </c>
      <c r="F346" s="465">
        <f t="shared" si="29"/>
        <v>837452</v>
      </c>
      <c r="G346" s="475">
        <v>82.07</v>
      </c>
      <c r="H346" s="624">
        <f t="shared" si="30"/>
        <v>10204.118435481907</v>
      </c>
      <c r="I346" s="467"/>
      <c r="J346" s="468"/>
      <c r="K346" s="469">
        <v>1</v>
      </c>
      <c r="L346" s="458">
        <f t="shared" si="26"/>
        <v>1</v>
      </c>
      <c r="M346" s="469"/>
      <c r="N346" t="str">
        <f t="shared" si="27"/>
        <v>8</v>
      </c>
      <c r="O346" s="470"/>
      <c r="P346" s="471"/>
      <c r="Q346" s="472"/>
      <c r="R346" s="473"/>
      <c r="T346" s="473"/>
      <c r="U346" s="467"/>
    </row>
    <row r="347" spans="1:21" ht="12.75" hidden="1">
      <c r="A347" s="418"/>
      <c r="B347" s="623">
        <v>3009</v>
      </c>
      <c r="C347" s="463">
        <f t="shared" si="28"/>
        <v>1</v>
      </c>
      <c r="D347" s="476" t="s">
        <v>52</v>
      </c>
      <c r="E347" s="385" t="s">
        <v>94</v>
      </c>
      <c r="F347" s="465">
        <f t="shared" si="29"/>
        <v>824289</v>
      </c>
      <c r="G347" s="475">
        <v>80.78</v>
      </c>
      <c r="H347" s="624">
        <f t="shared" si="30"/>
        <v>10204.122307501857</v>
      </c>
      <c r="I347" s="467"/>
      <c r="J347" s="468"/>
      <c r="K347" s="469">
        <v>1</v>
      </c>
      <c r="L347" s="458">
        <f t="shared" si="26"/>
        <v>1</v>
      </c>
      <c r="M347" s="469"/>
      <c r="N347" t="str">
        <f t="shared" si="27"/>
        <v>9</v>
      </c>
      <c r="O347" s="470"/>
      <c r="P347" s="471"/>
      <c r="Q347" s="472"/>
      <c r="R347" s="473"/>
      <c r="T347" s="473"/>
      <c r="U347" s="467"/>
    </row>
    <row r="348" spans="1:21" ht="12.75" hidden="1">
      <c r="A348" s="418"/>
      <c r="B348" s="623">
        <v>3010</v>
      </c>
      <c r="C348" s="463">
        <f t="shared" si="28"/>
        <v>1</v>
      </c>
      <c r="D348" s="476" t="s">
        <v>55</v>
      </c>
      <c r="E348" s="385" t="s">
        <v>94</v>
      </c>
      <c r="F348" s="465">
        <f t="shared" si="29"/>
        <v>519965</v>
      </c>
      <c r="G348" s="475">
        <v>50.25</v>
      </c>
      <c r="H348" s="624">
        <f t="shared" si="30"/>
        <v>10347.562189054726</v>
      </c>
      <c r="I348" s="467"/>
      <c r="J348" s="468"/>
      <c r="K348" s="469">
        <v>1</v>
      </c>
      <c r="L348" s="458">
        <f t="shared" si="26"/>
        <v>1</v>
      </c>
      <c r="M348" s="469"/>
      <c r="N348" t="str">
        <f t="shared" si="27"/>
        <v>0</v>
      </c>
      <c r="O348" s="470"/>
      <c r="P348" s="471"/>
      <c r="Q348" s="472"/>
      <c r="R348" s="473"/>
      <c r="T348" s="473"/>
      <c r="U348" s="467"/>
    </row>
    <row r="349" spans="1:21" ht="12.75" hidden="1">
      <c r="A349" s="418"/>
      <c r="B349" s="623">
        <v>3101</v>
      </c>
      <c r="C349" s="463">
        <f t="shared" si="28"/>
        <v>1</v>
      </c>
      <c r="D349" s="476" t="s">
        <v>52</v>
      </c>
      <c r="E349" s="385" t="str">
        <f>VLOOKUP(B349,'Consulta1'!J:AJ,27,0)</f>
        <v>Fora de venda</v>
      </c>
      <c r="F349" s="465">
        <f t="shared" si="29"/>
        <v>880309</v>
      </c>
      <c r="G349" s="475">
        <v>86.27</v>
      </c>
      <c r="H349" s="624">
        <f t="shared" si="30"/>
        <v>10204.114987828909</v>
      </c>
      <c r="I349" s="467"/>
      <c r="J349" s="468"/>
      <c r="K349" s="469">
        <v>1</v>
      </c>
      <c r="L349" s="458">
        <f t="shared" si="26"/>
        <v>1</v>
      </c>
      <c r="M349" s="469"/>
      <c r="N349" t="str">
        <f t="shared" si="27"/>
        <v>1</v>
      </c>
      <c r="O349" s="470"/>
      <c r="P349" s="471"/>
      <c r="Q349" s="472"/>
      <c r="R349" s="473"/>
      <c r="T349" s="473"/>
      <c r="U349" s="467"/>
    </row>
    <row r="350" spans="1:21" ht="12.75">
      <c r="A350" s="418"/>
      <c r="B350" s="623">
        <v>3102</v>
      </c>
      <c r="C350" s="463">
        <f t="shared" si="28"/>
        <v>1</v>
      </c>
      <c r="D350" s="476" t="s">
        <v>61</v>
      </c>
      <c r="E350" s="385" t="s">
        <v>95</v>
      </c>
      <c r="F350" s="465">
        <f t="shared" si="29"/>
        <v>858385</v>
      </c>
      <c r="G350" s="475">
        <v>81.62</v>
      </c>
      <c r="H350" s="624">
        <f t="shared" si="30"/>
        <v>10516.846361185982</v>
      </c>
      <c r="I350" s="467"/>
      <c r="J350" s="468"/>
      <c r="K350" s="469">
        <v>1</v>
      </c>
      <c r="L350" s="458">
        <f t="shared" si="26"/>
        <v>1</v>
      </c>
      <c r="M350" s="469"/>
      <c r="N350" t="str">
        <f t="shared" si="27"/>
        <v>2</v>
      </c>
      <c r="O350" s="470"/>
      <c r="P350" s="471"/>
      <c r="Q350" s="472"/>
      <c r="R350" s="473"/>
      <c r="T350" s="473"/>
      <c r="U350" s="467"/>
    </row>
    <row r="351" spans="1:21" ht="12.75" hidden="1">
      <c r="A351" s="418"/>
      <c r="B351" s="623">
        <v>3103</v>
      </c>
      <c r="C351" s="463">
        <f t="shared" si="28"/>
        <v>1</v>
      </c>
      <c r="D351" s="476" t="s">
        <v>52</v>
      </c>
      <c r="E351" s="510" t="s">
        <v>94</v>
      </c>
      <c r="F351" s="465">
        <f t="shared" si="29"/>
        <v>865513</v>
      </c>
      <c r="G351" s="475">
        <v>84.820000000000007</v>
      </c>
      <c r="H351" s="624">
        <f t="shared" si="30"/>
        <v>10204.114595614241</v>
      </c>
      <c r="I351" s="467"/>
      <c r="J351" s="468"/>
      <c r="K351" s="469">
        <v>1</v>
      </c>
      <c r="L351" s="458">
        <f t="shared" si="26"/>
        <v>1</v>
      </c>
      <c r="M351" s="469"/>
      <c r="N351" t="str">
        <f t="shared" si="27"/>
        <v>3</v>
      </c>
      <c r="O351" s="470"/>
      <c r="P351" s="471"/>
      <c r="Q351" s="472"/>
      <c r="R351" s="473"/>
      <c r="T351" s="473"/>
      <c r="U351" s="467"/>
    </row>
    <row r="352" spans="1:21" ht="12.75" hidden="1">
      <c r="A352" s="418"/>
      <c r="B352" s="623">
        <v>3104</v>
      </c>
      <c r="C352" s="463">
        <f t="shared" si="28"/>
        <v>1</v>
      </c>
      <c r="D352" s="476" t="s">
        <v>55</v>
      </c>
      <c r="E352" s="510" t="s">
        <v>94</v>
      </c>
      <c r="F352" s="465">
        <f t="shared" si="29"/>
        <v>601194</v>
      </c>
      <c r="G352" s="475">
        <v>58.1</v>
      </c>
      <c r="H352" s="624">
        <f t="shared" si="30"/>
        <v>10347.573149741824</v>
      </c>
      <c r="I352" s="467"/>
      <c r="J352" s="468"/>
      <c r="K352" s="469">
        <v>1</v>
      </c>
      <c r="L352" s="458">
        <f t="shared" si="26"/>
        <v>1</v>
      </c>
      <c r="M352" s="469"/>
      <c r="N352" t="str">
        <f t="shared" si="27"/>
        <v>4</v>
      </c>
      <c r="O352" s="470"/>
      <c r="P352" s="471"/>
      <c r="Q352" s="472"/>
      <c r="R352" s="473"/>
      <c r="T352" s="473"/>
      <c r="U352" s="467"/>
    </row>
    <row r="353" spans="1:21" ht="12.75" hidden="1">
      <c r="A353" s="418"/>
      <c r="B353" s="623">
        <v>3105</v>
      </c>
      <c r="C353" s="463">
        <f t="shared" si="28"/>
        <v>1</v>
      </c>
      <c r="D353" s="476" t="s">
        <v>55</v>
      </c>
      <c r="E353" s="385" t="str">
        <f>VLOOKUP(B353,'Consulta1'!J:AJ,27,0)</f>
        <v>Fora de venda</v>
      </c>
      <c r="F353" s="465">
        <f t="shared" si="29"/>
        <v>535797</v>
      </c>
      <c r="G353" s="475">
        <v>51.78</v>
      </c>
      <c r="H353" s="624">
        <f t="shared" si="30"/>
        <v>10347.566628041715</v>
      </c>
      <c r="I353" s="467"/>
      <c r="J353" s="468"/>
      <c r="K353" s="469">
        <v>1</v>
      </c>
      <c r="L353" s="458">
        <f t="shared" si="26"/>
        <v>1</v>
      </c>
      <c r="M353" s="469"/>
      <c r="N353" t="str">
        <f t="shared" si="27"/>
        <v>5</v>
      </c>
      <c r="O353" s="470"/>
      <c r="P353" s="471"/>
      <c r="Q353" s="472"/>
      <c r="R353" s="473"/>
      <c r="T353" s="473"/>
      <c r="U353" s="467"/>
    </row>
    <row r="354" spans="1:21" ht="12.75" hidden="1">
      <c r="A354" s="418"/>
      <c r="B354" s="623">
        <v>3106</v>
      </c>
      <c r="C354" s="463">
        <f t="shared" si="28"/>
        <v>1</v>
      </c>
      <c r="D354" s="476" t="s">
        <v>55</v>
      </c>
      <c r="E354" s="510" t="s">
        <v>94</v>
      </c>
      <c r="F354" s="465">
        <f t="shared" si="29"/>
        <v>566219</v>
      </c>
      <c r="G354" s="475">
        <v>54.72</v>
      </c>
      <c r="H354" s="624">
        <f t="shared" si="30"/>
        <v>10347.569444444445</v>
      </c>
      <c r="I354" s="467"/>
      <c r="J354" s="468"/>
      <c r="K354" s="469">
        <v>1</v>
      </c>
      <c r="L354" s="458">
        <f t="shared" si="26"/>
        <v>1</v>
      </c>
      <c r="M354" s="469"/>
      <c r="N354" t="str">
        <f t="shared" si="27"/>
        <v>6</v>
      </c>
      <c r="O354" s="470"/>
      <c r="P354" s="471"/>
      <c r="Q354" s="472"/>
      <c r="R354" s="473"/>
      <c r="T354" s="473"/>
      <c r="U354" s="467"/>
    </row>
    <row r="355" spans="1:21" ht="12.75" hidden="1">
      <c r="A355" s="418"/>
      <c r="B355" s="623">
        <v>3107</v>
      </c>
      <c r="C355" s="463">
        <f t="shared" si="28"/>
        <v>1</v>
      </c>
      <c r="D355" s="476" t="s">
        <v>61</v>
      </c>
      <c r="E355" s="385" t="s">
        <v>94</v>
      </c>
      <c r="F355" s="465">
        <f t="shared" si="29"/>
        <v>1186721</v>
      </c>
      <c r="G355" s="475">
        <v>112.84</v>
      </c>
      <c r="H355" s="624">
        <f t="shared" si="30"/>
        <v>10516.846862814604</v>
      </c>
      <c r="I355" s="467"/>
      <c r="J355" s="468"/>
      <c r="K355" s="469">
        <v>1</v>
      </c>
      <c r="L355" s="458">
        <f t="shared" si="26"/>
        <v>1</v>
      </c>
      <c r="M355" s="469"/>
      <c r="N355" t="str">
        <f t="shared" si="27"/>
        <v>7</v>
      </c>
      <c r="O355" s="470"/>
      <c r="P355" s="471"/>
      <c r="Q355" s="472"/>
      <c r="R355" s="473"/>
      <c r="T355" s="473"/>
      <c r="U355" s="467"/>
    </row>
    <row r="356" spans="1:21" ht="12.75" hidden="1">
      <c r="A356" s="418"/>
      <c r="B356" s="623">
        <v>3108</v>
      </c>
      <c r="C356" s="463">
        <f t="shared" si="28"/>
        <v>1</v>
      </c>
      <c r="D356" s="476" t="s">
        <v>52</v>
      </c>
      <c r="E356" s="385" t="str">
        <f>VLOOKUP(B356,'Consulta1'!J:AJ,27,0)</f>
        <v>Fora de venda</v>
      </c>
      <c r="F356" s="465">
        <f t="shared" si="29"/>
        <v>834084</v>
      </c>
      <c r="G356" s="475">
        <v>81.739999999999995</v>
      </c>
      <c r="H356" s="624">
        <f t="shared" si="30"/>
        <v>10204.110594568143</v>
      </c>
      <c r="I356" s="467"/>
      <c r="J356" s="468"/>
      <c r="K356" s="469">
        <v>1</v>
      </c>
      <c r="L356" s="458">
        <f t="shared" si="26"/>
        <v>1</v>
      </c>
      <c r="M356" s="469"/>
      <c r="N356" t="str">
        <f t="shared" si="27"/>
        <v>8</v>
      </c>
      <c r="O356" s="470"/>
      <c r="P356" s="471"/>
      <c r="Q356" s="472"/>
      <c r="R356" s="473"/>
      <c r="T356" s="473"/>
      <c r="U356" s="467"/>
    </row>
    <row r="357" spans="1:21" ht="12.75" hidden="1">
      <c r="A357" s="418"/>
      <c r="B357" s="623">
        <v>3109</v>
      </c>
      <c r="C357" s="463">
        <f t="shared" si="28"/>
        <v>1</v>
      </c>
      <c r="D357" s="476" t="s">
        <v>52</v>
      </c>
      <c r="E357" s="385" t="str">
        <f>VLOOKUP(B357,'Consulta1'!J:AJ,27,0)</f>
        <v>Fora de venda</v>
      </c>
      <c r="F357" s="465">
        <f t="shared" si="29"/>
        <v>786023</v>
      </c>
      <c r="G357" s="475">
        <v>77.03</v>
      </c>
      <c r="H357" s="624">
        <f t="shared" si="30"/>
        <v>10204.115279761132</v>
      </c>
      <c r="I357" s="467"/>
      <c r="J357" s="468"/>
      <c r="K357" s="469">
        <v>1</v>
      </c>
      <c r="L357" s="458">
        <f t="shared" si="26"/>
        <v>1</v>
      </c>
      <c r="M357" s="469"/>
      <c r="N357" t="str">
        <f t="shared" si="27"/>
        <v>9</v>
      </c>
      <c r="O357" s="470"/>
      <c r="P357" s="471"/>
      <c r="Q357" s="472"/>
      <c r="R357" s="473"/>
      <c r="T357" s="473"/>
      <c r="U357" s="467"/>
    </row>
    <row r="358" spans="1:21" ht="12.75" hidden="1">
      <c r="A358" s="418"/>
      <c r="B358" s="623">
        <v>3110</v>
      </c>
      <c r="C358" s="463">
        <f t="shared" si="28"/>
        <v>1</v>
      </c>
      <c r="D358" s="476" t="s">
        <v>55</v>
      </c>
      <c r="E358" s="385" t="s">
        <v>94</v>
      </c>
      <c r="F358" s="465">
        <f t="shared" si="29"/>
        <v>576153</v>
      </c>
      <c r="G358" s="475">
        <v>55.68</v>
      </c>
      <c r="H358" s="624">
        <f t="shared" si="30"/>
        <v>10347.575431034484</v>
      </c>
      <c r="I358" s="467"/>
      <c r="J358" s="468"/>
      <c r="K358" s="469">
        <v>1</v>
      </c>
      <c r="L358" s="458">
        <f t="shared" si="26"/>
        <v>1</v>
      </c>
      <c r="M358" s="469"/>
      <c r="N358" t="str">
        <f t="shared" si="27"/>
        <v>0</v>
      </c>
      <c r="O358" s="470"/>
      <c r="P358" s="471"/>
      <c r="Q358" s="472"/>
      <c r="R358" s="473"/>
      <c r="T358" s="473"/>
      <c r="U358" s="467"/>
    </row>
    <row r="359" spans="1:21" ht="12.75" hidden="1">
      <c r="A359" s="418"/>
      <c r="B359" s="623">
        <v>3201</v>
      </c>
      <c r="C359" s="463">
        <f t="shared" si="28"/>
        <v>1</v>
      </c>
      <c r="D359" s="476" t="s">
        <v>52</v>
      </c>
      <c r="E359" s="510" t="s">
        <v>94</v>
      </c>
      <c r="F359" s="465">
        <f t="shared" si="29"/>
        <v>876738</v>
      </c>
      <c r="G359" s="475">
        <v>85.92</v>
      </c>
      <c r="H359" s="624">
        <f t="shared" si="30"/>
        <v>10204.120111731843</v>
      </c>
      <c r="I359" s="467"/>
      <c r="J359" s="468"/>
      <c r="K359" s="469">
        <v>1</v>
      </c>
      <c r="L359" s="458">
        <f t="shared" si="26"/>
        <v>1</v>
      </c>
      <c r="M359" s="469"/>
      <c r="N359" t="str">
        <f t="shared" si="27"/>
        <v>1</v>
      </c>
      <c r="O359" s="470"/>
      <c r="P359" s="471"/>
      <c r="Q359" s="472"/>
      <c r="R359" s="473"/>
      <c r="T359" s="473"/>
      <c r="U359" s="467"/>
    </row>
    <row r="360" spans="1:21" ht="12.75" hidden="1">
      <c r="A360" s="418"/>
      <c r="B360" s="623">
        <v>3202</v>
      </c>
      <c r="C360" s="463">
        <f t="shared" si="28"/>
        <v>1</v>
      </c>
      <c r="D360" s="476" t="s">
        <v>61</v>
      </c>
      <c r="E360" s="510" t="s">
        <v>94</v>
      </c>
      <c r="F360" s="465">
        <f t="shared" si="29"/>
        <v>865852</v>
      </c>
      <c r="G360" s="475">
        <v>82.33</v>
      </c>
      <c r="H360" s="624">
        <f t="shared" si="30"/>
        <v>10516.846835904287</v>
      </c>
      <c r="I360" s="467"/>
      <c r="J360" s="468"/>
      <c r="K360" s="469">
        <v>1</v>
      </c>
      <c r="L360" s="458">
        <f t="shared" ref="L360:L401" si="31">SUM(I360:K360)</f>
        <v>1</v>
      </c>
      <c r="M360" s="469"/>
      <c r="N360" t="str">
        <f t="shared" ref="N360:N401" si="32">RIGHT(B360,1)</f>
        <v>2</v>
      </c>
      <c r="O360" s="470"/>
      <c r="P360" s="471"/>
      <c r="Q360" s="472"/>
      <c r="R360" s="473"/>
      <c r="T360" s="473"/>
      <c r="U360" s="467"/>
    </row>
    <row r="361" spans="1:21" ht="12.75" hidden="1">
      <c r="A361" s="418"/>
      <c r="B361" s="623">
        <v>3203</v>
      </c>
      <c r="C361" s="463">
        <f t="shared" si="28"/>
        <v>1</v>
      </c>
      <c r="D361" s="476" t="s">
        <v>52</v>
      </c>
      <c r="E361" s="385" t="str">
        <f>VLOOKUP(B361,'Consulta1'!J:AJ,27,0)</f>
        <v>Fora de venda</v>
      </c>
      <c r="F361" s="465">
        <f t="shared" si="29"/>
        <v>895411</v>
      </c>
      <c r="G361" s="475">
        <v>87.75</v>
      </c>
      <c r="H361" s="624">
        <f t="shared" si="30"/>
        <v>10204.11396011396</v>
      </c>
      <c r="I361" s="467"/>
      <c r="J361" s="468"/>
      <c r="K361" s="469">
        <v>1</v>
      </c>
      <c r="L361" s="458">
        <f t="shared" si="31"/>
        <v>1</v>
      </c>
      <c r="M361" s="469"/>
      <c r="N361" t="str">
        <f t="shared" si="32"/>
        <v>3</v>
      </c>
      <c r="O361" s="470"/>
      <c r="P361" s="471"/>
      <c r="Q361" s="472"/>
      <c r="R361" s="473"/>
      <c r="T361" s="473"/>
      <c r="U361" s="467"/>
    </row>
    <row r="362" spans="1:21" ht="12.75" hidden="1">
      <c r="A362" s="418"/>
      <c r="B362" s="623">
        <v>3204</v>
      </c>
      <c r="C362" s="463">
        <f t="shared" si="28"/>
        <v>1</v>
      </c>
      <c r="D362" s="476" t="s">
        <v>55</v>
      </c>
      <c r="E362" s="385" t="s">
        <v>94</v>
      </c>
      <c r="F362" s="465">
        <f t="shared" si="29"/>
        <v>570255</v>
      </c>
      <c r="G362" s="475">
        <v>55.11</v>
      </c>
      <c r="H362" s="624">
        <f t="shared" si="30"/>
        <v>10347.57757212847</v>
      </c>
      <c r="I362" s="467"/>
      <c r="J362" s="468"/>
      <c r="K362" s="469">
        <v>1</v>
      </c>
      <c r="L362" s="458">
        <f t="shared" si="31"/>
        <v>1</v>
      </c>
      <c r="M362" s="469"/>
      <c r="N362" t="str">
        <f t="shared" si="32"/>
        <v>4</v>
      </c>
      <c r="O362" s="470"/>
      <c r="P362" s="471"/>
      <c r="Q362" s="472"/>
      <c r="R362" s="473"/>
      <c r="T362" s="473"/>
      <c r="U362" s="467"/>
    </row>
    <row r="363" spans="1:21" ht="12.75" hidden="1">
      <c r="A363" s="418"/>
      <c r="B363" s="623">
        <v>3205</v>
      </c>
      <c r="C363" s="463">
        <f t="shared" si="28"/>
        <v>1</v>
      </c>
      <c r="D363" s="476" t="s">
        <v>55</v>
      </c>
      <c r="E363" s="510" t="s">
        <v>94</v>
      </c>
      <c r="F363" s="465">
        <f t="shared" si="29"/>
        <v>582361</v>
      </c>
      <c r="G363" s="475">
        <v>56.28</v>
      </c>
      <c r="H363" s="624">
        <f t="shared" si="30"/>
        <v>10347.565742714996</v>
      </c>
      <c r="I363" s="467"/>
      <c r="J363" s="468"/>
      <c r="K363" s="469">
        <v>1</v>
      </c>
      <c r="L363" s="458">
        <f t="shared" si="31"/>
        <v>1</v>
      </c>
      <c r="M363" s="469"/>
      <c r="N363" t="str">
        <f t="shared" si="32"/>
        <v>5</v>
      </c>
      <c r="O363" s="470"/>
      <c r="P363" s="471"/>
      <c r="Q363" s="472"/>
      <c r="R363" s="473"/>
      <c r="T363" s="473"/>
      <c r="U363" s="467"/>
    </row>
    <row r="364" spans="1:21" ht="12.75" hidden="1">
      <c r="A364" s="418"/>
      <c r="B364" s="623">
        <v>3206</v>
      </c>
      <c r="C364" s="463">
        <f t="shared" si="28"/>
        <v>1</v>
      </c>
      <c r="D364" s="476" t="s">
        <v>55</v>
      </c>
      <c r="E364" s="385" t="str">
        <f>VLOOKUP(B364,'Consulta1'!J:AJ,27,0)</f>
        <v>Fora de venda</v>
      </c>
      <c r="F364" s="465">
        <f t="shared" si="29"/>
        <v>549249</v>
      </c>
      <c r="G364" s="475">
        <v>53.08</v>
      </c>
      <c r="H364" s="624">
        <f t="shared" si="30"/>
        <v>10347.569706103994</v>
      </c>
      <c r="I364" s="467"/>
      <c r="J364" s="468"/>
      <c r="K364" s="469">
        <v>1</v>
      </c>
      <c r="L364" s="458">
        <f t="shared" si="31"/>
        <v>1</v>
      </c>
      <c r="M364" s="469"/>
      <c r="N364" t="str">
        <f t="shared" si="32"/>
        <v>6</v>
      </c>
      <c r="O364" s="470"/>
      <c r="P364" s="471"/>
      <c r="Q364" s="472"/>
      <c r="R364" s="473"/>
      <c r="T364" s="473"/>
      <c r="U364" s="467"/>
    </row>
    <row r="365" spans="1:21" ht="12.75" hidden="1">
      <c r="A365" s="524" t="s">
        <v>97</v>
      </c>
      <c r="B365" s="623">
        <v>3207</v>
      </c>
      <c r="C365" s="463">
        <f t="shared" si="28"/>
        <v>1</v>
      </c>
      <c r="D365" s="476" t="s">
        <v>61</v>
      </c>
      <c r="E365" s="510" t="s">
        <v>96</v>
      </c>
      <c r="F365" s="465">
        <f t="shared" si="29"/>
        <v>1233310</v>
      </c>
      <c r="G365" s="475">
        <v>117.27</v>
      </c>
      <c r="H365" s="624">
        <f t="shared" si="30"/>
        <v>10516.841476933572</v>
      </c>
      <c r="I365" s="467"/>
      <c r="J365" s="468"/>
      <c r="K365" s="469">
        <v>1</v>
      </c>
      <c r="L365" s="458">
        <f t="shared" si="31"/>
        <v>1</v>
      </c>
      <c r="M365" s="469"/>
      <c r="N365" t="str">
        <f t="shared" si="32"/>
        <v>7</v>
      </c>
      <c r="O365" s="470"/>
      <c r="P365" s="471"/>
      <c r="Q365" s="472"/>
      <c r="R365" s="473"/>
      <c r="T365" s="473"/>
      <c r="U365" s="467"/>
    </row>
    <row r="366" spans="1:21" ht="12.75" hidden="1">
      <c r="A366" s="418"/>
      <c r="B366" s="623">
        <v>3208</v>
      </c>
      <c r="C366" s="463">
        <f t="shared" si="28"/>
        <v>1</v>
      </c>
      <c r="D366" s="476" t="s">
        <v>52</v>
      </c>
      <c r="E366" s="385" t="str">
        <f>VLOOKUP(B366,'Consulta1'!J:AJ,27,0)</f>
        <v>Fora de venda</v>
      </c>
      <c r="F366" s="465">
        <f t="shared" si="29"/>
        <v>833574</v>
      </c>
      <c r="G366" s="475">
        <v>81.69</v>
      </c>
      <c r="H366" s="624">
        <f t="shared" si="30"/>
        <v>10204.113110539845</v>
      </c>
      <c r="I366" s="467"/>
      <c r="J366" s="468"/>
      <c r="K366" s="469">
        <v>1</v>
      </c>
      <c r="L366" s="458">
        <f t="shared" si="31"/>
        <v>1</v>
      </c>
      <c r="M366" s="469"/>
      <c r="N366" t="str">
        <f t="shared" si="32"/>
        <v>8</v>
      </c>
      <c r="O366" s="470"/>
      <c r="P366" s="471"/>
      <c r="Q366" s="472"/>
      <c r="R366" s="473"/>
      <c r="T366" s="473"/>
      <c r="U366" s="467"/>
    </row>
    <row r="367" spans="1:21" ht="12.75" hidden="1">
      <c r="A367" s="418"/>
      <c r="B367" s="623">
        <v>3209</v>
      </c>
      <c r="C367" s="463">
        <f t="shared" si="28"/>
        <v>1</v>
      </c>
      <c r="D367" s="476" t="s">
        <v>52</v>
      </c>
      <c r="E367" s="385" t="str">
        <f>VLOOKUP(B367,'Consulta1'!J:AJ,27,0)</f>
        <v>Fora de venda</v>
      </c>
      <c r="F367" s="465">
        <f t="shared" si="29"/>
        <v>781839</v>
      </c>
      <c r="G367" s="475">
        <v>76.62</v>
      </c>
      <c r="H367" s="624">
        <f t="shared" si="30"/>
        <v>10204.111198120594</v>
      </c>
      <c r="I367" s="467"/>
      <c r="J367" s="468"/>
      <c r="K367" s="469">
        <v>1</v>
      </c>
      <c r="L367" s="458">
        <f t="shared" si="31"/>
        <v>1</v>
      </c>
      <c r="M367" s="469"/>
      <c r="N367" t="str">
        <f t="shared" si="32"/>
        <v>9</v>
      </c>
      <c r="O367" s="470"/>
      <c r="P367" s="471"/>
      <c r="Q367" s="472"/>
      <c r="R367" s="473"/>
      <c r="T367" s="473"/>
      <c r="U367" s="467"/>
    </row>
    <row r="368" spans="1:21" ht="12.75" hidden="1">
      <c r="A368" s="418"/>
      <c r="B368" s="623">
        <v>3210</v>
      </c>
      <c r="C368" s="463">
        <f t="shared" si="28"/>
        <v>1</v>
      </c>
      <c r="D368" s="476" t="s">
        <v>55</v>
      </c>
      <c r="E368" s="510" t="s">
        <v>94</v>
      </c>
      <c r="F368" s="465">
        <f t="shared" si="29"/>
        <v>556596</v>
      </c>
      <c r="G368" s="475">
        <v>53.79</v>
      </c>
      <c r="H368" s="624">
        <f t="shared" si="30"/>
        <v>10347.573898494144</v>
      </c>
      <c r="I368" s="467"/>
      <c r="J368" s="468"/>
      <c r="K368" s="469">
        <v>1</v>
      </c>
      <c r="L368" s="458">
        <f t="shared" si="31"/>
        <v>1</v>
      </c>
      <c r="M368" s="469"/>
      <c r="N368" t="str">
        <f t="shared" si="32"/>
        <v>0</v>
      </c>
      <c r="O368" s="470"/>
      <c r="P368" s="471"/>
      <c r="Q368" s="472"/>
      <c r="R368" s="473"/>
      <c r="T368" s="473"/>
      <c r="U368" s="467"/>
    </row>
    <row r="369" spans="1:21" ht="12.75" hidden="1">
      <c r="A369" s="418"/>
      <c r="B369" s="623">
        <v>3301</v>
      </c>
      <c r="C369" s="463">
        <f t="shared" si="28"/>
        <v>1</v>
      </c>
      <c r="D369" s="476" t="s">
        <v>52</v>
      </c>
      <c r="E369" s="385" t="s">
        <v>94</v>
      </c>
      <c r="F369" s="465">
        <f t="shared" si="29"/>
        <v>882044</v>
      </c>
      <c r="G369" s="475">
        <v>86.44</v>
      </c>
      <c r="H369" s="624">
        <f t="shared" si="30"/>
        <v>10204.118463674225</v>
      </c>
      <c r="I369" s="467"/>
      <c r="J369" s="468"/>
      <c r="K369" s="469">
        <v>1</v>
      </c>
      <c r="L369" s="458">
        <f t="shared" si="31"/>
        <v>1</v>
      </c>
      <c r="M369" s="469"/>
      <c r="N369" t="str">
        <f t="shared" si="32"/>
        <v>1</v>
      </c>
      <c r="O369" s="470"/>
      <c r="P369" s="471"/>
      <c r="Q369" s="472"/>
      <c r="R369" s="473"/>
      <c r="T369" s="473"/>
      <c r="U369" s="467"/>
    </row>
    <row r="370" spans="1:21" ht="12.75" hidden="1">
      <c r="A370" s="418"/>
      <c r="B370" s="623">
        <v>3302</v>
      </c>
      <c r="C370" s="463">
        <f t="shared" si="28"/>
        <v>1</v>
      </c>
      <c r="D370" s="476" t="s">
        <v>61</v>
      </c>
      <c r="E370" s="510" t="s">
        <v>94</v>
      </c>
      <c r="F370" s="465">
        <f t="shared" si="29"/>
        <v>857018</v>
      </c>
      <c r="G370" s="475">
        <v>81.489999999999995</v>
      </c>
      <c r="H370" s="624">
        <f t="shared" si="30"/>
        <v>10516.848693091177</v>
      </c>
      <c r="I370" s="467"/>
      <c r="J370" s="468"/>
      <c r="K370" s="469">
        <v>1</v>
      </c>
      <c r="L370" s="458">
        <f t="shared" si="31"/>
        <v>1</v>
      </c>
      <c r="M370" s="469"/>
      <c r="N370" t="str">
        <f t="shared" si="32"/>
        <v>2</v>
      </c>
      <c r="O370" s="470"/>
      <c r="P370" s="471"/>
      <c r="Q370" s="472"/>
      <c r="R370" s="473"/>
      <c r="T370" s="473"/>
      <c r="U370" s="467"/>
    </row>
    <row r="371" spans="1:21" ht="12.75" hidden="1">
      <c r="A371" s="418"/>
      <c r="B371" s="623">
        <v>3303</v>
      </c>
      <c r="C371" s="463">
        <f t="shared" si="28"/>
        <v>1</v>
      </c>
      <c r="D371" s="476" t="s">
        <v>52</v>
      </c>
      <c r="E371" s="510" t="s">
        <v>94</v>
      </c>
      <c r="F371" s="465">
        <f t="shared" si="29"/>
        <v>862350</v>
      </c>
      <c r="G371" s="475">
        <v>84.51</v>
      </c>
      <c r="H371" s="624">
        <f t="shared" si="30"/>
        <v>10204.117855875043</v>
      </c>
      <c r="I371" s="467"/>
      <c r="J371" s="468"/>
      <c r="K371" s="469">
        <v>1</v>
      </c>
      <c r="L371" s="458">
        <f t="shared" si="31"/>
        <v>1</v>
      </c>
      <c r="M371" s="469"/>
      <c r="N371" t="str">
        <f t="shared" si="32"/>
        <v>3</v>
      </c>
      <c r="O371" s="470"/>
      <c r="P371" s="471"/>
      <c r="Q371" s="472"/>
      <c r="R371" s="473"/>
      <c r="T371" s="473"/>
      <c r="U371" s="467"/>
    </row>
    <row r="372" spans="1:21" ht="12.75" hidden="1">
      <c r="A372" s="418"/>
      <c r="B372" s="623">
        <v>3304</v>
      </c>
      <c r="C372" s="463">
        <f t="shared" si="28"/>
        <v>1</v>
      </c>
      <c r="D372" s="476" t="s">
        <v>55</v>
      </c>
      <c r="E372" s="385" t="s">
        <v>94</v>
      </c>
      <c r="F372" s="465">
        <f t="shared" si="29"/>
        <v>563529</v>
      </c>
      <c r="G372" s="475">
        <v>54.46</v>
      </c>
      <c r="H372" s="624">
        <f t="shared" si="30"/>
        <v>10347.576202717592</v>
      </c>
      <c r="I372" s="467"/>
      <c r="J372" s="468"/>
      <c r="K372" s="469">
        <v>1</v>
      </c>
      <c r="L372" s="458">
        <f t="shared" si="31"/>
        <v>1</v>
      </c>
      <c r="M372" s="469"/>
      <c r="N372" t="str">
        <f t="shared" si="32"/>
        <v>4</v>
      </c>
      <c r="O372" s="470"/>
      <c r="P372" s="471"/>
      <c r="Q372" s="472"/>
      <c r="R372" s="473"/>
      <c r="T372" s="473"/>
      <c r="U372" s="467"/>
    </row>
    <row r="373" spans="1:21" ht="12.75" hidden="1">
      <c r="A373" s="418"/>
      <c r="B373" s="623">
        <v>3305</v>
      </c>
      <c r="C373" s="463">
        <f t="shared" si="28"/>
        <v>1</v>
      </c>
      <c r="D373" s="476" t="s">
        <v>55</v>
      </c>
      <c r="E373" s="385" t="s">
        <v>94</v>
      </c>
      <c r="F373" s="465">
        <f t="shared" si="29"/>
        <v>581223</v>
      </c>
      <c r="G373" s="475">
        <v>56.17</v>
      </c>
      <c r="H373" s="624">
        <f t="shared" si="30"/>
        <v>10347.569877158625</v>
      </c>
      <c r="I373" s="467"/>
      <c r="J373" s="468"/>
      <c r="K373" s="469">
        <v>1</v>
      </c>
      <c r="L373" s="458">
        <f t="shared" si="31"/>
        <v>1</v>
      </c>
      <c r="M373" s="469"/>
      <c r="N373" t="str">
        <f t="shared" si="32"/>
        <v>5</v>
      </c>
      <c r="O373" s="470"/>
      <c r="P373" s="471"/>
      <c r="Q373" s="472"/>
      <c r="R373" s="473"/>
      <c r="T373" s="473"/>
      <c r="U373" s="467"/>
    </row>
    <row r="374" spans="1:21" ht="12.75" hidden="1">
      <c r="A374" s="418"/>
      <c r="B374" s="623">
        <v>3306</v>
      </c>
      <c r="C374" s="463">
        <f t="shared" si="28"/>
        <v>1</v>
      </c>
      <c r="D374" s="476" t="s">
        <v>55</v>
      </c>
      <c r="E374" s="385" t="s">
        <v>94</v>
      </c>
      <c r="F374" s="465">
        <f t="shared" si="29"/>
        <v>553905</v>
      </c>
      <c r="G374" s="475">
        <v>53.53</v>
      </c>
      <c r="H374" s="624">
        <f t="shared" si="30"/>
        <v>10347.562114702036</v>
      </c>
      <c r="I374" s="467"/>
      <c r="J374" s="468"/>
      <c r="K374" s="469">
        <v>1</v>
      </c>
      <c r="L374" s="458">
        <f t="shared" si="31"/>
        <v>1</v>
      </c>
      <c r="M374" s="469"/>
      <c r="N374" t="str">
        <f t="shared" si="32"/>
        <v>6</v>
      </c>
      <c r="O374" s="470"/>
      <c r="P374" s="471"/>
      <c r="Q374" s="472"/>
      <c r="R374" s="473"/>
      <c r="T374" s="473"/>
      <c r="U374" s="467"/>
    </row>
    <row r="375" spans="1:21" ht="12.75" hidden="1">
      <c r="A375" s="418"/>
      <c r="B375" s="623">
        <v>3307</v>
      </c>
      <c r="C375" s="463">
        <f t="shared" si="28"/>
        <v>1</v>
      </c>
      <c r="D375" s="476" t="s">
        <v>61</v>
      </c>
      <c r="E375" s="385" t="str">
        <f>VLOOKUP(B375,'Consulta1'!J:AJ,27,0)</f>
        <v>Fora de venda</v>
      </c>
      <c r="F375" s="465">
        <f t="shared" si="29"/>
        <v>1197027</v>
      </c>
      <c r="G375" s="475">
        <v>113.82000000000001</v>
      </c>
      <c r="H375" s="624">
        <f t="shared" si="30"/>
        <v>10516.842382709541</v>
      </c>
      <c r="I375" s="467"/>
      <c r="J375" s="468"/>
      <c r="K375" s="469">
        <v>1</v>
      </c>
      <c r="L375" s="458">
        <f t="shared" si="31"/>
        <v>1</v>
      </c>
      <c r="M375" s="469"/>
      <c r="N375" t="str">
        <f t="shared" si="32"/>
        <v>7</v>
      </c>
      <c r="O375" s="470"/>
      <c r="P375" s="471"/>
      <c r="Q375" s="472"/>
      <c r="R375" s="473"/>
      <c r="T375" s="473"/>
      <c r="U375" s="467"/>
    </row>
    <row r="376" spans="1:21" ht="12.75" hidden="1">
      <c r="A376" s="418"/>
      <c r="B376" s="623">
        <v>3308</v>
      </c>
      <c r="C376" s="463">
        <f t="shared" si="28"/>
        <v>1</v>
      </c>
      <c r="D376" s="476" t="s">
        <v>52</v>
      </c>
      <c r="E376" s="385" t="s">
        <v>94</v>
      </c>
      <c r="F376" s="465">
        <f t="shared" si="29"/>
        <v>844085</v>
      </c>
      <c r="G376" s="475">
        <v>82.72</v>
      </c>
      <c r="H376" s="624">
        <f t="shared" si="30"/>
        <v>10204.122340425532</v>
      </c>
      <c r="I376" s="467"/>
      <c r="J376" s="468"/>
      <c r="K376" s="469">
        <v>1</v>
      </c>
      <c r="L376" s="458">
        <f t="shared" si="31"/>
        <v>1</v>
      </c>
      <c r="M376" s="469"/>
      <c r="N376" t="str">
        <f t="shared" si="32"/>
        <v>8</v>
      </c>
      <c r="O376" s="470"/>
      <c r="P376" s="471"/>
      <c r="Q376" s="472"/>
      <c r="R376" s="473"/>
      <c r="T376" s="473"/>
      <c r="U376" s="467"/>
    </row>
    <row r="377" spans="1:21" ht="12.75" hidden="1">
      <c r="A377" s="418"/>
      <c r="B377" s="623">
        <v>3309</v>
      </c>
      <c r="C377" s="463">
        <f t="shared" si="28"/>
        <v>1</v>
      </c>
      <c r="D377" s="476" t="s">
        <v>52</v>
      </c>
      <c r="E377" s="385" t="s">
        <v>94</v>
      </c>
      <c r="F377" s="465">
        <f t="shared" si="29"/>
        <v>795921</v>
      </c>
      <c r="G377" s="475">
        <v>78</v>
      </c>
      <c r="H377" s="624">
        <f t="shared" si="30"/>
        <v>10204.115384615385</v>
      </c>
      <c r="I377" s="467"/>
      <c r="J377" s="468"/>
      <c r="K377" s="469">
        <v>1</v>
      </c>
      <c r="L377" s="458">
        <f t="shared" si="31"/>
        <v>1</v>
      </c>
      <c r="M377" s="469"/>
      <c r="N377" t="str">
        <f t="shared" si="32"/>
        <v>9</v>
      </c>
      <c r="O377" s="470"/>
      <c r="P377" s="471"/>
      <c r="Q377" s="472"/>
      <c r="R377" s="473"/>
      <c r="T377" s="473"/>
      <c r="U377" s="467"/>
    </row>
    <row r="378" spans="1:21" ht="12.75" hidden="1">
      <c r="A378" s="418"/>
      <c r="B378" s="623">
        <v>3310</v>
      </c>
      <c r="C378" s="463">
        <f t="shared" si="28"/>
        <v>1</v>
      </c>
      <c r="D378" s="476" t="s">
        <v>55</v>
      </c>
      <c r="E378" s="385" t="s">
        <v>94</v>
      </c>
      <c r="F378" s="465">
        <f t="shared" si="29"/>
        <v>551008</v>
      </c>
      <c r="G378" s="475">
        <v>53.25</v>
      </c>
      <c r="H378" s="624">
        <f t="shared" si="30"/>
        <v>10347.568075117371</v>
      </c>
      <c r="I378" s="467"/>
      <c r="J378" s="468"/>
      <c r="K378" s="469">
        <v>1</v>
      </c>
      <c r="L378" s="458">
        <f t="shared" si="31"/>
        <v>1</v>
      </c>
      <c r="M378" s="469"/>
      <c r="N378" t="str">
        <f t="shared" si="32"/>
        <v>0</v>
      </c>
      <c r="O378" s="470"/>
      <c r="P378" s="471"/>
      <c r="Q378" s="472"/>
      <c r="R378" s="473"/>
      <c r="T378" s="473"/>
      <c r="U378" s="467"/>
    </row>
    <row r="379" spans="1:21" ht="12.75" hidden="1">
      <c r="A379" s="418"/>
      <c r="B379" s="623">
        <v>3401</v>
      </c>
      <c r="C379" s="463">
        <f t="shared" si="28"/>
        <v>1</v>
      </c>
      <c r="D379" s="476" t="s">
        <v>52</v>
      </c>
      <c r="E379" s="385" t="str">
        <f>VLOOKUP(B379,'Consulta1'!J:AJ,27,0)</f>
        <v>Fora de venda</v>
      </c>
      <c r="F379" s="465">
        <f t="shared" si="29"/>
        <v>874187</v>
      </c>
      <c r="G379" s="475">
        <v>85.67</v>
      </c>
      <c r="H379" s="624">
        <f t="shared" si="30"/>
        <v>10204.120462238823</v>
      </c>
      <c r="I379" s="467"/>
      <c r="J379" s="468"/>
      <c r="K379" s="469">
        <v>1</v>
      </c>
      <c r="L379" s="458">
        <f t="shared" si="31"/>
        <v>1</v>
      </c>
      <c r="M379" s="469"/>
      <c r="N379" t="str">
        <f t="shared" si="32"/>
        <v>1</v>
      </c>
      <c r="O379" s="470"/>
      <c r="P379" s="471"/>
      <c r="Q379" s="472"/>
      <c r="R379" s="473"/>
      <c r="T379" s="473"/>
      <c r="U379" s="467"/>
    </row>
    <row r="380" spans="1:21" ht="12.75" hidden="1">
      <c r="A380" s="418"/>
      <c r="B380" s="623">
        <v>3402</v>
      </c>
      <c r="C380" s="463">
        <f t="shared" si="28"/>
        <v>1</v>
      </c>
      <c r="D380" s="476" t="s">
        <v>61</v>
      </c>
      <c r="E380" s="510" t="s">
        <v>94</v>
      </c>
      <c r="F380" s="465">
        <f t="shared" si="29"/>
        <v>847237</v>
      </c>
      <c r="G380" s="475">
        <v>80.56</v>
      </c>
      <c r="H380" s="624">
        <f t="shared" si="30"/>
        <v>10516.844587884805</v>
      </c>
      <c r="I380" s="467"/>
      <c r="J380" s="468"/>
      <c r="K380" s="469">
        <v>1</v>
      </c>
      <c r="L380" s="458">
        <f t="shared" si="31"/>
        <v>1</v>
      </c>
      <c r="M380" s="469"/>
      <c r="N380" t="str">
        <f t="shared" si="32"/>
        <v>2</v>
      </c>
      <c r="O380" s="470"/>
      <c r="P380" s="471"/>
      <c r="Q380" s="472"/>
      <c r="R380" s="473"/>
      <c r="T380" s="473"/>
      <c r="U380" s="467"/>
    </row>
    <row r="381" spans="1:21" ht="12.75" hidden="1">
      <c r="A381" s="418"/>
      <c r="B381" s="623">
        <v>3403</v>
      </c>
      <c r="C381" s="463">
        <f t="shared" si="28"/>
        <v>1</v>
      </c>
      <c r="D381" s="476" t="s">
        <v>52</v>
      </c>
      <c r="E381" s="510" t="s">
        <v>94</v>
      </c>
      <c r="F381" s="465">
        <f t="shared" si="29"/>
        <v>873268</v>
      </c>
      <c r="G381" s="475">
        <v>85.58</v>
      </c>
      <c r="H381" s="624">
        <f t="shared" si="30"/>
        <v>10204.113110539845</v>
      </c>
      <c r="I381" s="467"/>
      <c r="J381" s="468"/>
      <c r="K381" s="469">
        <v>1</v>
      </c>
      <c r="L381" s="458">
        <f t="shared" si="31"/>
        <v>1</v>
      </c>
      <c r="M381" s="469"/>
      <c r="N381" t="str">
        <f t="shared" si="32"/>
        <v>3</v>
      </c>
      <c r="O381" s="470"/>
      <c r="P381" s="471"/>
      <c r="Q381" s="472"/>
      <c r="R381" s="473"/>
      <c r="T381" s="473"/>
      <c r="U381" s="467"/>
    </row>
    <row r="382" spans="1:21" ht="12.75" hidden="1">
      <c r="A382" s="418"/>
      <c r="B382" s="623">
        <v>3404</v>
      </c>
      <c r="C382" s="463">
        <f t="shared" si="28"/>
        <v>1</v>
      </c>
      <c r="D382" s="476" t="s">
        <v>55</v>
      </c>
      <c r="E382" s="510" t="s">
        <v>94</v>
      </c>
      <c r="F382" s="465">
        <f t="shared" si="29"/>
        <v>570461</v>
      </c>
      <c r="G382" s="475">
        <v>55.13</v>
      </c>
      <c r="H382" s="624">
        <f t="shared" si="30"/>
        <v>10347.560311989842</v>
      </c>
      <c r="I382" s="467"/>
      <c r="J382" s="468"/>
      <c r="K382" s="469">
        <v>1</v>
      </c>
      <c r="L382" s="458">
        <f t="shared" si="31"/>
        <v>1</v>
      </c>
      <c r="M382" s="469"/>
      <c r="N382" t="str">
        <f t="shared" si="32"/>
        <v>4</v>
      </c>
      <c r="O382" s="470"/>
      <c r="P382" s="471"/>
      <c r="Q382" s="472"/>
      <c r="R382" s="473"/>
      <c r="T382" s="473"/>
      <c r="U382" s="467"/>
    </row>
    <row r="383" spans="1:21" ht="12.75" hidden="1">
      <c r="A383" s="418"/>
      <c r="B383" s="623">
        <v>3405</v>
      </c>
      <c r="C383" s="463">
        <f t="shared" si="28"/>
        <v>1</v>
      </c>
      <c r="D383" s="476" t="s">
        <v>55</v>
      </c>
      <c r="E383" s="510" t="s">
        <v>94</v>
      </c>
      <c r="F383" s="465">
        <f t="shared" si="29"/>
        <v>570979</v>
      </c>
      <c r="G383" s="475">
        <v>55.18</v>
      </c>
      <c r="H383" s="624">
        <f t="shared" si="30"/>
        <v>10347.571583907213</v>
      </c>
      <c r="I383" s="467"/>
      <c r="J383" s="468"/>
      <c r="K383" s="469">
        <v>1</v>
      </c>
      <c r="L383" s="458">
        <f t="shared" si="31"/>
        <v>1</v>
      </c>
      <c r="M383" s="469"/>
      <c r="N383" t="str">
        <f t="shared" si="32"/>
        <v>5</v>
      </c>
      <c r="O383" s="470"/>
      <c r="P383" s="471"/>
      <c r="Q383" s="472"/>
      <c r="R383" s="473"/>
      <c r="T383" s="473"/>
      <c r="U383" s="467"/>
    </row>
    <row r="384" spans="1:21" ht="12.75" hidden="1">
      <c r="A384" s="418"/>
      <c r="B384" s="623">
        <v>3406</v>
      </c>
      <c r="C384" s="463">
        <f t="shared" si="28"/>
        <v>1</v>
      </c>
      <c r="D384" s="476" t="s">
        <v>55</v>
      </c>
      <c r="E384" s="385" t="str">
        <f>VLOOKUP(B384,'Consulta1'!J:AJ,27,0)</f>
        <v>Fora de venda</v>
      </c>
      <c r="F384" s="465">
        <f t="shared" si="29"/>
        <v>551422</v>
      </c>
      <c r="G384" s="475">
        <v>53.29</v>
      </c>
      <c r="H384" s="624">
        <f t="shared" si="30"/>
        <v>10347.569900544193</v>
      </c>
      <c r="I384" s="467"/>
      <c r="J384" s="468"/>
      <c r="K384" s="469">
        <v>1</v>
      </c>
      <c r="L384" s="458">
        <f t="shared" si="31"/>
        <v>1</v>
      </c>
      <c r="M384" s="469"/>
      <c r="N384" t="str">
        <f t="shared" si="32"/>
        <v>6</v>
      </c>
      <c r="O384" s="470"/>
      <c r="P384" s="471"/>
      <c r="Q384" s="472"/>
      <c r="R384" s="473"/>
      <c r="T384" s="473"/>
      <c r="U384" s="467"/>
    </row>
    <row r="385" spans="1:21" ht="12.75" hidden="1">
      <c r="A385" s="418"/>
      <c r="B385" s="623">
        <v>3407</v>
      </c>
      <c r="C385" s="463">
        <f t="shared" si="28"/>
        <v>1</v>
      </c>
      <c r="D385" s="476" t="s">
        <v>61</v>
      </c>
      <c r="E385" s="385" t="s">
        <v>94</v>
      </c>
      <c r="F385" s="465">
        <f t="shared" si="29"/>
        <v>1183145</v>
      </c>
      <c r="G385" s="475">
        <v>112.5</v>
      </c>
      <c r="H385" s="624">
        <f t="shared" si="30"/>
        <v>10516.844444444445</v>
      </c>
      <c r="I385" s="467"/>
      <c r="J385" s="468"/>
      <c r="K385" s="469">
        <v>1</v>
      </c>
      <c r="L385" s="458">
        <f t="shared" si="31"/>
        <v>1</v>
      </c>
      <c r="M385" s="469"/>
      <c r="N385" t="str">
        <f t="shared" si="32"/>
        <v>7</v>
      </c>
      <c r="O385" s="470"/>
      <c r="P385" s="471"/>
      <c r="Q385" s="472"/>
      <c r="R385" s="473"/>
      <c r="T385" s="473"/>
      <c r="U385" s="467"/>
    </row>
    <row r="386" spans="1:21" ht="12.75">
      <c r="A386" s="418"/>
      <c r="B386" s="623">
        <v>3408</v>
      </c>
      <c r="C386" s="463">
        <f t="shared" si="28"/>
        <v>1</v>
      </c>
      <c r="D386" s="476" t="s">
        <v>52</v>
      </c>
      <c r="E386" s="510" t="s">
        <v>95</v>
      </c>
      <c r="F386" s="465">
        <f t="shared" si="29"/>
        <v>841431</v>
      </c>
      <c r="G386" s="475">
        <v>82.46</v>
      </c>
      <c r="H386" s="624">
        <f t="shared" si="30"/>
        <v>10204.111084162019</v>
      </c>
      <c r="I386" s="467"/>
      <c r="J386" s="468"/>
      <c r="K386" s="469">
        <v>1</v>
      </c>
      <c r="L386" s="458">
        <f t="shared" si="31"/>
        <v>1</v>
      </c>
      <c r="M386" s="469"/>
      <c r="N386" t="str">
        <f t="shared" si="32"/>
        <v>8</v>
      </c>
      <c r="O386" s="470"/>
      <c r="P386" s="471"/>
      <c r="Q386" s="472"/>
      <c r="R386" s="473"/>
      <c r="T386" s="473"/>
      <c r="U386" s="467"/>
    </row>
    <row r="387" spans="1:21" ht="12.75" hidden="1">
      <c r="A387" s="418"/>
      <c r="B387" s="623">
        <v>3409</v>
      </c>
      <c r="C387" s="463">
        <f t="shared" si="28"/>
        <v>1</v>
      </c>
      <c r="D387" s="476" t="s">
        <v>52</v>
      </c>
      <c r="E387" s="510" t="s">
        <v>94</v>
      </c>
      <c r="F387" s="465">
        <f t="shared" si="29"/>
        <v>830309</v>
      </c>
      <c r="G387" s="475">
        <v>81.37</v>
      </c>
      <c r="H387" s="624">
        <f t="shared" si="30"/>
        <v>10204.116996436032</v>
      </c>
      <c r="I387" s="467"/>
      <c r="J387" s="468"/>
      <c r="K387" s="469">
        <v>1</v>
      </c>
      <c r="L387" s="458">
        <f t="shared" si="31"/>
        <v>1</v>
      </c>
      <c r="M387" s="469"/>
      <c r="N387" t="str">
        <f t="shared" si="32"/>
        <v>9</v>
      </c>
      <c r="O387" s="470"/>
      <c r="P387" s="471"/>
      <c r="Q387" s="472"/>
      <c r="R387" s="473"/>
      <c r="T387" s="473"/>
      <c r="U387" s="467"/>
    </row>
    <row r="388" spans="1:21" ht="12.75" hidden="1">
      <c r="A388" s="418"/>
      <c r="B388" s="623">
        <v>3410</v>
      </c>
      <c r="C388" s="463">
        <f t="shared" si="28"/>
        <v>1</v>
      </c>
      <c r="D388" s="476" t="s">
        <v>55</v>
      </c>
      <c r="E388" s="385" t="str">
        <f>VLOOKUP(B388,'Consulta1'!J:AJ,27,0)</f>
        <v>Fora de venda</v>
      </c>
      <c r="F388" s="465">
        <f t="shared" si="29"/>
        <v>546662</v>
      </c>
      <c r="G388" s="475">
        <v>52.83</v>
      </c>
      <c r="H388" s="624">
        <f t="shared" si="30"/>
        <v>10347.567669884536</v>
      </c>
      <c r="I388" s="467"/>
      <c r="J388" s="468"/>
      <c r="K388" s="469">
        <v>1</v>
      </c>
      <c r="L388" s="458">
        <f t="shared" si="31"/>
        <v>1</v>
      </c>
      <c r="M388" s="469"/>
      <c r="N388" t="str">
        <f t="shared" si="32"/>
        <v>0</v>
      </c>
      <c r="O388" s="470"/>
      <c r="P388" s="471"/>
      <c r="Q388" s="472"/>
      <c r="R388" s="473"/>
      <c r="T388" s="473"/>
      <c r="U388" s="467"/>
    </row>
    <row r="389" spans="1:21" ht="12.75" hidden="1">
      <c r="A389" s="418"/>
      <c r="B389" s="623">
        <v>3501</v>
      </c>
      <c r="C389" s="463">
        <f t="shared" si="28"/>
        <v>1</v>
      </c>
      <c r="D389" s="476" t="s">
        <v>52</v>
      </c>
      <c r="E389" s="510" t="s">
        <v>94</v>
      </c>
      <c r="F389" s="465">
        <f t="shared" si="29"/>
        <v>870717</v>
      </c>
      <c r="G389" s="475">
        <v>85.33</v>
      </c>
      <c r="H389" s="624">
        <f t="shared" si="30"/>
        <v>10204.113441931326</v>
      </c>
      <c r="I389" s="467"/>
      <c r="J389" s="468"/>
      <c r="K389" s="469">
        <v>1</v>
      </c>
      <c r="L389" s="458">
        <f t="shared" si="31"/>
        <v>1</v>
      </c>
      <c r="M389" s="469"/>
      <c r="N389" t="str">
        <f t="shared" si="32"/>
        <v>1</v>
      </c>
      <c r="O389" s="470"/>
      <c r="P389" s="471"/>
      <c r="Q389" s="472"/>
      <c r="R389" s="473"/>
      <c r="T389" s="473"/>
      <c r="U389" s="467"/>
    </row>
    <row r="390" spans="1:21" ht="12.75" hidden="1">
      <c r="A390" s="418"/>
      <c r="B390" s="623">
        <v>3502</v>
      </c>
      <c r="C390" s="463">
        <f t="shared" si="28"/>
        <v>1</v>
      </c>
      <c r="D390" s="476" t="s">
        <v>61</v>
      </c>
      <c r="E390" s="510" t="s">
        <v>94</v>
      </c>
      <c r="F390" s="465">
        <f t="shared" si="29"/>
        <v>844397</v>
      </c>
      <c r="G390" s="475">
        <v>80.290000000000006</v>
      </c>
      <c r="H390" s="624">
        <f t="shared" si="30"/>
        <v>10516.838958774442</v>
      </c>
      <c r="I390" s="467"/>
      <c r="J390" s="468"/>
      <c r="K390" s="469">
        <v>1</v>
      </c>
      <c r="L390" s="458">
        <f t="shared" si="31"/>
        <v>1</v>
      </c>
      <c r="M390" s="469"/>
      <c r="N390" t="str">
        <f t="shared" si="32"/>
        <v>2</v>
      </c>
      <c r="O390" s="470"/>
      <c r="P390" s="471"/>
      <c r="Q390" s="472"/>
      <c r="R390" s="473"/>
      <c r="T390" s="473"/>
      <c r="U390" s="467"/>
    </row>
    <row r="391" spans="1:21" ht="12.75" hidden="1">
      <c r="A391" s="418"/>
      <c r="B391" s="623">
        <v>3503</v>
      </c>
      <c r="C391" s="463">
        <f t="shared" si="28"/>
        <v>1</v>
      </c>
      <c r="D391" s="476" t="s">
        <v>52</v>
      </c>
      <c r="E391" s="510" t="s">
        <v>94</v>
      </c>
      <c r="F391" s="465">
        <f t="shared" si="29"/>
        <v>864289</v>
      </c>
      <c r="G391" s="475">
        <v>84.7</v>
      </c>
      <c r="H391" s="624">
        <f t="shared" si="30"/>
        <v>10204.120425029516</v>
      </c>
      <c r="I391" s="467"/>
      <c r="J391" s="468"/>
      <c r="K391" s="469">
        <v>1</v>
      </c>
      <c r="L391" s="458">
        <f t="shared" si="31"/>
        <v>1</v>
      </c>
      <c r="M391" s="469"/>
      <c r="N391" t="str">
        <f t="shared" si="32"/>
        <v>3</v>
      </c>
      <c r="O391" s="470"/>
      <c r="P391" s="471"/>
      <c r="Q391" s="472"/>
      <c r="R391" s="473"/>
      <c r="T391" s="473"/>
      <c r="U391" s="467"/>
    </row>
    <row r="392" spans="1:21" ht="12.75" hidden="1">
      <c r="A392" s="418"/>
      <c r="B392" s="623">
        <v>3504</v>
      </c>
      <c r="C392" s="463">
        <f t="shared" si="28"/>
        <v>1</v>
      </c>
      <c r="D392" s="476" t="s">
        <v>55</v>
      </c>
      <c r="E392" s="510" t="s">
        <v>94</v>
      </c>
      <c r="F392" s="465">
        <f t="shared" si="29"/>
        <v>558148</v>
      </c>
      <c r="G392" s="475">
        <v>53.940000000000005</v>
      </c>
      <c r="H392" s="624">
        <f t="shared" si="30"/>
        <v>10347.57137560252</v>
      </c>
      <c r="I392" s="467"/>
      <c r="J392" s="468"/>
      <c r="K392" s="469">
        <v>1</v>
      </c>
      <c r="L392" s="458">
        <f t="shared" si="31"/>
        <v>1</v>
      </c>
      <c r="M392" s="469"/>
      <c r="N392" t="str">
        <f t="shared" si="32"/>
        <v>4</v>
      </c>
      <c r="O392" s="470"/>
      <c r="P392" s="471"/>
      <c r="Q392" s="472"/>
      <c r="R392" s="473"/>
      <c r="T392" s="473"/>
      <c r="U392" s="467"/>
    </row>
    <row r="393" spans="1:21" ht="12.75" hidden="1">
      <c r="A393" s="418"/>
      <c r="B393" s="623">
        <v>3505</v>
      </c>
      <c r="C393" s="463">
        <f t="shared" si="28"/>
        <v>1</v>
      </c>
      <c r="D393" s="476" t="s">
        <v>55</v>
      </c>
      <c r="E393" s="510" t="s">
        <v>94</v>
      </c>
      <c r="F393" s="465">
        <f t="shared" si="29"/>
        <v>572221</v>
      </c>
      <c r="G393" s="475">
        <v>55.300000000000004</v>
      </c>
      <c r="H393" s="624">
        <f t="shared" si="30"/>
        <v>10347.57685352622</v>
      </c>
      <c r="I393" s="467"/>
      <c r="J393" s="468"/>
      <c r="K393" s="469">
        <v>1</v>
      </c>
      <c r="L393" s="458">
        <f t="shared" si="31"/>
        <v>1</v>
      </c>
      <c r="M393" s="469"/>
      <c r="N393" t="str">
        <f t="shared" si="32"/>
        <v>5</v>
      </c>
      <c r="O393" s="470"/>
      <c r="P393" s="471"/>
      <c r="Q393" s="472"/>
      <c r="R393" s="473"/>
      <c r="T393" s="473"/>
      <c r="U393" s="467"/>
    </row>
    <row r="394" spans="1:21" ht="12.75" hidden="1">
      <c r="A394" s="418"/>
      <c r="B394" s="623">
        <v>3506</v>
      </c>
      <c r="C394" s="463">
        <f t="shared" si="28"/>
        <v>1</v>
      </c>
      <c r="D394" s="476" t="s">
        <v>55</v>
      </c>
      <c r="E394" s="385" t="s">
        <v>94</v>
      </c>
      <c r="F394" s="465">
        <f t="shared" si="29"/>
        <v>563632</v>
      </c>
      <c r="G394" s="475">
        <v>54.47</v>
      </c>
      <c r="H394" s="624">
        <f t="shared" si="30"/>
        <v>10347.567468331192</v>
      </c>
      <c r="I394" s="467"/>
      <c r="J394" s="468"/>
      <c r="K394" s="469">
        <v>1</v>
      </c>
      <c r="L394" s="458">
        <f t="shared" si="31"/>
        <v>1</v>
      </c>
      <c r="M394" s="469"/>
      <c r="N394" t="str">
        <f t="shared" si="32"/>
        <v>6</v>
      </c>
      <c r="O394" s="470"/>
      <c r="P394" s="471"/>
      <c r="Q394" s="472"/>
      <c r="R394" s="473"/>
      <c r="T394" s="473"/>
      <c r="U394" s="467"/>
    </row>
    <row r="395" spans="1:21" ht="12.75" hidden="1">
      <c r="A395" s="418"/>
      <c r="B395" s="623">
        <v>3507</v>
      </c>
      <c r="C395" s="463">
        <f t="shared" si="28"/>
        <v>1</v>
      </c>
      <c r="D395" s="476" t="s">
        <v>61</v>
      </c>
      <c r="E395" s="385" t="s">
        <v>94</v>
      </c>
      <c r="F395" s="465">
        <f t="shared" si="29"/>
        <v>1189034</v>
      </c>
      <c r="G395" s="475">
        <v>113.06</v>
      </c>
      <c r="H395" s="624">
        <f t="shared" si="30"/>
        <v>10516.840615602336</v>
      </c>
      <c r="I395" s="467"/>
      <c r="J395" s="468"/>
      <c r="K395" s="469">
        <v>1</v>
      </c>
      <c r="L395" s="458">
        <f t="shared" si="31"/>
        <v>1</v>
      </c>
      <c r="M395" s="469"/>
      <c r="N395" t="str">
        <f t="shared" si="32"/>
        <v>7</v>
      </c>
      <c r="O395" s="470"/>
      <c r="P395" s="471"/>
      <c r="Q395" s="472"/>
      <c r="R395" s="473"/>
      <c r="T395" s="473"/>
      <c r="U395" s="467"/>
    </row>
    <row r="396" spans="1:21" ht="12.75" hidden="1">
      <c r="A396" s="418"/>
      <c r="B396" s="623">
        <v>3508</v>
      </c>
      <c r="C396" s="463">
        <f t="shared" si="28"/>
        <v>1</v>
      </c>
      <c r="D396" s="476" t="s">
        <v>52</v>
      </c>
      <c r="E396" s="510" t="s">
        <v>94</v>
      </c>
      <c r="F396" s="465">
        <f t="shared" si="29"/>
        <v>829799</v>
      </c>
      <c r="G396" s="475">
        <v>81.319999999999993</v>
      </c>
      <c r="H396" s="624">
        <f t="shared" si="30"/>
        <v>10204.119527791441</v>
      </c>
      <c r="I396" s="467"/>
      <c r="J396" s="468"/>
      <c r="K396" s="469">
        <v>1</v>
      </c>
      <c r="L396" s="458">
        <f t="shared" si="31"/>
        <v>1</v>
      </c>
      <c r="M396" s="469"/>
      <c r="N396" t="str">
        <f t="shared" si="32"/>
        <v>8</v>
      </c>
      <c r="O396" s="470"/>
      <c r="P396" s="471"/>
      <c r="Q396" s="472"/>
      <c r="R396" s="473"/>
      <c r="T396" s="473"/>
      <c r="U396" s="467"/>
    </row>
    <row r="397" spans="1:21" ht="12.75" hidden="1">
      <c r="A397" s="418"/>
      <c r="B397" s="623">
        <v>3509</v>
      </c>
      <c r="C397" s="463">
        <f t="shared" si="28"/>
        <v>1</v>
      </c>
      <c r="D397" s="476" t="s">
        <v>52</v>
      </c>
      <c r="E397" s="510" t="s">
        <v>94</v>
      </c>
      <c r="F397" s="465">
        <f t="shared" si="29"/>
        <v>775003</v>
      </c>
      <c r="G397" s="475">
        <v>75.95</v>
      </c>
      <c r="H397" s="624">
        <f t="shared" si="30"/>
        <v>10204.121132323897</v>
      </c>
      <c r="I397" s="467"/>
      <c r="J397" s="468"/>
      <c r="K397" s="469">
        <v>1</v>
      </c>
      <c r="L397" s="458">
        <f t="shared" si="31"/>
        <v>1</v>
      </c>
      <c r="M397" s="469"/>
      <c r="N397" t="str">
        <f t="shared" si="32"/>
        <v>9</v>
      </c>
      <c r="O397" s="470"/>
      <c r="P397" s="471"/>
      <c r="Q397" s="472"/>
      <c r="R397" s="473"/>
      <c r="T397" s="473"/>
      <c r="U397" s="467"/>
    </row>
    <row r="398" spans="1:21" ht="12.75" hidden="1">
      <c r="A398" s="418"/>
      <c r="B398" s="623">
        <v>3510</v>
      </c>
      <c r="C398" s="463">
        <f t="shared" si="28"/>
        <v>1</v>
      </c>
      <c r="D398" s="476" t="s">
        <v>55</v>
      </c>
      <c r="E398" s="510" t="s">
        <v>94</v>
      </c>
      <c r="F398" s="465">
        <f t="shared" si="29"/>
        <v>572841</v>
      </c>
      <c r="G398" s="475">
        <v>55.36</v>
      </c>
      <c r="H398" s="624">
        <f t="shared" si="30"/>
        <v>10347.561416184972</v>
      </c>
      <c r="I398" s="467"/>
      <c r="J398" s="468"/>
      <c r="K398" s="469">
        <v>1</v>
      </c>
      <c r="L398" s="458">
        <f t="shared" si="31"/>
        <v>1</v>
      </c>
      <c r="M398" s="469"/>
      <c r="N398" t="str">
        <f t="shared" si="32"/>
        <v>0</v>
      </c>
      <c r="O398" s="470"/>
      <c r="P398" s="471"/>
      <c r="Q398" s="472"/>
      <c r="R398" s="473"/>
      <c r="T398" s="473"/>
      <c r="U398" s="467"/>
    </row>
    <row r="399" spans="1:21" ht="12.75" hidden="1">
      <c r="A399" s="418"/>
      <c r="B399" s="623">
        <v>3601</v>
      </c>
      <c r="C399" s="463">
        <f t="shared" ref="C399:C401" si="33">L399</f>
        <v>1</v>
      </c>
      <c r="D399" s="476" t="s">
        <v>62</v>
      </c>
      <c r="E399" s="385" t="s">
        <v>94</v>
      </c>
      <c r="F399" s="465">
        <f t="shared" ref="F399:F401" si="34">ROUND((VLOOKUP(D399,$B$41:$E$58,4,FALSE)*G399)*C399,0)</f>
        <v>2187987</v>
      </c>
      <c r="G399" s="475">
        <v>190.73</v>
      </c>
      <c r="H399" s="624">
        <f t="shared" ref="H399:H401" si="35">F399/G399</f>
        <v>11471.645781995492</v>
      </c>
      <c r="I399" s="467"/>
      <c r="J399" s="468"/>
      <c r="K399" s="469">
        <v>1</v>
      </c>
      <c r="L399" s="458">
        <f t="shared" si="31"/>
        <v>1</v>
      </c>
      <c r="M399" s="469"/>
      <c r="N399" t="str">
        <f t="shared" si="32"/>
        <v>1</v>
      </c>
      <c r="O399" s="470"/>
      <c r="P399" s="471"/>
      <c r="Q399" s="472"/>
      <c r="R399" s="473"/>
      <c r="T399" s="473"/>
      <c r="U399" s="467"/>
    </row>
    <row r="400" spans="1:21" ht="12.75" hidden="1">
      <c r="A400" s="418"/>
      <c r="B400" s="623">
        <v>3602</v>
      </c>
      <c r="C400" s="463">
        <f t="shared" si="33"/>
        <v>1</v>
      </c>
      <c r="D400" s="476" t="s">
        <v>62</v>
      </c>
      <c r="E400" s="385" t="s">
        <v>94</v>
      </c>
      <c r="F400" s="465">
        <f t="shared" si="34"/>
        <v>2160111</v>
      </c>
      <c r="G400" s="475">
        <v>188.3</v>
      </c>
      <c r="H400" s="624">
        <f t="shared" si="35"/>
        <v>11471.646309081252</v>
      </c>
      <c r="I400" s="467"/>
      <c r="J400" s="468"/>
      <c r="K400" s="469">
        <v>1</v>
      </c>
      <c r="L400" s="458">
        <f t="shared" si="31"/>
        <v>1</v>
      </c>
      <c r="M400" s="469"/>
      <c r="N400" t="str">
        <f t="shared" si="32"/>
        <v>2</v>
      </c>
      <c r="O400" s="470"/>
      <c r="P400" s="471"/>
      <c r="Q400" s="472"/>
      <c r="R400" s="473"/>
      <c r="T400" s="473"/>
      <c r="U400" s="467"/>
    </row>
    <row r="401" spans="1:27" ht="12.75">
      <c r="A401" s="418"/>
      <c r="B401" s="630">
        <v>3603</v>
      </c>
      <c r="C401" s="631">
        <f t="shared" si="33"/>
        <v>1</v>
      </c>
      <c r="D401" s="632" t="s">
        <v>62</v>
      </c>
      <c r="E401" s="633" t="s">
        <v>95</v>
      </c>
      <c r="F401" s="634">
        <f t="shared" si="34"/>
        <v>2085889</v>
      </c>
      <c r="G401" s="635">
        <v>181.83</v>
      </c>
      <c r="H401" s="636">
        <f t="shared" si="35"/>
        <v>11471.643843150194</v>
      </c>
      <c r="I401" s="467"/>
      <c r="J401" s="468"/>
      <c r="K401" s="469">
        <v>1</v>
      </c>
      <c r="L401" s="458">
        <f t="shared" si="31"/>
        <v>1</v>
      </c>
      <c r="M401" s="469"/>
      <c r="N401" t="str">
        <f t="shared" si="32"/>
        <v>3</v>
      </c>
      <c r="O401" s="470"/>
      <c r="P401" s="471"/>
      <c r="Q401" s="472"/>
      <c r="R401" s="473"/>
      <c r="T401" s="473"/>
      <c r="U401" s="467"/>
    </row>
    <row r="402" spans="1:27" ht="12.75">
      <c r="A402" s="417"/>
      <c r="B402" s="477"/>
      <c r="C402" s="477"/>
      <c r="D402" s="477"/>
      <c r="E402" s="477" t="s">
        <v>94</v>
      </c>
      <c r="F402" s="477"/>
      <c r="G402" s="477"/>
      <c r="H402" s="477"/>
      <c r="I402" s="477"/>
      <c r="J402" s="477"/>
      <c r="K402" s="477"/>
      <c r="L402" s="477"/>
      <c r="M402" s="477"/>
      <c r="N402" s="458"/>
      <c r="O402" s="458"/>
      <c r="P402" s="458"/>
      <c r="Q402" s="458"/>
      <c r="R402" s="470"/>
      <c r="S402" s="473"/>
      <c r="U402" s="473"/>
      <c r="V402" s="467"/>
    </row>
    <row r="403" spans="1:27">
      <c r="A403" s="417"/>
      <c r="B403" s="477"/>
      <c r="C403" s="477"/>
      <c r="D403" s="477"/>
      <c r="E403" s="477"/>
      <c r="F403" s="477"/>
      <c r="G403" s="477"/>
      <c r="H403" s="477"/>
      <c r="I403" s="477"/>
      <c r="J403" s="477"/>
      <c r="K403" s="477"/>
      <c r="L403" s="477"/>
      <c r="M403" s="477"/>
      <c r="N403" s="458"/>
      <c r="O403" s="458"/>
      <c r="P403" s="458"/>
      <c r="Q403" s="458"/>
      <c r="R403" s="470"/>
      <c r="S403" s="473"/>
      <c r="U403" s="473"/>
      <c r="V403" s="467"/>
    </row>
    <row r="404" spans="1:27">
      <c r="A404" s="367"/>
      <c r="B404" s="367"/>
      <c r="C404" s="367"/>
      <c r="D404" s="367"/>
      <c r="E404" s="367"/>
      <c r="F404" s="367"/>
      <c r="G404" s="367"/>
      <c r="H404" s="367"/>
      <c r="I404" s="367"/>
      <c r="J404" s="367"/>
      <c r="K404" s="367"/>
      <c r="L404" s="367"/>
      <c r="M404" s="367"/>
      <c r="N404" s="367"/>
      <c r="O404" s="367"/>
      <c r="P404" s="367"/>
      <c r="Q404" s="367"/>
    </row>
    <row r="405" spans="1:27">
      <c r="A405" s="431" t="s">
        <v>99</v>
      </c>
      <c r="B405" s="432"/>
      <c r="C405" s="431"/>
      <c r="D405" s="431"/>
      <c r="E405" s="431"/>
      <c r="F405" s="431"/>
      <c r="G405" s="431"/>
      <c r="H405" s="431"/>
      <c r="I405" s="431"/>
      <c r="J405" s="431"/>
      <c r="K405" s="431"/>
      <c r="L405" s="431"/>
      <c r="M405" s="431"/>
      <c r="N405" s="431"/>
      <c r="O405" s="362"/>
      <c r="P405" s="362"/>
      <c r="Q405" s="362"/>
      <c r="R405" s="473"/>
      <c r="Z405" s="478"/>
      <c r="AA405" s="115"/>
    </row>
    <row r="406" spans="1:27">
      <c r="A406" s="367"/>
      <c r="B406" s="367"/>
      <c r="C406" s="367"/>
      <c r="D406" s="383"/>
      <c r="E406" s="383"/>
      <c r="F406" s="383"/>
      <c r="G406" s="383"/>
      <c r="H406" s="383"/>
      <c r="I406" s="367"/>
      <c r="J406" s="367"/>
      <c r="K406" s="367"/>
      <c r="L406" s="367"/>
      <c r="M406" s="367"/>
      <c r="N406" s="367"/>
      <c r="O406" s="367"/>
      <c r="P406" s="367"/>
      <c r="Q406" s="367"/>
      <c r="Z406" s="478"/>
      <c r="AA406" s="115"/>
    </row>
    <row r="407" spans="1:27">
      <c r="A407" s="543" t="s">
        <v>100</v>
      </c>
      <c r="B407" s="544"/>
      <c r="C407" s="544"/>
      <c r="D407" s="544"/>
      <c r="E407" s="544"/>
      <c r="F407" s="545"/>
      <c r="G407" s="378"/>
      <c r="H407" s="378"/>
      <c r="I407" s="367"/>
      <c r="J407" s="367"/>
      <c r="K407" s="367"/>
      <c r="L407" s="367"/>
      <c r="M407" s="367"/>
      <c r="N407" s="367"/>
      <c r="O407" s="367"/>
      <c r="P407" s="367"/>
      <c r="Q407" s="367"/>
      <c r="R407" s="467"/>
      <c r="Z407" s="478"/>
      <c r="AA407" s="115"/>
    </row>
    <row r="408" spans="1:27" ht="27.95">
      <c r="A408" s="446" t="s">
        <v>41</v>
      </c>
      <c r="B408" s="479" t="s">
        <v>42</v>
      </c>
      <c r="C408" s="480" t="s">
        <v>101</v>
      </c>
      <c r="D408" s="446" t="s">
        <v>102</v>
      </c>
      <c r="E408" s="481" t="s">
        <v>103</v>
      </c>
      <c r="F408" s="446" t="s">
        <v>104</v>
      </c>
      <c r="G408" s="482"/>
      <c r="H408" s="378"/>
      <c r="I408" s="367"/>
      <c r="J408" s="367"/>
      <c r="K408" s="367"/>
      <c r="L408" s="367"/>
      <c r="M408" s="367"/>
      <c r="N408" s="367"/>
      <c r="O408" s="367"/>
      <c r="P408" s="367"/>
      <c r="Q408" s="367"/>
      <c r="Z408" s="478"/>
      <c r="AA408" s="115"/>
    </row>
    <row r="409" spans="1:27">
      <c r="A409" s="177" t="str">
        <f t="shared" ref="A409:B426" si="36">B41</f>
        <v>Preço Base 1</v>
      </c>
      <c r="B409" s="483">
        <f t="shared" si="36"/>
        <v>102.33</v>
      </c>
      <c r="C409" s="130">
        <f t="shared" ref="C409:C426" si="37">COUNTIFS($D$79:$D$401,A409,$E$79:$E$401,"Disponível")</f>
        <v>1</v>
      </c>
      <c r="D409" s="484">
        <f t="shared" ref="D409:D419" si="38">SUMIFS($F$79:$F$401,$D$79:$D$401,A409,$E$79:$E$401,"Disponível")</f>
        <v>978353</v>
      </c>
      <c r="E409" s="485">
        <f>IF(C409=0,0,D409/C409)</f>
        <v>978353</v>
      </c>
      <c r="F409" s="486">
        <f>E409/B409</f>
        <v>9560.7641942734299</v>
      </c>
      <c r="G409" s="487"/>
      <c r="H409" s="378"/>
      <c r="I409" s="367"/>
      <c r="J409" s="367"/>
      <c r="K409" s="367"/>
      <c r="L409" s="367"/>
      <c r="M409" s="367"/>
      <c r="N409" s="367"/>
      <c r="O409" s="367"/>
      <c r="P409" s="367"/>
      <c r="Q409" s="367"/>
      <c r="Z409" s="478"/>
      <c r="AA409" s="115"/>
    </row>
    <row r="410" spans="1:27">
      <c r="A410" s="177" t="str">
        <f t="shared" si="36"/>
        <v>Preço Base 2</v>
      </c>
      <c r="B410" s="483">
        <f t="shared" si="36"/>
        <v>83.297499999999999</v>
      </c>
      <c r="C410" s="130">
        <f t="shared" si="37"/>
        <v>2</v>
      </c>
      <c r="D410" s="484">
        <f t="shared" si="38"/>
        <v>1691411</v>
      </c>
      <c r="E410" s="485">
        <f t="shared" ref="E410:E426" si="39">IF(C410=0,0,D410/C410)</f>
        <v>845705.5</v>
      </c>
      <c r="F410" s="486">
        <f t="shared" ref="F410:F426" si="40">E410/B410</f>
        <v>10152.831717638584</v>
      </c>
      <c r="G410" s="487"/>
      <c r="H410" s="378"/>
      <c r="I410" s="367"/>
      <c r="J410" s="367"/>
      <c r="K410" s="367"/>
      <c r="L410" s="367"/>
      <c r="M410" s="367"/>
      <c r="N410" s="367"/>
      <c r="O410" s="367"/>
      <c r="P410" s="367"/>
      <c r="Q410" s="367"/>
      <c r="Z410" s="478"/>
      <c r="AA410" s="115"/>
    </row>
    <row r="411" spans="1:27">
      <c r="A411" s="177" t="str">
        <f t="shared" si="36"/>
        <v>Preço Base 3</v>
      </c>
      <c r="B411" s="483">
        <f t="shared" si="36"/>
        <v>82.56</v>
      </c>
      <c r="C411" s="130">
        <f t="shared" si="37"/>
        <v>3</v>
      </c>
      <c r="D411" s="484">
        <f t="shared" si="38"/>
        <v>2454225</v>
      </c>
      <c r="E411" s="485">
        <f t="shared" si="39"/>
        <v>818075</v>
      </c>
      <c r="F411" s="486">
        <f t="shared" si="40"/>
        <v>9908.8541666666661</v>
      </c>
      <c r="G411" s="487"/>
      <c r="H411" s="378"/>
      <c r="I411" s="367"/>
      <c r="J411" s="367"/>
      <c r="K411" s="367"/>
      <c r="L411" s="367"/>
      <c r="M411" s="367"/>
      <c r="N411" s="367"/>
      <c r="O411" s="367"/>
      <c r="P411" s="367"/>
      <c r="Q411" s="367"/>
      <c r="Z411" s="478"/>
      <c r="AA411" s="115"/>
    </row>
    <row r="412" spans="1:27">
      <c r="A412" s="177" t="str">
        <f t="shared" si="36"/>
        <v>Preço Base 4</v>
      </c>
      <c r="B412" s="483">
        <f t="shared" si="36"/>
        <v>82.6</v>
      </c>
      <c r="C412" s="130">
        <f t="shared" si="37"/>
        <v>3</v>
      </c>
      <c r="D412" s="484">
        <f t="shared" si="38"/>
        <v>2449307</v>
      </c>
      <c r="E412" s="485">
        <f t="shared" si="39"/>
        <v>816435.66666666663</v>
      </c>
      <c r="F412" s="486">
        <f t="shared" si="40"/>
        <v>9884.2090395480227</v>
      </c>
      <c r="G412" s="487"/>
      <c r="H412" s="378"/>
      <c r="I412" s="367"/>
      <c r="J412" s="367"/>
      <c r="K412" s="367"/>
      <c r="L412" s="367"/>
      <c r="M412" s="367"/>
      <c r="N412" s="367"/>
      <c r="O412" s="367"/>
      <c r="P412" s="367"/>
      <c r="Q412" s="367"/>
      <c r="Z412" s="478"/>
      <c r="AA412" s="115"/>
    </row>
    <row r="413" spans="1:27">
      <c r="A413" s="177" t="str">
        <f t="shared" si="36"/>
        <v>Preço Base 5</v>
      </c>
      <c r="B413" s="483">
        <f t="shared" si="36"/>
        <v>73.426666666666662</v>
      </c>
      <c r="C413" s="130">
        <f t="shared" si="37"/>
        <v>4</v>
      </c>
      <c r="D413" s="484">
        <f t="shared" si="38"/>
        <v>3064075</v>
      </c>
      <c r="E413" s="485">
        <f t="shared" si="39"/>
        <v>766018.75</v>
      </c>
      <c r="F413" s="486">
        <f t="shared" si="40"/>
        <v>10432.432585799892</v>
      </c>
      <c r="G413" s="487"/>
      <c r="H413" s="378"/>
      <c r="I413" s="367"/>
      <c r="J413" s="367"/>
      <c r="K413" s="367"/>
      <c r="L413" s="367"/>
      <c r="M413" s="367"/>
      <c r="N413" s="367"/>
      <c r="O413" s="367"/>
      <c r="P413" s="367"/>
      <c r="Q413" s="367"/>
      <c r="Z413" s="478"/>
      <c r="AA413" s="115"/>
    </row>
    <row r="414" spans="1:27">
      <c r="A414" s="177" t="str">
        <f t="shared" si="36"/>
        <v>Preço Base 6</v>
      </c>
      <c r="B414" s="483">
        <f t="shared" si="36"/>
        <v>67.437777777777782</v>
      </c>
      <c r="C414" s="130">
        <f t="shared" si="37"/>
        <v>2</v>
      </c>
      <c r="D414" s="484">
        <f t="shared" si="38"/>
        <v>1592767</v>
      </c>
      <c r="E414" s="485">
        <f t="shared" si="39"/>
        <v>796383.5</v>
      </c>
      <c r="F414" s="486">
        <f t="shared" si="40"/>
        <v>11809.159884008302</v>
      </c>
      <c r="G414" s="487"/>
      <c r="H414" s="378"/>
      <c r="I414" s="367"/>
      <c r="J414" s="367"/>
      <c r="K414" s="367"/>
      <c r="L414" s="367"/>
      <c r="M414" s="367"/>
      <c r="N414" s="367"/>
      <c r="O414" s="367"/>
      <c r="P414" s="367"/>
      <c r="Q414" s="367"/>
      <c r="Z414" s="478"/>
      <c r="AA414" s="115"/>
    </row>
    <row r="415" spans="1:27">
      <c r="A415" s="177" t="str">
        <f t="shared" si="36"/>
        <v>Preço Base 7</v>
      </c>
      <c r="B415" s="483">
        <f t="shared" si="36"/>
        <v>71.564444444444433</v>
      </c>
      <c r="C415" s="130">
        <f t="shared" si="37"/>
        <v>4</v>
      </c>
      <c r="D415" s="484">
        <f t="shared" si="38"/>
        <v>3547335</v>
      </c>
      <c r="E415" s="485">
        <f t="shared" si="39"/>
        <v>886833.75</v>
      </c>
      <c r="F415" s="486">
        <f t="shared" si="40"/>
        <v>12392.099972053164</v>
      </c>
      <c r="G415" s="487"/>
      <c r="H415" s="378"/>
      <c r="I415" s="367"/>
      <c r="J415" s="367"/>
      <c r="K415" s="367"/>
      <c r="L415" s="367"/>
      <c r="M415" s="367"/>
      <c r="N415" s="367"/>
      <c r="O415" s="367"/>
      <c r="P415" s="367"/>
      <c r="Q415" s="367"/>
      <c r="Z415" s="478"/>
      <c r="AA415" s="115"/>
    </row>
    <row r="416" spans="1:27">
      <c r="A416" s="177" t="str">
        <f t="shared" si="36"/>
        <v>Preço Base 8</v>
      </c>
      <c r="B416" s="483">
        <f t="shared" si="36"/>
        <v>81.431192660550423</v>
      </c>
      <c r="C416" s="130">
        <f t="shared" si="37"/>
        <v>17</v>
      </c>
      <c r="D416" s="484">
        <f t="shared" si="38"/>
        <v>13867293</v>
      </c>
      <c r="E416" s="485">
        <f t="shared" si="39"/>
        <v>815723.1176470588</v>
      </c>
      <c r="F416" s="486">
        <f t="shared" si="40"/>
        <v>10017.329858441804</v>
      </c>
      <c r="G416" s="487"/>
      <c r="H416" s="378"/>
      <c r="I416" s="367"/>
      <c r="J416" s="367"/>
      <c r="K416" s="367"/>
      <c r="L416" s="367"/>
      <c r="M416" s="367"/>
      <c r="N416" s="367"/>
      <c r="O416" s="367"/>
      <c r="P416" s="367"/>
      <c r="Q416" s="367"/>
      <c r="Z416" s="478"/>
      <c r="AA416" s="115"/>
    </row>
    <row r="417" spans="1:38">
      <c r="A417" s="177" t="str">
        <f t="shared" si="36"/>
        <v>Preço Base 9</v>
      </c>
      <c r="B417" s="483">
        <f t="shared" si="36"/>
        <v>62.705999999999996</v>
      </c>
      <c r="C417" s="130">
        <f t="shared" si="37"/>
        <v>0</v>
      </c>
      <c r="D417" s="484">
        <f t="shared" si="38"/>
        <v>0</v>
      </c>
      <c r="E417" s="485">
        <f t="shared" si="39"/>
        <v>0</v>
      </c>
      <c r="F417" s="486">
        <f t="shared" si="40"/>
        <v>0</v>
      </c>
      <c r="G417" s="487"/>
      <c r="H417" s="378"/>
      <c r="I417" s="367"/>
      <c r="J417" s="367"/>
      <c r="K417" s="367"/>
      <c r="L417" s="367"/>
      <c r="M417" s="367"/>
      <c r="N417" s="367"/>
      <c r="O417" s="367"/>
      <c r="P417" s="367"/>
      <c r="Q417" s="367"/>
      <c r="Z417" s="478"/>
      <c r="AA417" s="115"/>
    </row>
    <row r="418" spans="1:38">
      <c r="A418" s="177" t="str">
        <f t="shared" si="36"/>
        <v>Preço Base 10</v>
      </c>
      <c r="B418" s="483">
        <f t="shared" si="36"/>
        <v>56.314</v>
      </c>
      <c r="C418" s="130">
        <f t="shared" si="37"/>
        <v>1</v>
      </c>
      <c r="D418" s="484">
        <f t="shared" si="38"/>
        <v>809030</v>
      </c>
      <c r="E418" s="485">
        <f t="shared" si="39"/>
        <v>809030</v>
      </c>
      <c r="F418" s="486">
        <f t="shared" si="40"/>
        <v>14366.409773768512</v>
      </c>
      <c r="G418" s="487"/>
      <c r="H418" s="378"/>
      <c r="I418" s="367"/>
      <c r="J418" s="367"/>
      <c r="K418" s="367"/>
      <c r="L418" s="367"/>
      <c r="M418" s="367"/>
      <c r="N418" s="367"/>
      <c r="O418" s="367"/>
      <c r="P418" s="367"/>
      <c r="Q418" s="367"/>
      <c r="Z418" s="478"/>
      <c r="AA418" s="115"/>
    </row>
    <row r="419" spans="1:38">
      <c r="A419" s="177" t="str">
        <f t="shared" si="36"/>
        <v>Preço Base 11</v>
      </c>
      <c r="B419" s="483">
        <f t="shared" si="36"/>
        <v>51.588269230769214</v>
      </c>
      <c r="C419" s="130">
        <f t="shared" si="37"/>
        <v>0</v>
      </c>
      <c r="D419" s="484">
        <f t="shared" si="38"/>
        <v>0</v>
      </c>
      <c r="E419" s="485">
        <f t="shared" si="39"/>
        <v>0</v>
      </c>
      <c r="F419" s="486">
        <f t="shared" si="40"/>
        <v>0</v>
      </c>
      <c r="G419" s="487"/>
      <c r="H419" s="378"/>
      <c r="I419" s="367"/>
      <c r="J419" s="367"/>
      <c r="K419" s="367"/>
      <c r="L419" s="367"/>
      <c r="M419" s="367"/>
      <c r="N419" s="367"/>
      <c r="O419" s="367"/>
      <c r="P419" s="367"/>
      <c r="Q419" s="367"/>
      <c r="Z419" s="478"/>
      <c r="AA419" s="115"/>
    </row>
    <row r="420" spans="1:38">
      <c r="A420" s="177" t="str">
        <f t="shared" si="36"/>
        <v>Preço Base 12</v>
      </c>
      <c r="B420" s="483">
        <f t="shared" si="36"/>
        <v>112.29</v>
      </c>
      <c r="C420" s="130">
        <f t="shared" si="37"/>
        <v>0</v>
      </c>
      <c r="D420" s="484">
        <f t="shared" ref="D420:D426" si="41">SUMIFS($F$79:$F$401,$D$79:$D$401,A420,$E$79:$E$401,"Disponível")</f>
        <v>0</v>
      </c>
      <c r="E420" s="485">
        <f t="shared" si="39"/>
        <v>0</v>
      </c>
      <c r="F420" s="486">
        <f t="shared" si="40"/>
        <v>0</v>
      </c>
      <c r="G420" s="487"/>
      <c r="H420" s="378"/>
      <c r="I420" s="367"/>
      <c r="J420" s="367"/>
      <c r="K420" s="367"/>
      <c r="L420" s="367"/>
      <c r="M420" s="367"/>
      <c r="N420" s="367"/>
      <c r="O420" s="367"/>
      <c r="P420" s="367"/>
      <c r="Q420" s="367"/>
      <c r="Z420" s="478"/>
      <c r="AA420" s="115"/>
    </row>
    <row r="421" spans="1:38">
      <c r="A421" s="177" t="str">
        <f t="shared" si="36"/>
        <v>Preço Base 13</v>
      </c>
      <c r="B421" s="483">
        <f t="shared" si="36"/>
        <v>79.14</v>
      </c>
      <c r="C421" s="130">
        <f t="shared" si="37"/>
        <v>1</v>
      </c>
      <c r="D421" s="484">
        <f t="shared" si="41"/>
        <v>812126</v>
      </c>
      <c r="E421" s="485">
        <f t="shared" si="39"/>
        <v>812126</v>
      </c>
      <c r="F421" s="486">
        <f t="shared" si="40"/>
        <v>10261.890320950215</v>
      </c>
      <c r="G421" s="487"/>
      <c r="H421" s="378"/>
      <c r="I421" s="367"/>
      <c r="J421" s="367"/>
      <c r="K421" s="367"/>
      <c r="L421" s="367"/>
      <c r="M421" s="367"/>
      <c r="N421" s="367"/>
      <c r="O421" s="367"/>
      <c r="P421" s="367"/>
      <c r="Q421" s="367"/>
      <c r="Z421" s="478"/>
      <c r="AA421" s="115"/>
    </row>
    <row r="422" spans="1:38">
      <c r="A422" s="177" t="str">
        <f t="shared" si="36"/>
        <v>Preço Base 14</v>
      </c>
      <c r="B422" s="483">
        <f t="shared" si="36"/>
        <v>113.62</v>
      </c>
      <c r="C422" s="130">
        <f t="shared" si="37"/>
        <v>0</v>
      </c>
      <c r="D422" s="484">
        <f t="shared" si="41"/>
        <v>0</v>
      </c>
      <c r="E422" s="485">
        <f t="shared" si="39"/>
        <v>0</v>
      </c>
      <c r="F422" s="486">
        <f t="shared" si="40"/>
        <v>0</v>
      </c>
      <c r="G422" s="487"/>
      <c r="H422" s="378"/>
      <c r="I422" s="367"/>
      <c r="J422" s="367"/>
      <c r="K422" s="367"/>
      <c r="L422" s="367"/>
      <c r="M422" s="367"/>
      <c r="N422" s="367"/>
      <c r="O422" s="367"/>
      <c r="P422" s="367"/>
      <c r="Q422" s="367"/>
      <c r="Z422" s="478"/>
      <c r="AA422" s="115"/>
    </row>
    <row r="423" spans="1:38">
      <c r="A423" s="177" t="str">
        <f t="shared" si="36"/>
        <v>Preço Base 15</v>
      </c>
      <c r="B423" s="483">
        <f t="shared" si="36"/>
        <v>80.09</v>
      </c>
      <c r="C423" s="130">
        <f t="shared" si="37"/>
        <v>1</v>
      </c>
      <c r="D423" s="484">
        <f t="shared" si="41"/>
        <v>832084</v>
      </c>
      <c r="E423" s="485">
        <f t="shared" si="39"/>
        <v>832084</v>
      </c>
      <c r="F423" s="486">
        <f t="shared" si="40"/>
        <v>10389.361967786241</v>
      </c>
      <c r="G423" s="487"/>
      <c r="H423" s="378"/>
      <c r="I423" s="367"/>
      <c r="J423" s="367"/>
      <c r="K423" s="367"/>
      <c r="L423" s="367"/>
      <c r="M423" s="367"/>
      <c r="N423" s="367"/>
      <c r="O423" s="367"/>
      <c r="P423" s="367"/>
      <c r="Q423" s="367"/>
      <c r="Z423" s="478"/>
      <c r="AA423" s="115"/>
    </row>
    <row r="424" spans="1:38">
      <c r="A424" s="177" t="str">
        <f t="shared" si="36"/>
        <v>Preço Base 16</v>
      </c>
      <c r="B424" s="483">
        <f t="shared" si="36"/>
        <v>112.99</v>
      </c>
      <c r="C424" s="130">
        <f t="shared" si="37"/>
        <v>1</v>
      </c>
      <c r="D424" s="484">
        <f t="shared" si="41"/>
        <v>1181096</v>
      </c>
      <c r="E424" s="485">
        <f t="shared" si="39"/>
        <v>1181096</v>
      </c>
      <c r="F424" s="486">
        <f t="shared" si="40"/>
        <v>10453.102044428711</v>
      </c>
      <c r="G424" s="487"/>
      <c r="H424" s="378"/>
      <c r="I424" s="367"/>
      <c r="J424" s="367"/>
      <c r="K424" s="367"/>
      <c r="L424" s="367"/>
      <c r="M424" s="367"/>
      <c r="N424" s="367"/>
      <c r="O424" s="367"/>
      <c r="P424" s="367"/>
      <c r="Q424" s="367"/>
      <c r="Z424" s="478"/>
      <c r="AA424" s="115"/>
    </row>
    <row r="425" spans="1:38">
      <c r="A425" s="177" t="str">
        <f t="shared" si="36"/>
        <v>Preço Base 17</v>
      </c>
      <c r="B425" s="483">
        <f t="shared" si="36"/>
        <v>97.823269230769256</v>
      </c>
      <c r="C425" s="130">
        <f t="shared" si="37"/>
        <v>28</v>
      </c>
      <c r="D425" s="484">
        <f t="shared" si="41"/>
        <v>27820839</v>
      </c>
      <c r="E425" s="485">
        <f t="shared" si="39"/>
        <v>993601.39285714284</v>
      </c>
      <c r="F425" s="486">
        <f t="shared" si="40"/>
        <v>10157.106797496155</v>
      </c>
      <c r="G425" s="487"/>
      <c r="H425" s="378"/>
      <c r="I425" s="367"/>
      <c r="J425" s="367"/>
      <c r="K425" s="367"/>
      <c r="L425" s="367"/>
      <c r="M425" s="367"/>
      <c r="N425" s="367"/>
      <c r="O425" s="367"/>
      <c r="P425" s="367"/>
      <c r="Q425" s="367"/>
      <c r="Z425" s="478"/>
      <c r="AA425" s="115"/>
    </row>
    <row r="426" spans="1:38">
      <c r="A426" s="177" t="str">
        <f t="shared" si="36"/>
        <v>Preço Base 18</v>
      </c>
      <c r="B426" s="483">
        <f t="shared" si="36"/>
        <v>186.95333333333335</v>
      </c>
      <c r="C426" s="130">
        <f t="shared" si="37"/>
        <v>1</v>
      </c>
      <c r="D426" s="484">
        <f t="shared" si="41"/>
        <v>2085889</v>
      </c>
      <c r="E426" s="485">
        <f t="shared" si="39"/>
        <v>2085889</v>
      </c>
      <c r="F426" s="486">
        <f t="shared" si="40"/>
        <v>11157.270976714331</v>
      </c>
      <c r="G426" s="487"/>
      <c r="H426" s="378"/>
      <c r="I426" s="367"/>
      <c r="J426" s="367"/>
      <c r="K426" s="367"/>
      <c r="L426" s="367"/>
      <c r="M426" s="367"/>
      <c r="N426" s="367"/>
      <c r="O426" s="367"/>
      <c r="P426" s="367"/>
      <c r="Q426" s="367"/>
      <c r="Z426" s="478"/>
      <c r="AA426" s="115"/>
    </row>
    <row r="427" spans="1:38">
      <c r="A427" s="129" t="s">
        <v>13</v>
      </c>
      <c r="B427" s="488"/>
      <c r="C427" s="129">
        <f>SUM(C409:C426)</f>
        <v>69</v>
      </c>
      <c r="D427" s="489">
        <f>SUM(D409:D426)</f>
        <v>63185830</v>
      </c>
      <c r="E427" s="490"/>
      <c r="F427" s="486"/>
      <c r="G427" s="491"/>
      <c r="H427" s="492"/>
      <c r="I427" s="419"/>
      <c r="J427" s="419"/>
      <c r="K427" s="419"/>
      <c r="L427" s="493"/>
      <c r="M427" s="367"/>
      <c r="N427" s="443"/>
      <c r="O427" s="367"/>
      <c r="P427" s="367"/>
      <c r="Q427" s="367"/>
      <c r="Z427" s="478"/>
      <c r="AA427" s="115"/>
    </row>
    <row r="428" spans="1:38">
      <c r="A428" s="367"/>
      <c r="B428" s="367"/>
      <c r="C428" s="367"/>
      <c r="D428" s="367"/>
      <c r="E428" s="367"/>
      <c r="F428" s="367"/>
      <c r="G428" s="367"/>
      <c r="H428" s="494"/>
      <c r="I428" s="378"/>
      <c r="J428" s="378"/>
      <c r="K428" s="378"/>
      <c r="L428" s="367"/>
      <c r="M428" s="367"/>
      <c r="N428" s="443"/>
      <c r="O428" s="367"/>
      <c r="P428" s="367"/>
      <c r="Q428" s="367"/>
      <c r="Z428" s="478"/>
      <c r="AA428" s="115"/>
    </row>
    <row r="429" spans="1:38">
      <c r="A429" s="378"/>
      <c r="B429" s="378"/>
      <c r="C429" s="378"/>
      <c r="D429" s="378"/>
      <c r="E429" s="378"/>
      <c r="F429" s="378"/>
      <c r="G429" s="378"/>
      <c r="H429" s="378"/>
      <c r="I429" s="378"/>
      <c r="J429" s="378"/>
      <c r="K429" s="378"/>
      <c r="L429" s="378"/>
      <c r="M429" s="378"/>
      <c r="N429" s="378"/>
      <c r="O429" s="378"/>
      <c r="Z429" s="478"/>
      <c r="AA429" s="478"/>
      <c r="AB429" s="115"/>
      <c r="AD429" s="115"/>
      <c r="AF429" s="115"/>
      <c r="AH429" s="115"/>
      <c r="AJ429" s="115"/>
      <c r="AL429" s="115"/>
    </row>
    <row r="430" spans="1:38">
      <c r="A430" s="378"/>
      <c r="B430" s="378"/>
      <c r="C430" s="378"/>
      <c r="D430" s="378"/>
      <c r="E430" s="378"/>
      <c r="F430" s="378"/>
      <c r="G430" s="378"/>
      <c r="H430" s="378"/>
      <c r="I430" s="378"/>
      <c r="J430" s="378"/>
      <c r="K430" s="378"/>
      <c r="L430" s="378"/>
      <c r="M430" s="378"/>
      <c r="N430" s="378"/>
      <c r="O430" s="378"/>
      <c r="Z430" s="478"/>
      <c r="AA430" s="478"/>
      <c r="AB430" s="115"/>
      <c r="AD430" s="115"/>
      <c r="AF430" s="115"/>
      <c r="AH430" s="115"/>
      <c r="AJ430" s="115"/>
      <c r="AL430" s="115"/>
    </row>
    <row r="431" spans="1:38">
      <c r="A431" s="378"/>
      <c r="B431" s="378"/>
      <c r="C431" s="378"/>
      <c r="D431" s="378"/>
      <c r="E431" s="378"/>
      <c r="F431" s="378"/>
      <c r="G431" s="378"/>
      <c r="H431" s="378"/>
      <c r="I431" s="378"/>
      <c r="J431" s="378"/>
      <c r="K431" s="378"/>
      <c r="L431" s="378"/>
      <c r="M431" s="378"/>
      <c r="N431" s="378"/>
      <c r="O431" s="378"/>
      <c r="Z431" s="478"/>
      <c r="AA431" s="478"/>
      <c r="AB431" s="115"/>
      <c r="AD431" s="115"/>
      <c r="AF431" s="115"/>
      <c r="AH431" s="115"/>
      <c r="AJ431" s="115"/>
      <c r="AL431" s="115"/>
    </row>
    <row r="432" spans="1:38">
      <c r="A432" s="431" t="s">
        <v>105</v>
      </c>
      <c r="B432" s="431"/>
      <c r="C432" s="431"/>
      <c r="D432" s="431"/>
      <c r="E432" s="431"/>
      <c r="F432" s="431"/>
      <c r="G432" s="431"/>
      <c r="H432" s="431"/>
      <c r="I432" s="431"/>
      <c r="J432" s="431"/>
      <c r="K432" s="431"/>
      <c r="L432" s="495"/>
      <c r="M432" s="495"/>
      <c r="N432" s="362"/>
      <c r="O432" s="362"/>
      <c r="P432" s="362"/>
      <c r="Q432" s="362"/>
      <c r="Z432" s="478"/>
      <c r="AA432" s="478"/>
      <c r="AB432" s="115"/>
      <c r="AD432" s="115"/>
      <c r="AF432" s="115"/>
      <c r="AH432" s="115"/>
      <c r="AJ432" s="115"/>
      <c r="AL432" s="115"/>
    </row>
    <row r="433" spans="1:40">
      <c r="A433" s="496" t="s">
        <v>106</v>
      </c>
      <c r="B433" s="496"/>
      <c r="C433" s="496"/>
      <c r="D433" s="496"/>
      <c r="E433" s="496"/>
      <c r="F433" s="496"/>
      <c r="G433" s="496"/>
      <c r="H433" s="496"/>
      <c r="I433" s="496"/>
      <c r="J433" s="496"/>
      <c r="K433" s="496"/>
      <c r="L433" s="496"/>
      <c r="M433" s="496"/>
      <c r="N433" s="367"/>
      <c r="P433" s="367"/>
      <c r="Q433" s="367"/>
      <c r="Z433" s="478"/>
      <c r="AA433" s="478"/>
      <c r="AB433" s="115"/>
      <c r="AD433" s="115"/>
      <c r="AF433" s="115"/>
      <c r="AH433" s="115"/>
      <c r="AJ433" s="115"/>
      <c r="AL433" s="115"/>
    </row>
    <row r="434" spans="1:40">
      <c r="A434" s="542" t="s">
        <v>107</v>
      </c>
      <c r="B434" s="539" t="s">
        <v>108</v>
      </c>
      <c r="C434" s="539"/>
      <c r="D434" s="546" t="str">
        <f>B41</f>
        <v>Preço Base 1</v>
      </c>
      <c r="E434" s="547"/>
      <c r="F434" s="546" t="str">
        <f>B42</f>
        <v>Preço Base 2</v>
      </c>
      <c r="G434" s="547"/>
      <c r="H434" s="542" t="str">
        <f>B43</f>
        <v>Preço Base 3</v>
      </c>
      <c r="I434" s="542"/>
      <c r="J434" s="546" t="str">
        <f>B44</f>
        <v>Preço Base 4</v>
      </c>
      <c r="K434" s="547"/>
      <c r="L434" s="542" t="str">
        <f>B45</f>
        <v>Preço Base 5</v>
      </c>
      <c r="M434" s="542"/>
      <c r="N434" s="542" t="str">
        <f>B46</f>
        <v>Preço Base 6</v>
      </c>
      <c r="O434" s="542"/>
      <c r="P434" s="542" t="str">
        <f>B47</f>
        <v>Preço Base 7</v>
      </c>
      <c r="Q434" s="542"/>
      <c r="R434" s="542" t="str">
        <f>B48</f>
        <v>Preço Base 8</v>
      </c>
      <c r="S434" s="542"/>
      <c r="T434" s="542" t="str">
        <f>B49</f>
        <v>Preço Base 9</v>
      </c>
      <c r="U434" s="542"/>
      <c r="V434" s="542" t="str">
        <f>B50</f>
        <v>Preço Base 10</v>
      </c>
      <c r="W434" s="542"/>
      <c r="X434" s="542" t="str">
        <f>B51</f>
        <v>Preço Base 11</v>
      </c>
      <c r="Y434" s="542"/>
      <c r="Z434" s="542" t="str">
        <f>B52</f>
        <v>Preço Base 12</v>
      </c>
      <c r="AA434" s="542"/>
      <c r="AB434" s="542" t="str">
        <f>B53</f>
        <v>Preço Base 13</v>
      </c>
      <c r="AC434" s="542"/>
      <c r="AD434" s="542" t="str">
        <f>B54</f>
        <v>Preço Base 14</v>
      </c>
      <c r="AE434" s="542"/>
      <c r="AF434" s="542" t="str">
        <f>B55</f>
        <v>Preço Base 15</v>
      </c>
      <c r="AG434" s="542"/>
      <c r="AH434" s="542" t="str">
        <f>B56</f>
        <v>Preço Base 16</v>
      </c>
      <c r="AI434" s="542"/>
      <c r="AJ434" s="542" t="str">
        <f>B57</f>
        <v>Preço Base 17</v>
      </c>
      <c r="AK434" s="542"/>
      <c r="AL434" s="542" t="str">
        <f>B58</f>
        <v>Preço Base 18</v>
      </c>
      <c r="AM434" s="542"/>
    </row>
    <row r="435" spans="1:40" ht="36" customHeight="1">
      <c r="A435" s="542"/>
      <c r="B435" s="420" t="s">
        <v>109</v>
      </c>
      <c r="C435" s="420" t="s">
        <v>110</v>
      </c>
      <c r="D435" s="497" t="s">
        <v>111</v>
      </c>
      <c r="E435" s="497" t="s">
        <v>112</v>
      </c>
      <c r="F435" s="497" t="s">
        <v>111</v>
      </c>
      <c r="G435" s="497" t="s">
        <v>112</v>
      </c>
      <c r="H435" s="497" t="s">
        <v>111</v>
      </c>
      <c r="I435" s="497" t="s">
        <v>112</v>
      </c>
      <c r="J435" s="497" t="s">
        <v>111</v>
      </c>
      <c r="K435" s="497" t="s">
        <v>112</v>
      </c>
      <c r="L435" s="497" t="s">
        <v>111</v>
      </c>
      <c r="M435" s="497" t="s">
        <v>112</v>
      </c>
      <c r="N435" s="497" t="s">
        <v>111</v>
      </c>
      <c r="O435" s="497" t="s">
        <v>112</v>
      </c>
      <c r="P435" s="497" t="s">
        <v>111</v>
      </c>
      <c r="Q435" s="497" t="s">
        <v>112</v>
      </c>
      <c r="R435" s="497" t="s">
        <v>111</v>
      </c>
      <c r="S435" s="497" t="s">
        <v>112</v>
      </c>
      <c r="T435" s="497" t="s">
        <v>111</v>
      </c>
      <c r="U435" s="497" t="s">
        <v>112</v>
      </c>
      <c r="V435" s="497" t="s">
        <v>111</v>
      </c>
      <c r="W435" s="497" t="s">
        <v>112</v>
      </c>
      <c r="X435" s="497" t="s">
        <v>111</v>
      </c>
      <c r="Y435" s="497" t="s">
        <v>112</v>
      </c>
      <c r="Z435" s="497" t="s">
        <v>111</v>
      </c>
      <c r="AA435" s="497" t="s">
        <v>112</v>
      </c>
      <c r="AB435" s="497" t="s">
        <v>111</v>
      </c>
      <c r="AC435" s="497" t="s">
        <v>112</v>
      </c>
      <c r="AD435" s="497" t="s">
        <v>111</v>
      </c>
      <c r="AE435" s="497" t="s">
        <v>112</v>
      </c>
      <c r="AF435" s="497" t="s">
        <v>111</v>
      </c>
      <c r="AG435" s="497" t="s">
        <v>112</v>
      </c>
      <c r="AH435" s="497" t="s">
        <v>111</v>
      </c>
      <c r="AI435" s="497" t="s">
        <v>112</v>
      </c>
      <c r="AJ435" s="497" t="s">
        <v>111</v>
      </c>
      <c r="AK435" s="497" t="s">
        <v>112</v>
      </c>
      <c r="AL435" s="497" t="s">
        <v>111</v>
      </c>
      <c r="AM435" s="497" t="s">
        <v>112</v>
      </c>
    </row>
    <row r="436" spans="1:40">
      <c r="A436" s="498">
        <v>44501</v>
      </c>
      <c r="B436" s="499"/>
      <c r="C436" s="464">
        <v>1</v>
      </c>
      <c r="D436" s="438"/>
      <c r="E436" s="500">
        <v>7500</v>
      </c>
      <c r="F436" s="501"/>
      <c r="G436" s="500">
        <v>7550</v>
      </c>
      <c r="H436" s="438"/>
      <c r="I436" s="500">
        <v>7600</v>
      </c>
      <c r="J436" s="501"/>
      <c r="K436" s="500">
        <v>7650</v>
      </c>
      <c r="L436" s="438"/>
      <c r="M436" s="500">
        <v>7700</v>
      </c>
      <c r="N436" s="438"/>
      <c r="O436" s="500">
        <v>7750</v>
      </c>
      <c r="P436" s="438"/>
      <c r="Q436" s="500">
        <v>7800</v>
      </c>
      <c r="R436" s="438"/>
      <c r="S436" s="500">
        <v>7850</v>
      </c>
      <c r="T436" s="438"/>
      <c r="U436" s="500">
        <v>7900</v>
      </c>
      <c r="V436" s="438"/>
      <c r="W436" s="500">
        <v>7950</v>
      </c>
      <c r="X436" s="438"/>
      <c r="Y436" s="500">
        <v>7999</v>
      </c>
      <c r="Z436" s="438"/>
      <c r="AA436" s="500">
        <v>8000</v>
      </c>
      <c r="AB436" s="438"/>
      <c r="AC436" s="500">
        <v>8050</v>
      </c>
      <c r="AD436" s="438"/>
      <c r="AE436" s="500">
        <v>8100</v>
      </c>
      <c r="AF436" s="438"/>
      <c r="AG436" s="500">
        <v>8150</v>
      </c>
      <c r="AH436" s="438"/>
      <c r="AI436" s="500">
        <v>8200</v>
      </c>
      <c r="AJ436" s="438"/>
      <c r="AK436" s="500">
        <v>8250</v>
      </c>
      <c r="AL436" s="438"/>
      <c r="AM436" s="500">
        <v>8999</v>
      </c>
    </row>
    <row r="437" spans="1:40">
      <c r="A437" s="498">
        <f t="shared" ref="A437:A442" si="42">EDATE(A436,1)</f>
        <v>44531</v>
      </c>
      <c r="B437" s="499"/>
      <c r="C437" s="464">
        <f t="shared" ref="C437:C462" si="43">C436+(B437*C436)</f>
        <v>1</v>
      </c>
      <c r="D437" s="438">
        <v>0.05</v>
      </c>
      <c r="E437" s="500">
        <f>E436*(1+D437)</f>
        <v>7875</v>
      </c>
      <c r="F437" s="438">
        <v>0.05</v>
      </c>
      <c r="G437" s="500">
        <f>G436*(1+F437)</f>
        <v>7927.5</v>
      </c>
      <c r="H437" s="438">
        <v>0.05</v>
      </c>
      <c r="I437" s="500">
        <f>I436*(1+H437)</f>
        <v>7980</v>
      </c>
      <c r="J437" s="438">
        <v>0.05</v>
      </c>
      <c r="K437" s="500">
        <f>K436*(1+J437)</f>
        <v>8032.5</v>
      </c>
      <c r="L437" s="438">
        <v>0.05</v>
      </c>
      <c r="M437" s="500">
        <f>M436*(1+L437)</f>
        <v>8085</v>
      </c>
      <c r="N437" s="438">
        <v>0.05</v>
      </c>
      <c r="O437" s="500">
        <f t="shared" ref="O437:O461" si="44">O436*(1+N437)</f>
        <v>8137.5</v>
      </c>
      <c r="P437" s="438">
        <v>0.05</v>
      </c>
      <c r="Q437" s="500">
        <f t="shared" ref="Q437:Q461" si="45">Q436*(1+P437)</f>
        <v>8190</v>
      </c>
      <c r="R437" s="438">
        <v>0.05</v>
      </c>
      <c r="S437" s="500">
        <f t="shared" ref="S437:S461" si="46">S436*(1+R437)</f>
        <v>8242.5</v>
      </c>
      <c r="T437" s="438">
        <v>0.05</v>
      </c>
      <c r="U437" s="500">
        <f t="shared" ref="U437:U461" si="47">U436*(1+T437)</f>
        <v>8295</v>
      </c>
      <c r="V437" s="438">
        <v>0.05</v>
      </c>
      <c r="W437" s="500">
        <f t="shared" ref="W437:W461" si="48">W436*(1+V437)</f>
        <v>8347.5</v>
      </c>
      <c r="X437" s="438">
        <v>0.05</v>
      </c>
      <c r="Y437" s="500">
        <f t="shared" ref="Y437:Y461" si="49">Y436*(1+X437)</f>
        <v>8398.9500000000007</v>
      </c>
      <c r="Z437" s="438">
        <v>0.05</v>
      </c>
      <c r="AA437" s="500">
        <f>AA436*(1+Z437)</f>
        <v>8400</v>
      </c>
      <c r="AB437" s="438">
        <v>0.05</v>
      </c>
      <c r="AC437" s="500">
        <f>AC436*(1+AB437)</f>
        <v>8452.5</v>
      </c>
      <c r="AD437" s="438">
        <v>0.05</v>
      </c>
      <c r="AE437" s="500">
        <f>AE436*(1+AD437)</f>
        <v>8505</v>
      </c>
      <c r="AF437" s="438">
        <v>0.05</v>
      </c>
      <c r="AG437" s="500">
        <f>AG436*(1+AF437)</f>
        <v>8557.5</v>
      </c>
      <c r="AH437" s="438">
        <v>0.05</v>
      </c>
      <c r="AI437" s="500">
        <f>AI436*(1+AH437)</f>
        <v>8610</v>
      </c>
      <c r="AJ437" s="438">
        <v>0.05</v>
      </c>
      <c r="AK437" s="500">
        <f>AK436*(1+AJ437)</f>
        <v>8662.5</v>
      </c>
      <c r="AL437" s="438">
        <v>0.05</v>
      </c>
      <c r="AM437" s="500">
        <f>AM436*(1+AL437)</f>
        <v>9448.9500000000007</v>
      </c>
    </row>
    <row r="438" spans="1:40">
      <c r="A438" s="498">
        <f t="shared" si="42"/>
        <v>44562</v>
      </c>
      <c r="B438" s="499"/>
      <c r="C438" s="464">
        <f t="shared" si="43"/>
        <v>1</v>
      </c>
      <c r="D438" s="499">
        <v>6.7000000000000002E-3</v>
      </c>
      <c r="E438" s="500">
        <f>E437*(1+D438)</f>
        <v>7927.7624999999998</v>
      </c>
      <c r="F438" s="499">
        <v>6.7000000000000002E-3</v>
      </c>
      <c r="G438" s="500">
        <f>G437*(1+F438)</f>
        <v>7980.6142499999996</v>
      </c>
      <c r="H438" s="499">
        <v>6.7000000000000002E-3</v>
      </c>
      <c r="I438" s="500">
        <f>I437*(1+H438)</f>
        <v>8033.4659999999994</v>
      </c>
      <c r="J438" s="499">
        <v>6.7000000000000002E-3</v>
      </c>
      <c r="K438" s="500">
        <f>K437*(1+J438)</f>
        <v>8086.3177499999993</v>
      </c>
      <c r="L438" s="499">
        <v>6.7000000000000002E-3</v>
      </c>
      <c r="M438" s="500">
        <f>M437*(1+L438)</f>
        <v>8139.1694999999991</v>
      </c>
      <c r="N438" s="499">
        <v>6.7000000000000002E-3</v>
      </c>
      <c r="O438" s="500">
        <f t="shared" si="44"/>
        <v>8192.0212499999998</v>
      </c>
      <c r="P438" s="499">
        <v>6.7000000000000002E-3</v>
      </c>
      <c r="Q438" s="500">
        <f t="shared" si="45"/>
        <v>8244.8729999999996</v>
      </c>
      <c r="R438" s="499">
        <v>6.7000000000000002E-3</v>
      </c>
      <c r="S438" s="500">
        <f t="shared" si="46"/>
        <v>8297.7247499999994</v>
      </c>
      <c r="T438" s="499">
        <v>6.7000000000000002E-3</v>
      </c>
      <c r="U438" s="500">
        <f t="shared" si="47"/>
        <v>8350.5764999999992</v>
      </c>
      <c r="V438" s="499">
        <v>6.7000000000000002E-3</v>
      </c>
      <c r="W438" s="500">
        <f t="shared" si="48"/>
        <v>8403.428249999999</v>
      </c>
      <c r="X438" s="499">
        <v>6.7000000000000002E-3</v>
      </c>
      <c r="Y438" s="500">
        <f t="shared" si="49"/>
        <v>8455.2229650000008</v>
      </c>
      <c r="Z438" s="499">
        <v>6.7000000000000002E-3</v>
      </c>
      <c r="AA438" s="500">
        <f>AA437*(1+Z438)</f>
        <v>8456.2799999999988</v>
      </c>
      <c r="AB438" s="499">
        <v>6.7000000000000002E-3</v>
      </c>
      <c r="AC438" s="500">
        <f>AC437*(1+AB438)</f>
        <v>8509.1317499999986</v>
      </c>
      <c r="AD438" s="499">
        <v>6.7000000000000002E-3</v>
      </c>
      <c r="AE438" s="500">
        <f>AE437*(1+AD438)</f>
        <v>8561.9835000000003</v>
      </c>
      <c r="AF438" s="499">
        <v>6.7000000000000002E-3</v>
      </c>
      <c r="AG438" s="500">
        <f>AG437*(1+AF438)</f>
        <v>8614.8352500000001</v>
      </c>
      <c r="AH438" s="499">
        <v>6.7000000000000002E-3</v>
      </c>
      <c r="AI438" s="500">
        <f>AI437*(1+AH438)</f>
        <v>8667.6869999999999</v>
      </c>
      <c r="AJ438" s="499">
        <v>6.7000000000000002E-3</v>
      </c>
      <c r="AK438" s="500">
        <f>AK437*(1+AJ438)</f>
        <v>8720.5387499999997</v>
      </c>
      <c r="AL438" s="499">
        <v>6.7000000000000002E-3</v>
      </c>
      <c r="AM438" s="500">
        <f>AM437*(1+AL438)</f>
        <v>9512.2579650000007</v>
      </c>
    </row>
    <row r="439" spans="1:40">
      <c r="A439" s="498">
        <f t="shared" si="42"/>
        <v>44593</v>
      </c>
      <c r="B439" s="499"/>
      <c r="C439" s="502">
        <f t="shared" si="43"/>
        <v>1</v>
      </c>
      <c r="D439" s="499">
        <v>0.01</v>
      </c>
      <c r="E439" s="500">
        <f>E438*(1+D439)</f>
        <v>8007.0401249999995</v>
      </c>
      <c r="F439" s="499">
        <v>0.01</v>
      </c>
      <c r="G439" s="500">
        <f>G438*(1+F439)</f>
        <v>8060.4203924999993</v>
      </c>
      <c r="H439" s="499">
        <v>0.01</v>
      </c>
      <c r="I439" s="500">
        <f>I438*(1+H439)</f>
        <v>8113.8006599999999</v>
      </c>
      <c r="J439" s="499">
        <v>0.01</v>
      </c>
      <c r="K439" s="500">
        <f>K438*(1+J439)</f>
        <v>8167.1809274999996</v>
      </c>
      <c r="L439" s="499">
        <v>0.01</v>
      </c>
      <c r="M439" s="500">
        <f>M438*(1+L439)</f>
        <v>8220.5611949999984</v>
      </c>
      <c r="N439" s="438">
        <v>0.01</v>
      </c>
      <c r="O439" s="500">
        <f t="shared" si="44"/>
        <v>8273.941462499999</v>
      </c>
      <c r="P439" s="438">
        <v>0.01</v>
      </c>
      <c r="Q439" s="500">
        <f t="shared" si="45"/>
        <v>8327.3217299999997</v>
      </c>
      <c r="R439" s="438">
        <v>0.01</v>
      </c>
      <c r="S439" s="500">
        <f t="shared" si="46"/>
        <v>8380.7019975000003</v>
      </c>
      <c r="T439" s="438">
        <v>0.01</v>
      </c>
      <c r="U439" s="500">
        <f t="shared" si="47"/>
        <v>8434.0822649999991</v>
      </c>
      <c r="V439" s="438">
        <v>0.01</v>
      </c>
      <c r="W439" s="500">
        <f t="shared" si="48"/>
        <v>8487.4625324999997</v>
      </c>
      <c r="X439" s="438">
        <v>0.01</v>
      </c>
      <c r="Y439" s="500">
        <f t="shared" si="49"/>
        <v>8539.7751946500011</v>
      </c>
      <c r="Z439" s="499">
        <v>0.01</v>
      </c>
      <c r="AA439" s="500">
        <f>AA438*(1+Z439)</f>
        <v>8540.8427999999985</v>
      </c>
      <c r="AB439" s="499">
        <v>0.01</v>
      </c>
      <c r="AC439" s="500">
        <f>AC438*(1+AB439)</f>
        <v>8594.2230674999992</v>
      </c>
      <c r="AD439" s="499">
        <v>0.01</v>
      </c>
      <c r="AE439" s="500">
        <f>AE438*(1+AD439)</f>
        <v>8647.6033349999998</v>
      </c>
      <c r="AF439" s="499">
        <v>0.01</v>
      </c>
      <c r="AG439" s="500">
        <f>AG438*(1+AF439)</f>
        <v>8700.9836025000004</v>
      </c>
      <c r="AH439" s="499">
        <v>0.01</v>
      </c>
      <c r="AI439" s="500">
        <f>AI438*(1+AH439)</f>
        <v>8754.3638699999992</v>
      </c>
      <c r="AJ439" s="499">
        <v>0.01</v>
      </c>
      <c r="AK439" s="500">
        <f>AK438*(1+AJ439)</f>
        <v>8807.7441374999999</v>
      </c>
      <c r="AL439" s="499">
        <v>0.01</v>
      </c>
      <c r="AM439" s="500">
        <f>AM438*(1+AL439)</f>
        <v>9607.380544650001</v>
      </c>
    </row>
    <row r="440" spans="1:40">
      <c r="A440" s="498">
        <f t="shared" si="42"/>
        <v>44621</v>
      </c>
      <c r="B440" s="499"/>
      <c r="C440" s="502">
        <f t="shared" si="43"/>
        <v>1</v>
      </c>
      <c r="D440" s="499">
        <v>7.0000000000000001E-3</v>
      </c>
      <c r="E440" s="500">
        <f t="shared" ref="E440:E461" si="50">E439*(1+D440)</f>
        <v>8063.0894058749991</v>
      </c>
      <c r="F440" s="499">
        <v>7.0000000000000001E-3</v>
      </c>
      <c r="G440" s="500">
        <f t="shared" ref="G440:G461" si="51">G439*(1+F440)</f>
        <v>8116.8433352474985</v>
      </c>
      <c r="H440" s="499">
        <v>7.0000000000000001E-3</v>
      </c>
      <c r="I440" s="500">
        <f t="shared" ref="I440:I461" si="52">I439*(1+H440)</f>
        <v>8170.5972646199989</v>
      </c>
      <c r="J440" s="499">
        <v>7.0000000000000001E-3</v>
      </c>
      <c r="K440" s="500">
        <f t="shared" ref="K440:K461" si="53">K439*(1+J440)</f>
        <v>8224.3511939924992</v>
      </c>
      <c r="L440" s="499">
        <v>7.0000000000000001E-3</v>
      </c>
      <c r="M440" s="500">
        <f t="shared" ref="M440:M461" si="54">M439*(1+L440)</f>
        <v>8278.1051233649978</v>
      </c>
      <c r="N440" s="438">
        <v>7.0000000000000001E-3</v>
      </c>
      <c r="O440" s="500">
        <f t="shared" si="44"/>
        <v>8331.8590527374981</v>
      </c>
      <c r="P440" s="438">
        <v>7.0000000000000001E-3</v>
      </c>
      <c r="Q440" s="500">
        <f t="shared" si="45"/>
        <v>8385.6129821099985</v>
      </c>
      <c r="R440" s="438">
        <v>7.0000000000000001E-3</v>
      </c>
      <c r="S440" s="500">
        <f t="shared" si="46"/>
        <v>8439.3669114824988</v>
      </c>
      <c r="T440" s="438">
        <v>7.0000000000000001E-3</v>
      </c>
      <c r="U440" s="500">
        <f t="shared" si="47"/>
        <v>8493.1208408549974</v>
      </c>
      <c r="V440" s="438">
        <v>7.0000000000000001E-3</v>
      </c>
      <c r="W440" s="500">
        <f t="shared" si="48"/>
        <v>8546.8747702274995</v>
      </c>
      <c r="X440" s="438">
        <v>7.0000000000000001E-3</v>
      </c>
      <c r="Y440" s="500">
        <f t="shared" si="49"/>
        <v>8599.5536210125501</v>
      </c>
      <c r="Z440" s="499">
        <v>7.0000000000000001E-3</v>
      </c>
      <c r="AA440" s="500">
        <f t="shared" ref="AA440:AA461" si="55">AA439*(1+Z440)</f>
        <v>8600.6286995999981</v>
      </c>
      <c r="AB440" s="499">
        <v>7.0000000000000001E-3</v>
      </c>
      <c r="AC440" s="500">
        <f>AC439*(1+AB440)</f>
        <v>8654.3826289724984</v>
      </c>
      <c r="AD440" s="499">
        <v>7.0000000000000001E-3</v>
      </c>
      <c r="AE440" s="500">
        <f>AE439*(1+AD440)</f>
        <v>8708.1365583449988</v>
      </c>
      <c r="AF440" s="499">
        <v>7.0000000000000001E-3</v>
      </c>
      <c r="AG440" s="500">
        <f>AG439*(1+AF440)</f>
        <v>8761.8904877174991</v>
      </c>
      <c r="AH440" s="499">
        <v>7.0000000000000001E-3</v>
      </c>
      <c r="AI440" s="500">
        <f>AI439*(1+AH440)</f>
        <v>8815.6444170899977</v>
      </c>
      <c r="AJ440" s="499">
        <v>7.0000000000000001E-3</v>
      </c>
      <c r="AK440" s="500">
        <f>AK439*(1+AJ440)</f>
        <v>8869.3983464624998</v>
      </c>
      <c r="AL440" s="499">
        <v>7.0000000000000001E-3</v>
      </c>
      <c r="AM440" s="500">
        <f>AM439*(1+AL440)</f>
        <v>9674.6322084625499</v>
      </c>
    </row>
    <row r="441" spans="1:40">
      <c r="A441" s="498">
        <f t="shared" si="42"/>
        <v>44652</v>
      </c>
      <c r="B441" s="499"/>
      <c r="C441" s="502">
        <f t="shared" si="43"/>
        <v>1</v>
      </c>
      <c r="D441" s="499">
        <v>0.02</v>
      </c>
      <c r="E441" s="500">
        <f t="shared" si="50"/>
        <v>8224.3511939924992</v>
      </c>
      <c r="F441" s="499">
        <v>0.02</v>
      </c>
      <c r="G441" s="500">
        <f t="shared" si="51"/>
        <v>8279.1802019524494</v>
      </c>
      <c r="H441" s="499">
        <v>0.02</v>
      </c>
      <c r="I441" s="500">
        <f t="shared" si="52"/>
        <v>8334.0092099123995</v>
      </c>
      <c r="J441" s="499">
        <v>0.02</v>
      </c>
      <c r="K441" s="500">
        <f t="shared" si="53"/>
        <v>8388.8382178723496</v>
      </c>
      <c r="L441" s="499">
        <v>0.02</v>
      </c>
      <c r="M441" s="500">
        <f t="shared" si="54"/>
        <v>8443.6672258322978</v>
      </c>
      <c r="N441" s="438">
        <v>0.02</v>
      </c>
      <c r="O441" s="500">
        <f t="shared" si="44"/>
        <v>8498.4962337922479</v>
      </c>
      <c r="P441" s="438">
        <v>0.02</v>
      </c>
      <c r="Q441" s="500">
        <f t="shared" si="45"/>
        <v>8553.3252417521981</v>
      </c>
      <c r="R441" s="438">
        <v>0.02</v>
      </c>
      <c r="S441" s="500">
        <f t="shared" si="46"/>
        <v>8608.1542497121482</v>
      </c>
      <c r="T441" s="438">
        <v>0.02</v>
      </c>
      <c r="U441" s="500">
        <f t="shared" si="47"/>
        <v>8662.9832576720983</v>
      </c>
      <c r="V441" s="438">
        <v>0.02</v>
      </c>
      <c r="W441" s="500">
        <f t="shared" si="48"/>
        <v>8717.8122656320502</v>
      </c>
      <c r="X441" s="438">
        <v>0.02</v>
      </c>
      <c r="Y441" s="500">
        <f t="shared" si="49"/>
        <v>8771.5446934328011</v>
      </c>
      <c r="Z441" s="499">
        <v>0.02</v>
      </c>
      <c r="AA441" s="500">
        <f t="shared" si="55"/>
        <v>8772.6412735919985</v>
      </c>
      <c r="AB441" s="499">
        <v>0.02</v>
      </c>
      <c r="AC441" s="500">
        <f t="shared" ref="AC441:AC461" si="56">AC440*(1+AB441)</f>
        <v>8827.4702815519486</v>
      </c>
      <c r="AD441" s="499">
        <v>0.02</v>
      </c>
      <c r="AE441" s="500">
        <f t="shared" ref="AE441:AE461" si="57">AE440*(1+AD441)</f>
        <v>8882.2992895118987</v>
      </c>
      <c r="AF441" s="499">
        <v>0.02</v>
      </c>
      <c r="AG441" s="500">
        <f t="shared" ref="AG441:AG461" si="58">AG440*(1+AF441)</f>
        <v>8937.1282974718488</v>
      </c>
      <c r="AH441" s="499">
        <v>0.02</v>
      </c>
      <c r="AI441" s="500">
        <f t="shared" ref="AI441:AI461" si="59">AI440*(1+AH441)</f>
        <v>8991.9573054317971</v>
      </c>
      <c r="AJ441" s="499">
        <v>0.02</v>
      </c>
      <c r="AK441" s="500">
        <f t="shared" ref="AK441:AK461" si="60">AK440*(1+AJ441)</f>
        <v>9046.7863133917508</v>
      </c>
      <c r="AL441" s="499">
        <v>0.02</v>
      </c>
      <c r="AM441" s="500">
        <f t="shared" ref="AM441:AM461" si="61">AM440*(1+AL441)</f>
        <v>9868.1248526318013</v>
      </c>
    </row>
    <row r="442" spans="1:40">
      <c r="A442" s="498">
        <f t="shared" si="42"/>
        <v>44682</v>
      </c>
      <c r="B442" s="499"/>
      <c r="C442" s="502">
        <f t="shared" si="43"/>
        <v>1</v>
      </c>
      <c r="D442" s="499">
        <v>0.02</v>
      </c>
      <c r="E442" s="500">
        <f t="shared" si="50"/>
        <v>8388.8382178723496</v>
      </c>
      <c r="F442" s="499">
        <v>0.02</v>
      </c>
      <c r="G442" s="500">
        <f t="shared" si="51"/>
        <v>8444.7638059914989</v>
      </c>
      <c r="H442" s="499">
        <v>0.02</v>
      </c>
      <c r="I442" s="500">
        <f t="shared" si="52"/>
        <v>8500.6893941106482</v>
      </c>
      <c r="J442" s="499">
        <v>0.02</v>
      </c>
      <c r="K442" s="500">
        <f t="shared" si="53"/>
        <v>8556.6149822297975</v>
      </c>
      <c r="L442" s="499">
        <v>0.02</v>
      </c>
      <c r="M442" s="500">
        <f t="shared" si="54"/>
        <v>8612.5405703489432</v>
      </c>
      <c r="N442" s="438">
        <v>0.02</v>
      </c>
      <c r="O442" s="500">
        <f t="shared" si="44"/>
        <v>8668.4661584680925</v>
      </c>
      <c r="P442" s="438">
        <v>0.02</v>
      </c>
      <c r="Q442" s="500">
        <f t="shared" si="45"/>
        <v>8724.3917465872419</v>
      </c>
      <c r="R442" s="438">
        <v>0.02</v>
      </c>
      <c r="S442" s="500">
        <f t="shared" si="46"/>
        <v>8780.3173347063912</v>
      </c>
      <c r="T442" s="438">
        <v>0.02</v>
      </c>
      <c r="U442" s="500">
        <f t="shared" si="47"/>
        <v>8836.2429228255405</v>
      </c>
      <c r="V442" s="438">
        <v>0.02</v>
      </c>
      <c r="W442" s="500">
        <f t="shared" si="48"/>
        <v>8892.1685109446917</v>
      </c>
      <c r="X442" s="438">
        <v>0.02</v>
      </c>
      <c r="Y442" s="500">
        <f t="shared" si="49"/>
        <v>8946.9755873014565</v>
      </c>
      <c r="Z442" s="499">
        <v>0.02</v>
      </c>
      <c r="AA442" s="500">
        <f t="shared" si="55"/>
        <v>8948.0940990638392</v>
      </c>
      <c r="AB442" s="499">
        <v>0.02</v>
      </c>
      <c r="AC442" s="500">
        <f t="shared" si="56"/>
        <v>9004.0196871829885</v>
      </c>
      <c r="AD442" s="499">
        <v>0.02</v>
      </c>
      <c r="AE442" s="500">
        <f t="shared" si="57"/>
        <v>9059.945275302136</v>
      </c>
      <c r="AF442" s="499">
        <v>0.02</v>
      </c>
      <c r="AG442" s="500">
        <f t="shared" si="58"/>
        <v>9115.8708634212853</v>
      </c>
      <c r="AH442" s="499">
        <v>0.02</v>
      </c>
      <c r="AI442" s="500">
        <f t="shared" si="59"/>
        <v>9171.7964515404328</v>
      </c>
      <c r="AJ442" s="499">
        <v>0.02</v>
      </c>
      <c r="AK442" s="500">
        <f t="shared" si="60"/>
        <v>9227.7220396595858</v>
      </c>
      <c r="AL442" s="499">
        <v>0.02</v>
      </c>
      <c r="AM442" s="500">
        <f t="shared" si="61"/>
        <v>10065.487349684438</v>
      </c>
    </row>
    <row r="443" spans="1:40">
      <c r="A443" s="498">
        <v>44713</v>
      </c>
      <c r="B443" s="499"/>
      <c r="C443" s="502">
        <f t="shared" si="43"/>
        <v>1</v>
      </c>
      <c r="D443" s="499">
        <v>1.4999999999999999E-2</v>
      </c>
      <c r="E443" s="500">
        <f t="shared" si="50"/>
        <v>8514.6707911404337</v>
      </c>
      <c r="F443" s="499">
        <v>1.4999999999999999E-2</v>
      </c>
      <c r="G443" s="500">
        <f t="shared" si="51"/>
        <v>8571.4352630813701</v>
      </c>
      <c r="H443" s="499">
        <v>1.4999999999999999E-2</v>
      </c>
      <c r="I443" s="500">
        <f t="shared" si="52"/>
        <v>8628.1997350223064</v>
      </c>
      <c r="J443" s="499">
        <v>1.4999999999999999E-2</v>
      </c>
      <c r="K443" s="500">
        <f t="shared" si="53"/>
        <v>8684.9642069632428</v>
      </c>
      <c r="L443" s="499">
        <v>1.4999999999999999E-2</v>
      </c>
      <c r="M443" s="500">
        <f t="shared" si="54"/>
        <v>8741.7286789041773</v>
      </c>
      <c r="N443" s="438">
        <v>1.4999999999999999E-2</v>
      </c>
      <c r="O443" s="500">
        <f t="shared" si="44"/>
        <v>8798.4931508451136</v>
      </c>
      <c r="P443" s="438">
        <v>1.4999999999999999E-2</v>
      </c>
      <c r="Q443" s="500">
        <f t="shared" si="45"/>
        <v>8855.25762278605</v>
      </c>
      <c r="R443" s="438">
        <v>1.4999999999999999E-2</v>
      </c>
      <c r="S443" s="500">
        <f t="shared" si="46"/>
        <v>8912.0220947269863</v>
      </c>
      <c r="T443" s="438">
        <v>1.4999999999999999E-2</v>
      </c>
      <c r="U443" s="500">
        <f t="shared" si="47"/>
        <v>8968.7865666679227</v>
      </c>
      <c r="V443" s="438">
        <v>1.4999999999999999E-2</v>
      </c>
      <c r="W443" s="500">
        <f t="shared" si="48"/>
        <v>9025.5510386088608</v>
      </c>
      <c r="X443" s="438">
        <v>0.03</v>
      </c>
      <c r="Y443" s="500">
        <f t="shared" si="49"/>
        <v>9215.3848549205013</v>
      </c>
      <c r="Z443" s="499">
        <v>1.4999999999999999E-2</v>
      </c>
      <c r="AA443" s="500">
        <f t="shared" si="55"/>
        <v>9082.3155105497954</v>
      </c>
      <c r="AB443" s="499">
        <v>1.4999999999999999E-2</v>
      </c>
      <c r="AC443" s="500">
        <f t="shared" si="56"/>
        <v>9139.0799824907317</v>
      </c>
      <c r="AD443" s="499">
        <v>1.4999999999999999E-2</v>
      </c>
      <c r="AE443" s="500">
        <f t="shared" si="57"/>
        <v>9195.8444544316681</v>
      </c>
      <c r="AF443" s="499">
        <v>1.4999999999999999E-2</v>
      </c>
      <c r="AG443" s="500">
        <f t="shared" si="58"/>
        <v>9252.6089263726044</v>
      </c>
      <c r="AH443" s="499">
        <v>1.4999999999999999E-2</v>
      </c>
      <c r="AI443" s="500">
        <f t="shared" si="59"/>
        <v>9309.3733983135389</v>
      </c>
      <c r="AJ443" s="499">
        <v>1.4999999999999999E-2</v>
      </c>
      <c r="AK443" s="500">
        <f t="shared" si="60"/>
        <v>9366.1378702544789</v>
      </c>
      <c r="AL443" s="499">
        <v>1.4999999999999999E-2</v>
      </c>
      <c r="AM443" s="500">
        <f t="shared" si="61"/>
        <v>10216.469659929702</v>
      </c>
    </row>
    <row r="444" spans="1:40">
      <c r="A444" s="498">
        <v>44743</v>
      </c>
      <c r="B444" s="499"/>
      <c r="C444" s="502">
        <f t="shared" si="43"/>
        <v>1</v>
      </c>
      <c r="D444" s="499">
        <v>2.2800000000000001E-2</v>
      </c>
      <c r="E444" s="500">
        <f t="shared" si="50"/>
        <v>8708.8052851784341</v>
      </c>
      <c r="F444" s="499">
        <v>2.2800000000000001E-2</v>
      </c>
      <c r="G444" s="500">
        <f t="shared" si="51"/>
        <v>8766.8639870796251</v>
      </c>
      <c r="H444" s="499">
        <v>2.2800000000000001E-2</v>
      </c>
      <c r="I444" s="500">
        <f t="shared" si="52"/>
        <v>8824.9226889808142</v>
      </c>
      <c r="J444" s="499">
        <v>2.2800000000000001E-2</v>
      </c>
      <c r="K444" s="500">
        <f t="shared" si="53"/>
        <v>8882.9813908820033</v>
      </c>
      <c r="L444" s="499">
        <v>2.2800000000000001E-2</v>
      </c>
      <c r="M444" s="500">
        <f t="shared" si="54"/>
        <v>8941.0400927831924</v>
      </c>
      <c r="N444" s="499">
        <v>2.2800000000000001E-2</v>
      </c>
      <c r="O444" s="500">
        <f t="shared" si="44"/>
        <v>8999.0987946843816</v>
      </c>
      <c r="P444" s="499">
        <v>2.2800000000000001E-2</v>
      </c>
      <c r="Q444" s="500">
        <f t="shared" si="45"/>
        <v>9057.1574965855707</v>
      </c>
      <c r="R444" s="499">
        <v>2.2800000000000001E-2</v>
      </c>
      <c r="S444" s="500">
        <f t="shared" si="46"/>
        <v>9115.2161984867616</v>
      </c>
      <c r="T444" s="499">
        <v>2.2800000000000001E-2</v>
      </c>
      <c r="U444" s="500">
        <f t="shared" si="47"/>
        <v>9173.2749003879508</v>
      </c>
      <c r="V444" s="499">
        <v>2.2800000000000001E-2</v>
      </c>
      <c r="W444" s="500">
        <f t="shared" si="48"/>
        <v>9231.3336022891417</v>
      </c>
      <c r="X444" s="499">
        <v>2.2800000000000001E-2</v>
      </c>
      <c r="Y444" s="500">
        <f t="shared" si="49"/>
        <v>9425.4956296126875</v>
      </c>
      <c r="Z444" s="499">
        <v>2.2800000000000001E-2</v>
      </c>
      <c r="AA444" s="500">
        <f t="shared" si="55"/>
        <v>9289.3923041903308</v>
      </c>
      <c r="AB444" s="499">
        <v>2.2800000000000001E-2</v>
      </c>
      <c r="AC444" s="500">
        <f t="shared" si="56"/>
        <v>9347.45100609152</v>
      </c>
      <c r="AD444" s="499">
        <v>2.2800000000000001E-2</v>
      </c>
      <c r="AE444" s="500">
        <f t="shared" si="57"/>
        <v>9405.5097079927091</v>
      </c>
      <c r="AF444" s="499">
        <v>2.2800000000000001E-2</v>
      </c>
      <c r="AG444" s="500">
        <f t="shared" si="58"/>
        <v>9463.5684098939</v>
      </c>
      <c r="AH444" s="499">
        <v>2.2800000000000001E-2</v>
      </c>
      <c r="AI444" s="500">
        <f t="shared" si="59"/>
        <v>9521.6271117950873</v>
      </c>
      <c r="AJ444" s="499">
        <v>2.2800000000000001E-2</v>
      </c>
      <c r="AK444" s="500">
        <f t="shared" si="60"/>
        <v>9579.6858136962801</v>
      </c>
      <c r="AL444" s="499">
        <v>2.2800000000000001E-2</v>
      </c>
      <c r="AM444" s="500">
        <f t="shared" si="61"/>
        <v>10449.405168176099</v>
      </c>
    </row>
    <row r="445" spans="1:40">
      <c r="A445" s="498">
        <v>44774</v>
      </c>
      <c r="B445" s="499"/>
      <c r="C445" s="502">
        <f t="shared" si="43"/>
        <v>1</v>
      </c>
      <c r="D445" s="499">
        <v>2.1399999999999999E-2</v>
      </c>
      <c r="E445" s="500">
        <f t="shared" si="50"/>
        <v>8895.173718281254</v>
      </c>
      <c r="F445" s="499">
        <v>2.1399999999999999E-2</v>
      </c>
      <c r="G445" s="500">
        <f t="shared" si="51"/>
        <v>8954.4748764031301</v>
      </c>
      <c r="H445" s="499">
        <v>2.1399999999999999E-2</v>
      </c>
      <c r="I445" s="500">
        <f t="shared" si="52"/>
        <v>9013.7760345250044</v>
      </c>
      <c r="J445" s="499">
        <v>2.1399999999999999E-2</v>
      </c>
      <c r="K445" s="500">
        <f t="shared" si="53"/>
        <v>9073.0771926468788</v>
      </c>
      <c r="L445" s="499">
        <v>2.1399999999999999E-2</v>
      </c>
      <c r="M445" s="500">
        <f t="shared" si="54"/>
        <v>9132.3783507687531</v>
      </c>
      <c r="N445" s="438">
        <v>2.1399999999999999E-2</v>
      </c>
      <c r="O445" s="500">
        <f t="shared" si="44"/>
        <v>9191.6795088906274</v>
      </c>
      <c r="P445" s="438">
        <v>2.1399999999999999E-2</v>
      </c>
      <c r="Q445" s="500">
        <f t="shared" si="45"/>
        <v>9250.9806670125035</v>
      </c>
      <c r="R445" s="438">
        <v>2.1399999999999999E-2</v>
      </c>
      <c r="S445" s="500">
        <f t="shared" si="46"/>
        <v>9310.2818251343797</v>
      </c>
      <c r="T445" s="438">
        <v>2.1399999999999999E-2</v>
      </c>
      <c r="U445" s="500">
        <f t="shared" si="47"/>
        <v>9369.582983256254</v>
      </c>
      <c r="V445" s="438">
        <v>2.1399999999999999E-2</v>
      </c>
      <c r="W445" s="500">
        <f t="shared" si="48"/>
        <v>9428.8841413781302</v>
      </c>
      <c r="X445" s="438">
        <v>2.1399999999999999E-2</v>
      </c>
      <c r="Y445" s="500">
        <f t="shared" si="49"/>
        <v>9627.2012360863991</v>
      </c>
      <c r="Z445" s="499">
        <v>2.1399999999999999E-2</v>
      </c>
      <c r="AA445" s="500">
        <f t="shared" si="55"/>
        <v>9488.1852995000045</v>
      </c>
      <c r="AB445" s="499">
        <v>2.1399999999999999E-2</v>
      </c>
      <c r="AC445" s="500">
        <f t="shared" si="56"/>
        <v>9547.4864576218788</v>
      </c>
      <c r="AD445" s="499">
        <v>2.1399999999999999E-2</v>
      </c>
      <c r="AE445" s="500">
        <f t="shared" si="57"/>
        <v>9606.7876157437531</v>
      </c>
      <c r="AF445" s="499">
        <v>2.1399999999999999E-2</v>
      </c>
      <c r="AG445" s="500">
        <f t="shared" si="58"/>
        <v>9666.0887738656311</v>
      </c>
      <c r="AH445" s="499">
        <v>2.1399999999999999E-2</v>
      </c>
      <c r="AI445" s="500">
        <f t="shared" si="59"/>
        <v>9725.3899319875036</v>
      </c>
      <c r="AJ445" s="499">
        <v>2.1399999999999999E-2</v>
      </c>
      <c r="AK445" s="500">
        <f t="shared" si="60"/>
        <v>9784.6910901093815</v>
      </c>
      <c r="AL445" s="499">
        <v>2.1399999999999999E-2</v>
      </c>
      <c r="AM445" s="500">
        <f t="shared" si="61"/>
        <v>10673.02243877507</v>
      </c>
      <c r="AN445" s="512"/>
    </row>
    <row r="446" spans="1:40">
      <c r="A446" s="498">
        <v>44805</v>
      </c>
      <c r="B446" s="499"/>
      <c r="C446" s="502">
        <f t="shared" si="43"/>
        <v>1</v>
      </c>
      <c r="D446" s="499">
        <v>8.6E-3</v>
      </c>
      <c r="E446" s="500">
        <f t="shared" si="50"/>
        <v>8971.6722122584724</v>
      </c>
      <c r="F446" s="499">
        <v>8.6E-3</v>
      </c>
      <c r="G446" s="500">
        <f t="shared" si="51"/>
        <v>9031.4833603401967</v>
      </c>
      <c r="H446" s="499">
        <v>8.6E-3</v>
      </c>
      <c r="I446" s="500">
        <f t="shared" si="52"/>
        <v>9091.2945084219191</v>
      </c>
      <c r="J446" s="499">
        <v>8.6E-3</v>
      </c>
      <c r="K446" s="500">
        <f t="shared" si="53"/>
        <v>9151.1056565036415</v>
      </c>
      <c r="L446" s="499">
        <v>8.6E-3</v>
      </c>
      <c r="M446" s="500">
        <f t="shared" si="54"/>
        <v>9210.9168045853639</v>
      </c>
      <c r="N446" s="438">
        <v>8.6E-3</v>
      </c>
      <c r="O446" s="500">
        <f t="shared" si="44"/>
        <v>9270.7279526670864</v>
      </c>
      <c r="P446" s="438">
        <v>8.6E-3</v>
      </c>
      <c r="Q446" s="500">
        <f t="shared" si="45"/>
        <v>9330.5391007488106</v>
      </c>
      <c r="R446" s="438">
        <v>8.6E-3</v>
      </c>
      <c r="S446" s="500">
        <f t="shared" si="46"/>
        <v>9390.3502488305348</v>
      </c>
      <c r="T446" s="438">
        <v>8.6E-3</v>
      </c>
      <c r="U446" s="500">
        <f t="shared" si="47"/>
        <v>9450.1613969122573</v>
      </c>
      <c r="V446" s="438">
        <v>8.6E-3</v>
      </c>
      <c r="W446" s="500">
        <f t="shared" si="48"/>
        <v>9509.9725449939815</v>
      </c>
      <c r="X446" s="438">
        <v>8.6E-3</v>
      </c>
      <c r="Y446" s="500">
        <f t="shared" si="49"/>
        <v>9709.9951667167425</v>
      </c>
      <c r="Z446" s="499">
        <v>8.6E-3</v>
      </c>
      <c r="AA446" s="500">
        <f t="shared" si="55"/>
        <v>9569.7836930757039</v>
      </c>
      <c r="AB446" s="499">
        <v>8.6E-3</v>
      </c>
      <c r="AC446" s="500">
        <f t="shared" si="56"/>
        <v>9629.5948411574263</v>
      </c>
      <c r="AD446" s="499">
        <v>8.6E-3</v>
      </c>
      <c r="AE446" s="500">
        <f t="shared" si="57"/>
        <v>9689.4059892391488</v>
      </c>
      <c r="AF446" s="499">
        <v>8.6E-3</v>
      </c>
      <c r="AG446" s="500">
        <f t="shared" si="58"/>
        <v>9749.2171373208748</v>
      </c>
      <c r="AH446" s="499">
        <v>8.6E-3</v>
      </c>
      <c r="AI446" s="500">
        <f t="shared" si="59"/>
        <v>9809.0282854025954</v>
      </c>
      <c r="AJ446" s="499">
        <v>8.6E-3</v>
      </c>
      <c r="AK446" s="500">
        <f t="shared" si="60"/>
        <v>9868.8394334843215</v>
      </c>
      <c r="AL446" s="499">
        <v>8.6E-3</v>
      </c>
      <c r="AM446" s="500">
        <f t="shared" si="61"/>
        <v>10764.810431748534</v>
      </c>
    </row>
    <row r="447" spans="1:40">
      <c r="A447" s="498">
        <v>44835</v>
      </c>
      <c r="B447" s="499"/>
      <c r="C447" s="502">
        <f t="shared" si="43"/>
        <v>1</v>
      </c>
      <c r="D447" s="499">
        <v>8.9999999999999998E-4</v>
      </c>
      <c r="E447" s="500">
        <f t="shared" si="50"/>
        <v>8979.7467172495035</v>
      </c>
      <c r="F447" s="499">
        <v>8.9999999999999998E-4</v>
      </c>
      <c r="G447" s="500">
        <f t="shared" si="51"/>
        <v>9039.6116953645014</v>
      </c>
      <c r="H447" s="499">
        <v>8.9999999999999998E-4</v>
      </c>
      <c r="I447" s="500">
        <f t="shared" si="52"/>
        <v>9099.4766734794975</v>
      </c>
      <c r="J447" s="499">
        <v>8.9999999999999998E-4</v>
      </c>
      <c r="K447" s="500">
        <f t="shared" si="53"/>
        <v>9159.3416515944937</v>
      </c>
      <c r="L447" s="499">
        <v>8.9999999999999998E-4</v>
      </c>
      <c r="M447" s="500">
        <f t="shared" si="54"/>
        <v>9219.2066297094898</v>
      </c>
      <c r="N447" s="438">
        <v>8.9999999999999998E-4</v>
      </c>
      <c r="O447" s="500">
        <f t="shared" si="44"/>
        <v>9279.0716078244859</v>
      </c>
      <c r="P447" s="438">
        <v>8.9999999999999998E-4</v>
      </c>
      <c r="Q447" s="500">
        <f t="shared" si="45"/>
        <v>9338.9365859394838</v>
      </c>
      <c r="R447" s="438">
        <v>8.9999999999999998E-4</v>
      </c>
      <c r="S447" s="500">
        <f t="shared" si="46"/>
        <v>9398.8015640544818</v>
      </c>
      <c r="T447" s="438">
        <v>8.9999999999999998E-4</v>
      </c>
      <c r="U447" s="500">
        <f t="shared" si="47"/>
        <v>9458.6665421694779</v>
      </c>
      <c r="V447" s="438">
        <v>8.9999999999999998E-4</v>
      </c>
      <c r="W447" s="500">
        <f t="shared" si="48"/>
        <v>9518.5315202844758</v>
      </c>
      <c r="X447" s="438">
        <v>8.9999999999999998E-4</v>
      </c>
      <c r="Y447" s="500">
        <f t="shared" si="49"/>
        <v>9718.7341623667871</v>
      </c>
      <c r="Z447" s="499">
        <v>8.9999999999999998E-4</v>
      </c>
      <c r="AA447" s="500">
        <f t="shared" si="55"/>
        <v>9578.396498399472</v>
      </c>
      <c r="AB447" s="499">
        <v>8.9999999999999998E-4</v>
      </c>
      <c r="AC447" s="500">
        <f t="shared" si="56"/>
        <v>9638.2614765144663</v>
      </c>
      <c r="AD447" s="499">
        <v>8.9999999999999998E-4</v>
      </c>
      <c r="AE447" s="500">
        <f t="shared" si="57"/>
        <v>9698.1264546294624</v>
      </c>
      <c r="AF447" s="499">
        <v>8.9999999999999998E-4</v>
      </c>
      <c r="AG447" s="500">
        <f t="shared" si="58"/>
        <v>9757.9914327444621</v>
      </c>
      <c r="AH447" s="499">
        <v>8.9999999999999998E-4</v>
      </c>
      <c r="AI447" s="500">
        <f t="shared" si="59"/>
        <v>9817.8564108594564</v>
      </c>
      <c r="AJ447" s="499">
        <v>8.9999999999999998E-4</v>
      </c>
      <c r="AK447" s="500">
        <f t="shared" si="60"/>
        <v>9877.7213889744562</v>
      </c>
      <c r="AL447" s="499">
        <v>8.9999999999999998E-4</v>
      </c>
      <c r="AM447" s="500">
        <f t="shared" si="61"/>
        <v>10774.498761137107</v>
      </c>
    </row>
    <row r="448" spans="1:40">
      <c r="A448" s="498">
        <v>44866</v>
      </c>
      <c r="B448" s="499"/>
      <c r="C448" s="502">
        <f t="shared" si="43"/>
        <v>1</v>
      </c>
      <c r="D448" s="499">
        <v>8.9999999999999998E-4</v>
      </c>
      <c r="E448" s="500">
        <f t="shared" si="50"/>
        <v>8987.8284892950269</v>
      </c>
      <c r="F448" s="499">
        <v>8.9999999999999998E-4</v>
      </c>
      <c r="G448" s="500">
        <f t="shared" si="51"/>
        <v>9047.7473458903278</v>
      </c>
      <c r="H448" s="499">
        <v>8.9999999999999998E-4</v>
      </c>
      <c r="I448" s="500">
        <f t="shared" si="52"/>
        <v>9107.6662024856287</v>
      </c>
      <c r="J448" s="499">
        <v>8.9999999999999998E-4</v>
      </c>
      <c r="K448" s="500">
        <f t="shared" si="53"/>
        <v>9167.5850590809277</v>
      </c>
      <c r="L448" s="499">
        <v>8.9999999999999998E-4</v>
      </c>
      <c r="M448" s="500">
        <f t="shared" si="54"/>
        <v>9227.5039156762268</v>
      </c>
      <c r="N448" s="438">
        <v>8.9999999999999998E-4</v>
      </c>
      <c r="O448" s="500">
        <f t="shared" si="44"/>
        <v>9287.4227722715277</v>
      </c>
      <c r="P448" s="438">
        <v>8.9999999999999998E-4</v>
      </c>
      <c r="Q448" s="500">
        <f t="shared" si="45"/>
        <v>9347.3416288668286</v>
      </c>
      <c r="R448" s="438">
        <v>8.9999999999999998E-4</v>
      </c>
      <c r="S448" s="500">
        <f t="shared" si="46"/>
        <v>9407.2604854621295</v>
      </c>
      <c r="T448" s="438">
        <v>8.9999999999999998E-4</v>
      </c>
      <c r="U448" s="500">
        <f t="shared" si="47"/>
        <v>9467.1793420574304</v>
      </c>
      <c r="V448" s="438">
        <v>8.9999999999999998E-4</v>
      </c>
      <c r="W448" s="500">
        <f t="shared" si="48"/>
        <v>9527.0981986527313</v>
      </c>
      <c r="X448" s="438">
        <v>8.9999999999999998E-4</v>
      </c>
      <c r="Y448" s="500">
        <f t="shared" si="49"/>
        <v>9727.4810231129159</v>
      </c>
      <c r="Z448" s="499">
        <v>8.9999999999999998E-4</v>
      </c>
      <c r="AA448" s="500">
        <f t="shared" si="55"/>
        <v>9587.0170552480304</v>
      </c>
      <c r="AB448" s="499">
        <v>8.9999999999999998E-4</v>
      </c>
      <c r="AC448" s="500">
        <f t="shared" si="56"/>
        <v>9646.9359118433276</v>
      </c>
      <c r="AD448" s="499">
        <v>8.9999999999999998E-4</v>
      </c>
      <c r="AE448" s="500">
        <f t="shared" si="57"/>
        <v>9706.8547684386285</v>
      </c>
      <c r="AF448" s="499">
        <v>8.9999999999999998E-4</v>
      </c>
      <c r="AG448" s="500">
        <f t="shared" si="58"/>
        <v>9766.7736250339312</v>
      </c>
      <c r="AH448" s="499">
        <v>8.9999999999999998E-4</v>
      </c>
      <c r="AI448" s="500">
        <f t="shared" si="59"/>
        <v>9826.6924816292285</v>
      </c>
      <c r="AJ448" s="499">
        <v>8.9999999999999998E-4</v>
      </c>
      <c r="AK448" s="500">
        <f t="shared" si="60"/>
        <v>9886.611338224533</v>
      </c>
      <c r="AL448" s="499">
        <v>8.9999999999999998E-4</v>
      </c>
      <c r="AM448" s="500">
        <f t="shared" si="61"/>
        <v>10784.195810022129</v>
      </c>
      <c r="AN448" s="512"/>
    </row>
    <row r="449" spans="1:40">
      <c r="A449" s="498">
        <v>44896</v>
      </c>
      <c r="B449" s="499"/>
      <c r="C449" s="502"/>
      <c r="D449" s="499">
        <v>1.1999999999999999E-3</v>
      </c>
      <c r="E449" s="500">
        <f t="shared" si="50"/>
        <v>8998.6138834821813</v>
      </c>
      <c r="F449" s="499">
        <v>1.1999999999999999E-3</v>
      </c>
      <c r="G449" s="500">
        <f t="shared" si="51"/>
        <v>9058.6046427053971</v>
      </c>
      <c r="H449" s="499">
        <v>1.1999999999999999E-3</v>
      </c>
      <c r="I449" s="500">
        <f t="shared" si="52"/>
        <v>9118.5954019286128</v>
      </c>
      <c r="J449" s="499">
        <v>1.1999999999999999E-3</v>
      </c>
      <c r="K449" s="500">
        <f t="shared" si="53"/>
        <v>9178.5861611518249</v>
      </c>
      <c r="L449" s="499">
        <v>1.1999999999999999E-3</v>
      </c>
      <c r="M449" s="500">
        <f t="shared" si="54"/>
        <v>9238.5769203750388</v>
      </c>
      <c r="N449" s="438">
        <v>1.1999999999999999E-3</v>
      </c>
      <c r="O449" s="500">
        <f t="shared" si="44"/>
        <v>9298.5676795982545</v>
      </c>
      <c r="P449" s="438">
        <v>1.1999999999999999E-3</v>
      </c>
      <c r="Q449" s="500">
        <f t="shared" si="45"/>
        <v>9358.5584388214702</v>
      </c>
      <c r="R449" s="438">
        <v>1.1999999999999999E-3</v>
      </c>
      <c r="S449" s="500">
        <f t="shared" si="46"/>
        <v>9418.5491980446841</v>
      </c>
      <c r="T449" s="438">
        <v>1.1999999999999999E-3</v>
      </c>
      <c r="U449" s="500">
        <f t="shared" si="47"/>
        <v>9478.5399572678998</v>
      </c>
      <c r="V449" s="438">
        <v>1.1999999999999999E-3</v>
      </c>
      <c r="W449" s="500">
        <f t="shared" si="48"/>
        <v>9538.5307164911155</v>
      </c>
      <c r="X449" s="438">
        <v>1.1999999999999999E-3</v>
      </c>
      <c r="Y449" s="500">
        <f t="shared" si="49"/>
        <v>9739.1540003406517</v>
      </c>
      <c r="Z449" s="499">
        <v>1.1999999999999999E-3</v>
      </c>
      <c r="AA449" s="500">
        <f t="shared" si="55"/>
        <v>9598.5214757143294</v>
      </c>
      <c r="AB449" s="499">
        <v>1.1999999999999999E-3</v>
      </c>
      <c r="AC449" s="500">
        <f t="shared" si="56"/>
        <v>9658.5122349375397</v>
      </c>
      <c r="AD449" s="499">
        <v>1.1999999999999999E-3</v>
      </c>
      <c r="AE449" s="500">
        <f t="shared" si="57"/>
        <v>9718.5029941607554</v>
      </c>
      <c r="AF449" s="499">
        <v>1.1999999999999999E-3</v>
      </c>
      <c r="AG449" s="500">
        <f t="shared" si="58"/>
        <v>9778.4937533839729</v>
      </c>
      <c r="AH449" s="499">
        <v>1.1999999999999999E-3</v>
      </c>
      <c r="AI449" s="500">
        <f t="shared" si="59"/>
        <v>9838.484512607185</v>
      </c>
      <c r="AJ449" s="499">
        <v>1.1999999999999999E-3</v>
      </c>
      <c r="AK449" s="500">
        <f t="shared" si="60"/>
        <v>9898.4752718304026</v>
      </c>
      <c r="AL449" s="499">
        <v>1.1999999999999999E-3</v>
      </c>
      <c r="AM449" s="500">
        <f t="shared" si="61"/>
        <v>10797.136844994156</v>
      </c>
      <c r="AN449" s="512"/>
    </row>
    <row r="450" spans="1:40">
      <c r="A450" s="498">
        <v>44927</v>
      </c>
      <c r="B450" s="499"/>
      <c r="C450" s="502"/>
      <c r="D450" s="499">
        <v>1.4999999999999999E-2</v>
      </c>
      <c r="E450" s="500">
        <f t="shared" si="50"/>
        <v>9133.593091734414</v>
      </c>
      <c r="F450" s="499">
        <v>1.4999999999999999E-2</v>
      </c>
      <c r="G450" s="500">
        <f t="shared" si="51"/>
        <v>9194.4837123459765</v>
      </c>
      <c r="H450" s="499">
        <v>1.4999999999999999E-2</v>
      </c>
      <c r="I450" s="500">
        <f t="shared" si="52"/>
        <v>9255.3743329575409</v>
      </c>
      <c r="J450" s="499">
        <v>1.4999999999999999E-2</v>
      </c>
      <c r="K450" s="500">
        <f t="shared" si="53"/>
        <v>9316.2649535691016</v>
      </c>
      <c r="L450" s="499">
        <v>1.4999999999999999E-2</v>
      </c>
      <c r="M450" s="500">
        <f t="shared" si="54"/>
        <v>9377.1555741806642</v>
      </c>
      <c r="N450" s="438">
        <v>1.4999999999999999E-2</v>
      </c>
      <c r="O450" s="500">
        <f t="shared" si="44"/>
        <v>9438.0461947922267</v>
      </c>
      <c r="P450" s="438">
        <v>1.4999999999999999E-2</v>
      </c>
      <c r="Q450" s="500">
        <f t="shared" si="45"/>
        <v>9498.9368154037911</v>
      </c>
      <c r="R450" s="438">
        <v>3.5000000000000003E-2</v>
      </c>
      <c r="S450" s="500">
        <f t="shared" si="46"/>
        <v>9748.1984199762464</v>
      </c>
      <c r="T450" s="438">
        <v>1.4999999999999999E-2</v>
      </c>
      <c r="U450" s="500">
        <f t="shared" si="47"/>
        <v>9620.718056626918</v>
      </c>
      <c r="V450" s="438">
        <v>1.4999999999999999E-2</v>
      </c>
      <c r="W450" s="500">
        <f t="shared" si="48"/>
        <v>9681.6086772384806</v>
      </c>
      <c r="X450" s="438">
        <v>1.4999999999999999E-2</v>
      </c>
      <c r="Y450" s="500">
        <f t="shared" si="49"/>
        <v>9885.2413103457602</v>
      </c>
      <c r="Z450" s="499">
        <v>1.4999999999999999E-2</v>
      </c>
      <c r="AA450" s="500">
        <f t="shared" si="55"/>
        <v>9742.4992978500431</v>
      </c>
      <c r="AB450" s="499">
        <v>1.4999999999999999E-2</v>
      </c>
      <c r="AC450" s="500">
        <f t="shared" si="56"/>
        <v>9803.3899184616021</v>
      </c>
      <c r="AD450" s="499">
        <v>1.4999999999999999E-2</v>
      </c>
      <c r="AE450" s="500">
        <f t="shared" si="57"/>
        <v>9864.2805390731664</v>
      </c>
      <c r="AF450" s="499">
        <v>1.4999999999999999E-2</v>
      </c>
      <c r="AG450" s="500">
        <f t="shared" si="58"/>
        <v>9925.1711596847308</v>
      </c>
      <c r="AH450" s="499">
        <v>1.4999999999999999E-2</v>
      </c>
      <c r="AI450" s="500">
        <f t="shared" si="59"/>
        <v>9986.0617802962915</v>
      </c>
      <c r="AJ450" s="499">
        <v>1.4999999999999999E-2</v>
      </c>
      <c r="AK450" s="500">
        <f t="shared" si="60"/>
        <v>10046.952400907858</v>
      </c>
      <c r="AL450" s="499">
        <v>1.4999999999999999E-2</v>
      </c>
      <c r="AM450" s="500">
        <f t="shared" si="61"/>
        <v>10959.093897669069</v>
      </c>
      <c r="AN450" s="512"/>
    </row>
    <row r="451" spans="1:40">
      <c r="A451" s="498">
        <v>44958</v>
      </c>
      <c r="B451" s="499"/>
      <c r="C451" s="502"/>
      <c r="D451" s="499">
        <v>5.0000000000000001E-3</v>
      </c>
      <c r="E451" s="500">
        <f t="shared" si="50"/>
        <v>9179.2610571930854</v>
      </c>
      <c r="F451" s="499">
        <v>5.0000000000000001E-3</v>
      </c>
      <c r="G451" s="500">
        <f t="shared" si="51"/>
        <v>9240.4561309077053</v>
      </c>
      <c r="H451" s="499">
        <v>5.0000000000000001E-3</v>
      </c>
      <c r="I451" s="500">
        <f t="shared" si="52"/>
        <v>9301.651204622327</v>
      </c>
      <c r="J451" s="499">
        <v>5.0000000000000001E-3</v>
      </c>
      <c r="K451" s="500">
        <f t="shared" si="53"/>
        <v>9362.8462783369469</v>
      </c>
      <c r="L451" s="499">
        <v>5.0000000000000001E-3</v>
      </c>
      <c r="M451" s="500">
        <f t="shared" si="54"/>
        <v>9424.0413520515667</v>
      </c>
      <c r="N451" s="438">
        <v>5.0000000000000001E-3</v>
      </c>
      <c r="O451" s="500">
        <f t="shared" si="44"/>
        <v>9485.2364257661866</v>
      </c>
      <c r="P451" s="438">
        <v>5.0000000000000001E-3</v>
      </c>
      <c r="Q451" s="500">
        <f t="shared" si="45"/>
        <v>9546.4314994808083</v>
      </c>
      <c r="R451" s="438">
        <v>5.0000000000000001E-3</v>
      </c>
      <c r="S451" s="500">
        <f t="shared" si="46"/>
        <v>9796.9394120761262</v>
      </c>
      <c r="T451" s="438">
        <v>5.0000000000000001E-3</v>
      </c>
      <c r="U451" s="500">
        <f t="shared" si="47"/>
        <v>9668.8216469100516</v>
      </c>
      <c r="V451" s="438">
        <v>5.0000000000000001E-3</v>
      </c>
      <c r="W451" s="500">
        <f t="shared" si="48"/>
        <v>9730.0167206246715</v>
      </c>
      <c r="X451" s="438">
        <v>5.0000000000000001E-3</v>
      </c>
      <c r="Y451" s="500">
        <f t="shared" si="49"/>
        <v>9934.6675168974871</v>
      </c>
      <c r="Z451" s="499">
        <v>5.0000000000000001E-3</v>
      </c>
      <c r="AA451" s="500">
        <f t="shared" si="55"/>
        <v>9791.2117943392932</v>
      </c>
      <c r="AB451" s="499">
        <v>5.0000000000000001E-3</v>
      </c>
      <c r="AC451" s="500">
        <f t="shared" si="56"/>
        <v>9852.4068680539094</v>
      </c>
      <c r="AD451" s="499">
        <v>5.0000000000000001E-3</v>
      </c>
      <c r="AE451" s="500">
        <f t="shared" si="57"/>
        <v>9913.6019417685311</v>
      </c>
      <c r="AF451" s="499">
        <v>5.0000000000000001E-3</v>
      </c>
      <c r="AG451" s="500">
        <f t="shared" si="58"/>
        <v>9974.7970154831528</v>
      </c>
      <c r="AH451" s="499">
        <v>5.0000000000000001E-3</v>
      </c>
      <c r="AI451" s="500">
        <f t="shared" si="59"/>
        <v>10035.992089197773</v>
      </c>
      <c r="AJ451" s="499">
        <v>5.0000000000000001E-3</v>
      </c>
      <c r="AK451" s="500">
        <f t="shared" si="60"/>
        <v>10097.187162912396</v>
      </c>
      <c r="AL451" s="499">
        <v>5.0000000000000001E-3</v>
      </c>
      <c r="AM451" s="500">
        <f t="shared" si="61"/>
        <v>11013.889367157413</v>
      </c>
      <c r="AN451" s="512"/>
    </row>
    <row r="452" spans="1:40">
      <c r="A452" s="498" t="s">
        <v>113</v>
      </c>
      <c r="B452" s="499"/>
      <c r="C452" s="502"/>
      <c r="D452" s="499">
        <v>0.01</v>
      </c>
      <c r="E452" s="500">
        <f t="shared" si="50"/>
        <v>9271.0536677650161</v>
      </c>
      <c r="F452" s="499">
        <v>0.01</v>
      </c>
      <c r="G452" s="500">
        <f t="shared" si="51"/>
        <v>9332.8606922167819</v>
      </c>
      <c r="H452" s="499">
        <v>0.01</v>
      </c>
      <c r="I452" s="500">
        <f t="shared" si="52"/>
        <v>9394.6677166685495</v>
      </c>
      <c r="J452" s="499">
        <v>0.01</v>
      </c>
      <c r="K452" s="500">
        <f t="shared" si="53"/>
        <v>9456.474741120317</v>
      </c>
      <c r="L452" s="499">
        <v>0.01</v>
      </c>
      <c r="M452" s="500">
        <f t="shared" si="54"/>
        <v>9518.2817655720828</v>
      </c>
      <c r="N452" s="438">
        <v>0.01</v>
      </c>
      <c r="O452" s="500">
        <f t="shared" si="44"/>
        <v>9580.0887900238486</v>
      </c>
      <c r="P452" s="438">
        <v>0.01</v>
      </c>
      <c r="Q452" s="500">
        <f t="shared" si="45"/>
        <v>9641.8958144756161</v>
      </c>
      <c r="R452" s="438">
        <v>0.01</v>
      </c>
      <c r="S452" s="500">
        <f t="shared" si="46"/>
        <v>9894.9088061968869</v>
      </c>
      <c r="T452" s="438">
        <v>0.01</v>
      </c>
      <c r="U452" s="500">
        <f t="shared" si="47"/>
        <v>9765.5098633791531</v>
      </c>
      <c r="V452" s="438">
        <v>0.01</v>
      </c>
      <c r="W452" s="500">
        <f t="shared" si="48"/>
        <v>9827.3168878309189</v>
      </c>
      <c r="X452" s="438">
        <v>0.01</v>
      </c>
      <c r="Y452" s="500">
        <f t="shared" si="49"/>
        <v>10034.014192066463</v>
      </c>
      <c r="Z452" s="499">
        <v>0.01</v>
      </c>
      <c r="AA452" s="500">
        <f t="shared" si="55"/>
        <v>9889.1239122826864</v>
      </c>
      <c r="AB452" s="499">
        <v>0.01</v>
      </c>
      <c r="AC452" s="500">
        <f t="shared" si="56"/>
        <v>9950.9309367344486</v>
      </c>
      <c r="AD452" s="499">
        <v>0.01</v>
      </c>
      <c r="AE452" s="500">
        <f t="shared" si="57"/>
        <v>10012.737961186216</v>
      </c>
      <c r="AF452" s="499">
        <v>0.01</v>
      </c>
      <c r="AG452" s="500">
        <f t="shared" si="58"/>
        <v>10074.544985637984</v>
      </c>
      <c r="AH452" s="499">
        <v>0.01</v>
      </c>
      <c r="AI452" s="500">
        <f t="shared" si="59"/>
        <v>10136.352010089751</v>
      </c>
      <c r="AJ452" s="499">
        <v>0.01</v>
      </c>
      <c r="AK452" s="500">
        <f t="shared" si="60"/>
        <v>10198.159034541521</v>
      </c>
      <c r="AL452" s="499">
        <v>0.01</v>
      </c>
      <c r="AM452" s="500">
        <f t="shared" si="61"/>
        <v>11124.028260828987</v>
      </c>
      <c r="AN452" s="512"/>
    </row>
    <row r="453" spans="1:40">
      <c r="A453" s="498" t="s">
        <v>114</v>
      </c>
      <c r="B453" s="499"/>
      <c r="C453" s="502"/>
      <c r="D453" s="499">
        <v>0.01</v>
      </c>
      <c r="E453" s="500">
        <f t="shared" si="50"/>
        <v>9363.7642044426666</v>
      </c>
      <c r="F453" s="499">
        <v>0.01</v>
      </c>
      <c r="G453" s="500">
        <f t="shared" si="51"/>
        <v>9426.1892991389504</v>
      </c>
      <c r="H453" s="499">
        <v>0.01</v>
      </c>
      <c r="I453" s="500">
        <f t="shared" si="52"/>
        <v>9488.6143938352343</v>
      </c>
      <c r="J453" s="499">
        <v>0.01</v>
      </c>
      <c r="K453" s="500">
        <f t="shared" si="53"/>
        <v>9551.03948853152</v>
      </c>
      <c r="L453" s="499">
        <v>0.01</v>
      </c>
      <c r="M453" s="500">
        <f t="shared" si="54"/>
        <v>9613.4645832278038</v>
      </c>
      <c r="N453" s="438">
        <v>0.01</v>
      </c>
      <c r="O453" s="500">
        <f t="shared" si="44"/>
        <v>9675.8896779240877</v>
      </c>
      <c r="P453" s="438">
        <v>0.01</v>
      </c>
      <c r="Q453" s="500">
        <f t="shared" si="45"/>
        <v>9738.3147726203715</v>
      </c>
      <c r="R453" s="438">
        <v>0.01</v>
      </c>
      <c r="S453" s="500">
        <f t="shared" si="46"/>
        <v>9993.8578942588556</v>
      </c>
      <c r="T453" s="438">
        <v>0.01</v>
      </c>
      <c r="U453" s="500">
        <f t="shared" si="47"/>
        <v>9863.1649620129447</v>
      </c>
      <c r="V453" s="438">
        <v>0.01</v>
      </c>
      <c r="W453" s="500">
        <f t="shared" si="48"/>
        <v>9925.5900567092285</v>
      </c>
      <c r="X453" s="438">
        <v>0.01</v>
      </c>
      <c r="Y453" s="500">
        <f t="shared" si="49"/>
        <v>10134.354333987127</v>
      </c>
      <c r="Z453" s="499">
        <v>0.01</v>
      </c>
      <c r="AA453" s="500">
        <f t="shared" si="55"/>
        <v>9988.0151514055142</v>
      </c>
      <c r="AB453" s="499">
        <v>0.01</v>
      </c>
      <c r="AC453" s="500">
        <f t="shared" si="56"/>
        <v>10050.440246101793</v>
      </c>
      <c r="AD453" s="499">
        <v>0.01</v>
      </c>
      <c r="AE453" s="500">
        <f t="shared" si="57"/>
        <v>10112.865340798078</v>
      </c>
      <c r="AF453" s="499">
        <v>0.01</v>
      </c>
      <c r="AG453" s="500">
        <f t="shared" si="58"/>
        <v>10175.290435494364</v>
      </c>
      <c r="AH453" s="499">
        <v>0.01</v>
      </c>
      <c r="AI453" s="500">
        <f t="shared" si="59"/>
        <v>10237.71553019065</v>
      </c>
      <c r="AJ453" s="499">
        <v>0.01</v>
      </c>
      <c r="AK453" s="500">
        <f t="shared" si="60"/>
        <v>10300.140624886935</v>
      </c>
      <c r="AL453" s="499">
        <v>0.01</v>
      </c>
      <c r="AM453" s="500">
        <f t="shared" si="61"/>
        <v>11235.268543437278</v>
      </c>
      <c r="AN453" s="512"/>
    </row>
    <row r="454" spans="1:40">
      <c r="A454" s="498">
        <v>45047</v>
      </c>
      <c r="B454" s="499"/>
      <c r="C454" s="502"/>
      <c r="D454" s="499">
        <v>0.01</v>
      </c>
      <c r="E454" s="500">
        <f t="shared" si="50"/>
        <v>9457.4018464870933</v>
      </c>
      <c r="F454" s="499">
        <v>0.01</v>
      </c>
      <c r="G454" s="500">
        <f t="shared" si="51"/>
        <v>9520.4511921303401</v>
      </c>
      <c r="H454" s="499">
        <v>0.01</v>
      </c>
      <c r="I454" s="500">
        <f t="shared" si="52"/>
        <v>9583.500537773587</v>
      </c>
      <c r="J454" s="499">
        <v>0.01</v>
      </c>
      <c r="K454" s="500">
        <f t="shared" si="53"/>
        <v>9646.5498834168357</v>
      </c>
      <c r="L454" s="499">
        <v>0.01</v>
      </c>
      <c r="M454" s="500">
        <f t="shared" si="54"/>
        <v>9709.5992290600825</v>
      </c>
      <c r="N454" s="438">
        <v>0.01</v>
      </c>
      <c r="O454" s="500">
        <f t="shared" si="44"/>
        <v>9772.6485747033294</v>
      </c>
      <c r="P454" s="438">
        <v>0.01</v>
      </c>
      <c r="Q454" s="500">
        <f t="shared" si="45"/>
        <v>9835.6979203465762</v>
      </c>
      <c r="R454" s="438">
        <v>0.01</v>
      </c>
      <c r="S454" s="500">
        <f t="shared" si="46"/>
        <v>10093.796473201444</v>
      </c>
      <c r="T454" s="438">
        <v>0.01</v>
      </c>
      <c r="U454" s="500">
        <f t="shared" si="47"/>
        <v>9961.7966116330736</v>
      </c>
      <c r="V454" s="438">
        <v>0.01</v>
      </c>
      <c r="W454" s="500">
        <f t="shared" si="48"/>
        <v>10024.84595727632</v>
      </c>
      <c r="X454" s="438">
        <v>0.01</v>
      </c>
      <c r="Y454" s="500">
        <f t="shared" si="49"/>
        <v>10235.697877326998</v>
      </c>
      <c r="Z454" s="499">
        <v>0.01</v>
      </c>
      <c r="AA454" s="500">
        <f t="shared" si="55"/>
        <v>10087.895302919569</v>
      </c>
      <c r="AB454" s="499">
        <v>0.01</v>
      </c>
      <c r="AC454" s="500">
        <f t="shared" si="56"/>
        <v>10150.94464856281</v>
      </c>
      <c r="AD454" s="499">
        <v>0.01</v>
      </c>
      <c r="AE454" s="500">
        <f t="shared" si="57"/>
        <v>10213.993994206059</v>
      </c>
      <c r="AF454" s="499">
        <v>0.01</v>
      </c>
      <c r="AG454" s="500">
        <f t="shared" si="58"/>
        <v>10277.043339849308</v>
      </c>
      <c r="AH454" s="499">
        <v>0.01</v>
      </c>
      <c r="AI454" s="500">
        <f t="shared" si="59"/>
        <v>10340.092685492556</v>
      </c>
      <c r="AJ454" s="499">
        <v>0.01</v>
      </c>
      <c r="AK454" s="500">
        <f t="shared" si="60"/>
        <v>10403.142031135805</v>
      </c>
      <c r="AL454" s="499">
        <v>0.01</v>
      </c>
      <c r="AM454" s="500">
        <f t="shared" si="61"/>
        <v>11347.621228871651</v>
      </c>
      <c r="AN454" s="512"/>
    </row>
    <row r="455" spans="1:40">
      <c r="A455" s="498" t="s">
        <v>115</v>
      </c>
      <c r="B455" s="499"/>
      <c r="C455" s="502"/>
      <c r="D455" s="499">
        <v>5.8999999999999999E-3</v>
      </c>
      <c r="E455" s="500">
        <f t="shared" si="50"/>
        <v>9513.2005173813668</v>
      </c>
      <c r="F455" s="499">
        <v>5.8999999999999999E-3</v>
      </c>
      <c r="G455" s="500">
        <f t="shared" si="51"/>
        <v>9576.62185416391</v>
      </c>
      <c r="H455" s="499">
        <v>5.8999999999999999E-3</v>
      </c>
      <c r="I455" s="500">
        <f t="shared" si="52"/>
        <v>9640.0431909464514</v>
      </c>
      <c r="J455" s="499">
        <v>5.8999999999999999E-3</v>
      </c>
      <c r="K455" s="500">
        <f t="shared" si="53"/>
        <v>9703.4645277289947</v>
      </c>
      <c r="L455" s="499">
        <v>5.8999999999999999E-3</v>
      </c>
      <c r="M455" s="500">
        <f t="shared" si="54"/>
        <v>9766.8858645115379</v>
      </c>
      <c r="N455" s="438">
        <v>5.8999999999999999E-3</v>
      </c>
      <c r="O455" s="500">
        <f t="shared" si="44"/>
        <v>9830.3072012940793</v>
      </c>
      <c r="P455" s="438">
        <v>5.8999999999999999E-3</v>
      </c>
      <c r="Q455" s="500">
        <f t="shared" si="45"/>
        <v>9893.7285380766207</v>
      </c>
      <c r="R455" s="438">
        <v>5.8999999999999999E-3</v>
      </c>
      <c r="S455" s="500">
        <f t="shared" si="46"/>
        <v>10153.349872393333</v>
      </c>
      <c r="T455" s="438">
        <v>5.8999999999999999E-3</v>
      </c>
      <c r="U455" s="500">
        <f t="shared" si="47"/>
        <v>10020.571211641709</v>
      </c>
      <c r="V455" s="438">
        <v>5.8999999999999999E-3</v>
      </c>
      <c r="W455" s="500">
        <f t="shared" si="48"/>
        <v>10083.99254842425</v>
      </c>
      <c r="X455" s="438">
        <v>5.8999999999999999E-3</v>
      </c>
      <c r="Y455" s="500">
        <f t="shared" si="49"/>
        <v>10296.088494803227</v>
      </c>
      <c r="Z455" s="499">
        <v>5.8999999999999999E-3</v>
      </c>
      <c r="AA455" s="500">
        <f t="shared" si="55"/>
        <v>10147.413885206795</v>
      </c>
      <c r="AB455" s="499">
        <v>5.8999999999999999E-3</v>
      </c>
      <c r="AC455" s="500">
        <f t="shared" si="56"/>
        <v>10210.835221989331</v>
      </c>
      <c r="AD455" s="499">
        <v>5.8999999999999999E-3</v>
      </c>
      <c r="AE455" s="500">
        <f t="shared" si="57"/>
        <v>10274.256558771875</v>
      </c>
      <c r="AF455" s="499">
        <v>5.8999999999999999E-3</v>
      </c>
      <c r="AG455" s="500">
        <f t="shared" si="58"/>
        <v>10337.67789555442</v>
      </c>
      <c r="AH455" s="499">
        <v>5.8999999999999999E-3</v>
      </c>
      <c r="AI455" s="500">
        <f t="shared" si="59"/>
        <v>10401.099232336963</v>
      </c>
      <c r="AJ455" s="499">
        <v>5.8999999999999999E-3</v>
      </c>
      <c r="AK455" s="500">
        <f t="shared" si="60"/>
        <v>10464.520569119506</v>
      </c>
      <c r="AL455" s="499">
        <v>5.8999999999999999E-3</v>
      </c>
      <c r="AM455" s="500">
        <f t="shared" si="61"/>
        <v>11414.572194121993</v>
      </c>
      <c r="AN455" s="512"/>
    </row>
    <row r="456" spans="1:40">
      <c r="A456" s="498"/>
      <c r="B456" s="499"/>
      <c r="C456" s="502"/>
      <c r="D456" s="499">
        <v>5.0000000000000001E-3</v>
      </c>
      <c r="E456" s="500">
        <f t="shared" si="50"/>
        <v>9560.7665199682724</v>
      </c>
      <c r="F456" s="499">
        <v>5.0000000000000001E-3</v>
      </c>
      <c r="G456" s="500">
        <f t="shared" si="51"/>
        <v>9624.5049634347288</v>
      </c>
      <c r="H456" s="499">
        <v>5.0000000000000001E-3</v>
      </c>
      <c r="I456" s="500">
        <f t="shared" si="52"/>
        <v>9688.2434069011833</v>
      </c>
      <c r="J456" s="499">
        <v>5.0000000000000001E-3</v>
      </c>
      <c r="K456" s="500">
        <f t="shared" si="53"/>
        <v>9751.9818503676379</v>
      </c>
      <c r="L456" s="499">
        <v>5.0000000000000001E-3</v>
      </c>
      <c r="M456" s="500">
        <f t="shared" si="54"/>
        <v>9815.7202938340943</v>
      </c>
      <c r="N456" s="438">
        <v>5.0000000000000001E-3</v>
      </c>
      <c r="O456" s="500">
        <f t="shared" si="44"/>
        <v>9879.4587373005488</v>
      </c>
      <c r="P456" s="438">
        <v>5.0000000000000001E-3</v>
      </c>
      <c r="Q456" s="500">
        <f t="shared" si="45"/>
        <v>9943.1971807670034</v>
      </c>
      <c r="R456" s="438">
        <v>5.0000000000000001E-3</v>
      </c>
      <c r="S456" s="500">
        <f t="shared" si="46"/>
        <v>10204.116621755298</v>
      </c>
      <c r="T456" s="438">
        <v>5.0000000000000001E-3</v>
      </c>
      <c r="U456" s="500">
        <f t="shared" si="47"/>
        <v>10070.674067699916</v>
      </c>
      <c r="V456" s="438">
        <v>5.0000000000000001E-3</v>
      </c>
      <c r="W456" s="500">
        <f t="shared" si="48"/>
        <v>10134.412511166371</v>
      </c>
      <c r="X456" s="438">
        <v>5.0000000000000001E-3</v>
      </c>
      <c r="Y456" s="500">
        <f t="shared" si="49"/>
        <v>10347.568937277243</v>
      </c>
      <c r="Z456" s="499">
        <v>5.0000000000000001E-3</v>
      </c>
      <c r="AA456" s="500">
        <f t="shared" si="55"/>
        <v>10198.150954632829</v>
      </c>
      <c r="AB456" s="499">
        <v>5.0000000000000001E-3</v>
      </c>
      <c r="AC456" s="500">
        <f t="shared" si="56"/>
        <v>10261.889398099276</v>
      </c>
      <c r="AD456" s="499">
        <v>5.0000000000000001E-3</v>
      </c>
      <c r="AE456" s="500">
        <f t="shared" si="57"/>
        <v>10325.627841565733</v>
      </c>
      <c r="AF456" s="499">
        <v>5.0000000000000001E-3</v>
      </c>
      <c r="AG456" s="500">
        <f t="shared" si="58"/>
        <v>10389.366285032191</v>
      </c>
      <c r="AH456" s="499">
        <v>5.0000000000000001E-3</v>
      </c>
      <c r="AI456" s="500">
        <f t="shared" si="59"/>
        <v>10453.104728498647</v>
      </c>
      <c r="AJ456" s="499">
        <v>5.0000000000000001E-3</v>
      </c>
      <c r="AK456" s="500">
        <f t="shared" si="60"/>
        <v>10516.843171965102</v>
      </c>
      <c r="AL456" s="499">
        <v>5.0000000000000001E-3</v>
      </c>
      <c r="AM456" s="500">
        <f t="shared" si="61"/>
        <v>11471.645055092602</v>
      </c>
      <c r="AN456" s="512"/>
    </row>
    <row r="457" spans="1:40">
      <c r="A457" s="498"/>
      <c r="B457" s="499"/>
      <c r="C457" s="502"/>
      <c r="D457" s="499"/>
      <c r="E457" s="500">
        <f t="shared" si="50"/>
        <v>9560.7665199682724</v>
      </c>
      <c r="F457" s="499"/>
      <c r="G457" s="500">
        <f t="shared" si="51"/>
        <v>9624.5049634347288</v>
      </c>
      <c r="H457" s="499"/>
      <c r="I457" s="500">
        <f t="shared" si="52"/>
        <v>9688.2434069011833</v>
      </c>
      <c r="J457" s="499"/>
      <c r="K457" s="500">
        <f t="shared" si="53"/>
        <v>9751.9818503676379</v>
      </c>
      <c r="L457" s="499"/>
      <c r="M457" s="500">
        <f t="shared" si="54"/>
        <v>9815.7202938340943</v>
      </c>
      <c r="N457" s="438"/>
      <c r="O457" s="500">
        <f t="shared" si="44"/>
        <v>9879.4587373005488</v>
      </c>
      <c r="P457" s="438"/>
      <c r="Q457" s="500">
        <f t="shared" si="45"/>
        <v>9943.1971807670034</v>
      </c>
      <c r="R457" s="438"/>
      <c r="S457" s="500">
        <f t="shared" si="46"/>
        <v>10204.116621755298</v>
      </c>
      <c r="T457" s="438"/>
      <c r="U457" s="500">
        <f t="shared" si="47"/>
        <v>10070.674067699916</v>
      </c>
      <c r="V457" s="438"/>
      <c r="W457" s="500">
        <f t="shared" si="48"/>
        <v>10134.412511166371</v>
      </c>
      <c r="X457" s="438"/>
      <c r="Y457" s="500">
        <f t="shared" si="49"/>
        <v>10347.568937277243</v>
      </c>
      <c r="Z457" s="499"/>
      <c r="AA457" s="500">
        <f t="shared" si="55"/>
        <v>10198.150954632829</v>
      </c>
      <c r="AB457" s="499"/>
      <c r="AC457" s="500">
        <f t="shared" si="56"/>
        <v>10261.889398099276</v>
      </c>
      <c r="AD457" s="499"/>
      <c r="AE457" s="500">
        <f t="shared" si="57"/>
        <v>10325.627841565733</v>
      </c>
      <c r="AF457" s="499"/>
      <c r="AG457" s="500">
        <f t="shared" si="58"/>
        <v>10389.366285032191</v>
      </c>
      <c r="AH457" s="499"/>
      <c r="AI457" s="500">
        <f t="shared" si="59"/>
        <v>10453.104728498647</v>
      </c>
      <c r="AJ457" s="499"/>
      <c r="AK457" s="500">
        <f t="shared" si="60"/>
        <v>10516.843171965102</v>
      </c>
      <c r="AL457" s="499"/>
      <c r="AM457" s="500">
        <f t="shared" si="61"/>
        <v>11471.645055092602</v>
      </c>
      <c r="AN457" s="512"/>
    </row>
    <row r="458" spans="1:40">
      <c r="A458" s="498"/>
      <c r="B458" s="499"/>
      <c r="C458" s="502"/>
      <c r="D458" s="499"/>
      <c r="E458" s="500">
        <f t="shared" si="50"/>
        <v>9560.7665199682724</v>
      </c>
      <c r="F458" s="499"/>
      <c r="G458" s="500">
        <f t="shared" si="51"/>
        <v>9624.5049634347288</v>
      </c>
      <c r="H458" s="499"/>
      <c r="I458" s="500">
        <f t="shared" si="52"/>
        <v>9688.2434069011833</v>
      </c>
      <c r="J458" s="499"/>
      <c r="K458" s="500">
        <f t="shared" si="53"/>
        <v>9751.9818503676379</v>
      </c>
      <c r="L458" s="499"/>
      <c r="M458" s="500">
        <f t="shared" si="54"/>
        <v>9815.7202938340943</v>
      </c>
      <c r="N458" s="438"/>
      <c r="O458" s="500">
        <f t="shared" si="44"/>
        <v>9879.4587373005488</v>
      </c>
      <c r="P458" s="438"/>
      <c r="Q458" s="500">
        <f t="shared" si="45"/>
        <v>9943.1971807670034</v>
      </c>
      <c r="R458" s="438"/>
      <c r="S458" s="500">
        <f t="shared" si="46"/>
        <v>10204.116621755298</v>
      </c>
      <c r="T458" s="438"/>
      <c r="U458" s="500">
        <f t="shared" si="47"/>
        <v>10070.674067699916</v>
      </c>
      <c r="V458" s="438"/>
      <c r="W458" s="500">
        <f t="shared" si="48"/>
        <v>10134.412511166371</v>
      </c>
      <c r="X458" s="438"/>
      <c r="Y458" s="500">
        <f t="shared" si="49"/>
        <v>10347.568937277243</v>
      </c>
      <c r="Z458" s="499"/>
      <c r="AA458" s="500">
        <f t="shared" si="55"/>
        <v>10198.150954632829</v>
      </c>
      <c r="AB458" s="499"/>
      <c r="AC458" s="500">
        <f t="shared" si="56"/>
        <v>10261.889398099276</v>
      </c>
      <c r="AD458" s="499"/>
      <c r="AE458" s="500">
        <f t="shared" si="57"/>
        <v>10325.627841565733</v>
      </c>
      <c r="AF458" s="499"/>
      <c r="AG458" s="500">
        <f t="shared" si="58"/>
        <v>10389.366285032191</v>
      </c>
      <c r="AH458" s="499"/>
      <c r="AI458" s="500">
        <f t="shared" si="59"/>
        <v>10453.104728498647</v>
      </c>
      <c r="AJ458" s="499"/>
      <c r="AK458" s="500">
        <f t="shared" si="60"/>
        <v>10516.843171965102</v>
      </c>
      <c r="AL458" s="499"/>
      <c r="AM458" s="500">
        <f t="shared" si="61"/>
        <v>11471.645055092602</v>
      </c>
      <c r="AN458" s="512"/>
    </row>
    <row r="459" spans="1:40">
      <c r="A459" s="498"/>
      <c r="B459" s="499"/>
      <c r="C459" s="502"/>
      <c r="D459" s="499"/>
      <c r="E459" s="500">
        <f t="shared" si="50"/>
        <v>9560.7665199682724</v>
      </c>
      <c r="F459" s="499"/>
      <c r="G459" s="500">
        <f t="shared" si="51"/>
        <v>9624.5049634347288</v>
      </c>
      <c r="H459" s="499"/>
      <c r="I459" s="500">
        <f t="shared" si="52"/>
        <v>9688.2434069011833</v>
      </c>
      <c r="J459" s="499"/>
      <c r="K459" s="500">
        <f t="shared" si="53"/>
        <v>9751.9818503676379</v>
      </c>
      <c r="L459" s="499"/>
      <c r="M459" s="500">
        <f t="shared" si="54"/>
        <v>9815.7202938340943</v>
      </c>
      <c r="N459" s="438"/>
      <c r="O459" s="500">
        <f t="shared" si="44"/>
        <v>9879.4587373005488</v>
      </c>
      <c r="P459" s="438"/>
      <c r="Q459" s="500">
        <f t="shared" si="45"/>
        <v>9943.1971807670034</v>
      </c>
      <c r="R459" s="438"/>
      <c r="S459" s="500">
        <f t="shared" si="46"/>
        <v>10204.116621755298</v>
      </c>
      <c r="T459" s="438"/>
      <c r="U459" s="500">
        <f t="shared" si="47"/>
        <v>10070.674067699916</v>
      </c>
      <c r="V459" s="438"/>
      <c r="W459" s="500">
        <f t="shared" si="48"/>
        <v>10134.412511166371</v>
      </c>
      <c r="X459" s="438"/>
      <c r="Y459" s="500">
        <f t="shared" si="49"/>
        <v>10347.568937277243</v>
      </c>
      <c r="Z459" s="499"/>
      <c r="AA459" s="500">
        <f t="shared" si="55"/>
        <v>10198.150954632829</v>
      </c>
      <c r="AB459" s="499"/>
      <c r="AC459" s="500">
        <f t="shared" si="56"/>
        <v>10261.889398099276</v>
      </c>
      <c r="AD459" s="499"/>
      <c r="AE459" s="500">
        <f t="shared" si="57"/>
        <v>10325.627841565733</v>
      </c>
      <c r="AF459" s="499"/>
      <c r="AG459" s="500">
        <f t="shared" si="58"/>
        <v>10389.366285032191</v>
      </c>
      <c r="AH459" s="499"/>
      <c r="AI459" s="500">
        <f t="shared" si="59"/>
        <v>10453.104728498647</v>
      </c>
      <c r="AJ459" s="499"/>
      <c r="AK459" s="500">
        <f t="shared" si="60"/>
        <v>10516.843171965102</v>
      </c>
      <c r="AL459" s="499"/>
      <c r="AM459" s="500">
        <f t="shared" si="61"/>
        <v>11471.645055092602</v>
      </c>
      <c r="AN459" s="512"/>
    </row>
    <row r="460" spans="1:40">
      <c r="A460" s="498"/>
      <c r="B460" s="499"/>
      <c r="C460" s="502"/>
      <c r="D460" s="499"/>
      <c r="E460" s="500">
        <f t="shared" si="50"/>
        <v>9560.7665199682724</v>
      </c>
      <c r="F460" s="499"/>
      <c r="G460" s="500">
        <f t="shared" si="51"/>
        <v>9624.5049634347288</v>
      </c>
      <c r="H460" s="499"/>
      <c r="I460" s="500">
        <f t="shared" si="52"/>
        <v>9688.2434069011833</v>
      </c>
      <c r="J460" s="499"/>
      <c r="K460" s="500">
        <f t="shared" si="53"/>
        <v>9751.9818503676379</v>
      </c>
      <c r="L460" s="499"/>
      <c r="M460" s="500">
        <f t="shared" si="54"/>
        <v>9815.7202938340943</v>
      </c>
      <c r="N460" s="438"/>
      <c r="O460" s="500">
        <f t="shared" si="44"/>
        <v>9879.4587373005488</v>
      </c>
      <c r="P460" s="438"/>
      <c r="Q460" s="500">
        <f t="shared" si="45"/>
        <v>9943.1971807670034</v>
      </c>
      <c r="R460" s="438"/>
      <c r="S460" s="500">
        <f t="shared" si="46"/>
        <v>10204.116621755298</v>
      </c>
      <c r="T460" s="438"/>
      <c r="U460" s="500">
        <f t="shared" si="47"/>
        <v>10070.674067699916</v>
      </c>
      <c r="V460" s="438"/>
      <c r="W460" s="500">
        <f t="shared" si="48"/>
        <v>10134.412511166371</v>
      </c>
      <c r="X460" s="438"/>
      <c r="Y460" s="500">
        <f t="shared" si="49"/>
        <v>10347.568937277243</v>
      </c>
      <c r="Z460" s="499"/>
      <c r="AA460" s="500">
        <f t="shared" si="55"/>
        <v>10198.150954632829</v>
      </c>
      <c r="AB460" s="499"/>
      <c r="AC460" s="500">
        <f t="shared" si="56"/>
        <v>10261.889398099276</v>
      </c>
      <c r="AD460" s="499"/>
      <c r="AE460" s="500">
        <f t="shared" si="57"/>
        <v>10325.627841565733</v>
      </c>
      <c r="AF460" s="499"/>
      <c r="AG460" s="500">
        <f t="shared" si="58"/>
        <v>10389.366285032191</v>
      </c>
      <c r="AH460" s="499"/>
      <c r="AI460" s="500">
        <f t="shared" si="59"/>
        <v>10453.104728498647</v>
      </c>
      <c r="AJ460" s="499"/>
      <c r="AK460" s="500">
        <f t="shared" si="60"/>
        <v>10516.843171965102</v>
      </c>
      <c r="AL460" s="499"/>
      <c r="AM460" s="500">
        <f t="shared" si="61"/>
        <v>11471.645055092602</v>
      </c>
      <c r="AN460" s="512"/>
    </row>
    <row r="461" spans="1:40">
      <c r="A461" s="503" t="s">
        <v>116</v>
      </c>
      <c r="B461" s="504"/>
      <c r="C461" s="502">
        <f>C448+(B461*C448)</f>
        <v>1</v>
      </c>
      <c r="D461" s="499"/>
      <c r="E461" s="500">
        <f t="shared" si="50"/>
        <v>9560.7665199682724</v>
      </c>
      <c r="F461" s="499"/>
      <c r="G461" s="500">
        <f t="shared" si="51"/>
        <v>9624.5049634347288</v>
      </c>
      <c r="H461" s="499"/>
      <c r="I461" s="500">
        <f t="shared" si="52"/>
        <v>9688.2434069011833</v>
      </c>
      <c r="J461" s="499"/>
      <c r="K461" s="500">
        <f t="shared" si="53"/>
        <v>9751.9818503676379</v>
      </c>
      <c r="L461" s="499"/>
      <c r="M461" s="500">
        <f t="shared" si="54"/>
        <v>9815.7202938340943</v>
      </c>
      <c r="N461" s="438"/>
      <c r="O461" s="500">
        <f t="shared" si="44"/>
        <v>9879.4587373005488</v>
      </c>
      <c r="P461" s="438"/>
      <c r="Q461" s="500">
        <f t="shared" si="45"/>
        <v>9943.1971807670034</v>
      </c>
      <c r="R461" s="438"/>
      <c r="S461" s="500">
        <f t="shared" si="46"/>
        <v>10204.116621755298</v>
      </c>
      <c r="T461" s="438"/>
      <c r="U461" s="500">
        <f t="shared" si="47"/>
        <v>10070.674067699916</v>
      </c>
      <c r="V461" s="438"/>
      <c r="W461" s="500">
        <f t="shared" si="48"/>
        <v>10134.412511166371</v>
      </c>
      <c r="X461" s="438"/>
      <c r="Y461" s="500">
        <f t="shared" si="49"/>
        <v>10347.568937277243</v>
      </c>
      <c r="Z461" s="499"/>
      <c r="AA461" s="500">
        <f t="shared" si="55"/>
        <v>10198.150954632829</v>
      </c>
      <c r="AB461" s="499"/>
      <c r="AC461" s="500">
        <f t="shared" si="56"/>
        <v>10261.889398099276</v>
      </c>
      <c r="AD461" s="499"/>
      <c r="AE461" s="500">
        <f t="shared" si="57"/>
        <v>10325.627841565733</v>
      </c>
      <c r="AF461" s="499"/>
      <c r="AG461" s="500">
        <f t="shared" si="58"/>
        <v>10389.366285032191</v>
      </c>
      <c r="AH461" s="499"/>
      <c r="AI461" s="500">
        <f t="shared" si="59"/>
        <v>10453.104728498647</v>
      </c>
      <c r="AJ461" s="499"/>
      <c r="AK461" s="500">
        <f t="shared" si="60"/>
        <v>10516.843171965102</v>
      </c>
      <c r="AL461" s="499"/>
      <c r="AM461" s="500">
        <f t="shared" si="61"/>
        <v>11471.645055092602</v>
      </c>
    </row>
    <row r="462" spans="1:40">
      <c r="A462" s="505" t="s">
        <v>13</v>
      </c>
      <c r="B462" s="506"/>
      <c r="C462" s="502">
        <f t="shared" si="43"/>
        <v>1</v>
      </c>
      <c r="D462" s="507">
        <f>SUM(D436:D461)</f>
        <v>0.24540000000000009</v>
      </c>
      <c r="E462" s="507"/>
      <c r="F462" s="507">
        <f>SUM(F436:F461)</f>
        <v>0.24540000000000009</v>
      </c>
      <c r="G462" s="507"/>
      <c r="H462" s="507">
        <f>SUM(H436:H461)</f>
        <v>0.24540000000000009</v>
      </c>
      <c r="I462" s="507"/>
      <c r="J462" s="507">
        <f>SUM(J436:J461)</f>
        <v>0.24540000000000009</v>
      </c>
      <c r="K462" s="507"/>
      <c r="L462" s="507">
        <f>SUM(L436:L461)</f>
        <v>0.24540000000000009</v>
      </c>
      <c r="M462" s="507"/>
      <c r="N462" s="507">
        <f>SUM(N436:N461)</f>
        <v>0.24540000000000009</v>
      </c>
      <c r="O462" s="507"/>
      <c r="P462" s="507">
        <f>SUM(P436:P461)</f>
        <v>0.24540000000000009</v>
      </c>
      <c r="Q462" s="507"/>
      <c r="R462" s="507">
        <f>SUM(R436:R461)</f>
        <v>0.26540000000000008</v>
      </c>
      <c r="S462" s="507"/>
      <c r="T462" s="507">
        <f>SUM(T436:T461)</f>
        <v>0.24540000000000009</v>
      </c>
      <c r="U462" s="507"/>
      <c r="V462" s="507">
        <f>SUM(V436:V461)</f>
        <v>0.24540000000000009</v>
      </c>
      <c r="W462" s="507"/>
      <c r="X462" s="507">
        <f>SUM(X436:X461)</f>
        <v>0.26040000000000008</v>
      </c>
      <c r="Y462" s="507"/>
      <c r="Z462" s="507">
        <f>SUM(Z436:Z461)</f>
        <v>0.24540000000000009</v>
      </c>
      <c r="AA462" s="507"/>
      <c r="AB462" s="507">
        <f>SUM(AB436:AB461)</f>
        <v>0.24540000000000009</v>
      </c>
      <c r="AC462" s="507"/>
      <c r="AD462" s="507">
        <f>SUM(AD436:AD461)</f>
        <v>0.24540000000000009</v>
      </c>
      <c r="AE462" s="507"/>
      <c r="AF462" s="507">
        <f>SUM(AF436:AF461)</f>
        <v>0.24540000000000009</v>
      </c>
      <c r="AG462" s="507"/>
      <c r="AH462" s="507">
        <f>SUM(AH436:AH461)</f>
        <v>0.24540000000000009</v>
      </c>
      <c r="AI462" s="507"/>
      <c r="AJ462" s="507">
        <f>SUM(AJ436:AJ461)</f>
        <v>0.24540000000000009</v>
      </c>
      <c r="AK462" s="507"/>
      <c r="AL462" s="507">
        <f>SUM(AL436:AL461)</f>
        <v>0.24540000000000009</v>
      </c>
      <c r="AM462" s="507"/>
    </row>
    <row r="463" spans="1:40">
      <c r="Z463" s="478"/>
      <c r="AA463" s="478"/>
      <c r="AB463" s="115"/>
      <c r="AD463" s="115"/>
      <c r="AF463" s="115"/>
      <c r="AH463" s="115"/>
      <c r="AJ463" s="115"/>
      <c r="AL463" s="115"/>
    </row>
    <row r="464" spans="1:40" ht="15.95">
      <c r="M464" s="508"/>
      <c r="Z464" s="478"/>
      <c r="AA464" s="478"/>
      <c r="AB464" s="115"/>
      <c r="AD464" s="115"/>
      <c r="AF464" s="115"/>
      <c r="AH464" s="115"/>
      <c r="AJ464" s="115"/>
      <c r="AL464" s="115"/>
    </row>
    <row r="465" spans="13:38">
      <c r="M465" s="470"/>
      <c r="N465" s="470"/>
      <c r="Z465" s="478"/>
      <c r="AA465" s="478"/>
      <c r="AB465" s="115"/>
      <c r="AD465" s="115"/>
      <c r="AF465" s="115"/>
      <c r="AH465" s="115"/>
      <c r="AJ465" s="115"/>
      <c r="AL465" s="115"/>
    </row>
    <row r="466" spans="13:38">
      <c r="Z466" s="478"/>
      <c r="AA466" s="478"/>
      <c r="AB466" s="115"/>
      <c r="AD466" s="115"/>
      <c r="AF466" s="115"/>
      <c r="AH466" s="115"/>
      <c r="AJ466" s="115"/>
      <c r="AL466" s="115"/>
    </row>
    <row r="467" spans="13:38">
      <c r="N467" s="472"/>
      <c r="Z467" s="478"/>
      <c r="AA467" s="478"/>
      <c r="AB467" s="115"/>
      <c r="AD467" s="115"/>
      <c r="AF467" s="115"/>
      <c r="AH467" s="115"/>
      <c r="AJ467" s="115"/>
      <c r="AL467" s="115"/>
    </row>
    <row r="468" spans="13:38">
      <c r="Z468" s="478"/>
      <c r="AA468" s="478"/>
      <c r="AB468" s="115"/>
      <c r="AD468" s="115"/>
      <c r="AF468" s="115"/>
      <c r="AH468" s="115"/>
      <c r="AJ468" s="115"/>
      <c r="AL468" s="115"/>
    </row>
    <row r="469" spans="13:38">
      <c r="Z469" s="478"/>
      <c r="AA469" s="478"/>
      <c r="AB469" s="115"/>
      <c r="AD469" s="115"/>
      <c r="AF469" s="115"/>
      <c r="AH469" s="115"/>
      <c r="AJ469" s="115"/>
      <c r="AL469" s="115"/>
    </row>
    <row r="470" spans="13:38">
      <c r="Z470" s="478"/>
      <c r="AA470" s="478"/>
      <c r="AB470" s="115"/>
      <c r="AD470" s="115"/>
      <c r="AF470" s="115"/>
      <c r="AH470" s="115"/>
      <c r="AJ470" s="115"/>
      <c r="AL470" s="115"/>
    </row>
    <row r="471" spans="13:38">
      <c r="Z471" s="478"/>
      <c r="AA471" s="478"/>
      <c r="AB471" s="115"/>
      <c r="AD471" s="115"/>
      <c r="AF471" s="115"/>
      <c r="AH471" s="115"/>
      <c r="AJ471" s="115"/>
      <c r="AL471" s="115"/>
    </row>
    <row r="472" spans="13:38">
      <c r="Z472" s="478"/>
      <c r="AA472" s="478"/>
      <c r="AB472" s="115"/>
      <c r="AD472" s="115"/>
      <c r="AF472" s="115"/>
      <c r="AH472" s="115"/>
      <c r="AJ472" s="115"/>
      <c r="AL472" s="115"/>
    </row>
    <row r="473" spans="13:38">
      <c r="Z473" s="478"/>
      <c r="AA473" s="478"/>
      <c r="AB473" s="115"/>
      <c r="AD473" s="115"/>
      <c r="AF473" s="115"/>
      <c r="AH473" s="115"/>
      <c r="AJ473" s="115"/>
      <c r="AL473" s="115"/>
    </row>
    <row r="474" spans="13:38">
      <c r="Z474" s="478"/>
      <c r="AA474" s="478"/>
      <c r="AB474" s="115"/>
      <c r="AD474" s="115"/>
      <c r="AF474" s="115"/>
      <c r="AH474" s="115"/>
      <c r="AJ474" s="115"/>
      <c r="AL474" s="115"/>
    </row>
    <row r="475" spans="13:38">
      <c r="Z475" s="478"/>
      <c r="AA475" s="478"/>
      <c r="AB475" s="115"/>
      <c r="AD475" s="115"/>
      <c r="AF475" s="115"/>
      <c r="AH475" s="115"/>
      <c r="AJ475" s="115"/>
      <c r="AL475" s="115"/>
    </row>
    <row r="476" spans="13:38">
      <c r="Z476" s="478"/>
      <c r="AA476" s="478"/>
      <c r="AB476" s="115"/>
      <c r="AD476" s="115"/>
      <c r="AF476" s="115"/>
      <c r="AH476" s="115"/>
      <c r="AJ476" s="115"/>
      <c r="AL476" s="115"/>
    </row>
    <row r="477" spans="13:38">
      <c r="Z477" s="478"/>
      <c r="AA477" s="478"/>
      <c r="AB477" s="115"/>
      <c r="AD477" s="115"/>
      <c r="AF477" s="115"/>
      <c r="AH477" s="115"/>
      <c r="AJ477" s="115"/>
      <c r="AL477" s="115"/>
    </row>
    <row r="478" spans="13:38">
      <c r="Z478" s="478"/>
      <c r="AA478" s="478"/>
      <c r="AB478" s="115"/>
      <c r="AD478" s="115"/>
      <c r="AF478" s="115"/>
      <c r="AH478" s="115"/>
      <c r="AJ478" s="115"/>
      <c r="AL478" s="115"/>
    </row>
    <row r="479" spans="13:38">
      <c r="Z479" s="478"/>
      <c r="AA479" s="478"/>
      <c r="AB479" s="115"/>
      <c r="AD479" s="115"/>
      <c r="AF479" s="115"/>
      <c r="AH479" s="115"/>
      <c r="AJ479" s="115"/>
      <c r="AL479" s="115"/>
    </row>
    <row r="480" spans="13:38">
      <c r="Z480" s="478"/>
      <c r="AA480" s="478"/>
      <c r="AB480" s="115"/>
      <c r="AD480" s="115"/>
      <c r="AF480" s="115"/>
      <c r="AH480" s="115"/>
      <c r="AJ480" s="115"/>
      <c r="AL480" s="115"/>
    </row>
    <row r="481" spans="26:38">
      <c r="Z481" s="478"/>
      <c r="AA481" s="478"/>
      <c r="AB481" s="115"/>
      <c r="AD481" s="115"/>
      <c r="AF481" s="115"/>
      <c r="AH481" s="115"/>
      <c r="AJ481" s="115"/>
      <c r="AL481" s="115"/>
    </row>
    <row r="482" spans="26:38">
      <c r="Z482" s="478"/>
      <c r="AA482" s="478"/>
      <c r="AB482" s="115"/>
      <c r="AD482" s="115"/>
      <c r="AF482" s="115"/>
      <c r="AH482" s="115"/>
      <c r="AJ482" s="115"/>
      <c r="AL482" s="115"/>
    </row>
    <row r="483" spans="26:38">
      <c r="Z483" s="478"/>
      <c r="AA483" s="478"/>
      <c r="AB483" s="115"/>
      <c r="AD483" s="115"/>
      <c r="AF483" s="115"/>
      <c r="AH483" s="115"/>
      <c r="AJ483" s="115"/>
      <c r="AL483" s="115"/>
    </row>
    <row r="484" spans="26:38">
      <c r="Z484" s="478"/>
      <c r="AA484" s="478"/>
      <c r="AB484" s="115"/>
      <c r="AD484" s="115"/>
      <c r="AF484" s="115"/>
      <c r="AH484" s="115"/>
      <c r="AJ484" s="115"/>
      <c r="AL484" s="115"/>
    </row>
    <row r="485" spans="26:38">
      <c r="Z485" s="478"/>
      <c r="AA485" s="478"/>
      <c r="AB485" s="115"/>
      <c r="AD485" s="115"/>
      <c r="AF485" s="115"/>
      <c r="AH485" s="115"/>
      <c r="AJ485" s="115"/>
      <c r="AL485" s="115"/>
    </row>
    <row r="486" spans="26:38">
      <c r="Z486" s="478"/>
      <c r="AA486" s="478"/>
      <c r="AB486" s="115"/>
      <c r="AD486" s="115"/>
      <c r="AF486" s="115"/>
      <c r="AH486" s="115"/>
      <c r="AJ486" s="115"/>
      <c r="AL486" s="115"/>
    </row>
    <row r="487" spans="26:38">
      <c r="Z487" s="478"/>
      <c r="AA487" s="478"/>
      <c r="AB487" s="115"/>
      <c r="AD487" s="115"/>
      <c r="AF487" s="115"/>
      <c r="AH487" s="115"/>
      <c r="AJ487" s="115"/>
      <c r="AL487" s="115"/>
    </row>
    <row r="488" spans="26:38">
      <c r="Z488" s="478"/>
      <c r="AA488" s="478"/>
      <c r="AB488" s="115"/>
      <c r="AD488" s="115"/>
      <c r="AF488" s="115"/>
      <c r="AH488" s="115"/>
      <c r="AJ488" s="115"/>
      <c r="AL488" s="115"/>
    </row>
    <row r="489" spans="26:38">
      <c r="Z489" s="478"/>
      <c r="AA489" s="478"/>
      <c r="AB489" s="115"/>
      <c r="AD489" s="115"/>
      <c r="AF489" s="115"/>
      <c r="AH489" s="115"/>
      <c r="AJ489" s="115"/>
      <c r="AL489" s="115"/>
    </row>
    <row r="490" spans="26:38">
      <c r="Z490" s="478"/>
      <c r="AA490" s="478"/>
      <c r="AB490" s="115"/>
      <c r="AD490" s="115"/>
      <c r="AF490" s="115"/>
      <c r="AH490" s="115"/>
      <c r="AJ490" s="115"/>
      <c r="AL490" s="115"/>
    </row>
    <row r="491" spans="26:38">
      <c r="Z491" s="478"/>
      <c r="AA491" s="478"/>
      <c r="AB491" s="115"/>
      <c r="AD491" s="115"/>
      <c r="AF491" s="115"/>
      <c r="AH491" s="115"/>
      <c r="AJ491" s="115"/>
      <c r="AL491" s="115"/>
    </row>
    <row r="492" spans="26:38">
      <c r="Z492" s="478"/>
      <c r="AA492" s="478"/>
      <c r="AB492" s="115"/>
      <c r="AD492" s="115"/>
      <c r="AF492" s="115"/>
      <c r="AH492" s="115"/>
      <c r="AJ492" s="115"/>
      <c r="AL492" s="115"/>
    </row>
    <row r="493" spans="26:38">
      <c r="Z493" s="478"/>
      <c r="AA493" s="478"/>
      <c r="AB493" s="115"/>
      <c r="AD493" s="115"/>
      <c r="AF493" s="115"/>
      <c r="AH493" s="115"/>
      <c r="AJ493" s="115"/>
      <c r="AL493" s="115"/>
    </row>
    <row r="494" spans="26:38">
      <c r="Z494" s="478"/>
      <c r="AA494" s="478"/>
      <c r="AB494" s="115"/>
      <c r="AD494" s="115"/>
      <c r="AF494" s="115"/>
      <c r="AH494" s="115"/>
      <c r="AJ494" s="115"/>
      <c r="AL494" s="115"/>
    </row>
    <row r="495" spans="26:38">
      <c r="Z495" s="478"/>
      <c r="AA495" s="478"/>
      <c r="AB495" s="115"/>
      <c r="AD495" s="115"/>
      <c r="AF495" s="115"/>
      <c r="AH495" s="115"/>
      <c r="AJ495" s="115"/>
      <c r="AL495" s="115"/>
    </row>
    <row r="496" spans="26:38">
      <c r="Z496" s="478"/>
      <c r="AA496" s="478"/>
      <c r="AB496" s="115"/>
      <c r="AD496" s="115"/>
      <c r="AF496" s="115"/>
      <c r="AH496" s="115"/>
      <c r="AJ496" s="115"/>
      <c r="AL496" s="115"/>
    </row>
    <row r="497" spans="26:38">
      <c r="Z497" s="478"/>
      <c r="AA497" s="478"/>
      <c r="AB497" s="115"/>
      <c r="AD497" s="115"/>
      <c r="AF497" s="115"/>
      <c r="AH497" s="115"/>
      <c r="AJ497" s="115"/>
      <c r="AL497" s="115"/>
    </row>
    <row r="498" spans="26:38">
      <c r="Z498" s="478"/>
      <c r="AA498" s="478"/>
      <c r="AB498" s="115"/>
      <c r="AD498" s="115"/>
      <c r="AF498" s="115"/>
      <c r="AH498" s="115"/>
      <c r="AJ498" s="115"/>
      <c r="AL498" s="115"/>
    </row>
    <row r="499" spans="26:38">
      <c r="Z499" s="478"/>
      <c r="AA499" s="478"/>
      <c r="AB499" s="115"/>
      <c r="AD499" s="115"/>
      <c r="AF499" s="115"/>
      <c r="AH499" s="115"/>
      <c r="AJ499" s="115"/>
      <c r="AL499" s="115"/>
    </row>
    <row r="500" spans="26:38">
      <c r="Z500" s="478"/>
      <c r="AA500" s="478"/>
      <c r="AB500" s="115"/>
      <c r="AD500" s="115"/>
      <c r="AF500" s="115"/>
      <c r="AH500" s="115"/>
      <c r="AJ500" s="115"/>
      <c r="AL500" s="115"/>
    </row>
    <row r="501" spans="26:38">
      <c r="Z501" s="478"/>
      <c r="AA501" s="478"/>
      <c r="AB501" s="115"/>
      <c r="AD501" s="115"/>
      <c r="AF501" s="115"/>
      <c r="AH501" s="115"/>
      <c r="AJ501" s="115"/>
      <c r="AL501" s="115"/>
    </row>
    <row r="502" spans="26:38">
      <c r="Z502" s="478"/>
      <c r="AA502" s="478"/>
      <c r="AB502" s="115"/>
      <c r="AD502" s="115"/>
      <c r="AF502" s="115"/>
      <c r="AH502" s="115"/>
      <c r="AJ502" s="115"/>
      <c r="AL502" s="115"/>
    </row>
    <row r="503" spans="26:38">
      <c r="Z503" s="478"/>
      <c r="AA503" s="478"/>
      <c r="AB503" s="115"/>
      <c r="AD503" s="115"/>
      <c r="AF503" s="115"/>
      <c r="AH503" s="115"/>
      <c r="AJ503" s="115"/>
      <c r="AL503" s="115"/>
    </row>
    <row r="504" spans="26:38">
      <c r="Z504" s="478"/>
      <c r="AA504" s="478"/>
      <c r="AB504" s="115"/>
      <c r="AD504" s="115"/>
      <c r="AF504" s="115"/>
      <c r="AH504" s="115"/>
      <c r="AJ504" s="115"/>
      <c r="AL504" s="115"/>
    </row>
    <row r="505" spans="26:38">
      <c r="Z505" s="478"/>
      <c r="AA505" s="478"/>
      <c r="AB505" s="115"/>
      <c r="AD505" s="115"/>
      <c r="AF505" s="115"/>
      <c r="AH505" s="115"/>
      <c r="AJ505" s="115"/>
      <c r="AL505" s="115"/>
    </row>
    <row r="506" spans="26:38">
      <c r="Z506" s="478"/>
      <c r="AA506" s="478"/>
      <c r="AB506" s="115"/>
      <c r="AD506" s="115"/>
      <c r="AF506" s="115"/>
      <c r="AH506" s="115"/>
      <c r="AJ506" s="115"/>
      <c r="AL506" s="115"/>
    </row>
    <row r="507" spans="26:38">
      <c r="Z507" s="478"/>
      <c r="AA507" s="478"/>
      <c r="AB507" s="115"/>
      <c r="AD507" s="115"/>
      <c r="AF507" s="115"/>
      <c r="AH507" s="115"/>
      <c r="AJ507" s="115"/>
      <c r="AL507" s="115"/>
    </row>
    <row r="508" spans="26:38">
      <c r="Z508" s="478"/>
      <c r="AA508" s="478"/>
      <c r="AB508" s="115"/>
      <c r="AD508" s="115"/>
      <c r="AF508" s="115"/>
      <c r="AH508" s="115"/>
      <c r="AJ508" s="115"/>
      <c r="AL508" s="115"/>
    </row>
    <row r="509" spans="26:38">
      <c r="Z509" s="478"/>
      <c r="AA509" s="478"/>
      <c r="AB509" s="115"/>
      <c r="AD509" s="115"/>
      <c r="AF509" s="115"/>
      <c r="AH509" s="115"/>
      <c r="AJ509" s="115"/>
      <c r="AL509" s="115"/>
    </row>
    <row r="510" spans="26:38">
      <c r="Z510" s="478"/>
      <c r="AA510" s="478"/>
      <c r="AB510" s="115"/>
      <c r="AD510" s="115"/>
      <c r="AF510" s="115"/>
      <c r="AH510" s="115"/>
      <c r="AJ510" s="115"/>
      <c r="AL510" s="115"/>
    </row>
    <row r="511" spans="26:38">
      <c r="Z511" s="478"/>
      <c r="AA511" s="478"/>
      <c r="AB511" s="115"/>
      <c r="AD511" s="115"/>
      <c r="AF511" s="115"/>
      <c r="AH511" s="115"/>
      <c r="AJ511" s="115"/>
      <c r="AL511" s="115"/>
    </row>
    <row r="512" spans="26:38">
      <c r="Z512" s="478"/>
      <c r="AA512" s="478"/>
      <c r="AB512" s="115"/>
      <c r="AD512" s="115"/>
      <c r="AF512" s="115"/>
      <c r="AH512" s="115"/>
      <c r="AJ512" s="115"/>
      <c r="AL512" s="115"/>
    </row>
    <row r="513" spans="26:38">
      <c r="Z513" s="478"/>
      <c r="AA513" s="478"/>
      <c r="AB513" s="115"/>
      <c r="AD513" s="115"/>
      <c r="AF513" s="115"/>
      <c r="AH513" s="115"/>
      <c r="AJ513" s="115"/>
      <c r="AL513" s="115"/>
    </row>
    <row r="514" spans="26:38">
      <c r="Z514" s="478"/>
      <c r="AA514" s="478"/>
      <c r="AB514" s="115"/>
      <c r="AD514" s="115"/>
      <c r="AF514" s="115"/>
      <c r="AH514" s="115"/>
      <c r="AJ514" s="115"/>
      <c r="AL514" s="115"/>
    </row>
    <row r="515" spans="26:38">
      <c r="Z515" s="478"/>
      <c r="AA515" s="478"/>
      <c r="AB515" s="115"/>
      <c r="AD515" s="115"/>
      <c r="AF515" s="115"/>
      <c r="AH515" s="115"/>
      <c r="AJ515" s="115"/>
      <c r="AL515" s="115"/>
    </row>
    <row r="516" spans="26:38">
      <c r="Z516" s="478"/>
      <c r="AA516" s="478"/>
      <c r="AB516" s="115"/>
      <c r="AD516" s="115"/>
      <c r="AF516" s="115"/>
      <c r="AH516" s="115"/>
      <c r="AJ516" s="115"/>
      <c r="AL516" s="115"/>
    </row>
    <row r="517" spans="26:38">
      <c r="Z517" s="478"/>
      <c r="AA517" s="478"/>
      <c r="AB517" s="115"/>
      <c r="AD517" s="115"/>
      <c r="AF517" s="115"/>
      <c r="AH517" s="115"/>
      <c r="AJ517" s="115"/>
      <c r="AL517" s="115"/>
    </row>
    <row r="518" spans="26:38">
      <c r="Z518" s="478"/>
      <c r="AA518" s="478"/>
      <c r="AB518" s="115"/>
      <c r="AD518" s="115"/>
      <c r="AF518" s="115"/>
      <c r="AH518" s="115"/>
      <c r="AJ518" s="115"/>
      <c r="AL518" s="115"/>
    </row>
    <row r="519" spans="26:38">
      <c r="Z519" s="478"/>
      <c r="AA519" s="478"/>
      <c r="AB519" s="115"/>
      <c r="AD519" s="115"/>
      <c r="AF519" s="115"/>
      <c r="AH519" s="115"/>
      <c r="AJ519" s="115"/>
      <c r="AL519" s="115"/>
    </row>
    <row r="520" spans="26:38">
      <c r="Z520" s="478"/>
      <c r="AA520" s="478"/>
      <c r="AB520" s="115"/>
      <c r="AD520" s="115"/>
      <c r="AF520" s="115"/>
      <c r="AH520" s="115"/>
      <c r="AJ520" s="115"/>
      <c r="AL520" s="115"/>
    </row>
    <row r="521" spans="26:38">
      <c r="Z521" s="478"/>
      <c r="AA521" s="478"/>
      <c r="AB521" s="115"/>
      <c r="AD521" s="115"/>
      <c r="AF521" s="115"/>
      <c r="AH521" s="115"/>
      <c r="AJ521" s="115"/>
      <c r="AL521" s="115"/>
    </row>
    <row r="522" spans="26:38">
      <c r="Z522" s="478"/>
      <c r="AA522" s="478"/>
      <c r="AB522" s="115"/>
      <c r="AD522" s="115"/>
      <c r="AF522" s="115"/>
      <c r="AH522" s="115"/>
      <c r="AJ522" s="115"/>
      <c r="AL522" s="115"/>
    </row>
    <row r="523" spans="26:38">
      <c r="Z523" s="478"/>
      <c r="AA523" s="478"/>
      <c r="AB523" s="115"/>
      <c r="AD523" s="115"/>
      <c r="AF523" s="115"/>
      <c r="AH523" s="115"/>
      <c r="AJ523" s="115"/>
      <c r="AL523" s="115"/>
    </row>
    <row r="524" spans="26:38">
      <c r="Z524" s="478"/>
      <c r="AA524" s="478"/>
      <c r="AB524" s="115"/>
      <c r="AD524" s="115"/>
      <c r="AF524" s="115"/>
      <c r="AH524" s="115"/>
      <c r="AJ524" s="115"/>
      <c r="AL524" s="115"/>
    </row>
    <row r="525" spans="26:38">
      <c r="Z525" s="478"/>
      <c r="AA525" s="478"/>
      <c r="AB525" s="115"/>
      <c r="AD525" s="115"/>
      <c r="AF525" s="115"/>
      <c r="AH525" s="115"/>
      <c r="AJ525" s="115"/>
      <c r="AL525" s="115"/>
    </row>
    <row r="526" spans="26:38">
      <c r="Z526" s="478"/>
      <c r="AA526" s="478"/>
      <c r="AB526" s="115"/>
      <c r="AD526" s="115"/>
      <c r="AF526" s="115"/>
      <c r="AH526" s="115"/>
      <c r="AJ526" s="115"/>
      <c r="AL526" s="115"/>
    </row>
    <row r="527" spans="26:38">
      <c r="Z527" s="478"/>
      <c r="AA527" s="478"/>
      <c r="AB527" s="115"/>
      <c r="AD527" s="115"/>
      <c r="AF527" s="115"/>
      <c r="AH527" s="115"/>
      <c r="AJ527" s="115"/>
      <c r="AL527" s="115"/>
    </row>
    <row r="528" spans="26:38">
      <c r="Z528" s="478"/>
      <c r="AA528" s="478"/>
      <c r="AB528" s="115"/>
      <c r="AD528" s="115"/>
      <c r="AF528" s="115"/>
      <c r="AH528" s="115"/>
      <c r="AJ528" s="115"/>
      <c r="AL528" s="115"/>
    </row>
    <row r="529" spans="26:38">
      <c r="Z529" s="478"/>
      <c r="AA529" s="478"/>
      <c r="AB529" s="115"/>
      <c r="AD529" s="115"/>
      <c r="AF529" s="115"/>
      <c r="AH529" s="115"/>
      <c r="AJ529" s="115"/>
      <c r="AL529" s="115"/>
    </row>
    <row r="530" spans="26:38">
      <c r="Z530" s="478"/>
      <c r="AA530" s="478"/>
      <c r="AB530" s="115"/>
      <c r="AD530" s="115"/>
      <c r="AF530" s="115"/>
      <c r="AH530" s="115"/>
      <c r="AJ530" s="115"/>
      <c r="AL530" s="115"/>
    </row>
    <row r="531" spans="26:38">
      <c r="Z531" s="478"/>
      <c r="AA531" s="478"/>
      <c r="AB531" s="115"/>
      <c r="AD531" s="115"/>
      <c r="AF531" s="115"/>
      <c r="AH531" s="115"/>
      <c r="AJ531" s="115"/>
      <c r="AL531" s="115"/>
    </row>
    <row r="532" spans="26:38">
      <c r="Z532" s="478"/>
      <c r="AA532" s="478"/>
      <c r="AB532" s="115"/>
      <c r="AD532" s="115"/>
      <c r="AF532" s="115"/>
      <c r="AH532" s="115"/>
      <c r="AJ532" s="115"/>
      <c r="AL532" s="115"/>
    </row>
    <row r="533" spans="26:38">
      <c r="Z533" s="478"/>
      <c r="AA533" s="478"/>
      <c r="AB533" s="115"/>
      <c r="AD533" s="115"/>
      <c r="AF533" s="115"/>
      <c r="AH533" s="115"/>
      <c r="AJ533" s="115"/>
      <c r="AL533" s="115"/>
    </row>
    <row r="534" spans="26:38">
      <c r="Z534" s="478"/>
      <c r="AA534" s="478"/>
      <c r="AB534" s="115"/>
      <c r="AD534" s="115"/>
      <c r="AF534" s="115"/>
      <c r="AH534" s="115"/>
      <c r="AJ534" s="115"/>
      <c r="AL534" s="115"/>
    </row>
    <row r="535" spans="26:38">
      <c r="Z535" s="478"/>
      <c r="AA535" s="478"/>
      <c r="AB535" s="115"/>
      <c r="AD535" s="115"/>
      <c r="AF535" s="115"/>
      <c r="AH535" s="115"/>
      <c r="AJ535" s="115"/>
      <c r="AL535" s="115"/>
    </row>
    <row r="536" spans="26:38">
      <c r="Z536" s="478"/>
      <c r="AA536" s="478"/>
      <c r="AB536" s="115"/>
      <c r="AD536" s="115"/>
      <c r="AF536" s="115"/>
      <c r="AH536" s="115"/>
      <c r="AJ536" s="115"/>
      <c r="AL536" s="115"/>
    </row>
    <row r="537" spans="26:38">
      <c r="Z537" s="478"/>
      <c r="AA537" s="478"/>
      <c r="AB537" s="115"/>
      <c r="AD537" s="115"/>
      <c r="AF537" s="115"/>
      <c r="AH537" s="115"/>
      <c r="AJ537" s="115"/>
      <c r="AL537" s="115"/>
    </row>
    <row r="538" spans="26:38">
      <c r="Z538" s="478"/>
      <c r="AA538" s="478"/>
      <c r="AB538" s="115"/>
      <c r="AD538" s="115"/>
      <c r="AF538" s="115"/>
      <c r="AH538" s="115"/>
      <c r="AJ538" s="115"/>
      <c r="AL538" s="115"/>
    </row>
    <row r="539" spans="26:38">
      <c r="Z539" s="478"/>
      <c r="AA539" s="478"/>
      <c r="AB539" s="115"/>
      <c r="AD539" s="115"/>
      <c r="AF539" s="115"/>
      <c r="AH539" s="115"/>
      <c r="AJ539" s="115"/>
      <c r="AL539" s="115"/>
    </row>
    <row r="540" spans="26:38">
      <c r="Z540" s="478"/>
      <c r="AA540" s="478"/>
      <c r="AB540" s="115"/>
      <c r="AD540" s="115"/>
      <c r="AF540" s="115"/>
      <c r="AH540" s="115"/>
      <c r="AJ540" s="115"/>
      <c r="AL540" s="115"/>
    </row>
    <row r="541" spans="26:38">
      <c r="Z541" s="478"/>
      <c r="AA541" s="478"/>
      <c r="AB541" s="115"/>
      <c r="AD541" s="115"/>
      <c r="AF541" s="115"/>
      <c r="AH541" s="115"/>
      <c r="AJ541" s="115"/>
      <c r="AL541" s="115"/>
    </row>
    <row r="542" spans="26:38">
      <c r="Z542" s="478"/>
      <c r="AA542" s="478"/>
      <c r="AB542" s="115"/>
      <c r="AD542" s="115"/>
      <c r="AF542" s="115"/>
      <c r="AH542" s="115"/>
      <c r="AJ542" s="115"/>
      <c r="AL542" s="115"/>
    </row>
    <row r="543" spans="26:38">
      <c r="Z543" s="478"/>
      <c r="AA543" s="478"/>
      <c r="AB543" s="115"/>
      <c r="AD543" s="115"/>
      <c r="AF543" s="115"/>
      <c r="AH543" s="115"/>
      <c r="AJ543" s="115"/>
      <c r="AL543" s="115"/>
    </row>
    <row r="544" spans="26:38">
      <c r="Z544" s="478"/>
      <c r="AA544" s="478"/>
      <c r="AB544" s="115"/>
      <c r="AD544" s="115"/>
      <c r="AF544" s="115"/>
      <c r="AH544" s="115"/>
      <c r="AJ544" s="115"/>
      <c r="AL544" s="115"/>
    </row>
    <row r="545" spans="26:38">
      <c r="Z545" s="478"/>
      <c r="AA545" s="478"/>
      <c r="AB545" s="115"/>
      <c r="AD545" s="115"/>
      <c r="AF545" s="115"/>
      <c r="AH545" s="115"/>
      <c r="AJ545" s="115"/>
      <c r="AL545" s="115"/>
    </row>
    <row r="546" spans="26:38">
      <c r="Z546" s="478"/>
      <c r="AA546" s="478"/>
      <c r="AB546" s="115"/>
      <c r="AD546" s="115"/>
      <c r="AF546" s="115"/>
      <c r="AH546" s="115"/>
      <c r="AJ546" s="115"/>
      <c r="AL546" s="115"/>
    </row>
    <row r="547" spans="26:38">
      <c r="Z547" s="478"/>
      <c r="AA547" s="478"/>
      <c r="AB547" s="115"/>
      <c r="AD547" s="115"/>
      <c r="AF547" s="115"/>
      <c r="AH547" s="115"/>
      <c r="AJ547" s="115"/>
      <c r="AL547" s="115"/>
    </row>
    <row r="548" spans="26:38">
      <c r="Z548" s="478"/>
      <c r="AA548" s="478"/>
      <c r="AB548" s="115"/>
      <c r="AD548" s="115"/>
      <c r="AF548" s="115"/>
      <c r="AH548" s="115"/>
      <c r="AJ548" s="115"/>
      <c r="AL548" s="115"/>
    </row>
    <row r="549" spans="26:38">
      <c r="Z549" s="478"/>
      <c r="AA549" s="478"/>
      <c r="AB549" s="115"/>
      <c r="AD549" s="115"/>
      <c r="AF549" s="115"/>
      <c r="AH549" s="115"/>
      <c r="AJ549" s="115"/>
      <c r="AL549" s="115"/>
    </row>
    <row r="550" spans="26:38">
      <c r="Z550" s="478"/>
      <c r="AA550" s="478"/>
      <c r="AB550" s="115"/>
      <c r="AD550" s="115"/>
      <c r="AF550" s="115"/>
      <c r="AH550" s="115"/>
      <c r="AJ550" s="115"/>
      <c r="AL550" s="115"/>
    </row>
    <row r="551" spans="26:38">
      <c r="Z551" s="478"/>
      <c r="AA551" s="478"/>
      <c r="AB551" s="115"/>
      <c r="AD551" s="115"/>
      <c r="AF551" s="115"/>
      <c r="AH551" s="115"/>
      <c r="AJ551" s="115"/>
      <c r="AL551" s="115"/>
    </row>
    <row r="552" spans="26:38">
      <c r="Z552" s="478"/>
      <c r="AA552" s="478"/>
      <c r="AB552" s="115"/>
      <c r="AD552" s="115"/>
      <c r="AF552" s="115"/>
      <c r="AH552" s="115"/>
      <c r="AJ552" s="115"/>
      <c r="AL552" s="115"/>
    </row>
    <row r="553" spans="26:38">
      <c r="Z553" s="478"/>
      <c r="AA553" s="478"/>
      <c r="AB553" s="115"/>
      <c r="AD553" s="115"/>
      <c r="AF553" s="115"/>
      <c r="AH553" s="115"/>
      <c r="AJ553" s="115"/>
      <c r="AL553" s="115"/>
    </row>
    <row r="554" spans="26:38">
      <c r="Z554" s="478"/>
      <c r="AA554" s="478"/>
      <c r="AB554" s="115"/>
      <c r="AD554" s="115"/>
      <c r="AF554" s="115"/>
      <c r="AH554" s="115"/>
      <c r="AJ554" s="115"/>
      <c r="AL554" s="115"/>
    </row>
    <row r="555" spans="26:38">
      <c r="Z555" s="478"/>
      <c r="AA555" s="478"/>
      <c r="AB555" s="115"/>
      <c r="AD555" s="115"/>
      <c r="AF555" s="115"/>
      <c r="AH555" s="115"/>
      <c r="AJ555" s="115"/>
      <c r="AL555" s="115"/>
    </row>
    <row r="556" spans="26:38">
      <c r="Z556" s="478"/>
      <c r="AA556" s="478"/>
      <c r="AB556" s="115"/>
      <c r="AD556" s="115"/>
      <c r="AF556" s="115"/>
      <c r="AH556" s="115"/>
      <c r="AJ556" s="115"/>
      <c r="AL556" s="115"/>
    </row>
    <row r="557" spans="26:38">
      <c r="Z557" s="478"/>
      <c r="AA557" s="478"/>
      <c r="AB557" s="115"/>
      <c r="AD557" s="115"/>
      <c r="AF557" s="115"/>
      <c r="AH557" s="115"/>
      <c r="AJ557" s="115"/>
      <c r="AL557" s="115"/>
    </row>
    <row r="558" spans="26:38">
      <c r="Z558" s="478"/>
      <c r="AA558" s="478"/>
      <c r="AB558" s="115"/>
      <c r="AD558" s="115"/>
      <c r="AF558" s="115"/>
      <c r="AH558" s="115"/>
      <c r="AJ558" s="115"/>
      <c r="AL558" s="115"/>
    </row>
    <row r="559" spans="26:38">
      <c r="Z559" s="478"/>
      <c r="AA559" s="478"/>
      <c r="AB559" s="115"/>
      <c r="AD559" s="115"/>
      <c r="AF559" s="115"/>
      <c r="AH559" s="115"/>
      <c r="AJ559" s="115"/>
      <c r="AL559" s="115"/>
    </row>
    <row r="560" spans="26:38">
      <c r="Z560" s="478"/>
      <c r="AA560" s="478"/>
      <c r="AB560" s="115"/>
      <c r="AD560" s="115"/>
      <c r="AF560" s="115"/>
      <c r="AH560" s="115"/>
      <c r="AJ560" s="115"/>
      <c r="AL560" s="115"/>
    </row>
    <row r="561" spans="26:38">
      <c r="Z561" s="478"/>
      <c r="AA561" s="478"/>
      <c r="AB561" s="115"/>
      <c r="AD561" s="115"/>
      <c r="AF561" s="115"/>
      <c r="AH561" s="115"/>
      <c r="AJ561" s="115"/>
      <c r="AL561" s="115"/>
    </row>
    <row r="562" spans="26:38">
      <c r="Z562" s="478"/>
      <c r="AA562" s="478"/>
      <c r="AB562" s="115"/>
      <c r="AD562" s="115"/>
      <c r="AF562" s="115"/>
      <c r="AH562" s="115"/>
      <c r="AJ562" s="115"/>
      <c r="AL562" s="115"/>
    </row>
    <row r="563" spans="26:38">
      <c r="Z563" s="478"/>
      <c r="AA563" s="478"/>
      <c r="AB563" s="115"/>
      <c r="AD563" s="115"/>
      <c r="AF563" s="115"/>
      <c r="AH563" s="115"/>
      <c r="AJ563" s="115"/>
      <c r="AL563" s="115"/>
    </row>
    <row r="564" spans="26:38">
      <c r="Z564" s="478"/>
      <c r="AA564" s="478"/>
      <c r="AB564" s="115"/>
      <c r="AD564" s="115"/>
      <c r="AF564" s="115"/>
      <c r="AH564" s="115"/>
      <c r="AJ564" s="115"/>
      <c r="AL564" s="115"/>
    </row>
    <row r="565" spans="26:38">
      <c r="Z565" s="478"/>
      <c r="AA565" s="478"/>
      <c r="AB565" s="115"/>
      <c r="AD565" s="115"/>
      <c r="AF565" s="115"/>
      <c r="AH565" s="115"/>
      <c r="AJ565" s="115"/>
      <c r="AL565" s="115"/>
    </row>
    <row r="566" spans="26:38">
      <c r="Z566" s="478"/>
      <c r="AA566" s="478"/>
      <c r="AB566" s="115"/>
      <c r="AD566" s="115"/>
      <c r="AF566" s="115"/>
      <c r="AH566" s="115"/>
      <c r="AJ566" s="115"/>
      <c r="AL566" s="115"/>
    </row>
    <row r="567" spans="26:38">
      <c r="Z567" s="478"/>
      <c r="AA567" s="478"/>
      <c r="AB567" s="115"/>
      <c r="AD567" s="115"/>
      <c r="AF567" s="115"/>
      <c r="AH567" s="115"/>
      <c r="AJ567" s="115"/>
      <c r="AL567" s="115"/>
    </row>
    <row r="568" spans="26:38">
      <c r="Z568" s="478"/>
      <c r="AA568" s="478"/>
      <c r="AB568" s="115"/>
      <c r="AD568" s="115"/>
      <c r="AF568" s="115"/>
      <c r="AH568" s="115"/>
      <c r="AJ568" s="115"/>
      <c r="AL568" s="115"/>
    </row>
    <row r="569" spans="26:38">
      <c r="Z569" s="478"/>
      <c r="AA569" s="478"/>
      <c r="AB569" s="115"/>
      <c r="AD569" s="115"/>
      <c r="AF569" s="115"/>
      <c r="AH569" s="115"/>
      <c r="AJ569" s="115"/>
      <c r="AL569" s="115"/>
    </row>
    <row r="570" spans="26:38">
      <c r="Z570" s="478"/>
      <c r="AA570" s="478"/>
      <c r="AB570" s="115"/>
      <c r="AD570" s="115"/>
      <c r="AF570" s="115"/>
      <c r="AH570" s="115"/>
      <c r="AJ570" s="115"/>
      <c r="AL570" s="115"/>
    </row>
    <row r="571" spans="26:38">
      <c r="Z571" s="478"/>
      <c r="AA571" s="478"/>
      <c r="AB571" s="115"/>
      <c r="AD571" s="115"/>
      <c r="AF571" s="115"/>
      <c r="AH571" s="115"/>
      <c r="AJ571" s="115"/>
      <c r="AL571" s="115"/>
    </row>
    <row r="572" spans="26:38">
      <c r="Z572" s="478"/>
      <c r="AA572" s="478"/>
      <c r="AB572" s="115"/>
      <c r="AD572" s="115"/>
      <c r="AF572" s="115"/>
      <c r="AH572" s="115"/>
      <c r="AJ572" s="115"/>
      <c r="AL572" s="115"/>
    </row>
    <row r="573" spans="26:38">
      <c r="Z573" s="478"/>
      <c r="AA573" s="478"/>
      <c r="AB573" s="115"/>
      <c r="AD573" s="115"/>
      <c r="AF573" s="115"/>
      <c r="AH573" s="115"/>
      <c r="AJ573" s="115"/>
      <c r="AL573" s="115"/>
    </row>
    <row r="574" spans="26:38">
      <c r="Z574" s="478"/>
      <c r="AA574" s="478"/>
      <c r="AB574" s="115"/>
      <c r="AD574" s="115"/>
      <c r="AF574" s="115"/>
      <c r="AH574" s="115"/>
      <c r="AJ574" s="115"/>
      <c r="AL574" s="115"/>
    </row>
    <row r="575" spans="26:38">
      <c r="Z575" s="478"/>
      <c r="AA575" s="478"/>
      <c r="AB575" s="115"/>
      <c r="AD575" s="115"/>
      <c r="AF575" s="115"/>
      <c r="AH575" s="115"/>
      <c r="AJ575" s="115"/>
      <c r="AL575" s="115"/>
    </row>
    <row r="576" spans="26:38">
      <c r="Z576" s="478"/>
      <c r="AA576" s="478"/>
      <c r="AB576" s="115"/>
      <c r="AD576" s="115"/>
      <c r="AF576" s="115"/>
      <c r="AH576" s="115"/>
      <c r="AJ576" s="115"/>
      <c r="AL576" s="115"/>
    </row>
    <row r="577" spans="26:38">
      <c r="Z577" s="478"/>
      <c r="AA577" s="478"/>
      <c r="AB577" s="115"/>
      <c r="AD577" s="115"/>
      <c r="AF577" s="115"/>
      <c r="AH577" s="115"/>
      <c r="AJ577" s="115"/>
      <c r="AL577" s="115"/>
    </row>
    <row r="578" spans="26:38">
      <c r="Z578" s="478"/>
      <c r="AA578" s="478"/>
      <c r="AB578" s="115"/>
      <c r="AD578" s="115"/>
      <c r="AF578" s="115"/>
      <c r="AH578" s="115"/>
      <c r="AJ578" s="115"/>
      <c r="AL578" s="115"/>
    </row>
    <row r="579" spans="26:38">
      <c r="Z579" s="478"/>
      <c r="AA579" s="478"/>
      <c r="AB579" s="115"/>
      <c r="AD579" s="115"/>
      <c r="AF579" s="115"/>
      <c r="AH579" s="115"/>
      <c r="AJ579" s="115"/>
      <c r="AL579" s="115"/>
    </row>
    <row r="580" spans="26:38">
      <c r="Z580" s="478"/>
      <c r="AA580" s="478"/>
      <c r="AB580" s="115"/>
      <c r="AD580" s="115"/>
      <c r="AF580" s="115"/>
      <c r="AH580" s="115"/>
      <c r="AJ580" s="115"/>
      <c r="AL580" s="115"/>
    </row>
    <row r="581" spans="26:38">
      <c r="Z581" s="478"/>
      <c r="AA581" s="478"/>
      <c r="AB581" s="115"/>
      <c r="AD581" s="115"/>
      <c r="AF581" s="115"/>
      <c r="AH581" s="115"/>
      <c r="AJ581" s="115"/>
      <c r="AL581" s="115"/>
    </row>
    <row r="582" spans="26:38">
      <c r="Z582" s="478"/>
      <c r="AA582" s="478"/>
      <c r="AB582" s="115"/>
      <c r="AD582" s="115"/>
      <c r="AF582" s="115"/>
      <c r="AH582" s="115"/>
      <c r="AJ582" s="115"/>
      <c r="AL582" s="115"/>
    </row>
    <row r="583" spans="26:38">
      <c r="Z583" s="478"/>
      <c r="AA583" s="478"/>
      <c r="AB583" s="115"/>
      <c r="AD583" s="115"/>
      <c r="AF583" s="115"/>
      <c r="AH583" s="115"/>
      <c r="AJ583" s="115"/>
      <c r="AL583" s="115"/>
    </row>
    <row r="584" spans="26:38">
      <c r="Z584" s="478"/>
      <c r="AA584" s="478"/>
      <c r="AB584" s="115"/>
      <c r="AD584" s="115"/>
      <c r="AF584" s="115"/>
      <c r="AH584" s="115"/>
      <c r="AJ584" s="115"/>
      <c r="AL584" s="115"/>
    </row>
    <row r="585" spans="26:38">
      <c r="Z585" s="478"/>
      <c r="AA585" s="478"/>
      <c r="AB585" s="115"/>
      <c r="AD585" s="115"/>
      <c r="AF585" s="115"/>
      <c r="AH585" s="115"/>
      <c r="AJ585" s="115"/>
      <c r="AL585" s="115"/>
    </row>
    <row r="586" spans="26:38">
      <c r="Z586" s="478"/>
      <c r="AA586" s="478"/>
      <c r="AB586" s="115"/>
      <c r="AD586" s="115"/>
      <c r="AF586" s="115"/>
      <c r="AH586" s="115"/>
      <c r="AJ586" s="115"/>
      <c r="AL586" s="115"/>
    </row>
    <row r="587" spans="26:38">
      <c r="Z587" s="478"/>
      <c r="AA587" s="478"/>
      <c r="AB587" s="115"/>
      <c r="AD587" s="115"/>
      <c r="AF587" s="115"/>
      <c r="AH587" s="115"/>
      <c r="AJ587" s="115"/>
      <c r="AL587" s="115"/>
    </row>
    <row r="588" spans="26:38">
      <c r="Z588" s="478"/>
      <c r="AA588" s="478"/>
      <c r="AB588" s="115"/>
      <c r="AD588" s="115"/>
      <c r="AF588" s="115"/>
      <c r="AH588" s="115"/>
      <c r="AJ588" s="115"/>
      <c r="AL588" s="115"/>
    </row>
    <row r="589" spans="26:38">
      <c r="Z589" s="478"/>
      <c r="AA589" s="478"/>
      <c r="AB589" s="115"/>
      <c r="AD589" s="115"/>
      <c r="AF589" s="115"/>
      <c r="AH589" s="115"/>
      <c r="AJ589" s="115"/>
      <c r="AL589" s="115"/>
    </row>
    <row r="590" spans="26:38">
      <c r="Z590" s="478"/>
      <c r="AA590" s="478"/>
      <c r="AB590" s="115"/>
      <c r="AD590" s="115"/>
      <c r="AF590" s="115"/>
      <c r="AH590" s="115"/>
      <c r="AJ590" s="115"/>
      <c r="AL590" s="115"/>
    </row>
    <row r="591" spans="26:38">
      <c r="Z591" s="478"/>
      <c r="AA591" s="478"/>
      <c r="AB591" s="115"/>
      <c r="AD591" s="115"/>
      <c r="AF591" s="115"/>
      <c r="AH591" s="115"/>
      <c r="AJ591" s="115"/>
      <c r="AL591" s="115"/>
    </row>
    <row r="592" spans="26:38">
      <c r="Z592" s="478"/>
      <c r="AA592" s="478"/>
      <c r="AB592" s="115"/>
      <c r="AD592" s="115"/>
      <c r="AF592" s="115"/>
      <c r="AH592" s="115"/>
      <c r="AJ592" s="115"/>
      <c r="AL592" s="115"/>
    </row>
    <row r="593" spans="26:38">
      <c r="Z593" s="478"/>
      <c r="AA593" s="478"/>
      <c r="AB593" s="115"/>
      <c r="AD593" s="115"/>
      <c r="AF593" s="115"/>
      <c r="AH593" s="115"/>
      <c r="AJ593" s="115"/>
      <c r="AL593" s="115"/>
    </row>
    <row r="594" spans="26:38">
      <c r="Z594" s="478"/>
      <c r="AA594" s="478"/>
      <c r="AB594" s="115"/>
      <c r="AD594" s="115"/>
      <c r="AF594" s="115"/>
      <c r="AH594" s="115"/>
      <c r="AJ594" s="115"/>
      <c r="AL594" s="115"/>
    </row>
    <row r="595" spans="26:38">
      <c r="Z595" s="478"/>
      <c r="AA595" s="478"/>
      <c r="AB595" s="115"/>
      <c r="AD595" s="115"/>
      <c r="AF595" s="115"/>
      <c r="AH595" s="115"/>
      <c r="AJ595" s="115"/>
      <c r="AL595" s="115"/>
    </row>
    <row r="596" spans="26:38">
      <c r="Z596" s="478"/>
      <c r="AA596" s="478"/>
      <c r="AB596" s="115"/>
      <c r="AD596" s="115"/>
      <c r="AF596" s="115"/>
      <c r="AH596" s="115"/>
      <c r="AJ596" s="115"/>
      <c r="AL596" s="115"/>
    </row>
    <row r="597" spans="26:38">
      <c r="Z597" s="478"/>
      <c r="AA597" s="478"/>
      <c r="AB597" s="115"/>
      <c r="AD597" s="115"/>
      <c r="AF597" s="115"/>
      <c r="AH597" s="115"/>
      <c r="AJ597" s="115"/>
      <c r="AL597" s="115"/>
    </row>
    <row r="598" spans="26:38">
      <c r="Z598" s="478"/>
      <c r="AA598" s="478"/>
      <c r="AB598" s="115"/>
      <c r="AD598" s="115"/>
      <c r="AF598" s="115"/>
      <c r="AH598" s="115"/>
      <c r="AJ598" s="115"/>
      <c r="AL598" s="115"/>
    </row>
    <row r="599" spans="26:38">
      <c r="Z599" s="478"/>
      <c r="AA599" s="478"/>
      <c r="AB599" s="115"/>
      <c r="AD599" s="115"/>
      <c r="AF599" s="115"/>
      <c r="AH599" s="115"/>
      <c r="AJ599" s="115"/>
      <c r="AL599" s="115"/>
    </row>
    <row r="600" spans="26:38">
      <c r="Z600" s="478"/>
      <c r="AA600" s="478"/>
      <c r="AB600" s="115"/>
      <c r="AD600" s="115"/>
      <c r="AF600" s="115"/>
      <c r="AH600" s="115"/>
      <c r="AJ600" s="115"/>
      <c r="AL600" s="115"/>
    </row>
    <row r="601" spans="26:38">
      <c r="Z601" s="478"/>
      <c r="AA601" s="478"/>
      <c r="AB601" s="115"/>
      <c r="AD601" s="115"/>
      <c r="AF601" s="115"/>
      <c r="AH601" s="115"/>
      <c r="AJ601" s="115"/>
      <c r="AL601" s="115"/>
    </row>
    <row r="602" spans="26:38">
      <c r="Z602" s="478"/>
      <c r="AA602" s="478"/>
      <c r="AB602" s="115"/>
      <c r="AD602" s="115"/>
      <c r="AF602" s="115"/>
      <c r="AH602" s="115"/>
      <c r="AJ602" s="115"/>
      <c r="AL602" s="115"/>
    </row>
    <row r="603" spans="26:38">
      <c r="Z603" s="478"/>
      <c r="AA603" s="478"/>
      <c r="AB603" s="115"/>
      <c r="AD603" s="115"/>
      <c r="AF603" s="115"/>
      <c r="AH603" s="115"/>
      <c r="AJ603" s="115"/>
      <c r="AL603" s="115"/>
    </row>
    <row r="604" spans="26:38">
      <c r="Z604" s="478"/>
      <c r="AA604" s="478"/>
      <c r="AB604" s="115"/>
      <c r="AD604" s="115"/>
      <c r="AF604" s="115"/>
      <c r="AH604" s="115"/>
      <c r="AJ604" s="115"/>
      <c r="AL604" s="115"/>
    </row>
    <row r="605" spans="26:38">
      <c r="Z605" s="478"/>
      <c r="AA605" s="478"/>
      <c r="AB605" s="115"/>
      <c r="AD605" s="115"/>
      <c r="AF605" s="115"/>
      <c r="AH605" s="115"/>
      <c r="AJ605" s="115"/>
      <c r="AL605" s="115"/>
    </row>
    <row r="606" spans="26:38">
      <c r="Z606" s="478"/>
      <c r="AA606" s="478"/>
      <c r="AB606" s="115"/>
      <c r="AD606" s="115"/>
      <c r="AF606" s="115"/>
      <c r="AH606" s="115"/>
      <c r="AJ606" s="115"/>
      <c r="AL606" s="115"/>
    </row>
    <row r="607" spans="26:38">
      <c r="Z607" s="478"/>
      <c r="AA607" s="478"/>
      <c r="AB607" s="115"/>
      <c r="AD607" s="115"/>
      <c r="AF607" s="115"/>
      <c r="AH607" s="115"/>
      <c r="AJ607" s="115"/>
      <c r="AL607" s="115"/>
    </row>
    <row r="608" spans="26:38">
      <c r="Z608" s="478"/>
      <c r="AA608" s="478"/>
      <c r="AB608" s="115"/>
      <c r="AD608" s="115"/>
      <c r="AF608" s="115"/>
      <c r="AH608" s="115"/>
      <c r="AJ608" s="115"/>
      <c r="AL608" s="115"/>
    </row>
    <row r="609" spans="26:38">
      <c r="Z609" s="478"/>
      <c r="AA609" s="478"/>
      <c r="AB609" s="115"/>
      <c r="AD609" s="115"/>
      <c r="AF609" s="115"/>
      <c r="AH609" s="115"/>
      <c r="AJ609" s="115"/>
      <c r="AL609" s="115"/>
    </row>
    <row r="610" spans="26:38">
      <c r="Z610" s="478"/>
      <c r="AA610" s="478"/>
      <c r="AB610" s="115"/>
      <c r="AD610" s="115"/>
      <c r="AF610" s="115"/>
      <c r="AH610" s="115"/>
      <c r="AJ610" s="115"/>
      <c r="AL610" s="115"/>
    </row>
    <row r="611" spans="26:38">
      <c r="Z611" s="478"/>
      <c r="AA611" s="478"/>
      <c r="AB611" s="115"/>
      <c r="AD611" s="115"/>
      <c r="AF611" s="115"/>
      <c r="AH611" s="115"/>
      <c r="AJ611" s="115"/>
      <c r="AL611" s="115"/>
    </row>
    <row r="612" spans="26:38">
      <c r="Z612" s="478"/>
      <c r="AA612" s="478"/>
      <c r="AB612" s="115"/>
      <c r="AD612" s="115"/>
      <c r="AF612" s="115"/>
      <c r="AH612" s="115"/>
      <c r="AJ612" s="115"/>
      <c r="AL612" s="115"/>
    </row>
    <row r="613" spans="26:38">
      <c r="Z613" s="478"/>
      <c r="AA613" s="478"/>
      <c r="AB613" s="115"/>
      <c r="AD613" s="115"/>
      <c r="AF613" s="115"/>
      <c r="AH613" s="115"/>
      <c r="AJ613" s="115"/>
      <c r="AL613" s="115"/>
    </row>
    <row r="614" spans="26:38">
      <c r="Z614" s="478"/>
      <c r="AA614" s="478"/>
      <c r="AB614" s="115"/>
      <c r="AD614" s="115"/>
      <c r="AF614" s="115"/>
      <c r="AH614" s="115"/>
      <c r="AJ614" s="115"/>
      <c r="AL614" s="115"/>
    </row>
    <row r="615" spans="26:38">
      <c r="Z615" s="478"/>
      <c r="AA615" s="478"/>
      <c r="AB615" s="115"/>
      <c r="AD615" s="115"/>
      <c r="AF615" s="115"/>
      <c r="AH615" s="115"/>
      <c r="AJ615" s="115"/>
      <c r="AL615" s="115"/>
    </row>
    <row r="616" spans="26:38">
      <c r="Z616" s="478"/>
      <c r="AA616" s="478"/>
      <c r="AB616" s="115"/>
      <c r="AD616" s="115"/>
      <c r="AF616" s="115"/>
      <c r="AH616" s="115"/>
      <c r="AJ616" s="115"/>
      <c r="AL616" s="115"/>
    </row>
    <row r="617" spans="26:38">
      <c r="Z617" s="478"/>
      <c r="AA617" s="478"/>
      <c r="AB617" s="115"/>
      <c r="AD617" s="115"/>
      <c r="AF617" s="115"/>
      <c r="AH617" s="115"/>
      <c r="AJ617" s="115"/>
      <c r="AL617" s="115"/>
    </row>
    <row r="618" spans="26:38">
      <c r="Z618" s="478"/>
      <c r="AA618" s="478"/>
      <c r="AB618" s="115"/>
      <c r="AD618" s="115"/>
      <c r="AF618" s="115"/>
      <c r="AH618" s="115"/>
      <c r="AJ618" s="115"/>
      <c r="AL618" s="115"/>
    </row>
    <row r="619" spans="26:38">
      <c r="Z619" s="478"/>
      <c r="AA619" s="478"/>
      <c r="AB619" s="115"/>
      <c r="AD619" s="115"/>
      <c r="AF619" s="115"/>
      <c r="AH619" s="115"/>
      <c r="AJ619" s="115"/>
      <c r="AL619" s="115"/>
    </row>
    <row r="620" spans="26:38">
      <c r="Z620" s="478"/>
      <c r="AA620" s="478"/>
      <c r="AB620" s="115"/>
      <c r="AD620" s="115"/>
      <c r="AF620" s="115"/>
      <c r="AH620" s="115"/>
      <c r="AJ620" s="115"/>
      <c r="AL620" s="115"/>
    </row>
    <row r="621" spans="26:38">
      <c r="Z621" s="478"/>
      <c r="AA621" s="478"/>
      <c r="AB621" s="115"/>
      <c r="AD621" s="115"/>
      <c r="AF621" s="115"/>
      <c r="AH621" s="115"/>
      <c r="AJ621" s="115"/>
      <c r="AL621" s="115"/>
    </row>
    <row r="622" spans="26:38">
      <c r="Z622" s="478"/>
      <c r="AA622" s="478"/>
      <c r="AB622" s="115"/>
      <c r="AD622" s="115"/>
      <c r="AF622" s="115"/>
      <c r="AH622" s="115"/>
      <c r="AJ622" s="115"/>
      <c r="AL622" s="115"/>
    </row>
    <row r="623" spans="26:38">
      <c r="Z623" s="478"/>
      <c r="AA623" s="478"/>
      <c r="AB623" s="115"/>
      <c r="AD623" s="115"/>
      <c r="AF623" s="115"/>
      <c r="AH623" s="115"/>
      <c r="AJ623" s="115"/>
      <c r="AL623" s="115"/>
    </row>
    <row r="624" spans="26:38">
      <c r="Z624" s="478"/>
      <c r="AA624" s="478"/>
      <c r="AB624" s="115"/>
      <c r="AD624" s="115"/>
      <c r="AF624" s="115"/>
      <c r="AH624" s="115"/>
      <c r="AJ624" s="115"/>
      <c r="AL624" s="115"/>
    </row>
    <row r="625" spans="26:38">
      <c r="Z625" s="478"/>
      <c r="AA625" s="478"/>
      <c r="AB625" s="115"/>
      <c r="AD625" s="115"/>
      <c r="AF625" s="115"/>
      <c r="AH625" s="115"/>
      <c r="AJ625" s="115"/>
      <c r="AL625" s="115"/>
    </row>
    <row r="626" spans="26:38">
      <c r="Z626" s="478"/>
      <c r="AA626" s="478"/>
      <c r="AB626" s="115"/>
      <c r="AD626" s="115"/>
      <c r="AF626" s="115"/>
      <c r="AH626" s="115"/>
      <c r="AJ626" s="115"/>
      <c r="AL626" s="115"/>
    </row>
    <row r="627" spans="26:38">
      <c r="Z627" s="478"/>
      <c r="AA627" s="478"/>
      <c r="AB627" s="115"/>
      <c r="AD627" s="115"/>
      <c r="AF627" s="115"/>
      <c r="AH627" s="115"/>
      <c r="AJ627" s="115"/>
      <c r="AL627" s="115"/>
    </row>
    <row r="628" spans="26:38">
      <c r="Z628" s="478"/>
      <c r="AA628" s="478"/>
      <c r="AB628" s="115"/>
      <c r="AD628" s="115"/>
      <c r="AF628" s="115"/>
      <c r="AH628" s="115"/>
      <c r="AJ628" s="115"/>
      <c r="AL628" s="115"/>
    </row>
    <row r="629" spans="26:38">
      <c r="Z629" s="478"/>
      <c r="AA629" s="478"/>
      <c r="AB629" s="115"/>
      <c r="AD629" s="115"/>
      <c r="AF629" s="115"/>
      <c r="AH629" s="115"/>
      <c r="AJ629" s="115"/>
      <c r="AL629" s="115"/>
    </row>
    <row r="630" spans="26:38">
      <c r="Z630" s="478"/>
      <c r="AA630" s="478"/>
      <c r="AB630" s="115"/>
      <c r="AD630" s="115"/>
      <c r="AF630" s="115"/>
      <c r="AH630" s="115"/>
      <c r="AJ630" s="115"/>
      <c r="AL630" s="115"/>
    </row>
    <row r="631" spans="26:38">
      <c r="Z631" s="478"/>
      <c r="AA631" s="478"/>
      <c r="AB631" s="115"/>
      <c r="AD631" s="115"/>
      <c r="AF631" s="115"/>
      <c r="AH631" s="115"/>
      <c r="AJ631" s="115"/>
      <c r="AL631" s="115"/>
    </row>
    <row r="632" spans="26:38">
      <c r="Z632" s="478"/>
      <c r="AA632" s="478"/>
      <c r="AB632" s="115"/>
      <c r="AD632" s="115"/>
      <c r="AF632" s="115"/>
      <c r="AH632" s="115"/>
      <c r="AJ632" s="115"/>
      <c r="AL632" s="115"/>
    </row>
    <row r="633" spans="26:38">
      <c r="Z633" s="478"/>
      <c r="AA633" s="478"/>
      <c r="AB633" s="115"/>
      <c r="AD633" s="115"/>
      <c r="AF633" s="115"/>
      <c r="AH633" s="115"/>
      <c r="AJ633" s="115"/>
      <c r="AL633" s="115"/>
    </row>
    <row r="634" spans="26:38">
      <c r="Z634" s="478"/>
      <c r="AA634" s="478"/>
      <c r="AB634" s="115"/>
      <c r="AD634" s="115"/>
      <c r="AF634" s="115"/>
      <c r="AH634" s="115"/>
      <c r="AJ634" s="115"/>
      <c r="AL634" s="115"/>
    </row>
    <row r="635" spans="26:38">
      <c r="Z635" s="478"/>
      <c r="AA635" s="478"/>
      <c r="AB635" s="115"/>
      <c r="AD635" s="115"/>
      <c r="AF635" s="115"/>
      <c r="AH635" s="115"/>
      <c r="AJ635" s="115"/>
      <c r="AL635" s="115"/>
    </row>
    <row r="636" spans="26:38">
      <c r="Z636" s="478"/>
      <c r="AA636" s="478"/>
      <c r="AB636" s="115"/>
      <c r="AD636" s="115"/>
      <c r="AF636" s="115"/>
      <c r="AH636" s="115"/>
      <c r="AJ636" s="115"/>
      <c r="AL636" s="115"/>
    </row>
    <row r="637" spans="26:38">
      <c r="Z637" s="478"/>
      <c r="AA637" s="478"/>
      <c r="AB637" s="115"/>
      <c r="AD637" s="115"/>
      <c r="AF637" s="115"/>
      <c r="AH637" s="115"/>
      <c r="AJ637" s="115"/>
      <c r="AL637" s="115"/>
    </row>
    <row r="638" spans="26:38">
      <c r="Z638" s="478"/>
      <c r="AA638" s="478"/>
      <c r="AB638" s="115"/>
      <c r="AD638" s="115"/>
      <c r="AF638" s="115"/>
      <c r="AH638" s="115"/>
      <c r="AJ638" s="115"/>
      <c r="AL638" s="115"/>
    </row>
    <row r="639" spans="26:38">
      <c r="Z639" s="478"/>
      <c r="AA639" s="478"/>
      <c r="AB639" s="115"/>
      <c r="AD639" s="115"/>
      <c r="AF639" s="115"/>
      <c r="AH639" s="115"/>
      <c r="AJ639" s="115"/>
      <c r="AL639" s="115"/>
    </row>
    <row r="640" spans="26:38">
      <c r="Z640" s="478"/>
      <c r="AA640" s="478"/>
      <c r="AB640" s="115"/>
      <c r="AD640" s="115"/>
      <c r="AF640" s="115"/>
      <c r="AH640" s="115"/>
      <c r="AJ640" s="115"/>
      <c r="AL640" s="115"/>
    </row>
    <row r="641" spans="26:38">
      <c r="Z641" s="478"/>
      <c r="AA641" s="478"/>
      <c r="AB641" s="115"/>
      <c r="AD641" s="115"/>
      <c r="AF641" s="115"/>
      <c r="AH641" s="115"/>
      <c r="AJ641" s="115"/>
      <c r="AL641" s="115"/>
    </row>
    <row r="642" spans="26:38">
      <c r="Z642" s="478"/>
      <c r="AA642" s="478"/>
      <c r="AB642" s="115"/>
      <c r="AD642" s="115"/>
      <c r="AF642" s="115"/>
      <c r="AH642" s="115"/>
      <c r="AJ642" s="115"/>
      <c r="AL642" s="115"/>
    </row>
    <row r="643" spans="26:38">
      <c r="Z643" s="478"/>
      <c r="AA643" s="478"/>
      <c r="AB643" s="115"/>
      <c r="AD643" s="115"/>
      <c r="AF643" s="115"/>
      <c r="AH643" s="115"/>
      <c r="AJ643" s="115"/>
      <c r="AL643" s="115"/>
    </row>
    <row r="644" spans="26:38">
      <c r="Z644" s="478"/>
      <c r="AA644" s="478"/>
      <c r="AB644" s="115"/>
      <c r="AD644" s="115"/>
      <c r="AF644" s="115"/>
      <c r="AH644" s="115"/>
      <c r="AJ644" s="115"/>
      <c r="AL644" s="115"/>
    </row>
    <row r="645" spans="26:38">
      <c r="Z645" s="478"/>
      <c r="AA645" s="478"/>
      <c r="AB645" s="115"/>
      <c r="AD645" s="115"/>
      <c r="AF645" s="115"/>
      <c r="AH645" s="115"/>
      <c r="AJ645" s="115"/>
      <c r="AL645" s="115"/>
    </row>
    <row r="646" spans="26:38">
      <c r="Z646" s="478"/>
      <c r="AA646" s="478"/>
      <c r="AB646" s="115"/>
      <c r="AD646" s="115"/>
      <c r="AF646" s="115"/>
      <c r="AH646" s="115"/>
      <c r="AJ646" s="115"/>
      <c r="AL646" s="115"/>
    </row>
    <row r="647" spans="26:38">
      <c r="Z647" s="478"/>
      <c r="AA647" s="478"/>
      <c r="AB647" s="115"/>
      <c r="AD647" s="115"/>
      <c r="AF647" s="115"/>
      <c r="AH647" s="115"/>
      <c r="AJ647" s="115"/>
      <c r="AL647" s="115"/>
    </row>
    <row r="648" spans="26:38">
      <c r="Z648" s="478"/>
      <c r="AA648" s="478"/>
      <c r="AB648" s="115"/>
      <c r="AD648" s="115"/>
      <c r="AF648" s="115"/>
      <c r="AH648" s="115"/>
      <c r="AJ648" s="115"/>
      <c r="AL648" s="115"/>
    </row>
    <row r="649" spans="26:38">
      <c r="Z649" s="478"/>
      <c r="AA649" s="478"/>
      <c r="AB649" s="115"/>
      <c r="AD649" s="115"/>
      <c r="AF649" s="115"/>
      <c r="AH649" s="115"/>
      <c r="AJ649" s="115"/>
      <c r="AL649" s="115"/>
    </row>
    <row r="650" spans="26:38">
      <c r="Z650" s="478"/>
      <c r="AA650" s="478"/>
      <c r="AB650" s="115"/>
      <c r="AD650" s="115"/>
      <c r="AF650" s="115"/>
      <c r="AH650" s="115"/>
      <c r="AJ650" s="115"/>
      <c r="AL650" s="115"/>
    </row>
    <row r="651" spans="26:38">
      <c r="Z651" s="478"/>
      <c r="AA651" s="478"/>
      <c r="AB651" s="115"/>
      <c r="AD651" s="115"/>
      <c r="AF651" s="115"/>
      <c r="AH651" s="115"/>
      <c r="AJ651" s="115"/>
      <c r="AL651" s="115"/>
    </row>
    <row r="652" spans="26:38">
      <c r="Z652" s="478"/>
      <c r="AA652" s="478"/>
      <c r="AB652" s="115"/>
      <c r="AD652" s="115"/>
      <c r="AF652" s="115"/>
      <c r="AH652" s="115"/>
      <c r="AJ652" s="115"/>
      <c r="AL652" s="115"/>
    </row>
    <row r="653" spans="26:38">
      <c r="Z653" s="478"/>
      <c r="AA653" s="478"/>
      <c r="AB653" s="115"/>
      <c r="AD653" s="115"/>
      <c r="AF653" s="115"/>
      <c r="AH653" s="115"/>
      <c r="AJ653" s="115"/>
      <c r="AL653" s="115"/>
    </row>
    <row r="654" spans="26:38">
      <c r="Z654" s="478"/>
      <c r="AA654" s="478"/>
      <c r="AB654" s="115"/>
      <c r="AD654" s="115"/>
      <c r="AF654" s="115"/>
      <c r="AH654" s="115"/>
      <c r="AJ654" s="115"/>
      <c r="AL654" s="115"/>
    </row>
    <row r="655" spans="26:38">
      <c r="Z655" s="478"/>
      <c r="AA655" s="478"/>
      <c r="AB655" s="115"/>
      <c r="AD655" s="115"/>
      <c r="AF655" s="115"/>
      <c r="AH655" s="115"/>
      <c r="AJ655" s="115"/>
      <c r="AL655" s="115"/>
    </row>
    <row r="656" spans="26:38">
      <c r="Z656" s="478"/>
      <c r="AA656" s="478"/>
      <c r="AB656" s="115"/>
      <c r="AD656" s="115"/>
      <c r="AF656" s="115"/>
      <c r="AH656" s="115"/>
      <c r="AJ656" s="115"/>
      <c r="AL656" s="115"/>
    </row>
    <row r="657" spans="26:38">
      <c r="Z657" s="478"/>
      <c r="AA657" s="478"/>
      <c r="AB657" s="115"/>
      <c r="AD657" s="115"/>
      <c r="AF657" s="115"/>
      <c r="AH657" s="115"/>
      <c r="AJ657" s="115"/>
      <c r="AL657" s="115"/>
    </row>
    <row r="658" spans="26:38">
      <c r="Z658" s="478"/>
      <c r="AA658" s="478"/>
      <c r="AB658" s="115"/>
      <c r="AD658" s="115"/>
      <c r="AF658" s="115"/>
      <c r="AH658" s="115"/>
      <c r="AJ658" s="115"/>
      <c r="AL658" s="115"/>
    </row>
    <row r="659" spans="26:38">
      <c r="Z659" s="478"/>
      <c r="AA659" s="478"/>
      <c r="AB659" s="115"/>
      <c r="AD659" s="115"/>
      <c r="AF659" s="115"/>
      <c r="AH659" s="115"/>
      <c r="AJ659" s="115"/>
      <c r="AL659" s="115"/>
    </row>
    <row r="660" spans="26:38">
      <c r="Z660" s="478"/>
      <c r="AA660" s="478"/>
      <c r="AB660" s="115"/>
      <c r="AD660" s="115"/>
      <c r="AF660" s="115"/>
      <c r="AH660" s="115"/>
      <c r="AJ660" s="115"/>
      <c r="AL660" s="115"/>
    </row>
    <row r="661" spans="26:38">
      <c r="Z661" s="478"/>
      <c r="AA661" s="478"/>
      <c r="AB661" s="115"/>
      <c r="AD661" s="115"/>
      <c r="AF661" s="115"/>
      <c r="AH661" s="115"/>
      <c r="AJ661" s="115"/>
      <c r="AL661" s="115"/>
    </row>
    <row r="662" spans="26:38">
      <c r="Z662" s="478"/>
      <c r="AA662" s="478"/>
      <c r="AB662" s="115"/>
      <c r="AD662" s="115"/>
      <c r="AF662" s="115"/>
      <c r="AH662" s="115"/>
      <c r="AJ662" s="115"/>
      <c r="AL662" s="115"/>
    </row>
    <row r="663" spans="26:38">
      <c r="Z663" s="478"/>
      <c r="AA663" s="478"/>
      <c r="AB663" s="115"/>
      <c r="AD663" s="115"/>
      <c r="AF663" s="115"/>
      <c r="AH663" s="115"/>
      <c r="AJ663" s="115"/>
      <c r="AL663" s="115"/>
    </row>
    <row r="664" spans="26:38">
      <c r="Z664" s="478"/>
      <c r="AA664" s="478"/>
      <c r="AB664" s="115"/>
      <c r="AD664" s="115"/>
      <c r="AF664" s="115"/>
      <c r="AH664" s="115"/>
      <c r="AJ664" s="115"/>
      <c r="AL664" s="115"/>
    </row>
    <row r="665" spans="26:38">
      <c r="Z665" s="478"/>
      <c r="AA665" s="478"/>
      <c r="AB665" s="115"/>
      <c r="AD665" s="115"/>
      <c r="AF665" s="115"/>
      <c r="AH665" s="115"/>
      <c r="AJ665" s="115"/>
      <c r="AL665" s="115"/>
    </row>
    <row r="666" spans="26:38">
      <c r="Z666" s="478"/>
      <c r="AA666" s="478"/>
      <c r="AB666" s="115"/>
      <c r="AD666" s="115"/>
      <c r="AF666" s="115"/>
      <c r="AH666" s="115"/>
      <c r="AJ666" s="115"/>
      <c r="AL666" s="115"/>
    </row>
    <row r="667" spans="26:38">
      <c r="Z667" s="478"/>
      <c r="AA667" s="478"/>
      <c r="AB667" s="115"/>
      <c r="AD667" s="115"/>
      <c r="AF667" s="115"/>
      <c r="AH667" s="115"/>
      <c r="AJ667" s="115"/>
      <c r="AL667" s="115"/>
    </row>
    <row r="668" spans="26:38">
      <c r="Z668" s="478"/>
      <c r="AA668" s="478"/>
      <c r="AB668" s="115"/>
      <c r="AD668" s="115"/>
      <c r="AF668" s="115"/>
      <c r="AH668" s="115"/>
      <c r="AJ668" s="115"/>
      <c r="AL668" s="115"/>
    </row>
    <row r="669" spans="26:38">
      <c r="Z669" s="478"/>
      <c r="AA669" s="478"/>
      <c r="AB669" s="115"/>
      <c r="AD669" s="115"/>
      <c r="AF669" s="115"/>
      <c r="AH669" s="115"/>
      <c r="AJ669" s="115"/>
      <c r="AL669" s="115"/>
    </row>
    <row r="670" spans="26:38">
      <c r="Z670" s="478"/>
      <c r="AA670" s="478"/>
      <c r="AB670" s="115"/>
      <c r="AD670" s="115"/>
      <c r="AF670" s="115"/>
      <c r="AH670" s="115"/>
      <c r="AJ670" s="115"/>
      <c r="AL670" s="115"/>
    </row>
    <row r="671" spans="26:38">
      <c r="Z671" s="478"/>
      <c r="AA671" s="478"/>
      <c r="AB671" s="115"/>
      <c r="AD671" s="115"/>
      <c r="AF671" s="115"/>
      <c r="AH671" s="115"/>
      <c r="AJ671" s="115"/>
      <c r="AL671" s="115"/>
    </row>
    <row r="672" spans="26:38">
      <c r="Z672" s="478"/>
      <c r="AA672" s="478"/>
      <c r="AB672" s="115"/>
      <c r="AD672" s="115"/>
      <c r="AF672" s="115"/>
      <c r="AH672" s="115"/>
      <c r="AJ672" s="115"/>
      <c r="AL672" s="115"/>
    </row>
    <row r="673" spans="26:38">
      <c r="Z673" s="478"/>
      <c r="AA673" s="478"/>
      <c r="AB673" s="115"/>
      <c r="AD673" s="115"/>
      <c r="AF673" s="115"/>
      <c r="AH673" s="115"/>
      <c r="AJ673" s="115"/>
      <c r="AL673" s="115"/>
    </row>
    <row r="674" spans="26:38">
      <c r="Z674" s="478"/>
      <c r="AA674" s="478"/>
      <c r="AB674" s="115"/>
      <c r="AD674" s="115"/>
      <c r="AF674" s="115"/>
      <c r="AH674" s="115"/>
      <c r="AJ674" s="115"/>
      <c r="AL674" s="115"/>
    </row>
    <row r="675" spans="26:38">
      <c r="Z675" s="478"/>
      <c r="AA675" s="478"/>
      <c r="AB675" s="115"/>
      <c r="AD675" s="115"/>
      <c r="AF675" s="115"/>
      <c r="AH675" s="115"/>
      <c r="AJ675" s="115"/>
      <c r="AL675" s="115"/>
    </row>
    <row r="676" spans="26:38">
      <c r="Z676" s="478"/>
      <c r="AA676" s="478"/>
      <c r="AB676" s="115"/>
      <c r="AD676" s="115"/>
      <c r="AF676" s="115"/>
      <c r="AH676" s="115"/>
      <c r="AJ676" s="115"/>
      <c r="AL676" s="115"/>
    </row>
    <row r="677" spans="26:38">
      <c r="Z677" s="478"/>
      <c r="AA677" s="478"/>
      <c r="AB677" s="115"/>
      <c r="AD677" s="115"/>
      <c r="AF677" s="115"/>
      <c r="AH677" s="115"/>
      <c r="AJ677" s="115"/>
      <c r="AL677" s="115"/>
    </row>
    <row r="678" spans="26:38">
      <c r="Z678" s="478"/>
      <c r="AA678" s="478"/>
      <c r="AB678" s="115"/>
      <c r="AD678" s="115"/>
      <c r="AF678" s="115"/>
      <c r="AH678" s="115"/>
      <c r="AJ678" s="115"/>
      <c r="AL678" s="115"/>
    </row>
    <row r="679" spans="26:38">
      <c r="Z679" s="478"/>
      <c r="AA679" s="478"/>
      <c r="AB679" s="115"/>
      <c r="AD679" s="115"/>
      <c r="AF679" s="115"/>
      <c r="AH679" s="115"/>
      <c r="AJ679" s="115"/>
      <c r="AL679" s="115"/>
    </row>
    <row r="680" spans="26:38">
      <c r="Z680" s="478"/>
      <c r="AA680" s="478"/>
      <c r="AB680" s="115"/>
      <c r="AD680" s="115"/>
      <c r="AF680" s="115"/>
      <c r="AH680" s="115"/>
      <c r="AJ680" s="115"/>
      <c r="AL680" s="115"/>
    </row>
    <row r="681" spans="26:38">
      <c r="Z681" s="478"/>
      <c r="AA681" s="478"/>
      <c r="AB681" s="115"/>
      <c r="AD681" s="115"/>
      <c r="AF681" s="115"/>
      <c r="AH681" s="115"/>
      <c r="AJ681" s="115"/>
      <c r="AL681" s="115"/>
    </row>
    <row r="682" spans="26:38">
      <c r="Z682" s="478"/>
      <c r="AA682" s="478"/>
      <c r="AB682" s="115"/>
      <c r="AD682" s="115"/>
      <c r="AF682" s="115"/>
      <c r="AH682" s="115"/>
      <c r="AJ682" s="115"/>
      <c r="AL682" s="115"/>
    </row>
    <row r="683" spans="26:38">
      <c r="Z683" s="478"/>
      <c r="AA683" s="478"/>
      <c r="AB683" s="115"/>
      <c r="AD683" s="115"/>
      <c r="AF683" s="115"/>
      <c r="AH683" s="115"/>
      <c r="AJ683" s="115"/>
      <c r="AL683" s="115"/>
    </row>
    <row r="684" spans="26:38">
      <c r="Z684" s="478"/>
      <c r="AA684" s="478"/>
      <c r="AB684" s="115"/>
      <c r="AD684" s="115"/>
      <c r="AF684" s="115"/>
      <c r="AH684" s="115"/>
      <c r="AJ684" s="115"/>
      <c r="AL684" s="115"/>
    </row>
    <row r="685" spans="26:38">
      <c r="Z685" s="478"/>
      <c r="AA685" s="478"/>
      <c r="AB685" s="115"/>
      <c r="AD685" s="115"/>
      <c r="AF685" s="115"/>
      <c r="AH685" s="115"/>
      <c r="AJ685" s="115"/>
      <c r="AL685" s="115"/>
    </row>
    <row r="686" spans="26:38">
      <c r="Z686" s="478"/>
      <c r="AA686" s="478"/>
      <c r="AB686" s="115"/>
      <c r="AD686" s="115"/>
      <c r="AF686" s="115"/>
      <c r="AH686" s="115"/>
      <c r="AJ686" s="115"/>
      <c r="AL686" s="115"/>
    </row>
    <row r="687" spans="26:38">
      <c r="Z687" s="478"/>
      <c r="AA687" s="478"/>
      <c r="AB687" s="115"/>
      <c r="AD687" s="115"/>
      <c r="AF687" s="115"/>
      <c r="AH687" s="115"/>
      <c r="AJ687" s="115"/>
      <c r="AL687" s="115"/>
    </row>
    <row r="688" spans="26:38">
      <c r="Z688" s="478"/>
      <c r="AA688" s="478"/>
      <c r="AB688" s="115"/>
      <c r="AD688" s="115"/>
      <c r="AF688" s="115"/>
      <c r="AH688" s="115"/>
      <c r="AJ688" s="115"/>
      <c r="AL688" s="115"/>
    </row>
    <row r="689" spans="26:38">
      <c r="Z689" s="478"/>
      <c r="AA689" s="478"/>
      <c r="AB689" s="115"/>
      <c r="AD689" s="115"/>
      <c r="AF689" s="115"/>
      <c r="AH689" s="115"/>
      <c r="AJ689" s="115"/>
      <c r="AL689" s="115"/>
    </row>
    <row r="690" spans="26:38">
      <c r="Z690" s="478"/>
      <c r="AA690" s="478"/>
      <c r="AB690" s="115"/>
      <c r="AD690" s="115"/>
      <c r="AF690" s="115"/>
      <c r="AH690" s="115"/>
      <c r="AJ690" s="115"/>
      <c r="AL690" s="115"/>
    </row>
    <row r="691" spans="26:38">
      <c r="Z691" s="478"/>
      <c r="AA691" s="478"/>
      <c r="AB691" s="115"/>
      <c r="AD691" s="115"/>
      <c r="AF691" s="115"/>
      <c r="AH691" s="115"/>
      <c r="AJ691" s="115"/>
      <c r="AL691" s="115"/>
    </row>
    <row r="692" spans="26:38">
      <c r="Z692" s="478"/>
      <c r="AA692" s="478"/>
      <c r="AB692" s="115"/>
      <c r="AD692" s="115"/>
      <c r="AF692" s="115"/>
      <c r="AH692" s="115"/>
      <c r="AJ692" s="115"/>
      <c r="AL692" s="115"/>
    </row>
    <row r="693" spans="26:38">
      <c r="Z693" s="478"/>
      <c r="AA693" s="478"/>
      <c r="AB693" s="115"/>
      <c r="AD693" s="115"/>
      <c r="AF693" s="115"/>
      <c r="AH693" s="115"/>
      <c r="AJ693" s="115"/>
      <c r="AL693" s="115"/>
    </row>
    <row r="694" spans="26:38">
      <c r="Z694" s="478"/>
      <c r="AA694" s="478"/>
      <c r="AB694" s="115"/>
      <c r="AD694" s="115"/>
      <c r="AF694" s="115"/>
      <c r="AH694" s="115"/>
      <c r="AJ694" s="115"/>
      <c r="AL694" s="115"/>
    </row>
    <row r="695" spans="26:38">
      <c r="Z695" s="478"/>
      <c r="AA695" s="478"/>
      <c r="AB695" s="115"/>
      <c r="AD695" s="115"/>
      <c r="AF695" s="115"/>
      <c r="AH695" s="115"/>
      <c r="AJ695" s="115"/>
      <c r="AL695" s="115"/>
    </row>
    <row r="696" spans="26:38">
      <c r="Z696" s="478"/>
      <c r="AA696" s="478"/>
      <c r="AB696" s="115"/>
      <c r="AD696" s="115"/>
      <c r="AF696" s="115"/>
      <c r="AH696" s="115"/>
      <c r="AJ696" s="115"/>
      <c r="AL696" s="115"/>
    </row>
    <row r="697" spans="26:38">
      <c r="Z697" s="478"/>
      <c r="AA697" s="478"/>
      <c r="AB697" s="115"/>
      <c r="AD697" s="115"/>
      <c r="AF697" s="115"/>
      <c r="AH697" s="115"/>
      <c r="AJ697" s="115"/>
      <c r="AL697" s="115"/>
    </row>
    <row r="698" spans="26:38">
      <c r="Z698" s="478"/>
      <c r="AA698" s="478"/>
      <c r="AB698" s="115"/>
      <c r="AD698" s="115"/>
      <c r="AF698" s="115"/>
      <c r="AH698" s="115"/>
      <c r="AJ698" s="115"/>
      <c r="AL698" s="115"/>
    </row>
    <row r="699" spans="26:38">
      <c r="Z699" s="478"/>
      <c r="AA699" s="478"/>
      <c r="AB699" s="115"/>
      <c r="AD699" s="115"/>
      <c r="AF699" s="115"/>
      <c r="AH699" s="115"/>
      <c r="AJ699" s="115"/>
      <c r="AL699" s="115"/>
    </row>
    <row r="700" spans="26:38">
      <c r="Z700" s="478"/>
      <c r="AA700" s="478"/>
      <c r="AB700" s="115"/>
      <c r="AD700" s="115"/>
      <c r="AF700" s="115"/>
      <c r="AH700" s="115"/>
      <c r="AJ700" s="115"/>
      <c r="AL700" s="115"/>
    </row>
    <row r="701" spans="26:38">
      <c r="Z701" s="478"/>
      <c r="AA701" s="478"/>
      <c r="AB701" s="115"/>
      <c r="AD701" s="115"/>
      <c r="AF701" s="115"/>
      <c r="AH701" s="115"/>
      <c r="AJ701" s="115"/>
      <c r="AL701" s="115"/>
    </row>
    <row r="702" spans="26:38">
      <c r="Z702" s="478"/>
      <c r="AA702" s="478"/>
      <c r="AB702" s="115"/>
      <c r="AD702" s="115"/>
      <c r="AF702" s="115"/>
      <c r="AH702" s="115"/>
      <c r="AJ702" s="115"/>
      <c r="AL702" s="115"/>
    </row>
    <row r="703" spans="26:38">
      <c r="Z703" s="478"/>
      <c r="AA703" s="478"/>
      <c r="AB703" s="115"/>
      <c r="AD703" s="115"/>
      <c r="AF703" s="115"/>
      <c r="AH703" s="115"/>
      <c r="AJ703" s="115"/>
      <c r="AL703" s="115"/>
    </row>
    <row r="704" spans="26:38">
      <c r="Z704" s="478"/>
      <c r="AA704" s="478"/>
      <c r="AB704" s="115"/>
      <c r="AD704" s="115"/>
      <c r="AF704" s="115"/>
      <c r="AH704" s="115"/>
      <c r="AJ704" s="115"/>
      <c r="AL704" s="115"/>
    </row>
    <row r="705" spans="26:38">
      <c r="Z705" s="478"/>
      <c r="AA705" s="478"/>
      <c r="AB705" s="115"/>
      <c r="AD705" s="115"/>
      <c r="AF705" s="115"/>
      <c r="AH705" s="115"/>
      <c r="AJ705" s="115"/>
      <c r="AL705" s="115"/>
    </row>
    <row r="706" spans="26:38">
      <c r="Z706" s="478"/>
      <c r="AA706" s="478"/>
      <c r="AB706" s="115"/>
      <c r="AD706" s="115"/>
      <c r="AF706" s="115"/>
      <c r="AH706" s="115"/>
      <c r="AJ706" s="115"/>
      <c r="AL706" s="115"/>
    </row>
    <row r="707" spans="26:38">
      <c r="Z707" s="478"/>
      <c r="AA707" s="478"/>
      <c r="AB707" s="115"/>
      <c r="AD707" s="115"/>
      <c r="AF707" s="115"/>
      <c r="AH707" s="115"/>
      <c r="AJ707" s="115"/>
      <c r="AL707" s="115"/>
    </row>
    <row r="708" spans="26:38">
      <c r="Z708" s="478"/>
      <c r="AA708" s="478"/>
      <c r="AB708" s="115"/>
      <c r="AD708" s="115"/>
      <c r="AF708" s="115"/>
      <c r="AH708" s="115"/>
      <c r="AJ708" s="115"/>
      <c r="AL708" s="115"/>
    </row>
    <row r="709" spans="26:38">
      <c r="Z709" s="478"/>
      <c r="AA709" s="478"/>
      <c r="AB709" s="115"/>
      <c r="AD709" s="115"/>
      <c r="AF709" s="115"/>
      <c r="AH709" s="115"/>
      <c r="AJ709" s="115"/>
      <c r="AL709" s="115"/>
    </row>
    <row r="710" spans="26:38">
      <c r="Z710" s="478"/>
      <c r="AA710" s="478"/>
      <c r="AB710" s="115"/>
      <c r="AD710" s="115"/>
      <c r="AF710" s="115"/>
      <c r="AH710" s="115"/>
      <c r="AJ710" s="115"/>
      <c r="AL710" s="115"/>
    </row>
    <row r="711" spans="26:38">
      <c r="Z711" s="478"/>
      <c r="AA711" s="478"/>
      <c r="AB711" s="115"/>
      <c r="AD711" s="115"/>
      <c r="AF711" s="115"/>
      <c r="AH711" s="115"/>
      <c r="AJ711" s="115"/>
      <c r="AL711" s="115"/>
    </row>
    <row r="712" spans="26:38">
      <c r="Z712" s="478"/>
      <c r="AA712" s="478"/>
      <c r="AB712" s="115"/>
      <c r="AD712" s="115"/>
      <c r="AF712" s="115"/>
      <c r="AH712" s="115"/>
      <c r="AJ712" s="115"/>
      <c r="AL712" s="115"/>
    </row>
    <row r="713" spans="26:38">
      <c r="Z713" s="478"/>
      <c r="AA713" s="478"/>
      <c r="AB713" s="115"/>
      <c r="AD713" s="115"/>
      <c r="AF713" s="115"/>
      <c r="AH713" s="115"/>
      <c r="AJ713" s="115"/>
      <c r="AL713" s="115"/>
    </row>
    <row r="714" spans="26:38">
      <c r="Z714" s="478"/>
      <c r="AA714" s="478"/>
      <c r="AB714" s="115"/>
      <c r="AD714" s="115"/>
      <c r="AF714" s="115"/>
      <c r="AH714" s="115"/>
      <c r="AJ714" s="115"/>
      <c r="AL714" s="115"/>
    </row>
    <row r="715" spans="26:38">
      <c r="Z715" s="478"/>
      <c r="AA715" s="478"/>
      <c r="AB715" s="115"/>
      <c r="AD715" s="115"/>
      <c r="AF715" s="115"/>
      <c r="AH715" s="115"/>
      <c r="AJ715" s="115"/>
      <c r="AL715" s="115"/>
    </row>
    <row r="716" spans="26:38">
      <c r="Z716" s="478"/>
      <c r="AA716" s="478"/>
      <c r="AB716" s="115"/>
      <c r="AD716" s="115"/>
      <c r="AF716" s="115"/>
      <c r="AH716" s="115"/>
      <c r="AJ716" s="115"/>
      <c r="AL716" s="115"/>
    </row>
    <row r="717" spans="26:38">
      <c r="Z717" s="478"/>
      <c r="AA717" s="478"/>
      <c r="AB717" s="115"/>
      <c r="AD717" s="115"/>
      <c r="AF717" s="115"/>
      <c r="AH717" s="115"/>
      <c r="AJ717" s="115"/>
      <c r="AL717" s="115"/>
    </row>
    <row r="718" spans="26:38">
      <c r="Z718" s="478"/>
      <c r="AA718" s="478"/>
      <c r="AB718" s="115"/>
      <c r="AD718" s="115"/>
      <c r="AF718" s="115"/>
      <c r="AH718" s="115"/>
      <c r="AJ718" s="115"/>
      <c r="AL718" s="115"/>
    </row>
    <row r="719" spans="26:38">
      <c r="Z719" s="478"/>
      <c r="AA719" s="478"/>
      <c r="AB719" s="115"/>
      <c r="AD719" s="115"/>
      <c r="AF719" s="115"/>
      <c r="AH719" s="115"/>
      <c r="AJ719" s="115"/>
      <c r="AL719" s="115"/>
    </row>
    <row r="720" spans="26:38">
      <c r="Z720" s="478"/>
      <c r="AA720" s="478"/>
      <c r="AB720" s="115"/>
      <c r="AD720" s="115"/>
      <c r="AF720" s="115"/>
      <c r="AH720" s="115"/>
      <c r="AJ720" s="115"/>
      <c r="AL720" s="115"/>
    </row>
    <row r="721" spans="26:38">
      <c r="Z721" s="478"/>
      <c r="AA721" s="478"/>
      <c r="AB721" s="115"/>
      <c r="AD721" s="115"/>
      <c r="AF721" s="115"/>
      <c r="AH721" s="115"/>
      <c r="AJ721" s="115"/>
      <c r="AL721" s="115"/>
    </row>
    <row r="722" spans="26:38">
      <c r="Z722" s="478"/>
      <c r="AA722" s="478"/>
      <c r="AB722" s="115"/>
      <c r="AD722" s="115"/>
      <c r="AF722" s="115"/>
      <c r="AH722" s="115"/>
      <c r="AJ722" s="115"/>
      <c r="AL722" s="115"/>
    </row>
    <row r="723" spans="26:38">
      <c r="Z723" s="478"/>
      <c r="AA723" s="478"/>
      <c r="AB723" s="115"/>
      <c r="AD723" s="115"/>
      <c r="AF723" s="115"/>
      <c r="AH723" s="115"/>
      <c r="AJ723" s="115"/>
      <c r="AL723" s="115"/>
    </row>
    <row r="724" spans="26:38">
      <c r="Z724" s="478"/>
      <c r="AA724" s="478"/>
      <c r="AB724" s="115"/>
      <c r="AD724" s="115"/>
      <c r="AF724" s="115"/>
      <c r="AH724" s="115"/>
      <c r="AJ724" s="115"/>
      <c r="AL724" s="115"/>
    </row>
    <row r="725" spans="26:38">
      <c r="Z725" s="478"/>
      <c r="AA725" s="478"/>
      <c r="AB725" s="115"/>
      <c r="AD725" s="115"/>
      <c r="AF725" s="115"/>
      <c r="AH725" s="115"/>
      <c r="AJ725" s="115"/>
      <c r="AL725" s="115"/>
    </row>
    <row r="726" spans="26:38">
      <c r="Z726" s="478"/>
      <c r="AA726" s="478"/>
      <c r="AB726" s="115"/>
      <c r="AD726" s="115"/>
      <c r="AF726" s="115"/>
      <c r="AH726" s="115"/>
      <c r="AJ726" s="115"/>
      <c r="AL726" s="115"/>
    </row>
    <row r="727" spans="26:38">
      <c r="Z727" s="478"/>
      <c r="AA727" s="478"/>
      <c r="AB727" s="115"/>
      <c r="AD727" s="115"/>
      <c r="AF727" s="115"/>
      <c r="AH727" s="115"/>
      <c r="AJ727" s="115"/>
      <c r="AL727" s="115"/>
    </row>
    <row r="728" spans="26:38">
      <c r="Z728" s="478"/>
      <c r="AA728" s="478"/>
      <c r="AB728" s="115"/>
      <c r="AD728" s="115"/>
      <c r="AF728" s="115"/>
      <c r="AH728" s="115"/>
      <c r="AJ728" s="115"/>
      <c r="AL728" s="115"/>
    </row>
    <row r="729" spans="26:38">
      <c r="Z729" s="478"/>
      <c r="AA729" s="478"/>
      <c r="AB729" s="115"/>
      <c r="AD729" s="115"/>
      <c r="AF729" s="115"/>
      <c r="AH729" s="115"/>
      <c r="AJ729" s="115"/>
      <c r="AL729" s="115"/>
    </row>
    <row r="730" spans="26:38">
      <c r="Z730" s="478"/>
      <c r="AA730" s="478"/>
      <c r="AB730" s="115"/>
      <c r="AD730" s="115"/>
      <c r="AF730" s="115"/>
      <c r="AH730" s="115"/>
      <c r="AJ730" s="115"/>
      <c r="AL730" s="115"/>
    </row>
    <row r="731" spans="26:38">
      <c r="Z731" s="478"/>
      <c r="AA731" s="478"/>
      <c r="AB731" s="115"/>
      <c r="AD731" s="115"/>
      <c r="AF731" s="115"/>
      <c r="AH731" s="115"/>
      <c r="AJ731" s="115"/>
      <c r="AL731" s="115"/>
    </row>
    <row r="732" spans="26:38">
      <c r="Z732" s="478"/>
      <c r="AA732" s="478"/>
      <c r="AB732" s="115"/>
      <c r="AD732" s="115"/>
      <c r="AF732" s="115"/>
      <c r="AH732" s="115"/>
      <c r="AJ732" s="115"/>
      <c r="AL732" s="115"/>
    </row>
    <row r="733" spans="26:38">
      <c r="Z733" s="478"/>
      <c r="AA733" s="478"/>
      <c r="AB733" s="115"/>
      <c r="AD733" s="115"/>
      <c r="AF733" s="115"/>
      <c r="AH733" s="115"/>
      <c r="AJ733" s="115"/>
      <c r="AL733" s="115"/>
    </row>
    <row r="734" spans="26:38">
      <c r="Z734" s="478"/>
      <c r="AA734" s="478"/>
      <c r="AB734" s="115"/>
      <c r="AD734" s="115"/>
      <c r="AF734" s="115"/>
      <c r="AH734" s="115"/>
      <c r="AJ734" s="115"/>
      <c r="AL734" s="115"/>
    </row>
    <row r="735" spans="26:38">
      <c r="Z735" s="478"/>
      <c r="AA735" s="478"/>
      <c r="AB735" s="115"/>
      <c r="AD735" s="115"/>
      <c r="AF735" s="115"/>
      <c r="AH735" s="115"/>
      <c r="AJ735" s="115"/>
      <c r="AL735" s="115"/>
    </row>
    <row r="736" spans="26:38">
      <c r="Z736" s="478"/>
      <c r="AA736" s="478"/>
      <c r="AB736" s="115"/>
      <c r="AD736" s="115"/>
      <c r="AF736" s="115"/>
      <c r="AH736" s="115"/>
      <c r="AJ736" s="115"/>
      <c r="AL736" s="115"/>
    </row>
    <row r="737" spans="26:38">
      <c r="Z737" s="478"/>
      <c r="AA737" s="478"/>
      <c r="AB737" s="115"/>
      <c r="AD737" s="115"/>
      <c r="AF737" s="115"/>
      <c r="AH737" s="115"/>
      <c r="AJ737" s="115"/>
      <c r="AL737" s="115"/>
    </row>
    <row r="738" spans="26:38">
      <c r="Z738" s="478"/>
      <c r="AA738" s="478"/>
      <c r="AB738" s="115"/>
      <c r="AD738" s="115"/>
      <c r="AF738" s="115"/>
      <c r="AH738" s="115"/>
      <c r="AJ738" s="115"/>
      <c r="AL738" s="115"/>
    </row>
    <row r="739" spans="26:38">
      <c r="Z739" s="478"/>
      <c r="AA739" s="478"/>
      <c r="AB739" s="115"/>
      <c r="AD739" s="115"/>
      <c r="AF739" s="115"/>
      <c r="AH739" s="115"/>
      <c r="AJ739" s="115"/>
      <c r="AL739" s="115"/>
    </row>
    <row r="740" spans="26:38">
      <c r="Z740" s="478"/>
      <c r="AA740" s="478"/>
      <c r="AB740" s="115"/>
      <c r="AD740" s="115"/>
      <c r="AF740" s="115"/>
      <c r="AH740" s="115"/>
      <c r="AJ740" s="115"/>
      <c r="AL740" s="115"/>
    </row>
    <row r="741" spans="26:38">
      <c r="Z741" s="478"/>
      <c r="AA741" s="478"/>
      <c r="AB741" s="115"/>
      <c r="AD741" s="115"/>
      <c r="AF741" s="115"/>
      <c r="AH741" s="115"/>
      <c r="AJ741" s="115"/>
      <c r="AL741" s="115"/>
    </row>
    <row r="742" spans="26:38">
      <c r="Z742" s="478"/>
      <c r="AA742" s="478"/>
      <c r="AB742" s="115"/>
      <c r="AD742" s="115"/>
      <c r="AF742" s="115"/>
      <c r="AH742" s="115"/>
      <c r="AJ742" s="115"/>
      <c r="AL742" s="115"/>
    </row>
    <row r="743" spans="26:38">
      <c r="Z743" s="478"/>
      <c r="AA743" s="478"/>
      <c r="AB743" s="115"/>
      <c r="AD743" s="115"/>
      <c r="AF743" s="115"/>
      <c r="AH743" s="115"/>
      <c r="AJ743" s="115"/>
      <c r="AL743" s="115"/>
    </row>
    <row r="744" spans="26:38">
      <c r="Z744" s="478"/>
      <c r="AA744" s="478"/>
      <c r="AB744" s="115"/>
      <c r="AD744" s="115"/>
      <c r="AF744" s="115"/>
      <c r="AH744" s="115"/>
      <c r="AJ744" s="115"/>
      <c r="AL744" s="115"/>
    </row>
    <row r="745" spans="26:38">
      <c r="Z745" s="478"/>
      <c r="AA745" s="478"/>
      <c r="AB745" s="115"/>
      <c r="AD745" s="115"/>
      <c r="AF745" s="115"/>
      <c r="AH745" s="115"/>
      <c r="AJ745" s="115"/>
      <c r="AL745" s="115"/>
    </row>
    <row r="746" spans="26:38">
      <c r="Z746" s="478"/>
      <c r="AA746" s="478"/>
      <c r="AB746" s="115"/>
      <c r="AD746" s="115"/>
      <c r="AF746" s="115"/>
      <c r="AH746" s="115"/>
      <c r="AJ746" s="115"/>
      <c r="AL746" s="115"/>
    </row>
    <row r="747" spans="26:38">
      <c r="Z747" s="478"/>
      <c r="AA747" s="478"/>
      <c r="AB747" s="115"/>
      <c r="AD747" s="115"/>
      <c r="AF747" s="115"/>
      <c r="AH747" s="115"/>
      <c r="AJ747" s="115"/>
      <c r="AL747" s="115"/>
    </row>
    <row r="748" spans="26:38">
      <c r="Z748" s="478"/>
      <c r="AA748" s="478"/>
      <c r="AB748" s="115"/>
      <c r="AD748" s="115"/>
      <c r="AF748" s="115"/>
      <c r="AH748" s="115"/>
      <c r="AJ748" s="115"/>
      <c r="AL748" s="115"/>
    </row>
    <row r="749" spans="26:38">
      <c r="Z749" s="478"/>
      <c r="AA749" s="478"/>
      <c r="AB749" s="115"/>
      <c r="AD749" s="115"/>
      <c r="AF749" s="115"/>
      <c r="AH749" s="115"/>
      <c r="AJ749" s="115"/>
      <c r="AL749" s="115"/>
    </row>
    <row r="750" spans="26:38">
      <c r="Z750" s="478"/>
      <c r="AA750" s="478"/>
      <c r="AB750" s="115"/>
      <c r="AD750" s="115"/>
      <c r="AF750" s="115"/>
      <c r="AH750" s="115"/>
      <c r="AJ750" s="115"/>
      <c r="AL750" s="115"/>
    </row>
    <row r="751" spans="26:38">
      <c r="Z751" s="478"/>
      <c r="AA751" s="478"/>
      <c r="AB751" s="115"/>
      <c r="AD751" s="115"/>
      <c r="AF751" s="115"/>
      <c r="AH751" s="115"/>
      <c r="AJ751" s="115"/>
      <c r="AL751" s="115"/>
    </row>
    <row r="752" spans="26:38">
      <c r="Z752" s="478"/>
      <c r="AA752" s="478"/>
      <c r="AB752" s="115"/>
      <c r="AD752" s="115"/>
      <c r="AF752" s="115"/>
      <c r="AH752" s="115"/>
      <c r="AJ752" s="115"/>
      <c r="AL752" s="115"/>
    </row>
    <row r="753" spans="26:38">
      <c r="Z753" s="478"/>
      <c r="AA753" s="478"/>
      <c r="AB753" s="115"/>
      <c r="AD753" s="115"/>
      <c r="AF753" s="115"/>
      <c r="AH753" s="115"/>
      <c r="AJ753" s="115"/>
      <c r="AL753" s="115"/>
    </row>
    <row r="754" spans="26:38">
      <c r="Z754" s="478"/>
      <c r="AA754" s="478"/>
      <c r="AB754" s="115"/>
      <c r="AD754" s="115"/>
      <c r="AF754" s="115"/>
      <c r="AH754" s="115"/>
      <c r="AJ754" s="115"/>
      <c r="AL754" s="115"/>
    </row>
    <row r="755" spans="26:38">
      <c r="Z755" s="478"/>
      <c r="AA755" s="478"/>
      <c r="AB755" s="115"/>
      <c r="AD755" s="115"/>
      <c r="AF755" s="115"/>
      <c r="AH755" s="115"/>
      <c r="AJ755" s="115"/>
      <c r="AL755" s="115"/>
    </row>
    <row r="756" spans="26:38">
      <c r="Z756" s="478"/>
      <c r="AA756" s="478"/>
      <c r="AB756" s="115"/>
      <c r="AD756" s="115"/>
      <c r="AF756" s="115"/>
      <c r="AH756" s="115"/>
      <c r="AJ756" s="115"/>
      <c r="AL756" s="115"/>
    </row>
    <row r="757" spans="26:38">
      <c r="Z757" s="478"/>
      <c r="AA757" s="478"/>
      <c r="AB757" s="115"/>
      <c r="AD757" s="115"/>
      <c r="AF757" s="115"/>
      <c r="AH757" s="115"/>
      <c r="AJ757" s="115"/>
      <c r="AL757" s="115"/>
    </row>
    <row r="758" spans="26:38">
      <c r="Z758" s="478"/>
      <c r="AA758" s="478"/>
      <c r="AB758" s="115"/>
      <c r="AD758" s="115"/>
      <c r="AF758" s="115"/>
      <c r="AH758" s="115"/>
      <c r="AJ758" s="115"/>
      <c r="AL758" s="115"/>
    </row>
    <row r="759" spans="26:38">
      <c r="Z759" s="478"/>
      <c r="AA759" s="478"/>
      <c r="AB759" s="115"/>
      <c r="AD759" s="115"/>
      <c r="AF759" s="115"/>
      <c r="AH759" s="115"/>
      <c r="AJ759" s="115"/>
      <c r="AL759" s="115"/>
    </row>
    <row r="760" spans="26:38">
      <c r="Z760" s="478"/>
      <c r="AA760" s="478"/>
      <c r="AB760" s="115"/>
      <c r="AD760" s="115"/>
      <c r="AF760" s="115"/>
      <c r="AH760" s="115"/>
      <c r="AJ760" s="115"/>
      <c r="AL760" s="115"/>
    </row>
    <row r="761" spans="26:38">
      <c r="Z761" s="478"/>
      <c r="AA761" s="478"/>
      <c r="AB761" s="115"/>
      <c r="AD761" s="115"/>
      <c r="AF761" s="115"/>
      <c r="AH761" s="115"/>
      <c r="AJ761" s="115"/>
      <c r="AL761" s="115"/>
    </row>
    <row r="762" spans="26:38">
      <c r="Z762" s="478"/>
      <c r="AA762" s="478"/>
      <c r="AB762" s="115"/>
      <c r="AD762" s="115"/>
      <c r="AF762" s="115"/>
      <c r="AH762" s="115"/>
      <c r="AJ762" s="115"/>
      <c r="AL762" s="115"/>
    </row>
    <row r="763" spans="26:38">
      <c r="Z763" s="478"/>
      <c r="AA763" s="478"/>
      <c r="AB763" s="115"/>
      <c r="AD763" s="115"/>
      <c r="AF763" s="115"/>
      <c r="AH763" s="115"/>
      <c r="AJ763" s="115"/>
      <c r="AL763" s="115"/>
    </row>
    <row r="764" spans="26:38">
      <c r="Z764" s="478"/>
      <c r="AA764" s="478"/>
      <c r="AB764" s="115"/>
      <c r="AD764" s="115"/>
      <c r="AF764" s="115"/>
      <c r="AH764" s="115"/>
      <c r="AJ764" s="115"/>
      <c r="AL764" s="115"/>
    </row>
    <row r="765" spans="26:38">
      <c r="Z765" s="478"/>
      <c r="AA765" s="478"/>
      <c r="AB765" s="115"/>
      <c r="AD765" s="115"/>
      <c r="AF765" s="115"/>
      <c r="AH765" s="115"/>
      <c r="AJ765" s="115"/>
      <c r="AL765" s="115"/>
    </row>
    <row r="766" spans="26:38">
      <c r="Z766" s="478"/>
      <c r="AA766" s="478"/>
      <c r="AB766" s="115"/>
      <c r="AD766" s="115"/>
      <c r="AF766" s="115"/>
      <c r="AH766" s="115"/>
      <c r="AJ766" s="115"/>
      <c r="AL766" s="115"/>
    </row>
    <row r="767" spans="26:38">
      <c r="Z767" s="478"/>
      <c r="AA767" s="478"/>
      <c r="AB767" s="115"/>
      <c r="AD767" s="115"/>
      <c r="AF767" s="115"/>
      <c r="AH767" s="115"/>
      <c r="AJ767" s="115"/>
      <c r="AL767" s="115"/>
    </row>
    <row r="768" spans="26:38">
      <c r="Z768" s="478"/>
      <c r="AA768" s="478"/>
      <c r="AB768" s="115"/>
      <c r="AD768" s="115"/>
      <c r="AF768" s="115"/>
      <c r="AH768" s="115"/>
      <c r="AJ768" s="115"/>
      <c r="AL768" s="115"/>
    </row>
    <row r="769" spans="26:38">
      <c r="Z769" s="478"/>
      <c r="AA769" s="478"/>
      <c r="AB769" s="115"/>
      <c r="AD769" s="115"/>
      <c r="AF769" s="115"/>
      <c r="AH769" s="115"/>
      <c r="AJ769" s="115"/>
      <c r="AL769" s="115"/>
    </row>
    <row r="770" spans="26:38">
      <c r="Z770" s="478"/>
      <c r="AA770" s="478"/>
      <c r="AB770" s="115"/>
      <c r="AD770" s="115"/>
      <c r="AF770" s="115"/>
      <c r="AH770" s="115"/>
      <c r="AJ770" s="115"/>
      <c r="AL770" s="115"/>
    </row>
    <row r="771" spans="26:38">
      <c r="Z771" s="478"/>
      <c r="AA771" s="478"/>
      <c r="AB771" s="115"/>
      <c r="AD771" s="115"/>
      <c r="AF771" s="115"/>
      <c r="AH771" s="115"/>
      <c r="AJ771" s="115"/>
      <c r="AL771" s="115"/>
    </row>
    <row r="772" spans="26:38">
      <c r="Z772" s="478"/>
      <c r="AA772" s="478"/>
      <c r="AB772" s="115"/>
      <c r="AD772" s="115"/>
      <c r="AF772" s="115"/>
      <c r="AH772" s="115"/>
      <c r="AJ772" s="115"/>
      <c r="AL772" s="115"/>
    </row>
    <row r="773" spans="26:38">
      <c r="Z773" s="478"/>
      <c r="AA773" s="478"/>
      <c r="AB773" s="115"/>
      <c r="AD773" s="115"/>
      <c r="AF773" s="115"/>
      <c r="AH773" s="115"/>
      <c r="AJ773" s="115"/>
      <c r="AL773" s="115"/>
    </row>
    <row r="774" spans="26:38">
      <c r="Z774" s="478"/>
      <c r="AA774" s="478"/>
      <c r="AB774" s="115"/>
      <c r="AD774" s="115"/>
      <c r="AF774" s="115"/>
      <c r="AH774" s="115"/>
      <c r="AJ774" s="115"/>
      <c r="AL774" s="115"/>
    </row>
    <row r="775" spans="26:38">
      <c r="Z775" s="478"/>
      <c r="AA775" s="478"/>
      <c r="AB775" s="115"/>
      <c r="AD775" s="115"/>
      <c r="AF775" s="115"/>
      <c r="AH775" s="115"/>
      <c r="AJ775" s="115"/>
      <c r="AL775" s="115"/>
    </row>
    <row r="776" spans="26:38">
      <c r="Z776" s="478"/>
      <c r="AA776" s="478"/>
      <c r="AB776" s="115"/>
      <c r="AD776" s="115"/>
      <c r="AF776" s="115"/>
      <c r="AH776" s="115"/>
      <c r="AJ776" s="115"/>
      <c r="AL776" s="115"/>
    </row>
    <row r="777" spans="26:38">
      <c r="Z777" s="478"/>
      <c r="AA777" s="478"/>
      <c r="AB777" s="115"/>
      <c r="AD777" s="115"/>
      <c r="AF777" s="115"/>
      <c r="AH777" s="115"/>
      <c r="AJ777" s="115"/>
      <c r="AL777" s="115"/>
    </row>
    <row r="778" spans="26:38">
      <c r="Z778" s="478"/>
      <c r="AA778" s="478"/>
      <c r="AB778" s="115"/>
      <c r="AD778" s="115"/>
      <c r="AF778" s="115"/>
      <c r="AH778" s="115"/>
      <c r="AJ778" s="115"/>
      <c r="AL778" s="115"/>
    </row>
    <row r="779" spans="26:38">
      <c r="Z779" s="478"/>
      <c r="AA779" s="478"/>
      <c r="AB779" s="115"/>
      <c r="AD779" s="115"/>
      <c r="AF779" s="115"/>
      <c r="AH779" s="115"/>
      <c r="AJ779" s="115"/>
      <c r="AL779" s="115"/>
    </row>
    <row r="780" spans="26:38">
      <c r="Z780" s="478"/>
      <c r="AA780" s="478"/>
      <c r="AB780" s="115"/>
      <c r="AD780" s="115"/>
      <c r="AF780" s="115"/>
      <c r="AH780" s="115"/>
      <c r="AJ780" s="115"/>
      <c r="AL780" s="115"/>
    </row>
    <row r="781" spans="26:38">
      <c r="Z781" s="478"/>
      <c r="AA781" s="478"/>
      <c r="AB781" s="115"/>
      <c r="AD781" s="115"/>
      <c r="AF781" s="115"/>
      <c r="AH781" s="115"/>
      <c r="AJ781" s="115"/>
      <c r="AL781" s="115"/>
    </row>
    <row r="782" spans="26:38">
      <c r="Z782" s="478"/>
      <c r="AA782" s="478"/>
      <c r="AB782" s="115"/>
      <c r="AD782" s="115"/>
      <c r="AF782" s="115"/>
      <c r="AH782" s="115"/>
      <c r="AJ782" s="115"/>
      <c r="AL782" s="115"/>
    </row>
    <row r="783" spans="26:38">
      <c r="Z783" s="478"/>
      <c r="AA783" s="478"/>
      <c r="AB783" s="115"/>
      <c r="AD783" s="115"/>
      <c r="AF783" s="115"/>
      <c r="AH783" s="115"/>
      <c r="AJ783" s="115"/>
      <c r="AL783" s="115"/>
    </row>
    <row r="784" spans="26:38">
      <c r="Z784" s="478"/>
      <c r="AA784" s="478"/>
      <c r="AB784" s="115"/>
      <c r="AD784" s="115"/>
      <c r="AF784" s="115"/>
      <c r="AH784" s="115"/>
      <c r="AJ784" s="115"/>
      <c r="AL784" s="115"/>
    </row>
    <row r="785" spans="26:38">
      <c r="Z785" s="478"/>
      <c r="AA785" s="478"/>
      <c r="AB785" s="115"/>
      <c r="AD785" s="115"/>
      <c r="AF785" s="115"/>
      <c r="AH785" s="115"/>
      <c r="AJ785" s="115"/>
      <c r="AL785" s="115"/>
    </row>
    <row r="786" spans="26:38">
      <c r="Z786" s="478"/>
      <c r="AA786" s="478"/>
      <c r="AB786" s="115"/>
      <c r="AD786" s="115"/>
      <c r="AF786" s="115"/>
      <c r="AH786" s="115"/>
      <c r="AJ786" s="115"/>
      <c r="AL786" s="115"/>
    </row>
    <row r="787" spans="26:38">
      <c r="Z787" s="478"/>
      <c r="AA787" s="478"/>
      <c r="AB787" s="115"/>
      <c r="AD787" s="115"/>
      <c r="AF787" s="115"/>
      <c r="AH787" s="115"/>
      <c r="AJ787" s="115"/>
      <c r="AL787" s="115"/>
    </row>
    <row r="788" spans="26:38">
      <c r="Z788" s="478"/>
      <c r="AA788" s="478"/>
      <c r="AB788" s="115"/>
      <c r="AD788" s="115"/>
      <c r="AF788" s="115"/>
      <c r="AH788" s="115"/>
      <c r="AJ788" s="115"/>
      <c r="AL788" s="115"/>
    </row>
    <row r="789" spans="26:38">
      <c r="Z789" s="478"/>
      <c r="AA789" s="478"/>
      <c r="AB789" s="115"/>
      <c r="AD789" s="115"/>
      <c r="AF789" s="115"/>
      <c r="AH789" s="115"/>
      <c r="AJ789" s="115"/>
      <c r="AL789" s="115"/>
    </row>
    <row r="790" spans="26:38">
      <c r="Z790" s="478"/>
      <c r="AA790" s="478"/>
      <c r="AB790" s="115"/>
      <c r="AD790" s="115"/>
      <c r="AF790" s="115"/>
      <c r="AH790" s="115"/>
      <c r="AJ790" s="115"/>
      <c r="AL790" s="115"/>
    </row>
    <row r="791" spans="26:38">
      <c r="Z791" s="478"/>
      <c r="AA791" s="478"/>
      <c r="AB791" s="115"/>
      <c r="AD791" s="115"/>
      <c r="AF791" s="115"/>
      <c r="AH791" s="115"/>
      <c r="AJ791" s="115"/>
      <c r="AL791" s="115"/>
    </row>
    <row r="792" spans="26:38">
      <c r="Z792" s="478"/>
      <c r="AA792" s="478"/>
      <c r="AB792" s="115"/>
      <c r="AD792" s="115"/>
      <c r="AF792" s="115"/>
      <c r="AH792" s="115"/>
      <c r="AJ792" s="115"/>
      <c r="AL792" s="115"/>
    </row>
    <row r="793" spans="26:38">
      <c r="Z793" s="478"/>
      <c r="AA793" s="478"/>
      <c r="AB793" s="115"/>
      <c r="AD793" s="115"/>
      <c r="AF793" s="115"/>
      <c r="AH793" s="115"/>
      <c r="AJ793" s="115"/>
      <c r="AL793" s="115"/>
    </row>
    <row r="794" spans="26:38">
      <c r="Z794" s="478"/>
      <c r="AA794" s="478"/>
      <c r="AB794" s="115"/>
      <c r="AD794" s="115"/>
      <c r="AF794" s="115"/>
      <c r="AH794" s="115"/>
      <c r="AJ794" s="115"/>
      <c r="AL794" s="115"/>
    </row>
    <row r="795" spans="26:38">
      <c r="Z795" s="478"/>
      <c r="AA795" s="478"/>
      <c r="AB795" s="115"/>
      <c r="AD795" s="115"/>
      <c r="AF795" s="115"/>
      <c r="AH795" s="115"/>
      <c r="AJ795" s="115"/>
      <c r="AL795" s="115"/>
    </row>
    <row r="796" spans="26:38">
      <c r="Z796" s="478"/>
      <c r="AA796" s="478"/>
      <c r="AB796" s="115"/>
      <c r="AD796" s="115"/>
      <c r="AF796" s="115"/>
      <c r="AH796" s="115"/>
      <c r="AJ796" s="115"/>
      <c r="AL796" s="115"/>
    </row>
    <row r="797" spans="26:38">
      <c r="Z797" s="478"/>
      <c r="AA797" s="478"/>
      <c r="AB797" s="115"/>
      <c r="AD797" s="115"/>
      <c r="AF797" s="115"/>
      <c r="AH797" s="115"/>
      <c r="AJ797" s="115"/>
      <c r="AL797" s="115"/>
    </row>
    <row r="798" spans="26:38">
      <c r="Z798" s="478"/>
      <c r="AA798" s="478"/>
      <c r="AB798" s="115"/>
      <c r="AD798" s="115"/>
      <c r="AF798" s="115"/>
      <c r="AH798" s="115"/>
      <c r="AJ798" s="115"/>
      <c r="AL798" s="115"/>
    </row>
    <row r="799" spans="26:38">
      <c r="Z799" s="478"/>
      <c r="AA799" s="478"/>
      <c r="AB799" s="115"/>
      <c r="AD799" s="115"/>
      <c r="AF799" s="115"/>
      <c r="AH799" s="115"/>
      <c r="AJ799" s="115"/>
      <c r="AL799" s="115"/>
    </row>
    <row r="800" spans="26:38">
      <c r="Z800" s="478"/>
      <c r="AA800" s="478"/>
      <c r="AB800" s="115"/>
      <c r="AD800" s="115"/>
      <c r="AF800" s="115"/>
      <c r="AH800" s="115"/>
      <c r="AJ800" s="115"/>
      <c r="AL800" s="115"/>
    </row>
    <row r="801" spans="26:38">
      <c r="Z801" s="478"/>
      <c r="AA801" s="478"/>
      <c r="AB801" s="115"/>
      <c r="AD801" s="115"/>
      <c r="AF801" s="115"/>
      <c r="AH801" s="115"/>
      <c r="AJ801" s="115"/>
      <c r="AL801" s="115"/>
    </row>
    <row r="802" spans="26:38">
      <c r="Z802" s="478"/>
      <c r="AA802" s="478"/>
      <c r="AB802" s="115"/>
      <c r="AD802" s="115"/>
      <c r="AF802" s="115"/>
      <c r="AH802" s="115"/>
      <c r="AJ802" s="115"/>
      <c r="AL802" s="115"/>
    </row>
    <row r="803" spans="26:38">
      <c r="Z803" s="478"/>
      <c r="AA803" s="478"/>
      <c r="AB803" s="115"/>
      <c r="AD803" s="115"/>
      <c r="AF803" s="115"/>
      <c r="AH803" s="115"/>
      <c r="AJ803" s="115"/>
      <c r="AL803" s="115"/>
    </row>
    <row r="804" spans="26:38">
      <c r="Z804" s="478"/>
      <c r="AA804" s="478"/>
      <c r="AB804" s="115"/>
      <c r="AD804" s="115"/>
      <c r="AF804" s="115"/>
      <c r="AH804" s="115"/>
      <c r="AJ804" s="115"/>
      <c r="AL804" s="115"/>
    </row>
    <row r="805" spans="26:38">
      <c r="Z805" s="478"/>
      <c r="AA805" s="478"/>
      <c r="AB805" s="115"/>
      <c r="AD805" s="115"/>
      <c r="AF805" s="115"/>
      <c r="AH805" s="115"/>
      <c r="AJ805" s="115"/>
      <c r="AL805" s="115"/>
    </row>
    <row r="806" spans="26:38">
      <c r="Z806" s="478"/>
      <c r="AA806" s="478"/>
      <c r="AB806" s="115"/>
      <c r="AD806" s="115"/>
      <c r="AF806" s="115"/>
      <c r="AH806" s="115"/>
      <c r="AJ806" s="115"/>
      <c r="AL806" s="115"/>
    </row>
    <row r="807" spans="26:38">
      <c r="Z807" s="478"/>
      <c r="AA807" s="478"/>
      <c r="AB807" s="115"/>
      <c r="AD807" s="115"/>
      <c r="AF807" s="115"/>
      <c r="AH807" s="115"/>
      <c r="AJ807" s="115"/>
      <c r="AL807" s="115"/>
    </row>
    <row r="808" spans="26:38">
      <c r="Z808" s="478"/>
      <c r="AA808" s="478"/>
      <c r="AB808" s="115"/>
      <c r="AD808" s="115"/>
      <c r="AF808" s="115"/>
      <c r="AH808" s="115"/>
      <c r="AJ808" s="115"/>
      <c r="AL808" s="115"/>
    </row>
    <row r="809" spans="26:38">
      <c r="Z809" s="478"/>
      <c r="AA809" s="478"/>
      <c r="AB809" s="115"/>
      <c r="AD809" s="115"/>
      <c r="AF809" s="115"/>
      <c r="AH809" s="115"/>
      <c r="AJ809" s="115"/>
      <c r="AL809" s="115"/>
    </row>
    <row r="810" spans="26:38">
      <c r="Z810" s="478"/>
      <c r="AA810" s="478"/>
      <c r="AB810" s="115"/>
      <c r="AD810" s="115"/>
      <c r="AF810" s="115"/>
      <c r="AH810" s="115"/>
      <c r="AJ810" s="115"/>
      <c r="AL810" s="115"/>
    </row>
    <row r="811" spans="26:38">
      <c r="Z811" s="478"/>
      <c r="AA811" s="478"/>
      <c r="AB811" s="115"/>
      <c r="AD811" s="115"/>
      <c r="AF811" s="115"/>
      <c r="AH811" s="115"/>
      <c r="AJ811" s="115"/>
      <c r="AL811" s="115"/>
    </row>
    <row r="812" spans="26:38">
      <c r="Z812" s="478"/>
      <c r="AA812" s="478"/>
      <c r="AB812" s="115"/>
      <c r="AD812" s="115"/>
      <c r="AF812" s="115"/>
      <c r="AH812" s="115"/>
      <c r="AJ812" s="115"/>
      <c r="AL812" s="115"/>
    </row>
    <row r="813" spans="26:38">
      <c r="Z813" s="478"/>
      <c r="AA813" s="478"/>
      <c r="AB813" s="115"/>
      <c r="AD813" s="115"/>
      <c r="AF813" s="115"/>
      <c r="AH813" s="115"/>
      <c r="AJ813" s="115"/>
      <c r="AL813" s="115"/>
    </row>
    <row r="814" spans="26:38">
      <c r="Z814" s="478"/>
      <c r="AA814" s="478"/>
      <c r="AB814" s="115"/>
      <c r="AD814" s="115"/>
      <c r="AF814" s="115"/>
      <c r="AH814" s="115"/>
      <c r="AJ814" s="115"/>
      <c r="AL814" s="115"/>
    </row>
    <row r="815" spans="26:38">
      <c r="Z815" s="478"/>
      <c r="AA815" s="478"/>
      <c r="AB815" s="115"/>
      <c r="AD815" s="115"/>
      <c r="AF815" s="115"/>
      <c r="AH815" s="115"/>
      <c r="AJ815" s="115"/>
      <c r="AL815" s="115"/>
    </row>
    <row r="816" spans="26:38">
      <c r="Z816" s="478"/>
      <c r="AA816" s="478"/>
      <c r="AB816" s="115"/>
      <c r="AD816" s="115"/>
      <c r="AF816" s="115"/>
      <c r="AH816" s="115"/>
      <c r="AJ816" s="115"/>
      <c r="AL816" s="115"/>
    </row>
    <row r="817" spans="26:38">
      <c r="Z817" s="478"/>
      <c r="AA817" s="478"/>
      <c r="AB817" s="115"/>
      <c r="AD817" s="115"/>
      <c r="AF817" s="115"/>
      <c r="AH817" s="115"/>
      <c r="AJ817" s="115"/>
      <c r="AL817" s="115"/>
    </row>
    <row r="818" spans="26:38">
      <c r="Z818" s="478"/>
      <c r="AA818" s="478"/>
      <c r="AB818" s="115"/>
      <c r="AD818" s="115"/>
      <c r="AF818" s="115"/>
      <c r="AH818" s="115"/>
      <c r="AJ818" s="115"/>
      <c r="AL818" s="115"/>
    </row>
    <row r="819" spans="26:38">
      <c r="Z819" s="478"/>
      <c r="AA819" s="478"/>
      <c r="AB819" s="115"/>
      <c r="AD819" s="115"/>
      <c r="AF819" s="115"/>
      <c r="AH819" s="115"/>
      <c r="AJ819" s="115"/>
      <c r="AL819" s="115"/>
    </row>
    <row r="820" spans="26:38">
      <c r="Z820" s="478"/>
      <c r="AA820" s="478"/>
      <c r="AB820" s="115"/>
      <c r="AD820" s="115"/>
      <c r="AF820" s="115"/>
      <c r="AH820" s="115"/>
      <c r="AJ820" s="115"/>
      <c r="AL820" s="115"/>
    </row>
    <row r="821" spans="26:38">
      <c r="Z821" s="478"/>
      <c r="AA821" s="478"/>
      <c r="AB821" s="115"/>
      <c r="AD821" s="115"/>
      <c r="AF821" s="115"/>
      <c r="AH821" s="115"/>
      <c r="AJ821" s="115"/>
      <c r="AL821" s="115"/>
    </row>
    <row r="822" spans="26:38">
      <c r="Z822" s="478"/>
      <c r="AA822" s="478"/>
      <c r="AB822" s="115"/>
      <c r="AD822" s="115"/>
      <c r="AF822" s="115"/>
      <c r="AH822" s="115"/>
      <c r="AJ822" s="115"/>
      <c r="AL822" s="115"/>
    </row>
    <row r="823" spans="26:38">
      <c r="Z823" s="478"/>
      <c r="AA823" s="478"/>
      <c r="AB823" s="115"/>
      <c r="AD823" s="115"/>
      <c r="AF823" s="115"/>
      <c r="AH823" s="115"/>
      <c r="AJ823" s="115"/>
      <c r="AL823" s="115"/>
    </row>
    <row r="824" spans="26:38">
      <c r="Z824" s="478"/>
      <c r="AA824" s="478"/>
      <c r="AB824" s="115"/>
      <c r="AD824" s="115"/>
      <c r="AF824" s="115"/>
      <c r="AH824" s="115"/>
      <c r="AJ824" s="115"/>
      <c r="AL824" s="115"/>
    </row>
    <row r="825" spans="26:38">
      <c r="Z825" s="478"/>
      <c r="AA825" s="478"/>
      <c r="AB825" s="115"/>
      <c r="AD825" s="115"/>
      <c r="AF825" s="115"/>
      <c r="AH825" s="115"/>
      <c r="AJ825" s="115"/>
      <c r="AL825" s="115"/>
    </row>
    <row r="826" spans="26:38">
      <c r="Z826" s="478"/>
      <c r="AA826" s="478"/>
      <c r="AB826" s="115"/>
      <c r="AD826" s="115"/>
      <c r="AF826" s="115"/>
      <c r="AH826" s="115"/>
      <c r="AJ826" s="115"/>
      <c r="AL826" s="115"/>
    </row>
    <row r="827" spans="26:38">
      <c r="Z827" s="478"/>
      <c r="AA827" s="478"/>
      <c r="AB827" s="115"/>
      <c r="AD827" s="115"/>
      <c r="AF827" s="115"/>
      <c r="AH827" s="115"/>
      <c r="AJ827" s="115"/>
      <c r="AL827" s="115"/>
    </row>
    <row r="828" spans="26:38">
      <c r="Z828" s="478"/>
      <c r="AA828" s="478"/>
      <c r="AB828" s="115"/>
      <c r="AD828" s="115"/>
      <c r="AF828" s="115"/>
      <c r="AH828" s="115"/>
      <c r="AJ828" s="115"/>
      <c r="AL828" s="115"/>
    </row>
    <row r="829" spans="26:38">
      <c r="Z829" s="478"/>
      <c r="AA829" s="478"/>
      <c r="AB829" s="115"/>
      <c r="AD829" s="115"/>
      <c r="AF829" s="115"/>
      <c r="AH829" s="115"/>
      <c r="AJ829" s="115"/>
      <c r="AL829" s="115"/>
    </row>
    <row r="830" spans="26:38">
      <c r="Z830" s="478"/>
      <c r="AA830" s="478"/>
      <c r="AB830" s="115"/>
      <c r="AD830" s="115"/>
      <c r="AF830" s="115"/>
      <c r="AH830" s="115"/>
      <c r="AJ830" s="115"/>
      <c r="AL830" s="115"/>
    </row>
    <row r="831" spans="26:38">
      <c r="Z831" s="478"/>
      <c r="AA831" s="478"/>
      <c r="AB831" s="115"/>
      <c r="AD831" s="115"/>
      <c r="AF831" s="115"/>
      <c r="AH831" s="115"/>
      <c r="AJ831" s="115"/>
      <c r="AL831" s="115"/>
    </row>
    <row r="832" spans="26:38">
      <c r="Z832" s="478"/>
      <c r="AA832" s="478"/>
      <c r="AB832" s="115"/>
      <c r="AD832" s="115"/>
      <c r="AF832" s="115"/>
      <c r="AH832" s="115"/>
      <c r="AJ832" s="115"/>
      <c r="AL832" s="115"/>
    </row>
    <row r="833" spans="26:38">
      <c r="Z833" s="478"/>
      <c r="AA833" s="478"/>
      <c r="AB833" s="115"/>
      <c r="AD833" s="115"/>
      <c r="AF833" s="115"/>
      <c r="AH833" s="115"/>
      <c r="AJ833" s="115"/>
      <c r="AL833" s="115"/>
    </row>
    <row r="834" spans="26:38">
      <c r="Z834" s="478"/>
      <c r="AA834" s="478"/>
      <c r="AB834" s="115"/>
      <c r="AD834" s="115"/>
      <c r="AF834" s="115"/>
      <c r="AH834" s="115"/>
      <c r="AJ834" s="115"/>
      <c r="AL834" s="115"/>
    </row>
    <row r="835" spans="26:38">
      <c r="Z835" s="478"/>
      <c r="AA835" s="478"/>
      <c r="AB835" s="115"/>
      <c r="AD835" s="115"/>
      <c r="AF835" s="115"/>
      <c r="AH835" s="115"/>
      <c r="AJ835" s="115"/>
      <c r="AL835" s="115"/>
    </row>
    <row r="836" spans="26:38">
      <c r="Z836" s="478"/>
      <c r="AA836" s="478"/>
      <c r="AB836" s="115"/>
      <c r="AD836" s="115"/>
      <c r="AF836" s="115"/>
      <c r="AH836" s="115"/>
      <c r="AJ836" s="115"/>
      <c r="AL836" s="115"/>
    </row>
    <row r="837" spans="26:38">
      <c r="Z837" s="478"/>
      <c r="AA837" s="478"/>
      <c r="AB837" s="115"/>
      <c r="AD837" s="115"/>
      <c r="AF837" s="115"/>
      <c r="AH837" s="115"/>
      <c r="AJ837" s="115"/>
      <c r="AL837" s="115"/>
    </row>
    <row r="838" spans="26:38">
      <c r="Z838" s="478"/>
      <c r="AA838" s="478"/>
      <c r="AB838" s="115"/>
      <c r="AD838" s="115"/>
      <c r="AF838" s="115"/>
      <c r="AH838" s="115"/>
      <c r="AJ838" s="115"/>
      <c r="AL838" s="115"/>
    </row>
    <row r="839" spans="26:38">
      <c r="Z839" s="478"/>
      <c r="AA839" s="478"/>
      <c r="AB839" s="115"/>
      <c r="AD839" s="115"/>
      <c r="AF839" s="115"/>
      <c r="AH839" s="115"/>
      <c r="AJ839" s="115"/>
      <c r="AL839" s="115"/>
    </row>
    <row r="840" spans="26:38">
      <c r="Z840" s="478"/>
      <c r="AA840" s="478"/>
      <c r="AB840" s="115"/>
      <c r="AD840" s="115"/>
      <c r="AF840" s="115"/>
      <c r="AH840" s="115"/>
      <c r="AJ840" s="115"/>
      <c r="AL840" s="115"/>
    </row>
    <row r="841" spans="26:38">
      <c r="Z841" s="478"/>
      <c r="AA841" s="478"/>
      <c r="AB841" s="115"/>
      <c r="AD841" s="115"/>
      <c r="AF841" s="115"/>
      <c r="AH841" s="115"/>
      <c r="AJ841" s="115"/>
      <c r="AL841" s="115"/>
    </row>
    <row r="842" spans="26:38">
      <c r="Z842" s="478"/>
      <c r="AA842" s="478"/>
      <c r="AB842" s="115"/>
      <c r="AD842" s="115"/>
      <c r="AF842" s="115"/>
      <c r="AH842" s="115"/>
      <c r="AJ842" s="115"/>
      <c r="AL842" s="115"/>
    </row>
    <row r="843" spans="26:38">
      <c r="Z843" s="478"/>
      <c r="AA843" s="478"/>
      <c r="AB843" s="115"/>
      <c r="AD843" s="115"/>
      <c r="AF843" s="115"/>
      <c r="AH843" s="115"/>
      <c r="AJ843" s="115"/>
      <c r="AL843" s="115"/>
    </row>
    <row r="844" spans="26:38">
      <c r="Z844" s="478"/>
      <c r="AA844" s="478"/>
      <c r="AB844" s="115"/>
      <c r="AD844" s="115"/>
      <c r="AF844" s="115"/>
      <c r="AH844" s="115"/>
      <c r="AJ844" s="115"/>
      <c r="AL844" s="115"/>
    </row>
    <row r="845" spans="26:38">
      <c r="Z845" s="478"/>
      <c r="AA845" s="478"/>
      <c r="AB845" s="115"/>
      <c r="AD845" s="115"/>
      <c r="AF845" s="115"/>
      <c r="AH845" s="115"/>
      <c r="AJ845" s="115"/>
      <c r="AL845" s="115"/>
    </row>
    <row r="846" spans="26:38">
      <c r="Z846" s="478"/>
      <c r="AA846" s="478"/>
      <c r="AB846" s="115"/>
      <c r="AD846" s="115"/>
      <c r="AF846" s="115"/>
      <c r="AH846" s="115"/>
      <c r="AJ846" s="115"/>
      <c r="AL846" s="115"/>
    </row>
    <row r="847" spans="26:38">
      <c r="Z847" s="478"/>
      <c r="AA847" s="478"/>
      <c r="AB847" s="115"/>
      <c r="AD847" s="115"/>
      <c r="AF847" s="115"/>
      <c r="AH847" s="115"/>
      <c r="AJ847" s="115"/>
      <c r="AL847" s="115"/>
    </row>
    <row r="848" spans="26:38">
      <c r="Z848" s="478"/>
      <c r="AA848" s="478"/>
      <c r="AB848" s="115"/>
      <c r="AD848" s="115"/>
      <c r="AF848" s="115"/>
      <c r="AH848" s="115"/>
      <c r="AJ848" s="115"/>
      <c r="AL848" s="115"/>
    </row>
    <row r="849" spans="26:38">
      <c r="Z849" s="478"/>
      <c r="AA849" s="478"/>
      <c r="AB849" s="115"/>
      <c r="AD849" s="115"/>
      <c r="AF849" s="115"/>
      <c r="AH849" s="115"/>
      <c r="AJ849" s="115"/>
      <c r="AL849" s="115"/>
    </row>
    <row r="850" spans="26:38">
      <c r="Z850" s="478"/>
      <c r="AA850" s="478"/>
      <c r="AB850" s="115"/>
      <c r="AD850" s="115"/>
      <c r="AF850" s="115"/>
      <c r="AH850" s="115"/>
      <c r="AJ850" s="115"/>
      <c r="AL850" s="115"/>
    </row>
    <row r="851" spans="26:38">
      <c r="Z851" s="478"/>
      <c r="AA851" s="478"/>
      <c r="AB851" s="115"/>
      <c r="AD851" s="115"/>
      <c r="AF851" s="115"/>
      <c r="AH851" s="115"/>
      <c r="AJ851" s="115"/>
      <c r="AL851" s="115"/>
    </row>
    <row r="852" spans="26:38">
      <c r="Z852" s="478"/>
      <c r="AA852" s="478"/>
      <c r="AB852" s="115"/>
      <c r="AD852" s="115"/>
      <c r="AF852" s="115"/>
      <c r="AH852" s="115"/>
      <c r="AJ852" s="115"/>
      <c r="AL852" s="115"/>
    </row>
    <row r="853" spans="26:38">
      <c r="Z853" s="478"/>
      <c r="AA853" s="478"/>
      <c r="AB853" s="115"/>
      <c r="AD853" s="115"/>
      <c r="AF853" s="115"/>
      <c r="AH853" s="115"/>
      <c r="AJ853" s="115"/>
      <c r="AL853" s="115"/>
    </row>
    <row r="854" spans="26:38">
      <c r="Z854" s="478"/>
      <c r="AA854" s="478"/>
      <c r="AB854" s="115"/>
      <c r="AD854" s="115"/>
      <c r="AF854" s="115"/>
      <c r="AH854" s="115"/>
      <c r="AJ854" s="115"/>
      <c r="AL854" s="115"/>
    </row>
    <row r="855" spans="26:38">
      <c r="Z855" s="478"/>
      <c r="AA855" s="478"/>
      <c r="AB855" s="115"/>
      <c r="AD855" s="115"/>
      <c r="AF855" s="115"/>
      <c r="AH855" s="115"/>
      <c r="AJ855" s="115"/>
      <c r="AL855" s="115"/>
    </row>
    <row r="856" spans="26:38">
      <c r="Z856" s="478"/>
      <c r="AA856" s="478"/>
      <c r="AB856" s="115"/>
      <c r="AD856" s="115"/>
      <c r="AF856" s="115"/>
      <c r="AH856" s="115"/>
      <c r="AJ856" s="115"/>
      <c r="AL856" s="115"/>
    </row>
    <row r="857" spans="26:38">
      <c r="Z857" s="478"/>
      <c r="AA857" s="478"/>
      <c r="AB857" s="115"/>
      <c r="AD857" s="115"/>
      <c r="AF857" s="115"/>
      <c r="AH857" s="115"/>
      <c r="AJ857" s="115"/>
      <c r="AL857" s="115"/>
    </row>
    <row r="858" spans="26:38">
      <c r="Z858" s="478"/>
      <c r="AA858" s="478"/>
      <c r="AB858" s="115"/>
      <c r="AD858" s="115"/>
      <c r="AF858" s="115"/>
      <c r="AH858" s="115"/>
      <c r="AJ858" s="115"/>
      <c r="AL858" s="115"/>
    </row>
    <row r="859" spans="26:38">
      <c r="Z859" s="478"/>
      <c r="AA859" s="478"/>
      <c r="AB859" s="115"/>
      <c r="AD859" s="115"/>
      <c r="AF859" s="115"/>
      <c r="AH859" s="115"/>
      <c r="AJ859" s="115"/>
      <c r="AL859" s="115"/>
    </row>
    <row r="860" spans="26:38">
      <c r="Z860" s="478"/>
      <c r="AA860" s="478"/>
      <c r="AB860" s="115"/>
      <c r="AD860" s="115"/>
      <c r="AF860" s="115"/>
      <c r="AH860" s="115"/>
      <c r="AJ860" s="115"/>
      <c r="AL860" s="115"/>
    </row>
    <row r="861" spans="26:38">
      <c r="Z861" s="478"/>
      <c r="AA861" s="478"/>
      <c r="AB861" s="115"/>
      <c r="AD861" s="115"/>
      <c r="AF861" s="115"/>
      <c r="AH861" s="115"/>
      <c r="AJ861" s="115"/>
      <c r="AL861" s="115"/>
    </row>
    <row r="862" spans="26:38">
      <c r="Z862" s="478"/>
      <c r="AA862" s="478"/>
      <c r="AB862" s="115"/>
      <c r="AD862" s="115"/>
      <c r="AF862" s="115"/>
      <c r="AH862" s="115"/>
      <c r="AJ862" s="115"/>
      <c r="AL862" s="115"/>
    </row>
    <row r="863" spans="26:38">
      <c r="Z863" s="478"/>
      <c r="AA863" s="478"/>
      <c r="AB863" s="115"/>
      <c r="AD863" s="115"/>
      <c r="AF863" s="115"/>
      <c r="AH863" s="115"/>
      <c r="AJ863" s="115"/>
      <c r="AL863" s="115"/>
    </row>
    <row r="864" spans="26:38">
      <c r="Z864" s="478"/>
      <c r="AA864" s="478"/>
      <c r="AB864" s="115"/>
      <c r="AD864" s="115"/>
      <c r="AF864" s="115"/>
      <c r="AH864" s="115"/>
      <c r="AJ864" s="115"/>
      <c r="AL864" s="115"/>
    </row>
    <row r="865" spans="26:38">
      <c r="Z865" s="478"/>
      <c r="AA865" s="478"/>
      <c r="AB865" s="115"/>
      <c r="AD865" s="115"/>
      <c r="AF865" s="115"/>
      <c r="AH865" s="115"/>
      <c r="AJ865" s="115"/>
      <c r="AL865" s="115"/>
    </row>
    <row r="866" spans="26:38">
      <c r="Z866" s="478"/>
      <c r="AA866" s="478"/>
      <c r="AB866" s="115"/>
      <c r="AD866" s="115"/>
      <c r="AF866" s="115"/>
      <c r="AH866" s="115"/>
      <c r="AJ866" s="115"/>
      <c r="AL866" s="115"/>
    </row>
    <row r="867" spans="26:38">
      <c r="Z867" s="478"/>
      <c r="AA867" s="478"/>
      <c r="AB867" s="115"/>
      <c r="AD867" s="115"/>
      <c r="AF867" s="115"/>
      <c r="AH867" s="115"/>
      <c r="AJ867" s="115"/>
      <c r="AL867" s="115"/>
    </row>
    <row r="868" spans="26:38">
      <c r="Z868" s="478"/>
      <c r="AA868" s="478"/>
      <c r="AB868" s="115"/>
      <c r="AD868" s="115"/>
      <c r="AF868" s="115"/>
      <c r="AH868" s="115"/>
      <c r="AJ868" s="115"/>
      <c r="AL868" s="115"/>
    </row>
    <row r="869" spans="26:38">
      <c r="Z869" s="478"/>
      <c r="AA869" s="478"/>
      <c r="AB869" s="115"/>
      <c r="AD869" s="115"/>
      <c r="AF869" s="115"/>
      <c r="AH869" s="115"/>
      <c r="AJ869" s="115"/>
      <c r="AL869" s="115"/>
    </row>
    <row r="870" spans="26:38">
      <c r="Z870" s="478"/>
      <c r="AA870" s="478"/>
      <c r="AB870" s="115"/>
      <c r="AD870" s="115"/>
      <c r="AF870" s="115"/>
      <c r="AH870" s="115"/>
      <c r="AJ870" s="115"/>
      <c r="AL870" s="115"/>
    </row>
    <row r="871" spans="26:38">
      <c r="Z871" s="478"/>
      <c r="AA871" s="478"/>
      <c r="AB871" s="115"/>
      <c r="AD871" s="115"/>
      <c r="AF871" s="115"/>
      <c r="AH871" s="115"/>
      <c r="AJ871" s="115"/>
      <c r="AL871" s="115"/>
    </row>
    <row r="872" spans="26:38">
      <c r="Z872" s="478"/>
      <c r="AA872" s="478"/>
      <c r="AB872" s="115"/>
      <c r="AD872" s="115"/>
      <c r="AF872" s="115"/>
      <c r="AH872" s="115"/>
      <c r="AJ872" s="115"/>
      <c r="AL872" s="115"/>
    </row>
    <row r="873" spans="26:38">
      <c r="Z873" s="478"/>
      <c r="AA873" s="478"/>
      <c r="AB873" s="115"/>
      <c r="AD873" s="115"/>
      <c r="AF873" s="115"/>
      <c r="AH873" s="115"/>
      <c r="AJ873" s="115"/>
      <c r="AL873" s="115"/>
    </row>
    <row r="874" spans="26:38">
      <c r="Z874" s="478"/>
      <c r="AA874" s="478"/>
      <c r="AB874" s="115"/>
      <c r="AD874" s="115"/>
      <c r="AF874" s="115"/>
      <c r="AH874" s="115"/>
      <c r="AJ874" s="115"/>
      <c r="AL874" s="115"/>
    </row>
    <row r="875" spans="26:38">
      <c r="Z875" s="478"/>
      <c r="AA875" s="478"/>
      <c r="AB875" s="115"/>
      <c r="AD875" s="115"/>
      <c r="AF875" s="115"/>
      <c r="AH875" s="115"/>
      <c r="AJ875" s="115"/>
      <c r="AL875" s="115"/>
    </row>
    <row r="876" spans="26:38">
      <c r="Z876" s="478"/>
      <c r="AA876" s="478"/>
      <c r="AB876" s="115"/>
      <c r="AD876" s="115"/>
      <c r="AF876" s="115"/>
      <c r="AH876" s="115"/>
      <c r="AJ876" s="115"/>
      <c r="AL876" s="115"/>
    </row>
    <row r="877" spans="26:38">
      <c r="Z877" s="478"/>
      <c r="AA877" s="478"/>
      <c r="AB877" s="115"/>
      <c r="AD877" s="115"/>
      <c r="AF877" s="115"/>
      <c r="AH877" s="115"/>
      <c r="AJ877" s="115"/>
      <c r="AL877" s="115"/>
    </row>
    <row r="878" spans="26:38">
      <c r="Z878" s="478"/>
      <c r="AA878" s="478"/>
      <c r="AB878" s="115"/>
      <c r="AD878" s="115"/>
      <c r="AF878" s="115"/>
      <c r="AH878" s="115"/>
      <c r="AJ878" s="115"/>
      <c r="AL878" s="115"/>
    </row>
    <row r="879" spans="26:38">
      <c r="Z879" s="478"/>
      <c r="AA879" s="478"/>
      <c r="AB879" s="115"/>
      <c r="AD879" s="115"/>
      <c r="AF879" s="115"/>
      <c r="AH879" s="115"/>
      <c r="AJ879" s="115"/>
      <c r="AL879" s="115"/>
    </row>
    <row r="880" spans="26:38">
      <c r="Z880" s="478"/>
      <c r="AA880" s="478"/>
      <c r="AB880" s="115"/>
      <c r="AD880" s="115"/>
      <c r="AF880" s="115"/>
      <c r="AH880" s="115"/>
      <c r="AJ880" s="115"/>
      <c r="AL880" s="115"/>
    </row>
    <row r="881" spans="26:38">
      <c r="Z881" s="478"/>
      <c r="AA881" s="478"/>
      <c r="AB881" s="115"/>
      <c r="AD881" s="115"/>
      <c r="AF881" s="115"/>
      <c r="AH881" s="115"/>
      <c r="AJ881" s="115"/>
      <c r="AL881" s="115"/>
    </row>
    <row r="882" spans="26:38">
      <c r="Z882" s="478"/>
      <c r="AA882" s="478"/>
      <c r="AB882" s="115"/>
      <c r="AD882" s="115"/>
      <c r="AF882" s="115"/>
      <c r="AH882" s="115"/>
      <c r="AJ882" s="115"/>
      <c r="AL882" s="115"/>
    </row>
    <row r="883" spans="26:38">
      <c r="Z883" s="478"/>
      <c r="AA883" s="478"/>
      <c r="AB883" s="115"/>
      <c r="AD883" s="115"/>
      <c r="AF883" s="115"/>
      <c r="AH883" s="115"/>
      <c r="AJ883" s="115"/>
      <c r="AL883" s="115"/>
    </row>
    <row r="884" spans="26:38">
      <c r="Z884" s="478"/>
      <c r="AA884" s="478"/>
      <c r="AB884" s="115"/>
      <c r="AD884" s="115"/>
      <c r="AF884" s="115"/>
      <c r="AH884" s="115"/>
      <c r="AJ884" s="115"/>
      <c r="AL884" s="115"/>
    </row>
    <row r="885" spans="26:38">
      <c r="Z885" s="478"/>
      <c r="AA885" s="478"/>
      <c r="AB885" s="115"/>
      <c r="AD885" s="115"/>
      <c r="AF885" s="115"/>
      <c r="AH885" s="115"/>
      <c r="AJ885" s="115"/>
      <c r="AL885" s="115"/>
    </row>
    <row r="886" spans="26:38">
      <c r="Z886" s="478"/>
      <c r="AA886" s="478"/>
      <c r="AB886" s="115"/>
      <c r="AD886" s="115"/>
      <c r="AF886" s="115"/>
      <c r="AH886" s="115"/>
      <c r="AJ886" s="115"/>
      <c r="AL886" s="115"/>
    </row>
    <row r="887" spans="26:38">
      <c r="Z887" s="478"/>
      <c r="AA887" s="478"/>
      <c r="AB887" s="115"/>
      <c r="AD887" s="115"/>
      <c r="AF887" s="115"/>
      <c r="AH887" s="115"/>
      <c r="AJ887" s="115"/>
      <c r="AL887" s="115"/>
    </row>
    <row r="888" spans="26:38">
      <c r="Z888" s="478"/>
      <c r="AA888" s="478"/>
      <c r="AB888" s="115"/>
      <c r="AD888" s="115"/>
      <c r="AF888" s="115"/>
      <c r="AH888" s="115"/>
      <c r="AJ888" s="115"/>
      <c r="AL888" s="115"/>
    </row>
    <row r="889" spans="26:38">
      <c r="Z889" s="478"/>
      <c r="AA889" s="478"/>
      <c r="AB889" s="115"/>
      <c r="AD889" s="115"/>
      <c r="AF889" s="115"/>
      <c r="AH889" s="115"/>
      <c r="AJ889" s="115"/>
      <c r="AL889" s="115"/>
    </row>
    <row r="890" spans="26:38">
      <c r="Z890" s="478"/>
      <c r="AA890" s="478"/>
      <c r="AB890" s="115"/>
      <c r="AD890" s="115"/>
      <c r="AF890" s="115"/>
      <c r="AH890" s="115"/>
      <c r="AJ890" s="115"/>
      <c r="AL890" s="115"/>
    </row>
    <row r="891" spans="26:38">
      <c r="Z891" s="478"/>
      <c r="AA891" s="478"/>
      <c r="AB891" s="115"/>
      <c r="AD891" s="115"/>
      <c r="AF891" s="115"/>
      <c r="AH891" s="115"/>
      <c r="AJ891" s="115"/>
      <c r="AL891" s="115"/>
    </row>
    <row r="892" spans="26:38">
      <c r="Z892" s="478"/>
      <c r="AA892" s="478"/>
      <c r="AB892" s="115"/>
      <c r="AD892" s="115"/>
      <c r="AF892" s="115"/>
      <c r="AH892" s="115"/>
      <c r="AJ892" s="115"/>
      <c r="AL892" s="115"/>
    </row>
    <row r="893" spans="26:38">
      <c r="Z893" s="478"/>
      <c r="AA893" s="478"/>
      <c r="AB893" s="115"/>
      <c r="AD893" s="115"/>
      <c r="AF893" s="115"/>
      <c r="AH893" s="115"/>
      <c r="AJ893" s="115"/>
      <c r="AL893" s="115"/>
    </row>
    <row r="894" spans="26:38">
      <c r="Z894" s="478"/>
      <c r="AA894" s="478"/>
      <c r="AB894" s="115"/>
      <c r="AD894" s="115"/>
      <c r="AF894" s="115"/>
      <c r="AH894" s="115"/>
      <c r="AJ894" s="115"/>
      <c r="AL894" s="115"/>
    </row>
    <row r="895" spans="26:38">
      <c r="Z895" s="478"/>
      <c r="AA895" s="478"/>
      <c r="AB895" s="115"/>
      <c r="AD895" s="115"/>
      <c r="AF895" s="115"/>
      <c r="AH895" s="115"/>
      <c r="AJ895" s="115"/>
      <c r="AL895" s="115"/>
    </row>
    <row r="896" spans="26:38">
      <c r="Z896" s="478"/>
      <c r="AA896" s="478"/>
      <c r="AB896" s="115"/>
      <c r="AD896" s="115"/>
      <c r="AF896" s="115"/>
      <c r="AH896" s="115"/>
      <c r="AJ896" s="115"/>
      <c r="AL896" s="115"/>
    </row>
    <row r="897" spans="27:38">
      <c r="AA897" s="478"/>
      <c r="AB897" s="115"/>
      <c r="AD897" s="115"/>
      <c r="AF897" s="115"/>
      <c r="AH897" s="115"/>
      <c r="AJ897" s="115"/>
      <c r="AL897" s="115"/>
    </row>
    <row r="898" spans="27:38">
      <c r="AA898" s="478"/>
      <c r="AB898" s="115"/>
      <c r="AD898" s="115"/>
      <c r="AF898" s="115"/>
      <c r="AH898" s="115"/>
      <c r="AJ898" s="115"/>
      <c r="AL898" s="115"/>
    </row>
    <row r="899" spans="27:38">
      <c r="AA899" s="478"/>
      <c r="AB899" s="115"/>
      <c r="AD899" s="115"/>
      <c r="AF899" s="115"/>
      <c r="AH899" s="115"/>
      <c r="AJ899" s="115"/>
      <c r="AL899" s="115"/>
    </row>
    <row r="900" spans="27:38">
      <c r="AA900" s="478"/>
      <c r="AB900" s="115"/>
      <c r="AD900" s="115"/>
      <c r="AF900" s="115"/>
      <c r="AH900" s="115"/>
      <c r="AJ900" s="115"/>
      <c r="AL900" s="115"/>
    </row>
    <row r="901" spans="27:38">
      <c r="AA901" s="478"/>
      <c r="AB901" s="115"/>
      <c r="AD901" s="115"/>
      <c r="AF901" s="115"/>
      <c r="AH901" s="115"/>
      <c r="AJ901" s="115"/>
      <c r="AL901" s="115"/>
    </row>
    <row r="902" spans="27:38">
      <c r="AA902" s="478"/>
      <c r="AB902" s="115"/>
      <c r="AD902" s="115"/>
      <c r="AF902" s="115"/>
      <c r="AH902" s="115"/>
      <c r="AJ902" s="115"/>
      <c r="AL902" s="115"/>
    </row>
    <row r="903" spans="27:38">
      <c r="AA903" s="478"/>
      <c r="AB903" s="115"/>
      <c r="AD903" s="115"/>
      <c r="AF903" s="115"/>
      <c r="AH903" s="115"/>
      <c r="AJ903" s="115"/>
      <c r="AL903" s="115"/>
    </row>
    <row r="904" spans="27:38">
      <c r="AA904" s="478"/>
      <c r="AB904" s="115"/>
      <c r="AD904" s="115"/>
      <c r="AF904" s="115"/>
      <c r="AH904" s="115"/>
      <c r="AJ904" s="115"/>
      <c r="AL904" s="115"/>
    </row>
    <row r="905" spans="27:38">
      <c r="AA905" s="478"/>
      <c r="AB905" s="115"/>
      <c r="AD905" s="115"/>
      <c r="AF905" s="115"/>
      <c r="AH905" s="115"/>
      <c r="AJ905" s="115"/>
      <c r="AL905" s="115"/>
    </row>
    <row r="906" spans="27:38">
      <c r="AA906" s="478"/>
      <c r="AB906" s="115"/>
      <c r="AD906" s="115"/>
      <c r="AF906" s="115"/>
      <c r="AH906" s="115"/>
      <c r="AJ906" s="115"/>
      <c r="AL906" s="115"/>
    </row>
    <row r="907" spans="27:38">
      <c r="AA907" s="478"/>
      <c r="AB907" s="115"/>
      <c r="AD907" s="115"/>
      <c r="AF907" s="115"/>
      <c r="AH907" s="115"/>
      <c r="AJ907" s="115"/>
      <c r="AL907" s="115"/>
    </row>
    <row r="908" spans="27:38">
      <c r="AA908" s="478"/>
      <c r="AB908" s="115"/>
      <c r="AD908" s="115"/>
      <c r="AF908" s="115"/>
      <c r="AH908" s="115"/>
      <c r="AJ908" s="115"/>
      <c r="AL908" s="115"/>
    </row>
    <row r="909" spans="27:38">
      <c r="AA909" s="478"/>
      <c r="AB909" s="115"/>
      <c r="AD909" s="115"/>
      <c r="AF909" s="115"/>
      <c r="AH909" s="115"/>
      <c r="AJ909" s="115"/>
      <c r="AL909" s="115"/>
    </row>
    <row r="910" spans="27:38">
      <c r="AA910" s="478"/>
      <c r="AB910" s="115"/>
      <c r="AD910" s="115"/>
      <c r="AF910" s="115"/>
      <c r="AH910" s="115"/>
      <c r="AJ910" s="115"/>
      <c r="AL910" s="115"/>
    </row>
    <row r="911" spans="27:38">
      <c r="AA911" s="478"/>
      <c r="AB911" s="115"/>
      <c r="AD911" s="115"/>
      <c r="AF911" s="115"/>
      <c r="AH911" s="115"/>
      <c r="AJ911" s="115"/>
      <c r="AL911" s="115"/>
    </row>
    <row r="912" spans="27:38">
      <c r="AA912" s="478"/>
      <c r="AB912" s="115"/>
      <c r="AD912" s="115"/>
      <c r="AF912" s="115"/>
      <c r="AH912" s="115"/>
      <c r="AJ912" s="115"/>
      <c r="AL912" s="115"/>
    </row>
    <row r="913" spans="27:38">
      <c r="AA913" s="478"/>
      <c r="AB913" s="115"/>
      <c r="AD913" s="115"/>
      <c r="AF913" s="115"/>
      <c r="AH913" s="115"/>
      <c r="AJ913" s="115"/>
      <c r="AL913" s="115"/>
    </row>
    <row r="914" spans="27:38">
      <c r="AA914" s="478"/>
      <c r="AB914" s="115"/>
      <c r="AD914" s="115"/>
      <c r="AF914" s="115"/>
      <c r="AH914" s="115"/>
      <c r="AJ914" s="115"/>
      <c r="AL914" s="115"/>
    </row>
    <row r="915" spans="27:38">
      <c r="AA915" s="478"/>
      <c r="AB915" s="115"/>
      <c r="AD915" s="115"/>
      <c r="AF915" s="115"/>
      <c r="AH915" s="115"/>
      <c r="AJ915" s="115"/>
      <c r="AL915" s="115"/>
    </row>
    <row r="916" spans="27:38">
      <c r="AA916" s="478"/>
      <c r="AB916" s="115"/>
      <c r="AD916" s="115"/>
      <c r="AF916" s="115"/>
      <c r="AH916" s="115"/>
      <c r="AJ916" s="115"/>
      <c r="AL916" s="115"/>
    </row>
    <row r="917" spans="27:38">
      <c r="AA917" s="478"/>
      <c r="AB917" s="115"/>
      <c r="AD917" s="115"/>
      <c r="AF917" s="115"/>
      <c r="AH917" s="115"/>
      <c r="AJ917" s="115"/>
      <c r="AL917" s="115"/>
    </row>
    <row r="918" spans="27:38">
      <c r="AA918" s="478"/>
      <c r="AB918" s="115"/>
      <c r="AD918" s="115"/>
      <c r="AF918" s="115"/>
      <c r="AH918" s="115"/>
      <c r="AJ918" s="115"/>
      <c r="AL918" s="115"/>
    </row>
    <row r="919" spans="27:38">
      <c r="AA919" s="478"/>
      <c r="AB919" s="115"/>
      <c r="AD919" s="115"/>
      <c r="AF919" s="115"/>
      <c r="AH919" s="115"/>
      <c r="AJ919" s="115"/>
      <c r="AL919" s="115"/>
    </row>
    <row r="920" spans="27:38">
      <c r="AA920" s="478"/>
      <c r="AB920" s="115"/>
      <c r="AD920" s="115"/>
      <c r="AF920" s="115"/>
      <c r="AH920" s="115"/>
      <c r="AJ920" s="115"/>
      <c r="AL920" s="115"/>
    </row>
  </sheetData>
  <mergeCells count="32">
    <mergeCell ref="AH434:AI434"/>
    <mergeCell ref="AJ434:AK434"/>
    <mergeCell ref="AL434:AM434"/>
    <mergeCell ref="V434:W434"/>
    <mergeCell ref="X434:Y434"/>
    <mergeCell ref="Z434:AA434"/>
    <mergeCell ref="AB434:AC434"/>
    <mergeCell ref="AD434:AE434"/>
    <mergeCell ref="AF434:AG434"/>
    <mergeCell ref="T434:U434"/>
    <mergeCell ref="A407:F407"/>
    <mergeCell ref="A434:A435"/>
    <mergeCell ref="B434:C434"/>
    <mergeCell ref="D434:E434"/>
    <mergeCell ref="F434:G434"/>
    <mergeCell ref="H434:I434"/>
    <mergeCell ref="J434:K434"/>
    <mergeCell ref="L434:M434"/>
    <mergeCell ref="N434:O434"/>
    <mergeCell ref="P434:Q434"/>
    <mergeCell ref="R434:S434"/>
    <mergeCell ref="R25:S25"/>
    <mergeCell ref="T25:U25"/>
    <mergeCell ref="B3:C3"/>
    <mergeCell ref="F3:F5"/>
    <mergeCell ref="G3:G5"/>
    <mergeCell ref="B16:F16"/>
    <mergeCell ref="B39:E39"/>
    <mergeCell ref="B63:C63"/>
    <mergeCell ref="E63:F64"/>
    <mergeCell ref="M64:N64"/>
    <mergeCell ref="N76:Q76"/>
  </mergeCells>
  <conditionalFormatting sqref="E79:E401 E402:G403">
    <cfRule type="expression" dxfId="80" priority="1" stopIfTrue="1">
      <formula>E79="Disponível"</formula>
    </cfRule>
  </conditionalFormatting>
  <dataValidations count="4">
    <dataValidation type="list" allowBlank="1" showInputMessage="1" showErrorMessage="1" sqref="C20" xr:uid="{5D67C248-968B-4319-AC18-F7695E94AE16}">
      <formula1>"Viabilidade,Cliente"</formula1>
    </dataValidation>
    <dataValidation type="list" allowBlank="1" showInputMessage="1" showErrorMessage="1" sqref="E65:E70" xr:uid="{A054C794-29C5-4870-B9FF-4ECE663CF944}">
      <formula1>"Pós Venda,Pós Entrega"</formula1>
    </dataValidation>
    <dataValidation type="list" allowBlank="1" showInputMessage="1" showErrorMessage="1" sqref="E402:G403" xr:uid="{CEAA9EB7-0BB3-4EDD-BF52-29855D7D95E7}">
      <formula1>"Contrato,Disponivel"</formula1>
    </dataValidation>
    <dataValidation type="list" allowBlank="1" showInputMessage="1" showErrorMessage="1" sqref="D79:D403" xr:uid="{A040FC1F-756D-465B-9DE0-A62CC911E469}">
      <formula1>$B$41:$B$58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279C-3F04-4B76-9BBF-8C8FD9400775}">
  <dimension ref="A1:AL324"/>
  <sheetViews>
    <sheetView workbookViewId="0">
      <selection sqref="A1:AL324"/>
    </sheetView>
  </sheetViews>
  <sheetFormatPr defaultColWidth="8.85546875" defaultRowHeight="12.95"/>
  <cols>
    <col min="1" max="1" width="14.85546875" bestFit="1" customWidth="1"/>
    <col min="2" max="2" width="12.42578125" bestFit="1" customWidth="1"/>
    <col min="3" max="3" width="16.28515625" bestFit="1" customWidth="1"/>
    <col min="4" max="4" width="15.7109375" bestFit="1" customWidth="1"/>
    <col min="5" max="5" width="12.7109375" bestFit="1" customWidth="1"/>
    <col min="6" max="6" width="16.28515625" bestFit="1" customWidth="1"/>
    <col min="7" max="7" width="11.28515625" bestFit="1" customWidth="1"/>
    <col min="8" max="8" width="19.28515625" bestFit="1" customWidth="1"/>
    <col min="9" max="9" width="27" bestFit="1" customWidth="1"/>
    <col min="10" max="10" width="20" bestFit="1" customWidth="1"/>
    <col min="11" max="11" width="12.42578125" bestFit="1" customWidth="1"/>
    <col min="12" max="12" width="14.85546875" bestFit="1" customWidth="1"/>
    <col min="13" max="13" width="17.42578125" bestFit="1" customWidth="1"/>
    <col min="14" max="14" width="16" bestFit="1" customWidth="1"/>
    <col min="15" max="15" width="19" bestFit="1" customWidth="1"/>
    <col min="16" max="16" width="23.7109375" bestFit="1" customWidth="1"/>
    <col min="17" max="17" width="12.7109375" bestFit="1" customWidth="1"/>
    <col min="18" max="18" width="19.140625" bestFit="1" customWidth="1"/>
    <col min="19" max="19" width="19.85546875" bestFit="1" customWidth="1"/>
    <col min="20" max="20" width="23.7109375" bestFit="1" customWidth="1"/>
    <col min="21" max="21" width="24.42578125" bestFit="1" customWidth="1"/>
    <col min="22" max="22" width="40.42578125" bestFit="1" customWidth="1"/>
    <col min="23" max="23" width="26.42578125" bestFit="1" customWidth="1"/>
    <col min="24" max="24" width="16.140625" bestFit="1" customWidth="1"/>
    <col min="25" max="25" width="14.7109375" bestFit="1" customWidth="1"/>
    <col min="26" max="29" width="10.42578125" bestFit="1" customWidth="1"/>
    <col min="30" max="30" width="12.42578125" bestFit="1" customWidth="1"/>
    <col min="31" max="34" width="10.42578125" bestFit="1" customWidth="1"/>
    <col min="35" max="35" width="11.85546875" bestFit="1" customWidth="1"/>
    <col min="36" max="36" width="14.42578125" bestFit="1" customWidth="1"/>
    <col min="37" max="38" width="22.28515625" bestFit="1" customWidth="1"/>
  </cols>
  <sheetData>
    <row r="1" spans="1:38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</row>
    <row r="2" spans="1:38">
      <c r="B2">
        <v>68</v>
      </c>
      <c r="C2">
        <v>55</v>
      </c>
      <c r="D2">
        <v>29</v>
      </c>
      <c r="E2" t="s">
        <v>155</v>
      </c>
      <c r="H2">
        <v>3.2880444991E-3</v>
      </c>
      <c r="I2">
        <v>3.2880444990999998E-5</v>
      </c>
      <c r="J2">
        <v>609</v>
      </c>
      <c r="K2">
        <v>1</v>
      </c>
      <c r="N2">
        <v>0</v>
      </c>
      <c r="V2" s="509"/>
      <c r="W2" s="509"/>
      <c r="X2" s="509">
        <v>44449</v>
      </c>
      <c r="Y2" t="s">
        <v>156</v>
      </c>
      <c r="Z2" t="s">
        <v>157</v>
      </c>
      <c r="AA2" t="s">
        <v>158</v>
      </c>
      <c r="AB2" t="s">
        <v>159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J2" t="s">
        <v>95</v>
      </c>
    </row>
    <row r="3" spans="1:38">
      <c r="B3">
        <v>68</v>
      </c>
      <c r="C3">
        <v>55</v>
      </c>
      <c r="D3">
        <v>30</v>
      </c>
      <c r="E3" t="s">
        <v>155</v>
      </c>
      <c r="H3">
        <v>2.1984188990999999E-3</v>
      </c>
      <c r="I3">
        <v>2.1984188990999999E-5</v>
      </c>
      <c r="J3">
        <v>610</v>
      </c>
      <c r="K3">
        <v>1</v>
      </c>
      <c r="N3">
        <v>0</v>
      </c>
      <c r="V3" s="509"/>
      <c r="W3" s="509"/>
      <c r="X3" s="509">
        <v>44449</v>
      </c>
      <c r="Y3" t="s">
        <v>156</v>
      </c>
      <c r="Z3" t="s">
        <v>166</v>
      </c>
      <c r="AA3" t="s">
        <v>167</v>
      </c>
      <c r="AB3" t="s">
        <v>168</v>
      </c>
      <c r="AC3" t="s">
        <v>169</v>
      </c>
      <c r="AD3" t="s">
        <v>170</v>
      </c>
      <c r="AE3" t="s">
        <v>171</v>
      </c>
      <c r="AF3" t="s">
        <v>169</v>
      </c>
      <c r="AG3" t="s">
        <v>169</v>
      </c>
      <c r="AH3" t="s">
        <v>172</v>
      </c>
      <c r="AJ3" t="s">
        <v>95</v>
      </c>
    </row>
    <row r="4" spans="1:38">
      <c r="B4">
        <v>68</v>
      </c>
      <c r="C4">
        <v>55</v>
      </c>
      <c r="D4">
        <v>31</v>
      </c>
      <c r="E4" t="s">
        <v>155</v>
      </c>
      <c r="H4">
        <v>3.4437197991000002E-3</v>
      </c>
      <c r="I4">
        <v>3.4437197991000001E-5</v>
      </c>
      <c r="J4">
        <v>701</v>
      </c>
      <c r="K4">
        <v>1</v>
      </c>
      <c r="N4">
        <v>0</v>
      </c>
      <c r="V4" s="509"/>
      <c r="W4" s="509"/>
      <c r="X4" s="509">
        <v>44449</v>
      </c>
      <c r="Y4" t="s">
        <v>156</v>
      </c>
      <c r="Z4" t="s">
        <v>173</v>
      </c>
      <c r="AA4" t="s">
        <v>174</v>
      </c>
      <c r="AB4" t="s">
        <v>175</v>
      </c>
      <c r="AC4" t="s">
        <v>176</v>
      </c>
      <c r="AD4" t="s">
        <v>177</v>
      </c>
      <c r="AE4" t="s">
        <v>178</v>
      </c>
      <c r="AF4" t="s">
        <v>179</v>
      </c>
      <c r="AG4" t="s">
        <v>178</v>
      </c>
      <c r="AH4" t="s">
        <v>172</v>
      </c>
      <c r="AJ4" t="s">
        <v>95</v>
      </c>
    </row>
    <row r="5" spans="1:38">
      <c r="B5">
        <v>68</v>
      </c>
      <c r="C5">
        <v>55</v>
      </c>
      <c r="D5">
        <v>32</v>
      </c>
      <c r="E5" t="s">
        <v>155</v>
      </c>
      <c r="H5">
        <v>3.2588363991000002E-3</v>
      </c>
      <c r="I5">
        <v>3.2588363991E-5</v>
      </c>
      <c r="J5">
        <v>702</v>
      </c>
      <c r="K5">
        <v>1</v>
      </c>
      <c r="N5">
        <v>0</v>
      </c>
      <c r="V5" s="509"/>
      <c r="W5" s="509"/>
      <c r="X5" s="509">
        <v>44449</v>
      </c>
      <c r="Y5" t="s">
        <v>156</v>
      </c>
      <c r="Z5" t="s">
        <v>180</v>
      </c>
      <c r="AA5" t="s">
        <v>181</v>
      </c>
      <c r="AB5" t="s">
        <v>182</v>
      </c>
      <c r="AC5" t="s">
        <v>183</v>
      </c>
      <c r="AD5" t="s">
        <v>184</v>
      </c>
      <c r="AE5" t="s">
        <v>178</v>
      </c>
      <c r="AF5" t="s">
        <v>185</v>
      </c>
      <c r="AG5" t="s">
        <v>178</v>
      </c>
      <c r="AH5" t="s">
        <v>172</v>
      </c>
      <c r="AJ5" t="s">
        <v>95</v>
      </c>
    </row>
    <row r="6" spans="1:38">
      <c r="B6">
        <v>68</v>
      </c>
      <c r="C6">
        <v>55</v>
      </c>
      <c r="D6">
        <v>33</v>
      </c>
      <c r="E6" t="s">
        <v>155</v>
      </c>
      <c r="H6">
        <v>3.3953437991E-3</v>
      </c>
      <c r="I6">
        <v>3.3953437991E-5</v>
      </c>
      <c r="J6">
        <v>703</v>
      </c>
      <c r="K6">
        <v>1</v>
      </c>
      <c r="N6">
        <v>0</v>
      </c>
      <c r="V6" s="509"/>
      <c r="W6" s="509"/>
      <c r="X6" s="509">
        <v>44449</v>
      </c>
      <c r="Y6" t="s">
        <v>156</v>
      </c>
      <c r="Z6" t="s">
        <v>186</v>
      </c>
      <c r="AA6" t="s">
        <v>187</v>
      </c>
      <c r="AB6" t="s">
        <v>188</v>
      </c>
      <c r="AC6" t="s">
        <v>189</v>
      </c>
      <c r="AD6" t="s">
        <v>190</v>
      </c>
      <c r="AE6" t="s">
        <v>178</v>
      </c>
      <c r="AF6" t="s">
        <v>191</v>
      </c>
      <c r="AG6" t="s">
        <v>178</v>
      </c>
      <c r="AH6" t="s">
        <v>172</v>
      </c>
      <c r="AJ6" t="s">
        <v>95</v>
      </c>
    </row>
    <row r="7" spans="1:38">
      <c r="B7">
        <v>68</v>
      </c>
      <c r="C7">
        <v>55</v>
      </c>
      <c r="D7">
        <v>34</v>
      </c>
      <c r="E7" t="s">
        <v>155</v>
      </c>
      <c r="H7">
        <v>2.2065322991000002E-3</v>
      </c>
      <c r="I7">
        <v>2.2065322991E-5</v>
      </c>
      <c r="J7">
        <v>704</v>
      </c>
      <c r="K7">
        <v>1</v>
      </c>
      <c r="N7">
        <v>0</v>
      </c>
      <c r="V7" s="509"/>
      <c r="W7" s="509"/>
      <c r="X7" s="509">
        <v>44449</v>
      </c>
      <c r="Y7" t="s">
        <v>156</v>
      </c>
      <c r="Z7" t="s">
        <v>192</v>
      </c>
      <c r="AA7" t="s">
        <v>193</v>
      </c>
      <c r="AB7" t="s">
        <v>194</v>
      </c>
      <c r="AC7" t="s">
        <v>169</v>
      </c>
      <c r="AD7" t="s">
        <v>195</v>
      </c>
      <c r="AE7" t="s">
        <v>171</v>
      </c>
      <c r="AF7" t="s">
        <v>169</v>
      </c>
      <c r="AG7" t="s">
        <v>169</v>
      </c>
      <c r="AH7" t="s">
        <v>172</v>
      </c>
      <c r="AJ7" t="s">
        <v>95</v>
      </c>
    </row>
    <row r="8" spans="1:38">
      <c r="B8">
        <v>68</v>
      </c>
      <c r="C8">
        <v>55</v>
      </c>
      <c r="D8">
        <v>35</v>
      </c>
      <c r="E8" t="s">
        <v>155</v>
      </c>
      <c r="H8">
        <v>2.2784370990999998E-3</v>
      </c>
      <c r="I8">
        <v>2.2784370990999999E-5</v>
      </c>
      <c r="J8">
        <v>705</v>
      </c>
      <c r="K8">
        <v>1</v>
      </c>
      <c r="N8">
        <v>0</v>
      </c>
      <c r="V8" s="509"/>
      <c r="W8" s="509"/>
      <c r="X8" s="509">
        <v>44449</v>
      </c>
      <c r="Y8" t="s">
        <v>156</v>
      </c>
      <c r="Z8" t="s">
        <v>196</v>
      </c>
      <c r="AA8" t="s">
        <v>197</v>
      </c>
      <c r="AB8" t="s">
        <v>198</v>
      </c>
      <c r="AC8" t="s">
        <v>169</v>
      </c>
      <c r="AD8" t="s">
        <v>199</v>
      </c>
      <c r="AE8" t="s">
        <v>171</v>
      </c>
      <c r="AF8" t="s">
        <v>169</v>
      </c>
      <c r="AG8" t="s">
        <v>169</v>
      </c>
      <c r="AH8" t="s">
        <v>172</v>
      </c>
      <c r="AJ8" t="s">
        <v>95</v>
      </c>
    </row>
    <row r="9" spans="1:38">
      <c r="B9">
        <v>68</v>
      </c>
      <c r="C9">
        <v>55</v>
      </c>
      <c r="D9">
        <v>36</v>
      </c>
      <c r="E9" t="s">
        <v>155</v>
      </c>
      <c r="H9">
        <v>2.1792510991E-3</v>
      </c>
      <c r="I9">
        <v>2.1792510990999999E-5</v>
      </c>
      <c r="J9">
        <v>706</v>
      </c>
      <c r="K9">
        <v>1</v>
      </c>
      <c r="N9">
        <v>0</v>
      </c>
      <c r="V9" s="509"/>
      <c r="W9" s="509"/>
      <c r="X9" s="509">
        <v>44449</v>
      </c>
      <c r="Y9" t="s">
        <v>156</v>
      </c>
      <c r="Z9" t="s">
        <v>200</v>
      </c>
      <c r="AA9" t="s">
        <v>201</v>
      </c>
      <c r="AB9" t="s">
        <v>202</v>
      </c>
      <c r="AC9" t="s">
        <v>169</v>
      </c>
      <c r="AD9" t="s">
        <v>203</v>
      </c>
      <c r="AE9" t="s">
        <v>171</v>
      </c>
      <c r="AF9" t="s">
        <v>169</v>
      </c>
      <c r="AG9" t="s">
        <v>169</v>
      </c>
      <c r="AH9" t="s">
        <v>172</v>
      </c>
      <c r="AJ9" t="s">
        <v>95</v>
      </c>
    </row>
    <row r="10" spans="1:38">
      <c r="B10">
        <v>68</v>
      </c>
      <c r="C10">
        <v>55</v>
      </c>
      <c r="D10">
        <v>37</v>
      </c>
      <c r="E10" t="s">
        <v>155</v>
      </c>
      <c r="H10">
        <v>4.7507836990999999E-3</v>
      </c>
      <c r="I10">
        <v>4.7507836990999998E-5</v>
      </c>
      <c r="J10">
        <v>707</v>
      </c>
      <c r="K10">
        <v>1</v>
      </c>
      <c r="N10">
        <v>0</v>
      </c>
      <c r="V10" s="509"/>
      <c r="W10" s="509"/>
      <c r="X10" s="509">
        <v>44449</v>
      </c>
      <c r="Y10" t="s">
        <v>156</v>
      </c>
      <c r="Z10" t="s">
        <v>204</v>
      </c>
      <c r="AA10" t="s">
        <v>205</v>
      </c>
      <c r="AB10" t="s">
        <v>206</v>
      </c>
      <c r="AC10" t="s">
        <v>207</v>
      </c>
      <c r="AD10" t="s">
        <v>208</v>
      </c>
      <c r="AE10" t="s">
        <v>171</v>
      </c>
      <c r="AF10" t="s">
        <v>209</v>
      </c>
      <c r="AG10" t="s">
        <v>171</v>
      </c>
      <c r="AH10" t="s">
        <v>210</v>
      </c>
      <c r="AJ10" t="s">
        <v>95</v>
      </c>
    </row>
    <row r="11" spans="1:38">
      <c r="B11">
        <v>68</v>
      </c>
      <c r="C11">
        <v>55</v>
      </c>
      <c r="D11">
        <v>38</v>
      </c>
      <c r="E11" t="s">
        <v>155</v>
      </c>
      <c r="H11">
        <v>3.3909828991E-3</v>
      </c>
      <c r="I11">
        <v>3.3909828991000002E-5</v>
      </c>
      <c r="J11">
        <v>708</v>
      </c>
      <c r="K11">
        <v>1</v>
      </c>
      <c r="N11">
        <v>0</v>
      </c>
      <c r="V11" s="509"/>
      <c r="W11" s="509"/>
      <c r="X11" s="509">
        <v>44449</v>
      </c>
      <c r="Y11" t="s">
        <v>156</v>
      </c>
      <c r="Z11" t="s">
        <v>211</v>
      </c>
      <c r="AA11" t="s">
        <v>212</v>
      </c>
      <c r="AB11" t="s">
        <v>213</v>
      </c>
      <c r="AC11" t="s">
        <v>160</v>
      </c>
      <c r="AD11" t="s">
        <v>214</v>
      </c>
      <c r="AE11" t="s">
        <v>215</v>
      </c>
      <c r="AF11" t="s">
        <v>216</v>
      </c>
      <c r="AG11" t="s">
        <v>217</v>
      </c>
      <c r="AH11" t="s">
        <v>172</v>
      </c>
      <c r="AJ11" t="s">
        <v>95</v>
      </c>
    </row>
    <row r="12" spans="1:38">
      <c r="B12">
        <v>68</v>
      </c>
      <c r="C12">
        <v>55</v>
      </c>
      <c r="D12">
        <v>39</v>
      </c>
      <c r="E12" t="s">
        <v>155</v>
      </c>
      <c r="H12">
        <v>3.1795281991E-3</v>
      </c>
      <c r="I12">
        <v>3.1795281990999998E-5</v>
      </c>
      <c r="J12">
        <v>709</v>
      </c>
      <c r="K12">
        <v>1</v>
      </c>
      <c r="N12">
        <v>0</v>
      </c>
      <c r="V12" s="509"/>
      <c r="W12" s="509"/>
      <c r="X12" s="509">
        <v>44449</v>
      </c>
      <c r="Y12" t="s">
        <v>156</v>
      </c>
      <c r="Z12" t="s">
        <v>218</v>
      </c>
      <c r="AA12" t="s">
        <v>158</v>
      </c>
      <c r="AB12" t="s">
        <v>159</v>
      </c>
      <c r="AC12" t="s">
        <v>219</v>
      </c>
      <c r="AD12" t="s">
        <v>220</v>
      </c>
      <c r="AE12" t="s">
        <v>221</v>
      </c>
      <c r="AF12" t="s">
        <v>222</v>
      </c>
      <c r="AG12" t="s">
        <v>221</v>
      </c>
      <c r="AH12" t="s">
        <v>172</v>
      </c>
      <c r="AJ12" t="s">
        <v>95</v>
      </c>
    </row>
    <row r="13" spans="1:38">
      <c r="B13">
        <v>68</v>
      </c>
      <c r="C13">
        <v>55</v>
      </c>
      <c r="D13">
        <v>40</v>
      </c>
      <c r="E13" t="s">
        <v>155</v>
      </c>
      <c r="H13">
        <v>2.1984188990999999E-3</v>
      </c>
      <c r="I13">
        <v>2.1984188990999999E-5</v>
      </c>
      <c r="J13">
        <v>710</v>
      </c>
      <c r="K13">
        <v>1</v>
      </c>
      <c r="N13">
        <v>0</v>
      </c>
      <c r="V13" s="509"/>
      <c r="W13" s="509"/>
      <c r="X13" s="509">
        <v>44449</v>
      </c>
      <c r="Y13" t="s">
        <v>156</v>
      </c>
      <c r="Z13" t="s">
        <v>166</v>
      </c>
      <c r="AA13" t="s">
        <v>167</v>
      </c>
      <c r="AB13" t="s">
        <v>168</v>
      </c>
      <c r="AC13" t="s">
        <v>169</v>
      </c>
      <c r="AD13" t="s">
        <v>223</v>
      </c>
      <c r="AE13" t="s">
        <v>171</v>
      </c>
      <c r="AF13" t="s">
        <v>169</v>
      </c>
      <c r="AG13" t="s">
        <v>169</v>
      </c>
      <c r="AH13" t="s">
        <v>172</v>
      </c>
      <c r="AJ13" t="s">
        <v>95</v>
      </c>
    </row>
    <row r="14" spans="1:38">
      <c r="B14">
        <v>68</v>
      </c>
      <c r="C14">
        <v>55</v>
      </c>
      <c r="D14">
        <v>41</v>
      </c>
      <c r="E14" t="s">
        <v>155</v>
      </c>
      <c r="H14">
        <v>3.4127875991000001E-3</v>
      </c>
      <c r="I14">
        <v>3.4127875991E-5</v>
      </c>
      <c r="J14">
        <v>801</v>
      </c>
      <c r="K14">
        <v>1</v>
      </c>
      <c r="N14">
        <v>0</v>
      </c>
      <c r="V14" s="509"/>
      <c r="W14" s="509"/>
      <c r="X14" s="509">
        <v>44449</v>
      </c>
      <c r="Y14" t="s">
        <v>156</v>
      </c>
      <c r="Z14" t="s">
        <v>224</v>
      </c>
      <c r="AA14" t="s">
        <v>174</v>
      </c>
      <c r="AB14" t="s">
        <v>225</v>
      </c>
      <c r="AC14" t="s">
        <v>226</v>
      </c>
      <c r="AD14" t="s">
        <v>227</v>
      </c>
      <c r="AE14" t="s">
        <v>178</v>
      </c>
      <c r="AF14" t="s">
        <v>228</v>
      </c>
      <c r="AG14" t="s">
        <v>178</v>
      </c>
      <c r="AH14" t="s">
        <v>172</v>
      </c>
      <c r="AJ14" t="s">
        <v>95</v>
      </c>
    </row>
    <row r="15" spans="1:38">
      <c r="B15">
        <v>68</v>
      </c>
      <c r="C15">
        <v>55</v>
      </c>
      <c r="D15">
        <v>42</v>
      </c>
      <c r="E15" t="s">
        <v>155</v>
      </c>
      <c r="H15">
        <v>3.2447393991E-3</v>
      </c>
      <c r="I15">
        <v>3.2447393990999998E-5</v>
      </c>
      <c r="J15">
        <v>802</v>
      </c>
      <c r="K15">
        <v>1</v>
      </c>
      <c r="N15">
        <v>0</v>
      </c>
      <c r="V15" s="509"/>
      <c r="W15" s="509"/>
      <c r="X15" s="509">
        <v>44449</v>
      </c>
      <c r="Y15" t="s">
        <v>156</v>
      </c>
      <c r="Z15" t="s">
        <v>229</v>
      </c>
      <c r="AA15" t="s">
        <v>181</v>
      </c>
      <c r="AB15" t="s">
        <v>230</v>
      </c>
      <c r="AC15" t="s">
        <v>231</v>
      </c>
      <c r="AD15" t="s">
        <v>232</v>
      </c>
      <c r="AE15" t="s">
        <v>178</v>
      </c>
      <c r="AF15" t="s">
        <v>233</v>
      </c>
      <c r="AG15" t="s">
        <v>178</v>
      </c>
      <c r="AH15" t="s">
        <v>172</v>
      </c>
      <c r="AJ15" t="s">
        <v>95</v>
      </c>
    </row>
    <row r="16" spans="1:38">
      <c r="B16">
        <v>68</v>
      </c>
      <c r="C16">
        <v>55</v>
      </c>
      <c r="D16">
        <v>43</v>
      </c>
      <c r="E16" t="s">
        <v>155</v>
      </c>
      <c r="H16">
        <v>3.3853034991000001E-3</v>
      </c>
      <c r="I16">
        <v>3.3853034991000002E-5</v>
      </c>
      <c r="J16">
        <v>803</v>
      </c>
      <c r="K16">
        <v>1</v>
      </c>
      <c r="N16">
        <v>0</v>
      </c>
      <c r="V16" s="509"/>
      <c r="W16" s="509"/>
      <c r="X16" s="509">
        <v>44449</v>
      </c>
      <c r="Y16" t="s">
        <v>156</v>
      </c>
      <c r="Z16" t="s">
        <v>234</v>
      </c>
      <c r="AA16" t="s">
        <v>187</v>
      </c>
      <c r="AB16" t="s">
        <v>235</v>
      </c>
      <c r="AC16" t="s">
        <v>236</v>
      </c>
      <c r="AD16" t="s">
        <v>237</v>
      </c>
      <c r="AE16" t="s">
        <v>178</v>
      </c>
      <c r="AF16" t="s">
        <v>238</v>
      </c>
      <c r="AG16" t="s">
        <v>178</v>
      </c>
      <c r="AH16" t="s">
        <v>172</v>
      </c>
      <c r="AJ16" t="s">
        <v>95</v>
      </c>
    </row>
    <row r="17" spans="2:36">
      <c r="B17">
        <v>68</v>
      </c>
      <c r="C17">
        <v>55</v>
      </c>
      <c r="D17">
        <v>44</v>
      </c>
      <c r="E17" t="s">
        <v>155</v>
      </c>
      <c r="H17">
        <v>2.2065322991000002E-3</v>
      </c>
      <c r="I17">
        <v>2.2065322991E-5</v>
      </c>
      <c r="J17">
        <v>804</v>
      </c>
      <c r="K17">
        <v>1</v>
      </c>
      <c r="N17">
        <v>0</v>
      </c>
      <c r="V17" s="509"/>
      <c r="W17" s="509"/>
      <c r="X17" s="509">
        <v>44449</v>
      </c>
      <c r="Y17" t="s">
        <v>156</v>
      </c>
      <c r="Z17" t="s">
        <v>192</v>
      </c>
      <c r="AA17" t="s">
        <v>193</v>
      </c>
      <c r="AB17" t="s">
        <v>194</v>
      </c>
      <c r="AC17" t="s">
        <v>169</v>
      </c>
      <c r="AD17" t="s">
        <v>239</v>
      </c>
      <c r="AE17" t="s">
        <v>171</v>
      </c>
      <c r="AF17" t="s">
        <v>169</v>
      </c>
      <c r="AG17" t="s">
        <v>169</v>
      </c>
      <c r="AH17" t="s">
        <v>172</v>
      </c>
      <c r="AJ17" t="s">
        <v>95</v>
      </c>
    </row>
    <row r="18" spans="2:36">
      <c r="B18">
        <v>68</v>
      </c>
      <c r="C18">
        <v>55</v>
      </c>
      <c r="D18">
        <v>45</v>
      </c>
      <c r="E18" t="s">
        <v>155</v>
      </c>
      <c r="H18">
        <v>2.2784370990999998E-3</v>
      </c>
      <c r="I18">
        <v>2.2784370990999999E-5</v>
      </c>
      <c r="J18">
        <v>805</v>
      </c>
      <c r="K18">
        <v>1</v>
      </c>
      <c r="N18">
        <v>0</v>
      </c>
      <c r="V18" s="509"/>
      <c r="W18" s="509"/>
      <c r="X18" s="509">
        <v>44449</v>
      </c>
      <c r="Y18" t="s">
        <v>156</v>
      </c>
      <c r="Z18" t="s">
        <v>196</v>
      </c>
      <c r="AA18" t="s">
        <v>197</v>
      </c>
      <c r="AB18" t="s">
        <v>198</v>
      </c>
      <c r="AC18" t="s">
        <v>169</v>
      </c>
      <c r="AD18" t="s">
        <v>240</v>
      </c>
      <c r="AE18" t="s">
        <v>171</v>
      </c>
      <c r="AF18" t="s">
        <v>169</v>
      </c>
      <c r="AG18" t="s">
        <v>169</v>
      </c>
      <c r="AH18" t="s">
        <v>172</v>
      </c>
      <c r="AJ18" t="s">
        <v>95</v>
      </c>
    </row>
    <row r="19" spans="2:36">
      <c r="B19">
        <v>68</v>
      </c>
      <c r="C19">
        <v>55</v>
      </c>
      <c r="D19">
        <v>46</v>
      </c>
      <c r="E19" t="s">
        <v>155</v>
      </c>
      <c r="H19">
        <v>2.2244830991000001E-3</v>
      </c>
      <c r="I19">
        <v>2.2244830990999999E-5</v>
      </c>
      <c r="J19">
        <v>806</v>
      </c>
      <c r="K19">
        <v>1</v>
      </c>
      <c r="N19">
        <v>0</v>
      </c>
      <c r="V19" s="509"/>
      <c r="W19" s="509"/>
      <c r="X19" s="509">
        <v>44449</v>
      </c>
      <c r="Y19" t="s">
        <v>156</v>
      </c>
      <c r="Z19" t="s">
        <v>200</v>
      </c>
      <c r="AA19" t="s">
        <v>201</v>
      </c>
      <c r="AB19" t="s">
        <v>202</v>
      </c>
      <c r="AC19" t="s">
        <v>169</v>
      </c>
      <c r="AD19" t="s">
        <v>241</v>
      </c>
      <c r="AE19" t="s">
        <v>171</v>
      </c>
      <c r="AF19" t="s">
        <v>169</v>
      </c>
      <c r="AG19" t="s">
        <v>169</v>
      </c>
      <c r="AH19" t="s">
        <v>165</v>
      </c>
      <c r="AJ19" t="s">
        <v>95</v>
      </c>
    </row>
    <row r="20" spans="2:36">
      <c r="B20">
        <v>68</v>
      </c>
      <c r="C20">
        <v>55</v>
      </c>
      <c r="D20">
        <v>47</v>
      </c>
      <c r="E20" t="s">
        <v>155</v>
      </c>
      <c r="H20">
        <v>4.7536232991000002E-3</v>
      </c>
      <c r="I20">
        <v>4.7536232991000001E-5</v>
      </c>
      <c r="J20">
        <v>807</v>
      </c>
      <c r="K20">
        <v>1</v>
      </c>
      <c r="N20">
        <v>0</v>
      </c>
      <c r="V20" s="509"/>
      <c r="W20" s="509"/>
      <c r="X20" s="509">
        <v>44449</v>
      </c>
      <c r="Y20" t="s">
        <v>156</v>
      </c>
      <c r="Z20" t="s">
        <v>242</v>
      </c>
      <c r="AA20" t="s">
        <v>205</v>
      </c>
      <c r="AB20" t="s">
        <v>243</v>
      </c>
      <c r="AC20" t="s">
        <v>244</v>
      </c>
      <c r="AD20" t="s">
        <v>245</v>
      </c>
      <c r="AE20" t="s">
        <v>171</v>
      </c>
      <c r="AF20" t="s">
        <v>246</v>
      </c>
      <c r="AG20" t="s">
        <v>171</v>
      </c>
      <c r="AH20" t="s">
        <v>247</v>
      </c>
      <c r="AJ20" t="s">
        <v>95</v>
      </c>
    </row>
    <row r="21" spans="2:36">
      <c r="B21">
        <v>68</v>
      </c>
      <c r="C21">
        <v>55</v>
      </c>
      <c r="D21">
        <v>48</v>
      </c>
      <c r="E21" t="s">
        <v>155</v>
      </c>
      <c r="H21">
        <v>3.2976790990999999E-3</v>
      </c>
      <c r="I21">
        <v>3.2976790990999998E-5</v>
      </c>
      <c r="J21">
        <v>808</v>
      </c>
      <c r="K21">
        <v>1</v>
      </c>
      <c r="N21">
        <v>0</v>
      </c>
      <c r="V21" s="509"/>
      <c r="W21" s="509"/>
      <c r="X21" s="509">
        <v>44449</v>
      </c>
      <c r="Y21" t="s">
        <v>156</v>
      </c>
      <c r="Z21" t="s">
        <v>248</v>
      </c>
      <c r="AA21" t="s">
        <v>212</v>
      </c>
      <c r="AB21" t="s">
        <v>213</v>
      </c>
      <c r="AC21" t="s">
        <v>249</v>
      </c>
      <c r="AD21" t="s">
        <v>250</v>
      </c>
      <c r="AE21" t="s">
        <v>178</v>
      </c>
      <c r="AF21" t="s">
        <v>251</v>
      </c>
      <c r="AG21" t="s">
        <v>178</v>
      </c>
      <c r="AH21" t="s">
        <v>172</v>
      </c>
      <c r="AJ21" t="s">
        <v>95</v>
      </c>
    </row>
    <row r="22" spans="2:36">
      <c r="B22">
        <v>68</v>
      </c>
      <c r="C22">
        <v>55</v>
      </c>
      <c r="D22">
        <v>49</v>
      </c>
      <c r="E22" t="s">
        <v>155</v>
      </c>
      <c r="H22">
        <v>3.1813536991000002E-3</v>
      </c>
      <c r="I22">
        <v>3.1813536991000001E-5</v>
      </c>
      <c r="J22">
        <v>809</v>
      </c>
      <c r="K22">
        <v>1</v>
      </c>
      <c r="N22">
        <v>0</v>
      </c>
      <c r="V22" s="509"/>
      <c r="W22" s="509"/>
      <c r="X22" s="509">
        <v>44449</v>
      </c>
      <c r="Y22" t="s">
        <v>156</v>
      </c>
      <c r="Z22" t="s">
        <v>252</v>
      </c>
      <c r="AA22" t="s">
        <v>158</v>
      </c>
      <c r="AB22" t="s">
        <v>159</v>
      </c>
      <c r="AC22" t="s">
        <v>253</v>
      </c>
      <c r="AD22" t="s">
        <v>254</v>
      </c>
      <c r="AE22" t="s">
        <v>171</v>
      </c>
      <c r="AF22" t="s">
        <v>255</v>
      </c>
      <c r="AG22" t="s">
        <v>171</v>
      </c>
      <c r="AH22" t="s">
        <v>172</v>
      </c>
      <c r="AJ22" t="s">
        <v>95</v>
      </c>
    </row>
    <row r="23" spans="2:36">
      <c r="B23">
        <v>68</v>
      </c>
      <c r="C23">
        <v>55</v>
      </c>
      <c r="D23">
        <v>50</v>
      </c>
      <c r="E23" t="s">
        <v>155</v>
      </c>
      <c r="H23">
        <v>2.2436509991E-3</v>
      </c>
      <c r="I23">
        <v>2.2436509990999999E-5</v>
      </c>
      <c r="J23">
        <v>810</v>
      </c>
      <c r="K23">
        <v>1</v>
      </c>
      <c r="N23">
        <v>0</v>
      </c>
      <c r="V23" s="509"/>
      <c r="W23" s="509"/>
      <c r="X23" s="509">
        <v>44449</v>
      </c>
      <c r="Y23" t="s">
        <v>156</v>
      </c>
      <c r="Z23" t="s">
        <v>166</v>
      </c>
      <c r="AA23" t="s">
        <v>167</v>
      </c>
      <c r="AB23" t="s">
        <v>168</v>
      </c>
      <c r="AC23" t="s">
        <v>169</v>
      </c>
      <c r="AD23" t="s">
        <v>256</v>
      </c>
      <c r="AE23" t="s">
        <v>171</v>
      </c>
      <c r="AF23" t="s">
        <v>169</v>
      </c>
      <c r="AG23" t="s">
        <v>169</v>
      </c>
      <c r="AH23" t="s">
        <v>165</v>
      </c>
      <c r="AJ23" t="s">
        <v>95</v>
      </c>
    </row>
    <row r="24" spans="2:36">
      <c r="B24">
        <v>68</v>
      </c>
      <c r="C24">
        <v>55</v>
      </c>
      <c r="D24">
        <v>51</v>
      </c>
      <c r="E24" t="s">
        <v>155</v>
      </c>
      <c r="H24">
        <v>3.4877347990999999E-3</v>
      </c>
      <c r="I24">
        <v>3.4877347991000001E-5</v>
      </c>
      <c r="J24">
        <v>901</v>
      </c>
      <c r="K24">
        <v>1</v>
      </c>
      <c r="N24">
        <v>0</v>
      </c>
      <c r="V24" s="509"/>
      <c r="W24" s="509"/>
      <c r="X24" s="509">
        <v>44449</v>
      </c>
      <c r="Y24" t="s">
        <v>156</v>
      </c>
      <c r="Z24" t="s">
        <v>257</v>
      </c>
      <c r="AA24" t="s">
        <v>174</v>
      </c>
      <c r="AB24" t="s">
        <v>175</v>
      </c>
      <c r="AC24" t="s">
        <v>258</v>
      </c>
      <c r="AD24" t="s">
        <v>259</v>
      </c>
      <c r="AE24" t="s">
        <v>178</v>
      </c>
      <c r="AF24" t="s">
        <v>260</v>
      </c>
      <c r="AG24" t="s">
        <v>178</v>
      </c>
      <c r="AH24" t="s">
        <v>165</v>
      </c>
      <c r="AJ24" t="s">
        <v>95</v>
      </c>
    </row>
    <row r="25" spans="2:36">
      <c r="B25">
        <v>68</v>
      </c>
      <c r="C25">
        <v>55</v>
      </c>
      <c r="D25">
        <v>52</v>
      </c>
      <c r="E25" t="s">
        <v>155</v>
      </c>
      <c r="H25">
        <v>3.2641100991000001E-3</v>
      </c>
      <c r="I25">
        <v>3.2641100991000002E-5</v>
      </c>
      <c r="J25">
        <v>902</v>
      </c>
      <c r="K25">
        <v>1</v>
      </c>
      <c r="N25">
        <v>0</v>
      </c>
      <c r="V25" s="509"/>
      <c r="W25" s="509"/>
      <c r="X25" s="509">
        <v>44449</v>
      </c>
      <c r="Y25" t="s">
        <v>156</v>
      </c>
      <c r="Z25" t="s">
        <v>261</v>
      </c>
      <c r="AA25" t="s">
        <v>181</v>
      </c>
      <c r="AB25" t="s">
        <v>182</v>
      </c>
      <c r="AC25" t="s">
        <v>262</v>
      </c>
      <c r="AD25" t="s">
        <v>263</v>
      </c>
      <c r="AE25" t="s">
        <v>178</v>
      </c>
      <c r="AF25" t="s">
        <v>264</v>
      </c>
      <c r="AG25" t="s">
        <v>178</v>
      </c>
      <c r="AH25" t="s">
        <v>172</v>
      </c>
      <c r="AJ25" t="s">
        <v>95</v>
      </c>
    </row>
    <row r="26" spans="2:36">
      <c r="B26">
        <v>68</v>
      </c>
      <c r="C26">
        <v>55</v>
      </c>
      <c r="D26">
        <v>53</v>
      </c>
      <c r="E26" t="s">
        <v>155</v>
      </c>
      <c r="H26">
        <v>3.3890559991E-3</v>
      </c>
      <c r="I26">
        <v>3.3890559990999998E-5</v>
      </c>
      <c r="J26">
        <v>903</v>
      </c>
      <c r="K26">
        <v>1</v>
      </c>
      <c r="N26">
        <v>0</v>
      </c>
      <c r="V26" s="509"/>
      <c r="W26" s="509"/>
      <c r="X26" s="509">
        <v>44449</v>
      </c>
      <c r="Y26" t="s">
        <v>156</v>
      </c>
      <c r="Z26" t="s">
        <v>265</v>
      </c>
      <c r="AA26" t="s">
        <v>187</v>
      </c>
      <c r="AB26" t="s">
        <v>188</v>
      </c>
      <c r="AC26" t="s">
        <v>266</v>
      </c>
      <c r="AD26" t="s">
        <v>267</v>
      </c>
      <c r="AE26" t="s">
        <v>178</v>
      </c>
      <c r="AF26" t="s">
        <v>268</v>
      </c>
      <c r="AG26" t="s">
        <v>178</v>
      </c>
      <c r="AH26" t="s">
        <v>172</v>
      </c>
      <c r="AJ26" t="s">
        <v>95</v>
      </c>
    </row>
    <row r="27" spans="2:36">
      <c r="B27">
        <v>68</v>
      </c>
      <c r="C27">
        <v>55</v>
      </c>
      <c r="D27">
        <v>54</v>
      </c>
      <c r="E27" t="s">
        <v>155</v>
      </c>
      <c r="H27">
        <v>2.2517643990999999E-3</v>
      </c>
      <c r="I27">
        <v>2.2517643991E-5</v>
      </c>
      <c r="J27">
        <v>904</v>
      </c>
      <c r="K27">
        <v>1</v>
      </c>
      <c r="N27">
        <v>0</v>
      </c>
      <c r="V27" s="509"/>
      <c r="W27" s="509"/>
      <c r="X27" s="509">
        <v>44449</v>
      </c>
      <c r="Y27" t="s">
        <v>156</v>
      </c>
      <c r="Z27" t="s">
        <v>192</v>
      </c>
      <c r="AA27" t="s">
        <v>193</v>
      </c>
      <c r="AB27" t="s">
        <v>194</v>
      </c>
      <c r="AC27" t="s">
        <v>169</v>
      </c>
      <c r="AD27" t="s">
        <v>269</v>
      </c>
      <c r="AE27" t="s">
        <v>171</v>
      </c>
      <c r="AF27" t="s">
        <v>169</v>
      </c>
      <c r="AG27" t="s">
        <v>169</v>
      </c>
      <c r="AH27" t="s">
        <v>165</v>
      </c>
      <c r="AJ27" t="s">
        <v>95</v>
      </c>
    </row>
    <row r="28" spans="2:36">
      <c r="B28">
        <v>68</v>
      </c>
      <c r="C28">
        <v>55</v>
      </c>
      <c r="D28">
        <v>55</v>
      </c>
      <c r="E28" t="s">
        <v>155</v>
      </c>
      <c r="H28">
        <v>2.2784370990999998E-3</v>
      </c>
      <c r="I28">
        <v>2.2784370990999999E-5</v>
      </c>
      <c r="J28">
        <v>905</v>
      </c>
      <c r="K28">
        <v>1</v>
      </c>
      <c r="N28">
        <v>0</v>
      </c>
      <c r="V28" s="509"/>
      <c r="W28" s="509"/>
      <c r="X28" s="509">
        <v>44449</v>
      </c>
      <c r="Y28" t="s">
        <v>156</v>
      </c>
      <c r="Z28" t="s">
        <v>196</v>
      </c>
      <c r="AA28" t="s">
        <v>197</v>
      </c>
      <c r="AB28" t="s">
        <v>198</v>
      </c>
      <c r="AC28" t="s">
        <v>169</v>
      </c>
      <c r="AD28" t="s">
        <v>270</v>
      </c>
      <c r="AE28" t="s">
        <v>171</v>
      </c>
      <c r="AF28" t="s">
        <v>169</v>
      </c>
      <c r="AG28" t="s">
        <v>169</v>
      </c>
      <c r="AH28" t="s">
        <v>172</v>
      </c>
      <c r="AJ28" t="s">
        <v>95</v>
      </c>
    </row>
    <row r="29" spans="2:36">
      <c r="B29">
        <v>68</v>
      </c>
      <c r="C29">
        <v>55</v>
      </c>
      <c r="D29">
        <v>56</v>
      </c>
      <c r="E29" t="s">
        <v>155</v>
      </c>
      <c r="H29">
        <v>2.1792510991E-3</v>
      </c>
      <c r="I29">
        <v>2.1792510990999999E-5</v>
      </c>
      <c r="J29">
        <v>906</v>
      </c>
      <c r="K29">
        <v>1</v>
      </c>
      <c r="N29">
        <v>0</v>
      </c>
      <c r="V29" s="509"/>
      <c r="W29" s="509"/>
      <c r="X29" s="509">
        <v>44449</v>
      </c>
      <c r="Y29" t="s">
        <v>156</v>
      </c>
      <c r="Z29" t="s">
        <v>200</v>
      </c>
      <c r="AA29" t="s">
        <v>201</v>
      </c>
      <c r="AB29" t="s">
        <v>202</v>
      </c>
      <c r="AC29" t="s">
        <v>169</v>
      </c>
      <c r="AD29" t="s">
        <v>271</v>
      </c>
      <c r="AE29" t="s">
        <v>171</v>
      </c>
      <c r="AF29" t="s">
        <v>169</v>
      </c>
      <c r="AG29" t="s">
        <v>169</v>
      </c>
      <c r="AH29" t="s">
        <v>172</v>
      </c>
      <c r="AJ29" t="s">
        <v>95</v>
      </c>
    </row>
    <row r="30" spans="2:36">
      <c r="B30">
        <v>68</v>
      </c>
      <c r="C30">
        <v>55</v>
      </c>
      <c r="D30">
        <v>57</v>
      </c>
      <c r="E30" t="s">
        <v>155</v>
      </c>
      <c r="H30">
        <v>4.7911476991000001E-3</v>
      </c>
      <c r="I30">
        <v>4.7911476990999998E-5</v>
      </c>
      <c r="J30">
        <v>907</v>
      </c>
      <c r="K30">
        <v>1</v>
      </c>
      <c r="N30">
        <v>0</v>
      </c>
      <c r="V30" s="509"/>
      <c r="W30" s="509"/>
      <c r="X30" s="509">
        <v>44449</v>
      </c>
      <c r="Y30" t="s">
        <v>156</v>
      </c>
      <c r="Z30" t="s">
        <v>272</v>
      </c>
      <c r="AA30" t="s">
        <v>205</v>
      </c>
      <c r="AB30" t="s">
        <v>206</v>
      </c>
      <c r="AC30" t="s">
        <v>273</v>
      </c>
      <c r="AD30" t="s">
        <v>274</v>
      </c>
      <c r="AE30" t="s">
        <v>171</v>
      </c>
      <c r="AF30" t="s">
        <v>275</v>
      </c>
      <c r="AG30" t="s">
        <v>171</v>
      </c>
      <c r="AH30" t="s">
        <v>276</v>
      </c>
      <c r="AJ30" t="s">
        <v>95</v>
      </c>
    </row>
    <row r="31" spans="2:36">
      <c r="B31">
        <v>68</v>
      </c>
      <c r="C31">
        <v>55</v>
      </c>
      <c r="D31">
        <v>58</v>
      </c>
      <c r="E31" t="s">
        <v>155</v>
      </c>
      <c r="H31">
        <v>3.3530528991000002E-3</v>
      </c>
      <c r="I31">
        <v>3.3530528990999997E-5</v>
      </c>
      <c r="J31">
        <v>908</v>
      </c>
      <c r="K31">
        <v>1</v>
      </c>
      <c r="N31">
        <v>0</v>
      </c>
      <c r="V31" s="509"/>
      <c r="W31" s="509"/>
      <c r="X31" s="509">
        <v>44449</v>
      </c>
      <c r="Y31" t="s">
        <v>156</v>
      </c>
      <c r="Z31" t="s">
        <v>277</v>
      </c>
      <c r="AA31" t="s">
        <v>212</v>
      </c>
      <c r="AB31" t="s">
        <v>213</v>
      </c>
      <c r="AC31" t="s">
        <v>278</v>
      </c>
      <c r="AD31" t="s">
        <v>279</v>
      </c>
      <c r="AE31" t="s">
        <v>178</v>
      </c>
      <c r="AF31" t="s">
        <v>280</v>
      </c>
      <c r="AG31" t="s">
        <v>178</v>
      </c>
      <c r="AH31" t="s">
        <v>172</v>
      </c>
      <c r="AJ31" t="s">
        <v>95</v>
      </c>
    </row>
    <row r="32" spans="2:36">
      <c r="B32">
        <v>68</v>
      </c>
      <c r="C32">
        <v>55</v>
      </c>
      <c r="D32">
        <v>59</v>
      </c>
      <c r="E32" t="s">
        <v>155</v>
      </c>
      <c r="H32">
        <v>3.2527512990999999E-3</v>
      </c>
      <c r="I32">
        <v>3.2527512991000003E-5</v>
      </c>
      <c r="J32">
        <v>909</v>
      </c>
      <c r="K32">
        <v>1</v>
      </c>
      <c r="N32">
        <v>0</v>
      </c>
      <c r="V32" s="509"/>
      <c r="W32" s="509"/>
      <c r="X32" s="509">
        <v>44449</v>
      </c>
      <c r="Y32" t="s">
        <v>156</v>
      </c>
      <c r="Z32" t="s">
        <v>281</v>
      </c>
      <c r="AA32" t="s">
        <v>158</v>
      </c>
      <c r="AB32" t="s">
        <v>159</v>
      </c>
      <c r="AC32" t="s">
        <v>282</v>
      </c>
      <c r="AD32" t="s">
        <v>283</v>
      </c>
      <c r="AE32" t="s">
        <v>171</v>
      </c>
      <c r="AF32" t="s">
        <v>284</v>
      </c>
      <c r="AG32" t="s">
        <v>171</v>
      </c>
      <c r="AH32" t="s">
        <v>165</v>
      </c>
      <c r="AJ32" t="s">
        <v>95</v>
      </c>
    </row>
    <row r="33" spans="2:36">
      <c r="B33">
        <v>68</v>
      </c>
      <c r="C33">
        <v>55</v>
      </c>
      <c r="D33">
        <v>60</v>
      </c>
      <c r="E33" t="s">
        <v>155</v>
      </c>
      <c r="H33">
        <v>2.1984188990999999E-3</v>
      </c>
      <c r="I33">
        <v>2.1984188990999999E-5</v>
      </c>
      <c r="J33">
        <v>910</v>
      </c>
      <c r="K33">
        <v>1</v>
      </c>
      <c r="N33">
        <v>0</v>
      </c>
      <c r="V33" s="509"/>
      <c r="W33" s="509"/>
      <c r="X33" s="509">
        <v>44449</v>
      </c>
      <c r="Y33" t="s">
        <v>156</v>
      </c>
      <c r="Z33" t="s">
        <v>166</v>
      </c>
      <c r="AA33" t="s">
        <v>167</v>
      </c>
      <c r="AB33" t="s">
        <v>168</v>
      </c>
      <c r="AC33" t="s">
        <v>169</v>
      </c>
      <c r="AD33" t="s">
        <v>285</v>
      </c>
      <c r="AE33" t="s">
        <v>171</v>
      </c>
      <c r="AF33" t="s">
        <v>169</v>
      </c>
      <c r="AG33" t="s">
        <v>169</v>
      </c>
      <c r="AH33" t="s">
        <v>172</v>
      </c>
      <c r="AJ33" t="s">
        <v>95</v>
      </c>
    </row>
    <row r="34" spans="2:36">
      <c r="B34">
        <v>68</v>
      </c>
      <c r="C34">
        <v>55</v>
      </c>
      <c r="D34">
        <v>61</v>
      </c>
      <c r="E34" t="s">
        <v>155</v>
      </c>
      <c r="H34">
        <v>3.4559912990999998E-3</v>
      </c>
      <c r="I34">
        <v>3.4559912991E-5</v>
      </c>
      <c r="J34">
        <v>1001</v>
      </c>
      <c r="K34">
        <v>1</v>
      </c>
      <c r="N34">
        <v>0</v>
      </c>
      <c r="V34" s="509"/>
      <c r="W34" s="509"/>
      <c r="X34" s="509">
        <v>44449</v>
      </c>
      <c r="Y34" t="s">
        <v>156</v>
      </c>
      <c r="Z34" t="s">
        <v>286</v>
      </c>
      <c r="AA34" t="s">
        <v>174</v>
      </c>
      <c r="AB34" t="s">
        <v>225</v>
      </c>
      <c r="AC34" t="s">
        <v>287</v>
      </c>
      <c r="AD34" t="s">
        <v>288</v>
      </c>
      <c r="AE34" t="s">
        <v>178</v>
      </c>
      <c r="AF34" t="s">
        <v>289</v>
      </c>
      <c r="AG34" t="s">
        <v>178</v>
      </c>
      <c r="AH34" t="s">
        <v>172</v>
      </c>
      <c r="AJ34" t="s">
        <v>95</v>
      </c>
    </row>
    <row r="35" spans="2:36">
      <c r="B35">
        <v>68</v>
      </c>
      <c r="C35">
        <v>55</v>
      </c>
      <c r="D35">
        <v>62</v>
      </c>
      <c r="E35" t="s">
        <v>155</v>
      </c>
      <c r="H35">
        <v>3.3228305990999998E-3</v>
      </c>
      <c r="I35">
        <v>3.3228305991000002E-5</v>
      </c>
      <c r="J35">
        <v>1002</v>
      </c>
      <c r="K35">
        <v>1</v>
      </c>
      <c r="N35">
        <v>0</v>
      </c>
      <c r="V35" s="509"/>
      <c r="W35" s="509"/>
      <c r="X35" s="509">
        <v>44449</v>
      </c>
      <c r="Y35" t="s">
        <v>156</v>
      </c>
      <c r="Z35" t="s">
        <v>290</v>
      </c>
      <c r="AA35" t="s">
        <v>181</v>
      </c>
      <c r="AB35" t="s">
        <v>230</v>
      </c>
      <c r="AC35" t="s">
        <v>291</v>
      </c>
      <c r="AD35" t="s">
        <v>292</v>
      </c>
      <c r="AE35" t="s">
        <v>293</v>
      </c>
      <c r="AF35" t="s">
        <v>294</v>
      </c>
      <c r="AG35" t="s">
        <v>295</v>
      </c>
      <c r="AH35" t="s">
        <v>172</v>
      </c>
      <c r="AJ35" t="s">
        <v>95</v>
      </c>
    </row>
    <row r="36" spans="2:36">
      <c r="B36">
        <v>68</v>
      </c>
      <c r="C36">
        <v>55</v>
      </c>
      <c r="D36">
        <v>63</v>
      </c>
      <c r="E36" t="s">
        <v>155</v>
      </c>
      <c r="H36">
        <v>3.4623804991000002E-3</v>
      </c>
      <c r="I36">
        <v>3.4623804991000003E-5</v>
      </c>
      <c r="J36">
        <v>1003</v>
      </c>
      <c r="K36">
        <v>1</v>
      </c>
      <c r="N36">
        <v>0</v>
      </c>
      <c r="V36" s="509"/>
      <c r="W36" s="509"/>
      <c r="X36" s="509">
        <v>44449</v>
      </c>
      <c r="Y36" t="s">
        <v>156</v>
      </c>
      <c r="Z36" t="s">
        <v>296</v>
      </c>
      <c r="AA36" t="s">
        <v>187</v>
      </c>
      <c r="AB36" t="s">
        <v>235</v>
      </c>
      <c r="AC36" t="s">
        <v>297</v>
      </c>
      <c r="AD36" t="s">
        <v>298</v>
      </c>
      <c r="AE36" t="s">
        <v>293</v>
      </c>
      <c r="AF36" t="s">
        <v>299</v>
      </c>
      <c r="AG36" t="s">
        <v>295</v>
      </c>
      <c r="AH36" t="s">
        <v>172</v>
      </c>
      <c r="AJ36" t="s">
        <v>95</v>
      </c>
    </row>
    <row r="37" spans="2:36">
      <c r="B37">
        <v>68</v>
      </c>
      <c r="C37">
        <v>55</v>
      </c>
      <c r="D37">
        <v>64</v>
      </c>
      <c r="E37" t="s">
        <v>155</v>
      </c>
      <c r="H37">
        <v>2.2065322991000002E-3</v>
      </c>
      <c r="I37">
        <v>2.2065322991E-5</v>
      </c>
      <c r="J37">
        <v>1004</v>
      </c>
      <c r="K37">
        <v>1</v>
      </c>
      <c r="N37">
        <v>0</v>
      </c>
      <c r="V37" s="509"/>
      <c r="W37" s="509"/>
      <c r="X37" s="509">
        <v>44449</v>
      </c>
      <c r="Y37" t="s">
        <v>156</v>
      </c>
      <c r="Z37" t="s">
        <v>192</v>
      </c>
      <c r="AA37" t="s">
        <v>193</v>
      </c>
      <c r="AB37" t="s">
        <v>194</v>
      </c>
      <c r="AC37" t="s">
        <v>169</v>
      </c>
      <c r="AD37" t="s">
        <v>300</v>
      </c>
      <c r="AE37" t="s">
        <v>171</v>
      </c>
      <c r="AF37" t="s">
        <v>169</v>
      </c>
      <c r="AG37" t="s">
        <v>169</v>
      </c>
      <c r="AH37" t="s">
        <v>172</v>
      </c>
      <c r="AJ37" t="s">
        <v>95</v>
      </c>
    </row>
    <row r="38" spans="2:36">
      <c r="B38">
        <v>68</v>
      </c>
      <c r="C38">
        <v>55</v>
      </c>
      <c r="D38">
        <v>65</v>
      </c>
      <c r="E38" t="s">
        <v>155</v>
      </c>
      <c r="H38">
        <v>2.2784370990999998E-3</v>
      </c>
      <c r="I38">
        <v>2.2784370990999999E-5</v>
      </c>
      <c r="J38">
        <v>1005</v>
      </c>
      <c r="K38">
        <v>1</v>
      </c>
      <c r="N38">
        <v>0</v>
      </c>
      <c r="V38" s="509"/>
      <c r="W38" s="509"/>
      <c r="X38" s="509">
        <v>44449</v>
      </c>
      <c r="Y38" t="s">
        <v>156</v>
      </c>
      <c r="Z38" t="s">
        <v>196</v>
      </c>
      <c r="AA38" t="s">
        <v>197</v>
      </c>
      <c r="AB38" t="s">
        <v>198</v>
      </c>
      <c r="AC38" t="s">
        <v>169</v>
      </c>
      <c r="AD38" t="s">
        <v>301</v>
      </c>
      <c r="AE38" t="s">
        <v>171</v>
      </c>
      <c r="AF38" t="s">
        <v>169</v>
      </c>
      <c r="AG38" t="s">
        <v>169</v>
      </c>
      <c r="AH38" t="s">
        <v>172</v>
      </c>
      <c r="AJ38" t="s">
        <v>95</v>
      </c>
    </row>
    <row r="39" spans="2:36">
      <c r="B39">
        <v>68</v>
      </c>
      <c r="C39">
        <v>55</v>
      </c>
      <c r="D39">
        <v>66</v>
      </c>
      <c r="E39" t="s">
        <v>155</v>
      </c>
      <c r="H39">
        <v>2.1792510991E-3</v>
      </c>
      <c r="I39">
        <v>2.1792510990999999E-5</v>
      </c>
      <c r="J39">
        <v>1006</v>
      </c>
      <c r="K39">
        <v>1</v>
      </c>
      <c r="N39">
        <v>0</v>
      </c>
      <c r="V39" s="509"/>
      <c r="W39" s="509"/>
      <c r="X39" s="509">
        <v>44449</v>
      </c>
      <c r="Y39" t="s">
        <v>156</v>
      </c>
      <c r="Z39" t="s">
        <v>200</v>
      </c>
      <c r="AA39" t="s">
        <v>201</v>
      </c>
      <c r="AB39" t="s">
        <v>202</v>
      </c>
      <c r="AC39" t="s">
        <v>169</v>
      </c>
      <c r="AD39" t="s">
        <v>302</v>
      </c>
      <c r="AE39" t="s">
        <v>178</v>
      </c>
      <c r="AF39" t="s">
        <v>169</v>
      </c>
      <c r="AG39" t="s">
        <v>169</v>
      </c>
      <c r="AH39" t="s">
        <v>172</v>
      </c>
      <c r="AJ39" t="s">
        <v>95</v>
      </c>
    </row>
    <row r="40" spans="2:36">
      <c r="B40">
        <v>68</v>
      </c>
      <c r="C40">
        <v>55</v>
      </c>
      <c r="D40">
        <v>67</v>
      </c>
      <c r="E40" t="s">
        <v>155</v>
      </c>
      <c r="H40">
        <v>4.7666046990999999E-3</v>
      </c>
      <c r="I40">
        <v>4.7666046991E-5</v>
      </c>
      <c r="J40">
        <v>1007</v>
      </c>
      <c r="K40">
        <v>1</v>
      </c>
      <c r="N40">
        <v>0</v>
      </c>
      <c r="V40" s="509"/>
      <c r="W40" s="509"/>
      <c r="X40" s="509">
        <v>44449</v>
      </c>
      <c r="Y40" t="s">
        <v>156</v>
      </c>
      <c r="Z40" t="s">
        <v>303</v>
      </c>
      <c r="AA40" t="s">
        <v>205</v>
      </c>
      <c r="AB40" t="s">
        <v>243</v>
      </c>
      <c r="AC40" t="s">
        <v>304</v>
      </c>
      <c r="AD40" t="s">
        <v>305</v>
      </c>
      <c r="AE40" t="s">
        <v>178</v>
      </c>
      <c r="AF40" t="s">
        <v>306</v>
      </c>
      <c r="AG40" t="s">
        <v>178</v>
      </c>
      <c r="AH40" t="s">
        <v>210</v>
      </c>
      <c r="AJ40" t="s">
        <v>95</v>
      </c>
    </row>
    <row r="41" spans="2:36">
      <c r="B41">
        <v>68</v>
      </c>
      <c r="C41">
        <v>55</v>
      </c>
      <c r="D41">
        <v>68</v>
      </c>
      <c r="E41" t="s">
        <v>155</v>
      </c>
      <c r="H41">
        <v>3.3104576990999998E-3</v>
      </c>
      <c r="I41">
        <v>3.3104576991000002E-5</v>
      </c>
      <c r="J41">
        <v>1008</v>
      </c>
      <c r="K41">
        <v>1</v>
      </c>
      <c r="N41">
        <v>0</v>
      </c>
      <c r="V41" s="509"/>
      <c r="W41" s="509"/>
      <c r="X41" s="509">
        <v>44449</v>
      </c>
      <c r="Y41" t="s">
        <v>156</v>
      </c>
      <c r="Z41" t="s">
        <v>307</v>
      </c>
      <c r="AA41" t="s">
        <v>212</v>
      </c>
      <c r="AB41" t="s">
        <v>213</v>
      </c>
      <c r="AC41" t="s">
        <v>308</v>
      </c>
      <c r="AD41" t="s">
        <v>309</v>
      </c>
      <c r="AE41" t="s">
        <v>293</v>
      </c>
      <c r="AF41" t="s">
        <v>310</v>
      </c>
      <c r="AG41" t="s">
        <v>295</v>
      </c>
      <c r="AH41" t="s">
        <v>172</v>
      </c>
      <c r="AJ41" t="s">
        <v>95</v>
      </c>
    </row>
    <row r="42" spans="2:36">
      <c r="B42">
        <v>68</v>
      </c>
      <c r="C42">
        <v>55</v>
      </c>
      <c r="D42">
        <v>69</v>
      </c>
      <c r="E42" t="s">
        <v>155</v>
      </c>
      <c r="H42">
        <v>3.1511313991000002E-3</v>
      </c>
      <c r="I42">
        <v>3.1511313991E-5</v>
      </c>
      <c r="J42">
        <v>1009</v>
      </c>
      <c r="K42">
        <v>1</v>
      </c>
      <c r="N42">
        <v>0</v>
      </c>
      <c r="V42" s="509"/>
      <c r="W42" s="509"/>
      <c r="X42" s="509">
        <v>44449</v>
      </c>
      <c r="Y42" t="s">
        <v>156</v>
      </c>
      <c r="Z42" t="s">
        <v>311</v>
      </c>
      <c r="AA42" t="s">
        <v>158</v>
      </c>
      <c r="AB42" t="s">
        <v>159</v>
      </c>
      <c r="AC42" t="s">
        <v>312</v>
      </c>
      <c r="AD42" t="s">
        <v>313</v>
      </c>
      <c r="AE42" t="s">
        <v>171</v>
      </c>
      <c r="AF42" t="s">
        <v>314</v>
      </c>
      <c r="AG42" t="s">
        <v>171</v>
      </c>
      <c r="AH42" t="s">
        <v>172</v>
      </c>
      <c r="AJ42" t="s">
        <v>95</v>
      </c>
    </row>
    <row r="43" spans="2:36">
      <c r="B43">
        <v>68</v>
      </c>
      <c r="C43">
        <v>55</v>
      </c>
      <c r="D43">
        <v>70</v>
      </c>
      <c r="E43" t="s">
        <v>155</v>
      </c>
      <c r="H43">
        <v>2.1984188990999999E-3</v>
      </c>
      <c r="I43">
        <v>2.1984188990999999E-5</v>
      </c>
      <c r="J43">
        <v>1010</v>
      </c>
      <c r="K43">
        <v>1</v>
      </c>
      <c r="N43">
        <v>0</v>
      </c>
      <c r="V43" s="509"/>
      <c r="W43" s="509"/>
      <c r="X43" s="509">
        <v>44449</v>
      </c>
      <c r="Y43" t="s">
        <v>156</v>
      </c>
      <c r="Z43" t="s">
        <v>166</v>
      </c>
      <c r="AA43" t="s">
        <v>167</v>
      </c>
      <c r="AB43" t="s">
        <v>168</v>
      </c>
      <c r="AC43" t="s">
        <v>169</v>
      </c>
      <c r="AD43" t="s">
        <v>315</v>
      </c>
      <c r="AE43" t="s">
        <v>178</v>
      </c>
      <c r="AF43" t="s">
        <v>169</v>
      </c>
      <c r="AG43" t="s">
        <v>169</v>
      </c>
      <c r="AH43" t="s">
        <v>172</v>
      </c>
      <c r="AJ43" t="s">
        <v>95</v>
      </c>
    </row>
    <row r="44" spans="2:36">
      <c r="B44">
        <v>68</v>
      </c>
      <c r="C44">
        <v>55</v>
      </c>
      <c r="D44">
        <v>71</v>
      </c>
      <c r="E44" t="s">
        <v>155</v>
      </c>
      <c r="H44">
        <v>3.4293185990999999E-3</v>
      </c>
      <c r="I44">
        <v>3.4293185990999998E-5</v>
      </c>
      <c r="J44">
        <v>1101</v>
      </c>
      <c r="K44">
        <v>1</v>
      </c>
      <c r="N44">
        <v>0</v>
      </c>
      <c r="V44" s="509"/>
      <c r="W44" s="509"/>
      <c r="X44" s="509">
        <v>44449</v>
      </c>
      <c r="Y44" t="s">
        <v>156</v>
      </c>
      <c r="Z44" t="s">
        <v>316</v>
      </c>
      <c r="AA44" t="s">
        <v>174</v>
      </c>
      <c r="AB44" t="s">
        <v>175</v>
      </c>
      <c r="AC44" t="s">
        <v>317</v>
      </c>
      <c r="AD44" t="s">
        <v>318</v>
      </c>
      <c r="AE44" t="s">
        <v>293</v>
      </c>
      <c r="AF44" t="s">
        <v>319</v>
      </c>
      <c r="AG44" t="s">
        <v>295</v>
      </c>
      <c r="AH44" t="s">
        <v>172</v>
      </c>
      <c r="AJ44" t="s">
        <v>95</v>
      </c>
    </row>
    <row r="45" spans="2:36">
      <c r="B45">
        <v>68</v>
      </c>
      <c r="C45">
        <v>55</v>
      </c>
      <c r="D45">
        <v>72</v>
      </c>
      <c r="E45" t="s">
        <v>155</v>
      </c>
      <c r="H45">
        <v>3.3071108991E-3</v>
      </c>
      <c r="I45">
        <v>3.3071108990999998E-5</v>
      </c>
      <c r="J45">
        <v>1102</v>
      </c>
      <c r="K45">
        <v>1</v>
      </c>
      <c r="N45">
        <v>0</v>
      </c>
      <c r="V45" s="509"/>
      <c r="W45" s="509"/>
      <c r="X45" s="509">
        <v>44449</v>
      </c>
      <c r="Y45" t="s">
        <v>156</v>
      </c>
      <c r="Z45" t="s">
        <v>320</v>
      </c>
      <c r="AA45" t="s">
        <v>181</v>
      </c>
      <c r="AB45" t="s">
        <v>182</v>
      </c>
      <c r="AC45" t="s">
        <v>321</v>
      </c>
      <c r="AD45" t="s">
        <v>322</v>
      </c>
      <c r="AE45" t="s">
        <v>293</v>
      </c>
      <c r="AF45" t="s">
        <v>323</v>
      </c>
      <c r="AG45" t="s">
        <v>295</v>
      </c>
      <c r="AH45" t="s">
        <v>172</v>
      </c>
      <c r="AJ45" t="s">
        <v>95</v>
      </c>
    </row>
    <row r="46" spans="2:36">
      <c r="B46">
        <v>68</v>
      </c>
      <c r="C46">
        <v>55</v>
      </c>
      <c r="D46">
        <v>73</v>
      </c>
      <c r="E46" t="s">
        <v>155</v>
      </c>
      <c r="H46">
        <v>3.4172498991E-3</v>
      </c>
      <c r="I46">
        <v>3.4172498991E-5</v>
      </c>
      <c r="J46">
        <v>1103</v>
      </c>
      <c r="K46">
        <v>1</v>
      </c>
      <c r="N46">
        <v>0</v>
      </c>
      <c r="V46" s="509"/>
      <c r="W46" s="509"/>
      <c r="X46" s="509">
        <v>44449</v>
      </c>
      <c r="Y46" t="s">
        <v>156</v>
      </c>
      <c r="Z46" t="s">
        <v>324</v>
      </c>
      <c r="AA46" t="s">
        <v>187</v>
      </c>
      <c r="AB46" t="s">
        <v>188</v>
      </c>
      <c r="AC46" t="s">
        <v>325</v>
      </c>
      <c r="AD46" t="s">
        <v>326</v>
      </c>
      <c r="AE46" t="s">
        <v>293</v>
      </c>
      <c r="AF46" t="s">
        <v>327</v>
      </c>
      <c r="AG46" t="s">
        <v>295</v>
      </c>
      <c r="AH46" t="s">
        <v>172</v>
      </c>
      <c r="AJ46" t="s">
        <v>95</v>
      </c>
    </row>
    <row r="47" spans="2:36">
      <c r="B47">
        <v>68</v>
      </c>
      <c r="C47">
        <v>55</v>
      </c>
      <c r="D47">
        <v>74</v>
      </c>
      <c r="E47" t="s">
        <v>155</v>
      </c>
      <c r="H47">
        <v>2.2065322991000002E-3</v>
      </c>
      <c r="I47">
        <v>2.2065322991E-5</v>
      </c>
      <c r="J47">
        <v>1104</v>
      </c>
      <c r="K47">
        <v>1</v>
      </c>
      <c r="N47">
        <v>0</v>
      </c>
      <c r="V47" s="509"/>
      <c r="W47" s="509"/>
      <c r="X47" s="509">
        <v>44449</v>
      </c>
      <c r="Y47" t="s">
        <v>156</v>
      </c>
      <c r="Z47" t="s">
        <v>192</v>
      </c>
      <c r="AA47" t="s">
        <v>193</v>
      </c>
      <c r="AB47" t="s">
        <v>194</v>
      </c>
      <c r="AC47" t="s">
        <v>169</v>
      </c>
      <c r="AD47" t="s">
        <v>328</v>
      </c>
      <c r="AE47" t="s">
        <v>178</v>
      </c>
      <c r="AF47" t="s">
        <v>169</v>
      </c>
      <c r="AG47" t="s">
        <v>169</v>
      </c>
      <c r="AH47" t="s">
        <v>172</v>
      </c>
      <c r="AJ47" t="s">
        <v>95</v>
      </c>
    </row>
    <row r="48" spans="2:36">
      <c r="B48">
        <v>68</v>
      </c>
      <c r="C48">
        <v>55</v>
      </c>
      <c r="D48">
        <v>75</v>
      </c>
      <c r="E48" t="s">
        <v>155</v>
      </c>
      <c r="H48">
        <v>2.2784370990999998E-3</v>
      </c>
      <c r="I48">
        <v>2.2784370990999999E-5</v>
      </c>
      <c r="J48">
        <v>1105</v>
      </c>
      <c r="K48">
        <v>1</v>
      </c>
      <c r="N48">
        <v>0</v>
      </c>
      <c r="V48" s="509"/>
      <c r="W48" s="509"/>
      <c r="X48" s="509">
        <v>44449</v>
      </c>
      <c r="Y48" t="s">
        <v>156</v>
      </c>
      <c r="Z48" t="s">
        <v>196</v>
      </c>
      <c r="AA48" t="s">
        <v>197</v>
      </c>
      <c r="AB48" t="s">
        <v>198</v>
      </c>
      <c r="AC48" t="s">
        <v>169</v>
      </c>
      <c r="AD48" t="s">
        <v>329</v>
      </c>
      <c r="AE48" t="s">
        <v>178</v>
      </c>
      <c r="AF48" t="s">
        <v>169</v>
      </c>
      <c r="AG48" t="s">
        <v>169</v>
      </c>
      <c r="AH48" t="s">
        <v>172</v>
      </c>
      <c r="AJ48" t="s">
        <v>95</v>
      </c>
    </row>
    <row r="49" spans="2:36">
      <c r="B49">
        <v>68</v>
      </c>
      <c r="C49">
        <v>55</v>
      </c>
      <c r="D49">
        <v>76</v>
      </c>
      <c r="E49" t="s">
        <v>155</v>
      </c>
      <c r="H49">
        <v>2.2244830991000001E-3</v>
      </c>
      <c r="I49">
        <v>2.2244830990999999E-5</v>
      </c>
      <c r="J49">
        <v>1106</v>
      </c>
      <c r="K49">
        <v>1</v>
      </c>
      <c r="N49">
        <v>0</v>
      </c>
      <c r="V49" s="509"/>
      <c r="W49" s="509"/>
      <c r="X49" s="509">
        <v>44449</v>
      </c>
      <c r="Y49" t="s">
        <v>156</v>
      </c>
      <c r="Z49" t="s">
        <v>200</v>
      </c>
      <c r="AA49" t="s">
        <v>201</v>
      </c>
      <c r="AB49" t="s">
        <v>202</v>
      </c>
      <c r="AC49" t="s">
        <v>169</v>
      </c>
      <c r="AD49" t="s">
        <v>330</v>
      </c>
      <c r="AE49" t="s">
        <v>178</v>
      </c>
      <c r="AF49" t="s">
        <v>169</v>
      </c>
      <c r="AG49" t="s">
        <v>169</v>
      </c>
      <c r="AH49" t="s">
        <v>165</v>
      </c>
      <c r="AJ49" t="s">
        <v>95</v>
      </c>
    </row>
    <row r="50" spans="2:36">
      <c r="B50">
        <v>68</v>
      </c>
      <c r="C50">
        <v>55</v>
      </c>
      <c r="D50">
        <v>77</v>
      </c>
      <c r="E50" t="s">
        <v>155</v>
      </c>
      <c r="H50">
        <v>4.7570714990999999E-3</v>
      </c>
      <c r="I50">
        <v>4.7570714991E-5</v>
      </c>
      <c r="J50">
        <v>1107</v>
      </c>
      <c r="K50">
        <v>1</v>
      </c>
      <c r="N50">
        <v>0</v>
      </c>
      <c r="V50" s="509"/>
      <c r="W50" s="509"/>
      <c r="X50" s="509">
        <v>44449</v>
      </c>
      <c r="Y50" t="s">
        <v>156</v>
      </c>
      <c r="Z50" t="s">
        <v>331</v>
      </c>
      <c r="AA50" t="s">
        <v>205</v>
      </c>
      <c r="AB50" t="s">
        <v>206</v>
      </c>
      <c r="AC50" t="s">
        <v>253</v>
      </c>
      <c r="AD50" t="s">
        <v>332</v>
      </c>
      <c r="AE50" t="s">
        <v>178</v>
      </c>
      <c r="AF50" t="s">
        <v>333</v>
      </c>
      <c r="AG50" t="s">
        <v>178</v>
      </c>
      <c r="AH50" t="s">
        <v>210</v>
      </c>
      <c r="AJ50" t="s">
        <v>95</v>
      </c>
    </row>
    <row r="51" spans="2:36">
      <c r="B51">
        <v>68</v>
      </c>
      <c r="C51">
        <v>55</v>
      </c>
      <c r="D51">
        <v>78</v>
      </c>
      <c r="E51" t="s">
        <v>155</v>
      </c>
      <c r="H51">
        <v>3.3469678990999999E-3</v>
      </c>
      <c r="I51">
        <v>3.3469678991000002E-5</v>
      </c>
      <c r="J51">
        <v>1108</v>
      </c>
      <c r="K51">
        <v>1</v>
      </c>
      <c r="N51">
        <v>0</v>
      </c>
      <c r="V51" s="509"/>
      <c r="W51" s="509"/>
      <c r="X51" s="509">
        <v>44449</v>
      </c>
      <c r="Y51" t="s">
        <v>156</v>
      </c>
      <c r="Z51" t="s">
        <v>334</v>
      </c>
      <c r="AA51" t="s">
        <v>212</v>
      </c>
      <c r="AB51" t="s">
        <v>213</v>
      </c>
      <c r="AC51" t="s">
        <v>335</v>
      </c>
      <c r="AD51" t="s">
        <v>336</v>
      </c>
      <c r="AE51" t="s">
        <v>293</v>
      </c>
      <c r="AF51" t="s">
        <v>337</v>
      </c>
      <c r="AG51" t="s">
        <v>295</v>
      </c>
      <c r="AH51" t="s">
        <v>172</v>
      </c>
      <c r="AJ51" t="s">
        <v>95</v>
      </c>
    </row>
    <row r="52" spans="2:36">
      <c r="B52">
        <v>68</v>
      </c>
      <c r="C52">
        <v>55</v>
      </c>
      <c r="D52">
        <v>79</v>
      </c>
      <c r="E52" t="s">
        <v>155</v>
      </c>
      <c r="H52">
        <v>3.1472774991E-3</v>
      </c>
      <c r="I52">
        <v>3.1472774990999997E-5</v>
      </c>
      <c r="J52">
        <v>1109</v>
      </c>
      <c r="K52">
        <v>1</v>
      </c>
      <c r="N52">
        <v>0</v>
      </c>
      <c r="V52" s="509"/>
      <c r="W52" s="509"/>
      <c r="X52" s="509">
        <v>44449</v>
      </c>
      <c r="Y52" t="s">
        <v>156</v>
      </c>
      <c r="Z52" t="s">
        <v>338</v>
      </c>
      <c r="AA52" t="s">
        <v>158</v>
      </c>
      <c r="AB52" t="s">
        <v>159</v>
      </c>
      <c r="AC52" t="s">
        <v>236</v>
      </c>
      <c r="AD52" t="s">
        <v>339</v>
      </c>
      <c r="AE52" t="s">
        <v>171</v>
      </c>
      <c r="AF52" t="s">
        <v>340</v>
      </c>
      <c r="AG52" t="s">
        <v>171</v>
      </c>
      <c r="AH52" t="s">
        <v>172</v>
      </c>
      <c r="AJ52" t="s">
        <v>95</v>
      </c>
    </row>
    <row r="53" spans="2:36">
      <c r="B53">
        <v>68</v>
      </c>
      <c r="C53">
        <v>55</v>
      </c>
      <c r="D53">
        <v>80</v>
      </c>
      <c r="E53" t="s">
        <v>155</v>
      </c>
      <c r="H53">
        <v>2.2436509991E-3</v>
      </c>
      <c r="I53">
        <v>2.2436509990999999E-5</v>
      </c>
      <c r="J53">
        <v>1110</v>
      </c>
      <c r="K53">
        <v>1</v>
      </c>
      <c r="N53">
        <v>0</v>
      </c>
      <c r="V53" s="509"/>
      <c r="W53" s="509"/>
      <c r="X53" s="509">
        <v>44449</v>
      </c>
      <c r="Y53" t="s">
        <v>156</v>
      </c>
      <c r="Z53" t="s">
        <v>166</v>
      </c>
      <c r="AA53" t="s">
        <v>167</v>
      </c>
      <c r="AB53" t="s">
        <v>168</v>
      </c>
      <c r="AC53" t="s">
        <v>169</v>
      </c>
      <c r="AD53" t="s">
        <v>341</v>
      </c>
      <c r="AE53" t="s">
        <v>178</v>
      </c>
      <c r="AF53" t="s">
        <v>169</v>
      </c>
      <c r="AG53" t="s">
        <v>169</v>
      </c>
      <c r="AH53" t="s">
        <v>165</v>
      </c>
      <c r="AJ53" t="s">
        <v>95</v>
      </c>
    </row>
    <row r="54" spans="2:36">
      <c r="B54">
        <v>68</v>
      </c>
      <c r="C54">
        <v>55</v>
      </c>
      <c r="D54">
        <v>81</v>
      </c>
      <c r="E54" t="s">
        <v>155</v>
      </c>
      <c r="H54">
        <v>3.4557883991E-3</v>
      </c>
      <c r="I54">
        <v>3.4557883991000003E-5</v>
      </c>
      <c r="J54">
        <v>1201</v>
      </c>
      <c r="K54">
        <v>1</v>
      </c>
      <c r="N54">
        <v>0</v>
      </c>
      <c r="V54" s="509"/>
      <c r="W54" s="509"/>
      <c r="X54" s="509">
        <v>44449</v>
      </c>
      <c r="Y54" t="s">
        <v>156</v>
      </c>
      <c r="Z54" t="s">
        <v>342</v>
      </c>
      <c r="AA54" t="s">
        <v>174</v>
      </c>
      <c r="AB54" t="s">
        <v>225</v>
      </c>
      <c r="AC54" t="s">
        <v>343</v>
      </c>
      <c r="AD54" t="s">
        <v>344</v>
      </c>
      <c r="AE54" t="s">
        <v>293</v>
      </c>
      <c r="AF54" t="s">
        <v>345</v>
      </c>
      <c r="AG54" t="s">
        <v>295</v>
      </c>
      <c r="AH54" t="s">
        <v>172</v>
      </c>
      <c r="AJ54" t="s">
        <v>95</v>
      </c>
    </row>
    <row r="55" spans="2:36">
      <c r="B55">
        <v>68</v>
      </c>
      <c r="C55">
        <v>55</v>
      </c>
      <c r="D55">
        <v>82</v>
      </c>
      <c r="E55" t="s">
        <v>155</v>
      </c>
      <c r="H55">
        <v>3.3291183990999998E-3</v>
      </c>
      <c r="I55">
        <v>3.3291183990999997E-5</v>
      </c>
      <c r="J55">
        <v>1202</v>
      </c>
      <c r="K55">
        <v>1</v>
      </c>
      <c r="N55">
        <v>0</v>
      </c>
      <c r="V55" s="509"/>
      <c r="W55" s="509"/>
      <c r="X55" s="509">
        <v>44449</v>
      </c>
      <c r="Y55" t="s">
        <v>156</v>
      </c>
      <c r="Z55" t="s">
        <v>346</v>
      </c>
      <c r="AA55" t="s">
        <v>181</v>
      </c>
      <c r="AB55" t="s">
        <v>230</v>
      </c>
      <c r="AC55" t="s">
        <v>347</v>
      </c>
      <c r="AD55" t="s">
        <v>348</v>
      </c>
      <c r="AE55" t="s">
        <v>215</v>
      </c>
      <c r="AF55" t="s">
        <v>349</v>
      </c>
      <c r="AG55" t="s">
        <v>217</v>
      </c>
      <c r="AH55" t="s">
        <v>172</v>
      </c>
      <c r="AJ55" t="s">
        <v>95</v>
      </c>
    </row>
    <row r="56" spans="2:36">
      <c r="B56">
        <v>68</v>
      </c>
      <c r="C56">
        <v>55</v>
      </c>
      <c r="D56">
        <v>83</v>
      </c>
      <c r="E56" t="s">
        <v>155</v>
      </c>
      <c r="H56">
        <v>3.4524416991000002E-3</v>
      </c>
      <c r="I56">
        <v>3.4524416991000001E-5</v>
      </c>
      <c r="J56">
        <v>1203</v>
      </c>
      <c r="K56">
        <v>1</v>
      </c>
      <c r="N56">
        <v>0</v>
      </c>
      <c r="V56" s="509"/>
      <c r="W56" s="509"/>
      <c r="X56" s="509">
        <v>44449</v>
      </c>
      <c r="Y56" t="s">
        <v>156</v>
      </c>
      <c r="Z56" t="s">
        <v>350</v>
      </c>
      <c r="AA56" t="s">
        <v>187</v>
      </c>
      <c r="AB56" t="s">
        <v>235</v>
      </c>
      <c r="AC56" t="s">
        <v>351</v>
      </c>
      <c r="AD56" t="s">
        <v>352</v>
      </c>
      <c r="AE56" t="s">
        <v>215</v>
      </c>
      <c r="AF56" t="s">
        <v>353</v>
      </c>
      <c r="AG56" t="s">
        <v>217</v>
      </c>
      <c r="AH56" t="s">
        <v>172</v>
      </c>
      <c r="AJ56" t="s">
        <v>95</v>
      </c>
    </row>
    <row r="57" spans="2:36">
      <c r="B57">
        <v>68</v>
      </c>
      <c r="C57">
        <v>55</v>
      </c>
      <c r="D57">
        <v>84</v>
      </c>
      <c r="E57" t="s">
        <v>155</v>
      </c>
      <c r="H57">
        <v>2.2065322991000002E-3</v>
      </c>
      <c r="I57">
        <v>2.2065322991E-5</v>
      </c>
      <c r="J57">
        <v>1204</v>
      </c>
      <c r="K57">
        <v>1</v>
      </c>
      <c r="N57">
        <v>0</v>
      </c>
      <c r="V57" s="509"/>
      <c r="W57" s="509"/>
      <c r="X57" s="509">
        <v>44449</v>
      </c>
      <c r="Y57" t="s">
        <v>156</v>
      </c>
      <c r="Z57" t="s">
        <v>192</v>
      </c>
      <c r="AA57" t="s">
        <v>193</v>
      </c>
      <c r="AB57" t="s">
        <v>194</v>
      </c>
      <c r="AC57" t="s">
        <v>169</v>
      </c>
      <c r="AD57" t="s">
        <v>354</v>
      </c>
      <c r="AE57" t="s">
        <v>178</v>
      </c>
      <c r="AF57" t="s">
        <v>169</v>
      </c>
      <c r="AG57" t="s">
        <v>169</v>
      </c>
      <c r="AH57" t="s">
        <v>172</v>
      </c>
      <c r="AJ57" t="s">
        <v>95</v>
      </c>
    </row>
    <row r="58" spans="2:36">
      <c r="B58">
        <v>68</v>
      </c>
      <c r="C58">
        <v>55</v>
      </c>
      <c r="D58">
        <v>85</v>
      </c>
      <c r="E58" t="s">
        <v>155</v>
      </c>
      <c r="H58">
        <v>2.2784370990999998E-3</v>
      </c>
      <c r="I58">
        <v>2.2784370990999999E-5</v>
      </c>
      <c r="J58">
        <v>1205</v>
      </c>
      <c r="K58">
        <v>1</v>
      </c>
      <c r="N58">
        <v>0</v>
      </c>
      <c r="V58" s="509"/>
      <c r="W58" s="509"/>
      <c r="X58" s="509">
        <v>44449</v>
      </c>
      <c r="Y58" t="s">
        <v>156</v>
      </c>
      <c r="Z58" t="s">
        <v>196</v>
      </c>
      <c r="AA58" t="s">
        <v>197</v>
      </c>
      <c r="AB58" t="s">
        <v>198</v>
      </c>
      <c r="AC58" t="s">
        <v>169</v>
      </c>
      <c r="AD58" t="s">
        <v>355</v>
      </c>
      <c r="AE58" t="s">
        <v>293</v>
      </c>
      <c r="AF58" t="s">
        <v>169</v>
      </c>
      <c r="AG58" t="s">
        <v>169</v>
      </c>
      <c r="AH58" t="s">
        <v>172</v>
      </c>
      <c r="AJ58" t="s">
        <v>95</v>
      </c>
    </row>
    <row r="59" spans="2:36">
      <c r="B59">
        <v>68</v>
      </c>
      <c r="C59">
        <v>55</v>
      </c>
      <c r="D59">
        <v>86</v>
      </c>
      <c r="E59" t="s">
        <v>155</v>
      </c>
      <c r="H59">
        <v>2.1792510991E-3</v>
      </c>
      <c r="I59">
        <v>2.1792510990999999E-5</v>
      </c>
      <c r="J59">
        <v>1206</v>
      </c>
      <c r="K59">
        <v>1</v>
      </c>
      <c r="N59">
        <v>0</v>
      </c>
      <c r="V59" s="509"/>
      <c r="W59" s="509"/>
      <c r="X59" s="509">
        <v>44449</v>
      </c>
      <c r="Y59" t="s">
        <v>156</v>
      </c>
      <c r="Z59" t="s">
        <v>200</v>
      </c>
      <c r="AA59" t="s">
        <v>201</v>
      </c>
      <c r="AB59" t="s">
        <v>202</v>
      </c>
      <c r="AC59" t="s">
        <v>169</v>
      </c>
      <c r="AD59" t="s">
        <v>356</v>
      </c>
      <c r="AE59" t="s">
        <v>178</v>
      </c>
      <c r="AF59" t="s">
        <v>169</v>
      </c>
      <c r="AG59" t="s">
        <v>169</v>
      </c>
      <c r="AH59" t="s">
        <v>172</v>
      </c>
      <c r="AJ59" t="s">
        <v>95</v>
      </c>
    </row>
    <row r="60" spans="2:36">
      <c r="B60">
        <v>68</v>
      </c>
      <c r="C60">
        <v>55</v>
      </c>
      <c r="D60">
        <v>87</v>
      </c>
      <c r="E60" t="s">
        <v>155</v>
      </c>
      <c r="H60">
        <v>4.7355710991E-3</v>
      </c>
      <c r="I60">
        <v>4.7355710990999999E-5</v>
      </c>
      <c r="J60">
        <v>1207</v>
      </c>
      <c r="K60">
        <v>1</v>
      </c>
      <c r="N60">
        <v>0</v>
      </c>
      <c r="V60" s="509"/>
      <c r="W60" s="509"/>
      <c r="X60" s="509">
        <v>44449</v>
      </c>
      <c r="Y60" t="s">
        <v>156</v>
      </c>
      <c r="Z60" t="s">
        <v>357</v>
      </c>
      <c r="AA60" t="s">
        <v>205</v>
      </c>
      <c r="AB60" t="s">
        <v>243</v>
      </c>
      <c r="AC60" t="s">
        <v>207</v>
      </c>
      <c r="AD60" t="s">
        <v>358</v>
      </c>
      <c r="AE60" t="s">
        <v>178</v>
      </c>
      <c r="AF60" t="s">
        <v>359</v>
      </c>
      <c r="AG60" t="s">
        <v>178</v>
      </c>
      <c r="AH60" t="s">
        <v>210</v>
      </c>
      <c r="AJ60" t="s">
        <v>95</v>
      </c>
    </row>
    <row r="61" spans="2:36">
      <c r="B61">
        <v>68</v>
      </c>
      <c r="C61">
        <v>55</v>
      </c>
      <c r="D61">
        <v>88</v>
      </c>
      <c r="E61" t="s">
        <v>155</v>
      </c>
      <c r="H61">
        <v>3.3408827991E-3</v>
      </c>
      <c r="I61">
        <v>3.3408827990999998E-5</v>
      </c>
      <c r="J61">
        <v>1208</v>
      </c>
      <c r="K61">
        <v>1</v>
      </c>
      <c r="N61">
        <v>0</v>
      </c>
      <c r="V61" s="509"/>
      <c r="W61" s="509"/>
      <c r="X61" s="509">
        <v>44449</v>
      </c>
      <c r="Y61" t="s">
        <v>156</v>
      </c>
      <c r="Z61" t="s">
        <v>360</v>
      </c>
      <c r="AA61" t="s">
        <v>212</v>
      </c>
      <c r="AB61" t="s">
        <v>213</v>
      </c>
      <c r="AC61" t="s">
        <v>361</v>
      </c>
      <c r="AD61" t="s">
        <v>362</v>
      </c>
      <c r="AE61" t="s">
        <v>215</v>
      </c>
      <c r="AF61" t="s">
        <v>363</v>
      </c>
      <c r="AG61" t="s">
        <v>217</v>
      </c>
      <c r="AH61" t="s">
        <v>172</v>
      </c>
      <c r="AJ61" t="s">
        <v>95</v>
      </c>
    </row>
    <row r="62" spans="2:36">
      <c r="B62">
        <v>68</v>
      </c>
      <c r="C62">
        <v>55</v>
      </c>
      <c r="D62">
        <v>89</v>
      </c>
      <c r="E62" t="s">
        <v>155</v>
      </c>
      <c r="H62">
        <v>3.0988001991E-3</v>
      </c>
      <c r="I62">
        <v>3.0988001990999998E-5</v>
      </c>
      <c r="J62">
        <v>1209</v>
      </c>
      <c r="K62">
        <v>1</v>
      </c>
      <c r="N62">
        <v>8</v>
      </c>
      <c r="V62" s="509"/>
      <c r="W62" s="509"/>
      <c r="X62" s="509">
        <v>44449</v>
      </c>
      <c r="Y62" t="s">
        <v>156</v>
      </c>
      <c r="Z62" t="s">
        <v>364</v>
      </c>
      <c r="AA62" t="s">
        <v>158</v>
      </c>
      <c r="AB62" t="s">
        <v>159</v>
      </c>
      <c r="AC62" t="s">
        <v>169</v>
      </c>
      <c r="AD62" t="s">
        <v>365</v>
      </c>
      <c r="AE62" t="s">
        <v>171</v>
      </c>
      <c r="AF62" t="s">
        <v>169</v>
      </c>
      <c r="AG62" t="s">
        <v>169</v>
      </c>
      <c r="AH62" t="s">
        <v>172</v>
      </c>
      <c r="AJ62" t="s">
        <v>96</v>
      </c>
    </row>
    <row r="63" spans="2:36">
      <c r="B63">
        <v>68</v>
      </c>
      <c r="C63">
        <v>55</v>
      </c>
      <c r="D63">
        <v>90</v>
      </c>
      <c r="E63" t="s">
        <v>155</v>
      </c>
      <c r="H63">
        <v>2.1984188990999999E-3</v>
      </c>
      <c r="I63">
        <v>2.1984188990999999E-5</v>
      </c>
      <c r="J63">
        <v>1210</v>
      </c>
      <c r="K63">
        <v>1</v>
      </c>
      <c r="N63">
        <v>8</v>
      </c>
      <c r="V63" s="509"/>
      <c r="W63" s="509"/>
      <c r="X63" s="509">
        <v>44449</v>
      </c>
      <c r="Y63" t="s">
        <v>156</v>
      </c>
      <c r="Z63" t="s">
        <v>166</v>
      </c>
      <c r="AA63" t="s">
        <v>167</v>
      </c>
      <c r="AB63" t="s">
        <v>168</v>
      </c>
      <c r="AC63" t="s">
        <v>169</v>
      </c>
      <c r="AD63" t="s">
        <v>366</v>
      </c>
      <c r="AE63" t="s">
        <v>171</v>
      </c>
      <c r="AF63" t="s">
        <v>169</v>
      </c>
      <c r="AG63" t="s">
        <v>169</v>
      </c>
      <c r="AH63" t="s">
        <v>172</v>
      </c>
      <c r="AJ63" t="s">
        <v>96</v>
      </c>
    </row>
    <row r="64" spans="2:36">
      <c r="B64">
        <v>68</v>
      </c>
      <c r="C64">
        <v>55</v>
      </c>
      <c r="D64">
        <v>91</v>
      </c>
      <c r="E64" t="s">
        <v>155</v>
      </c>
      <c r="H64">
        <v>3.4994991991E-3</v>
      </c>
      <c r="I64">
        <v>3.4994991991000001E-5</v>
      </c>
      <c r="J64">
        <v>1301</v>
      </c>
      <c r="K64">
        <v>1</v>
      </c>
      <c r="N64">
        <v>0</v>
      </c>
      <c r="V64" s="509"/>
      <c r="W64" s="509"/>
      <c r="X64" s="509">
        <v>44449</v>
      </c>
      <c r="Y64" t="s">
        <v>156</v>
      </c>
      <c r="Z64" t="s">
        <v>367</v>
      </c>
      <c r="AA64" t="s">
        <v>174</v>
      </c>
      <c r="AB64" t="s">
        <v>175</v>
      </c>
      <c r="AC64" t="s">
        <v>368</v>
      </c>
      <c r="AD64" t="s">
        <v>369</v>
      </c>
      <c r="AE64" t="s">
        <v>215</v>
      </c>
      <c r="AF64" t="s">
        <v>370</v>
      </c>
      <c r="AG64" t="s">
        <v>217</v>
      </c>
      <c r="AH64" t="s">
        <v>165</v>
      </c>
      <c r="AJ64" t="s">
        <v>95</v>
      </c>
    </row>
    <row r="65" spans="2:36">
      <c r="B65">
        <v>68</v>
      </c>
      <c r="C65">
        <v>55</v>
      </c>
      <c r="D65">
        <v>92</v>
      </c>
      <c r="E65" t="s">
        <v>155</v>
      </c>
      <c r="H65">
        <v>3.3194837991E-3</v>
      </c>
      <c r="I65">
        <v>3.3194837990999997E-5</v>
      </c>
      <c r="J65">
        <v>1302</v>
      </c>
      <c r="K65">
        <v>1</v>
      </c>
      <c r="N65">
        <v>0</v>
      </c>
      <c r="V65" s="509"/>
      <c r="W65" s="509"/>
      <c r="X65" s="509">
        <v>44449</v>
      </c>
      <c r="Y65" t="s">
        <v>156</v>
      </c>
      <c r="Z65" t="s">
        <v>307</v>
      </c>
      <c r="AA65" t="s">
        <v>181</v>
      </c>
      <c r="AB65" t="s">
        <v>182</v>
      </c>
      <c r="AC65" t="s">
        <v>371</v>
      </c>
      <c r="AD65" t="s">
        <v>372</v>
      </c>
      <c r="AE65" t="s">
        <v>215</v>
      </c>
      <c r="AF65" t="s">
        <v>373</v>
      </c>
      <c r="AG65" t="s">
        <v>217</v>
      </c>
      <c r="AH65" t="s">
        <v>165</v>
      </c>
      <c r="AJ65" t="s">
        <v>95</v>
      </c>
    </row>
    <row r="66" spans="2:36">
      <c r="B66">
        <v>68</v>
      </c>
      <c r="C66">
        <v>55</v>
      </c>
      <c r="D66">
        <v>93</v>
      </c>
      <c r="E66" t="s">
        <v>155</v>
      </c>
      <c r="H66">
        <v>3.4192782991E-3</v>
      </c>
      <c r="I66">
        <v>3.4192782991E-5</v>
      </c>
      <c r="J66">
        <v>1303</v>
      </c>
      <c r="K66">
        <v>1</v>
      </c>
      <c r="N66">
        <v>0</v>
      </c>
      <c r="V66" s="509"/>
      <c r="W66" s="509"/>
      <c r="X66" s="509">
        <v>44449</v>
      </c>
      <c r="Y66" t="s">
        <v>156</v>
      </c>
      <c r="Z66" t="s">
        <v>374</v>
      </c>
      <c r="AA66" t="s">
        <v>187</v>
      </c>
      <c r="AB66" t="s">
        <v>188</v>
      </c>
      <c r="AC66" t="s">
        <v>375</v>
      </c>
      <c r="AD66" t="s">
        <v>376</v>
      </c>
      <c r="AE66" t="s">
        <v>215</v>
      </c>
      <c r="AF66" t="s">
        <v>377</v>
      </c>
      <c r="AG66" t="s">
        <v>217</v>
      </c>
      <c r="AH66" t="s">
        <v>172</v>
      </c>
      <c r="AJ66" t="s">
        <v>95</v>
      </c>
    </row>
    <row r="67" spans="2:36">
      <c r="B67">
        <v>68</v>
      </c>
      <c r="C67">
        <v>55</v>
      </c>
      <c r="D67">
        <v>94</v>
      </c>
      <c r="E67" t="s">
        <v>155</v>
      </c>
      <c r="H67">
        <v>2.2065322991000002E-3</v>
      </c>
      <c r="I67">
        <v>2.2065322991E-5</v>
      </c>
      <c r="J67">
        <v>1304</v>
      </c>
      <c r="K67">
        <v>1</v>
      </c>
      <c r="N67">
        <v>0</v>
      </c>
      <c r="V67" s="509"/>
      <c r="W67" s="509"/>
      <c r="X67" s="509">
        <v>44449</v>
      </c>
      <c r="Y67" t="s">
        <v>156</v>
      </c>
      <c r="Z67" t="s">
        <v>192</v>
      </c>
      <c r="AA67" t="s">
        <v>193</v>
      </c>
      <c r="AB67" t="s">
        <v>194</v>
      </c>
      <c r="AC67" t="s">
        <v>169</v>
      </c>
      <c r="AD67" t="s">
        <v>378</v>
      </c>
      <c r="AE67" t="s">
        <v>178</v>
      </c>
      <c r="AF67" t="s">
        <v>169</v>
      </c>
      <c r="AG67" t="s">
        <v>169</v>
      </c>
      <c r="AH67" t="s">
        <v>172</v>
      </c>
      <c r="AJ67" t="s">
        <v>95</v>
      </c>
    </row>
    <row r="68" spans="2:36">
      <c r="B68">
        <v>68</v>
      </c>
      <c r="C68">
        <v>55</v>
      </c>
      <c r="D68">
        <v>95</v>
      </c>
      <c r="E68" t="s">
        <v>155</v>
      </c>
      <c r="H68">
        <v>2.3305654991000002E-3</v>
      </c>
      <c r="I68">
        <v>2.3305654991E-5</v>
      </c>
      <c r="J68">
        <v>1305</v>
      </c>
      <c r="K68">
        <v>1</v>
      </c>
      <c r="N68">
        <v>0</v>
      </c>
      <c r="V68" s="509"/>
      <c r="W68" s="509"/>
      <c r="X68" s="509">
        <v>44449</v>
      </c>
      <c r="Y68" t="s">
        <v>156</v>
      </c>
      <c r="Z68" t="s">
        <v>379</v>
      </c>
      <c r="AA68" t="s">
        <v>197</v>
      </c>
      <c r="AB68" t="s">
        <v>198</v>
      </c>
      <c r="AC68" t="s">
        <v>380</v>
      </c>
      <c r="AD68" t="s">
        <v>381</v>
      </c>
      <c r="AE68" t="s">
        <v>178</v>
      </c>
      <c r="AF68" t="s">
        <v>382</v>
      </c>
      <c r="AG68" t="s">
        <v>178</v>
      </c>
      <c r="AH68" t="s">
        <v>172</v>
      </c>
      <c r="AJ68" t="s">
        <v>95</v>
      </c>
    </row>
    <row r="69" spans="2:36">
      <c r="B69">
        <v>68</v>
      </c>
      <c r="C69">
        <v>55</v>
      </c>
      <c r="D69">
        <v>96</v>
      </c>
      <c r="E69" t="s">
        <v>155</v>
      </c>
      <c r="H69">
        <v>2.2313794991E-3</v>
      </c>
      <c r="I69">
        <v>2.2313794991E-5</v>
      </c>
      <c r="J69">
        <v>1306</v>
      </c>
      <c r="K69">
        <v>1</v>
      </c>
      <c r="N69">
        <v>0</v>
      </c>
      <c r="V69" s="509"/>
      <c r="W69" s="509"/>
      <c r="X69" s="509">
        <v>44449</v>
      </c>
      <c r="Y69" t="s">
        <v>156</v>
      </c>
      <c r="Z69" t="s">
        <v>383</v>
      </c>
      <c r="AA69" t="s">
        <v>201</v>
      </c>
      <c r="AB69" t="s">
        <v>202</v>
      </c>
      <c r="AC69" t="s">
        <v>380</v>
      </c>
      <c r="AD69" t="s">
        <v>384</v>
      </c>
      <c r="AE69" t="s">
        <v>171</v>
      </c>
      <c r="AF69" t="s">
        <v>385</v>
      </c>
      <c r="AG69" t="s">
        <v>171</v>
      </c>
      <c r="AH69" t="s">
        <v>172</v>
      </c>
      <c r="AJ69" t="s">
        <v>95</v>
      </c>
    </row>
    <row r="70" spans="2:36">
      <c r="B70">
        <v>68</v>
      </c>
      <c r="C70">
        <v>55</v>
      </c>
      <c r="D70">
        <v>97</v>
      </c>
      <c r="E70" t="s">
        <v>155</v>
      </c>
      <c r="H70">
        <v>4.7507836990999999E-3</v>
      </c>
      <c r="I70">
        <v>4.7507836990999998E-5</v>
      </c>
      <c r="J70">
        <v>1307</v>
      </c>
      <c r="K70">
        <v>1</v>
      </c>
      <c r="N70">
        <v>0</v>
      </c>
      <c r="V70" s="509"/>
      <c r="W70" s="509"/>
      <c r="X70" s="509">
        <v>44449</v>
      </c>
      <c r="Y70" t="s">
        <v>156</v>
      </c>
      <c r="Z70" t="s">
        <v>204</v>
      </c>
      <c r="AA70" t="s">
        <v>205</v>
      </c>
      <c r="AB70" t="s">
        <v>206</v>
      </c>
      <c r="AC70" t="s">
        <v>207</v>
      </c>
      <c r="AD70" t="s">
        <v>386</v>
      </c>
      <c r="AE70" t="s">
        <v>178</v>
      </c>
      <c r="AF70" t="s">
        <v>387</v>
      </c>
      <c r="AG70" t="s">
        <v>178</v>
      </c>
      <c r="AH70" t="s">
        <v>210</v>
      </c>
      <c r="AJ70" t="s">
        <v>95</v>
      </c>
    </row>
    <row r="71" spans="2:36">
      <c r="B71">
        <v>68</v>
      </c>
      <c r="C71">
        <v>55</v>
      </c>
      <c r="D71">
        <v>98</v>
      </c>
      <c r="E71" t="s">
        <v>155</v>
      </c>
      <c r="H71">
        <v>3.3481848990999999E-3</v>
      </c>
      <c r="I71">
        <v>3.3481848991E-5</v>
      </c>
      <c r="J71">
        <v>1308</v>
      </c>
      <c r="K71">
        <v>1</v>
      </c>
      <c r="N71">
        <v>0</v>
      </c>
      <c r="V71" s="509"/>
      <c r="W71" s="509"/>
      <c r="X71" s="509">
        <v>44449</v>
      </c>
      <c r="Y71" t="s">
        <v>156</v>
      </c>
      <c r="Z71" t="s">
        <v>388</v>
      </c>
      <c r="AA71" t="s">
        <v>212</v>
      </c>
      <c r="AB71" t="s">
        <v>213</v>
      </c>
      <c r="AC71" t="s">
        <v>389</v>
      </c>
      <c r="AD71" t="s">
        <v>390</v>
      </c>
      <c r="AE71" t="s">
        <v>215</v>
      </c>
      <c r="AF71" t="s">
        <v>391</v>
      </c>
      <c r="AG71" t="s">
        <v>217</v>
      </c>
      <c r="AH71" t="s">
        <v>172</v>
      </c>
      <c r="AJ71" t="s">
        <v>95</v>
      </c>
    </row>
    <row r="72" spans="2:36">
      <c r="B72">
        <v>68</v>
      </c>
      <c r="C72">
        <v>55</v>
      </c>
      <c r="D72">
        <v>99</v>
      </c>
      <c r="E72" t="s">
        <v>155</v>
      </c>
      <c r="H72">
        <v>3.2728318991000001E-3</v>
      </c>
      <c r="I72">
        <v>3.2728318990999999E-5</v>
      </c>
      <c r="J72">
        <v>1309</v>
      </c>
      <c r="K72">
        <v>1</v>
      </c>
      <c r="N72">
        <v>0</v>
      </c>
      <c r="V72" s="509"/>
      <c r="W72" s="509"/>
      <c r="X72" s="509">
        <v>44449</v>
      </c>
      <c r="Y72" t="s">
        <v>156</v>
      </c>
      <c r="Z72" t="s">
        <v>392</v>
      </c>
      <c r="AA72" t="s">
        <v>158</v>
      </c>
      <c r="AB72" t="s">
        <v>159</v>
      </c>
      <c r="AC72" t="s">
        <v>393</v>
      </c>
      <c r="AD72" t="s">
        <v>394</v>
      </c>
      <c r="AE72" t="s">
        <v>293</v>
      </c>
      <c r="AF72" t="s">
        <v>395</v>
      </c>
      <c r="AG72" t="s">
        <v>295</v>
      </c>
      <c r="AH72" t="s">
        <v>165</v>
      </c>
      <c r="AJ72" t="s">
        <v>95</v>
      </c>
    </row>
    <row r="73" spans="2:36">
      <c r="B73">
        <v>68</v>
      </c>
      <c r="C73">
        <v>55</v>
      </c>
      <c r="D73">
        <v>100</v>
      </c>
      <c r="E73" t="s">
        <v>155</v>
      </c>
      <c r="H73">
        <v>2.3229591990999998E-3</v>
      </c>
      <c r="I73">
        <v>2.3229591991000001E-5</v>
      </c>
      <c r="J73">
        <v>1310</v>
      </c>
      <c r="K73">
        <v>1</v>
      </c>
      <c r="N73">
        <v>0</v>
      </c>
      <c r="V73" s="509"/>
      <c r="W73" s="509"/>
      <c r="X73" s="509">
        <v>44449</v>
      </c>
      <c r="Y73" t="s">
        <v>156</v>
      </c>
      <c r="Z73" t="s">
        <v>396</v>
      </c>
      <c r="AA73" t="s">
        <v>167</v>
      </c>
      <c r="AB73" t="s">
        <v>168</v>
      </c>
      <c r="AC73" t="s">
        <v>258</v>
      </c>
      <c r="AD73" t="s">
        <v>397</v>
      </c>
      <c r="AE73" t="s">
        <v>171</v>
      </c>
      <c r="AF73" t="s">
        <v>398</v>
      </c>
      <c r="AG73" t="s">
        <v>171</v>
      </c>
      <c r="AH73" t="s">
        <v>165</v>
      </c>
      <c r="AJ73" t="s">
        <v>95</v>
      </c>
    </row>
    <row r="74" spans="2:36">
      <c r="B74">
        <v>68</v>
      </c>
      <c r="C74">
        <v>55</v>
      </c>
      <c r="D74">
        <v>101</v>
      </c>
      <c r="E74" t="s">
        <v>155</v>
      </c>
      <c r="H74">
        <v>3.4592365991000002E-3</v>
      </c>
      <c r="I74">
        <v>3.4592365991000002E-5</v>
      </c>
      <c r="J74">
        <v>1401</v>
      </c>
      <c r="K74">
        <v>1</v>
      </c>
      <c r="N74">
        <v>8</v>
      </c>
      <c r="V74" s="509"/>
      <c r="W74" s="509"/>
      <c r="X74" s="509">
        <v>44449</v>
      </c>
      <c r="Y74" t="s">
        <v>156</v>
      </c>
      <c r="Z74" t="s">
        <v>399</v>
      </c>
      <c r="AA74" t="s">
        <v>174</v>
      </c>
      <c r="AB74" t="s">
        <v>225</v>
      </c>
      <c r="AC74" t="s">
        <v>304</v>
      </c>
      <c r="AD74" t="s">
        <v>400</v>
      </c>
      <c r="AE74" t="s">
        <v>215</v>
      </c>
      <c r="AF74" t="s">
        <v>401</v>
      </c>
      <c r="AG74" t="s">
        <v>217</v>
      </c>
      <c r="AH74" t="s">
        <v>172</v>
      </c>
      <c r="AJ74" t="s">
        <v>96</v>
      </c>
    </row>
    <row r="75" spans="2:36">
      <c r="B75">
        <v>68</v>
      </c>
      <c r="C75">
        <v>55</v>
      </c>
      <c r="D75">
        <v>102</v>
      </c>
      <c r="E75" t="s">
        <v>155</v>
      </c>
      <c r="H75">
        <v>3.3629917990999998E-3</v>
      </c>
      <c r="I75">
        <v>3.3629917991000001E-5</v>
      </c>
      <c r="J75">
        <v>1402</v>
      </c>
      <c r="K75">
        <v>1</v>
      </c>
      <c r="N75">
        <v>0</v>
      </c>
      <c r="V75" s="509"/>
      <c r="W75" s="509"/>
      <c r="X75" s="509">
        <v>44449</v>
      </c>
      <c r="Y75" t="s">
        <v>156</v>
      </c>
      <c r="Z75" t="s">
        <v>402</v>
      </c>
      <c r="AA75" t="s">
        <v>181</v>
      </c>
      <c r="AB75" t="s">
        <v>230</v>
      </c>
      <c r="AC75" t="s">
        <v>403</v>
      </c>
      <c r="AD75" t="s">
        <v>404</v>
      </c>
      <c r="AE75" t="s">
        <v>215</v>
      </c>
      <c r="AF75" t="s">
        <v>405</v>
      </c>
      <c r="AG75" t="s">
        <v>217</v>
      </c>
      <c r="AH75" t="s">
        <v>165</v>
      </c>
      <c r="AJ75" t="s">
        <v>95</v>
      </c>
    </row>
    <row r="76" spans="2:36">
      <c r="B76">
        <v>68</v>
      </c>
      <c r="C76">
        <v>55</v>
      </c>
      <c r="D76">
        <v>103</v>
      </c>
      <c r="E76" t="s">
        <v>155</v>
      </c>
      <c r="H76">
        <v>3.5080181990999998E-3</v>
      </c>
      <c r="I76">
        <v>3.5080181990999998E-5</v>
      </c>
      <c r="J76">
        <v>1403</v>
      </c>
      <c r="K76">
        <v>1</v>
      </c>
      <c r="N76">
        <v>0</v>
      </c>
      <c r="V76" s="509"/>
      <c r="W76" s="509"/>
      <c r="X76" s="509">
        <v>44449</v>
      </c>
      <c r="Y76" t="s">
        <v>156</v>
      </c>
      <c r="Z76" t="s">
        <v>406</v>
      </c>
      <c r="AA76" t="s">
        <v>187</v>
      </c>
      <c r="AB76" t="s">
        <v>235</v>
      </c>
      <c r="AC76" t="s">
        <v>407</v>
      </c>
      <c r="AD76" t="s">
        <v>408</v>
      </c>
      <c r="AE76" t="s">
        <v>215</v>
      </c>
      <c r="AF76" t="s">
        <v>409</v>
      </c>
      <c r="AG76" t="s">
        <v>217</v>
      </c>
      <c r="AH76" t="s">
        <v>165</v>
      </c>
      <c r="AJ76" t="s">
        <v>95</v>
      </c>
    </row>
    <row r="77" spans="2:36">
      <c r="B77">
        <v>68</v>
      </c>
      <c r="C77">
        <v>55</v>
      </c>
      <c r="D77">
        <v>104</v>
      </c>
      <c r="E77" t="s">
        <v>155</v>
      </c>
      <c r="H77">
        <v>2.2065322991000002E-3</v>
      </c>
      <c r="I77">
        <v>2.2065322991E-5</v>
      </c>
      <c r="J77">
        <v>1404</v>
      </c>
      <c r="K77">
        <v>1</v>
      </c>
      <c r="N77">
        <v>0</v>
      </c>
      <c r="V77" s="509"/>
      <c r="W77" s="509"/>
      <c r="X77" s="509">
        <v>44449</v>
      </c>
      <c r="Y77" t="s">
        <v>156</v>
      </c>
      <c r="Z77" t="s">
        <v>192</v>
      </c>
      <c r="AA77" t="s">
        <v>193</v>
      </c>
      <c r="AB77" t="s">
        <v>194</v>
      </c>
      <c r="AC77" t="s">
        <v>169</v>
      </c>
      <c r="AD77" t="s">
        <v>410</v>
      </c>
      <c r="AE77" t="s">
        <v>178</v>
      </c>
      <c r="AF77" t="s">
        <v>169</v>
      </c>
      <c r="AG77" t="s">
        <v>169</v>
      </c>
      <c r="AH77" t="s">
        <v>172</v>
      </c>
      <c r="AJ77" t="s">
        <v>95</v>
      </c>
    </row>
    <row r="78" spans="2:36">
      <c r="B78">
        <v>68</v>
      </c>
      <c r="C78">
        <v>55</v>
      </c>
      <c r="D78">
        <v>105</v>
      </c>
      <c r="E78" t="s">
        <v>155</v>
      </c>
      <c r="H78">
        <v>2.2784370990999998E-3</v>
      </c>
      <c r="I78">
        <v>2.2784370990999999E-5</v>
      </c>
      <c r="J78">
        <v>1405</v>
      </c>
      <c r="K78">
        <v>1</v>
      </c>
      <c r="N78">
        <v>0</v>
      </c>
      <c r="V78" s="509"/>
      <c r="W78" s="509"/>
      <c r="X78" s="509">
        <v>44449</v>
      </c>
      <c r="Y78" t="s">
        <v>156</v>
      </c>
      <c r="Z78" t="s">
        <v>196</v>
      </c>
      <c r="AA78" t="s">
        <v>197</v>
      </c>
      <c r="AB78" t="s">
        <v>198</v>
      </c>
      <c r="AC78" t="s">
        <v>169</v>
      </c>
      <c r="AD78" t="s">
        <v>411</v>
      </c>
      <c r="AE78" t="s">
        <v>178</v>
      </c>
      <c r="AF78" t="s">
        <v>169</v>
      </c>
      <c r="AG78" t="s">
        <v>169</v>
      </c>
      <c r="AH78" t="s">
        <v>172</v>
      </c>
      <c r="AJ78" t="s">
        <v>95</v>
      </c>
    </row>
    <row r="79" spans="2:36">
      <c r="B79">
        <v>68</v>
      </c>
      <c r="C79">
        <v>55</v>
      </c>
      <c r="D79">
        <v>106</v>
      </c>
      <c r="E79" t="s">
        <v>155</v>
      </c>
      <c r="H79">
        <v>2.1792510991E-3</v>
      </c>
      <c r="I79">
        <v>2.1792510990999999E-5</v>
      </c>
      <c r="J79">
        <v>1406</v>
      </c>
      <c r="K79">
        <v>1</v>
      </c>
      <c r="N79">
        <v>0</v>
      </c>
      <c r="V79" s="509"/>
      <c r="W79" s="509"/>
      <c r="X79" s="509">
        <v>44449</v>
      </c>
      <c r="Y79" t="s">
        <v>156</v>
      </c>
      <c r="Z79" t="s">
        <v>200</v>
      </c>
      <c r="AA79" t="s">
        <v>201</v>
      </c>
      <c r="AB79" t="s">
        <v>202</v>
      </c>
      <c r="AC79" t="s">
        <v>169</v>
      </c>
      <c r="AD79" t="s">
        <v>412</v>
      </c>
      <c r="AE79" t="s">
        <v>178</v>
      </c>
      <c r="AF79" t="s">
        <v>169</v>
      </c>
      <c r="AG79" t="s">
        <v>169</v>
      </c>
      <c r="AH79" t="s">
        <v>172</v>
      </c>
      <c r="AJ79" t="s">
        <v>95</v>
      </c>
    </row>
    <row r="80" spans="2:36">
      <c r="B80">
        <v>68</v>
      </c>
      <c r="C80">
        <v>55</v>
      </c>
      <c r="D80">
        <v>107</v>
      </c>
      <c r="E80" t="s">
        <v>155</v>
      </c>
      <c r="H80">
        <v>4.7536232991000002E-3</v>
      </c>
      <c r="I80">
        <v>4.7536232991000001E-5</v>
      </c>
      <c r="J80">
        <v>1407</v>
      </c>
      <c r="K80">
        <v>1</v>
      </c>
      <c r="N80">
        <v>0</v>
      </c>
      <c r="V80" s="509"/>
      <c r="W80" s="509"/>
      <c r="X80" s="509">
        <v>44449</v>
      </c>
      <c r="Y80" t="s">
        <v>156</v>
      </c>
      <c r="Z80" t="s">
        <v>242</v>
      </c>
      <c r="AA80" t="s">
        <v>205</v>
      </c>
      <c r="AB80" t="s">
        <v>243</v>
      </c>
      <c r="AC80" t="s">
        <v>244</v>
      </c>
      <c r="AD80" t="s">
        <v>413</v>
      </c>
      <c r="AE80" t="s">
        <v>178</v>
      </c>
      <c r="AF80" t="s">
        <v>414</v>
      </c>
      <c r="AG80" t="s">
        <v>178</v>
      </c>
      <c r="AH80" t="s">
        <v>247</v>
      </c>
      <c r="AJ80" t="s">
        <v>95</v>
      </c>
    </row>
    <row r="81" spans="2:36">
      <c r="B81">
        <v>68</v>
      </c>
      <c r="C81">
        <v>55</v>
      </c>
      <c r="D81">
        <v>108</v>
      </c>
      <c r="E81" t="s">
        <v>155</v>
      </c>
      <c r="H81">
        <v>3.4159314991000001E-3</v>
      </c>
      <c r="I81">
        <v>3.4159314991000002E-5</v>
      </c>
      <c r="J81">
        <v>1408</v>
      </c>
      <c r="K81">
        <v>1</v>
      </c>
      <c r="N81">
        <v>0</v>
      </c>
      <c r="V81" s="509"/>
      <c r="W81" s="509"/>
      <c r="X81" s="509">
        <v>44449</v>
      </c>
      <c r="Y81" t="s">
        <v>156</v>
      </c>
      <c r="Z81" t="s">
        <v>415</v>
      </c>
      <c r="AA81" t="s">
        <v>212</v>
      </c>
      <c r="AB81" t="s">
        <v>213</v>
      </c>
      <c r="AC81" t="s">
        <v>416</v>
      </c>
      <c r="AD81" t="s">
        <v>417</v>
      </c>
      <c r="AE81" t="s">
        <v>215</v>
      </c>
      <c r="AF81" t="s">
        <v>418</v>
      </c>
      <c r="AG81" t="s">
        <v>217</v>
      </c>
      <c r="AH81" t="s">
        <v>165</v>
      </c>
      <c r="AJ81" t="s">
        <v>95</v>
      </c>
    </row>
    <row r="82" spans="2:36">
      <c r="B82">
        <v>68</v>
      </c>
      <c r="C82">
        <v>55</v>
      </c>
      <c r="D82">
        <v>109</v>
      </c>
      <c r="E82" t="s">
        <v>155</v>
      </c>
      <c r="H82">
        <v>3.1440321991000001E-3</v>
      </c>
      <c r="I82">
        <v>3.1440321991000002E-5</v>
      </c>
      <c r="J82">
        <v>1409</v>
      </c>
      <c r="K82">
        <v>1</v>
      </c>
      <c r="N82">
        <v>8</v>
      </c>
      <c r="V82" s="509"/>
      <c r="W82" s="509"/>
      <c r="X82" s="509">
        <v>44449</v>
      </c>
      <c r="Y82" t="s">
        <v>156</v>
      </c>
      <c r="Z82" t="s">
        <v>364</v>
      </c>
      <c r="AA82" t="s">
        <v>158</v>
      </c>
      <c r="AB82" t="s">
        <v>159</v>
      </c>
      <c r="AC82" t="s">
        <v>169</v>
      </c>
      <c r="AD82" t="s">
        <v>419</v>
      </c>
      <c r="AE82" t="s">
        <v>293</v>
      </c>
      <c r="AF82" t="s">
        <v>169</v>
      </c>
      <c r="AG82" t="s">
        <v>169</v>
      </c>
      <c r="AH82" t="s">
        <v>165</v>
      </c>
      <c r="AJ82" t="s">
        <v>96</v>
      </c>
    </row>
    <row r="83" spans="2:36">
      <c r="B83">
        <v>68</v>
      </c>
      <c r="C83">
        <v>55</v>
      </c>
      <c r="D83">
        <v>110</v>
      </c>
      <c r="E83" t="s">
        <v>155</v>
      </c>
      <c r="H83">
        <v>2.1984188990999999E-3</v>
      </c>
      <c r="I83">
        <v>2.1984188990999999E-5</v>
      </c>
      <c r="J83">
        <v>1410</v>
      </c>
      <c r="K83">
        <v>1</v>
      </c>
      <c r="N83">
        <v>0</v>
      </c>
      <c r="V83" s="509"/>
      <c r="W83" s="509"/>
      <c r="X83" s="509">
        <v>44449</v>
      </c>
      <c r="Y83" t="s">
        <v>156</v>
      </c>
      <c r="Z83" t="s">
        <v>166</v>
      </c>
      <c r="AA83" t="s">
        <v>167</v>
      </c>
      <c r="AB83" t="s">
        <v>168</v>
      </c>
      <c r="AC83" t="s">
        <v>169</v>
      </c>
      <c r="AD83" t="s">
        <v>420</v>
      </c>
      <c r="AE83" t="s">
        <v>178</v>
      </c>
      <c r="AF83" t="s">
        <v>169</v>
      </c>
      <c r="AG83" t="s">
        <v>169</v>
      </c>
      <c r="AH83" t="s">
        <v>172</v>
      </c>
      <c r="AJ83" t="s">
        <v>95</v>
      </c>
    </row>
    <row r="84" spans="2:36">
      <c r="B84">
        <v>68</v>
      </c>
      <c r="C84">
        <v>55</v>
      </c>
      <c r="D84">
        <v>111</v>
      </c>
      <c r="E84" t="s">
        <v>155</v>
      </c>
      <c r="H84">
        <v>3.3631945991E-3</v>
      </c>
      <c r="I84">
        <v>3.3631945991000002E-5</v>
      </c>
      <c r="J84">
        <v>1501</v>
      </c>
      <c r="K84">
        <v>1</v>
      </c>
      <c r="N84">
        <v>8</v>
      </c>
      <c r="V84" s="509"/>
      <c r="W84" s="509"/>
      <c r="X84" s="509">
        <v>44449</v>
      </c>
      <c r="Y84" t="s">
        <v>156</v>
      </c>
      <c r="Z84" t="s">
        <v>421</v>
      </c>
      <c r="AA84" t="s">
        <v>174</v>
      </c>
      <c r="AB84" t="s">
        <v>175</v>
      </c>
      <c r="AC84" t="s">
        <v>169</v>
      </c>
      <c r="AD84" t="s">
        <v>422</v>
      </c>
      <c r="AE84" t="s">
        <v>171</v>
      </c>
      <c r="AF84" t="s">
        <v>169</v>
      </c>
      <c r="AG84" t="s">
        <v>169</v>
      </c>
      <c r="AH84" t="s">
        <v>172</v>
      </c>
      <c r="AJ84" t="s">
        <v>96</v>
      </c>
    </row>
    <row r="85" spans="2:36">
      <c r="B85">
        <v>68</v>
      </c>
      <c r="C85">
        <v>55</v>
      </c>
      <c r="D85">
        <v>112</v>
      </c>
      <c r="E85" t="s">
        <v>155</v>
      </c>
      <c r="H85">
        <v>3.2874359990999998E-3</v>
      </c>
      <c r="I85">
        <v>3.2874359990999999E-5</v>
      </c>
      <c r="J85">
        <v>1502</v>
      </c>
      <c r="K85">
        <v>1</v>
      </c>
      <c r="N85">
        <v>0</v>
      </c>
      <c r="V85" s="509"/>
      <c r="W85" s="509"/>
      <c r="X85" s="509">
        <v>44449</v>
      </c>
      <c r="Y85" t="s">
        <v>156</v>
      </c>
      <c r="Z85" t="s">
        <v>423</v>
      </c>
      <c r="AA85" t="s">
        <v>181</v>
      </c>
      <c r="AB85" t="s">
        <v>182</v>
      </c>
      <c r="AC85" t="s">
        <v>424</v>
      </c>
      <c r="AD85" t="s">
        <v>425</v>
      </c>
      <c r="AE85" t="s">
        <v>215</v>
      </c>
      <c r="AF85" t="s">
        <v>426</v>
      </c>
      <c r="AG85" t="s">
        <v>217</v>
      </c>
      <c r="AH85" t="s">
        <v>172</v>
      </c>
      <c r="AJ85" t="s">
        <v>95</v>
      </c>
    </row>
    <row r="86" spans="2:36">
      <c r="B86">
        <v>68</v>
      </c>
      <c r="C86">
        <v>55</v>
      </c>
      <c r="D86">
        <v>113</v>
      </c>
      <c r="E86" t="s">
        <v>155</v>
      </c>
      <c r="H86">
        <v>3.4111648991000001E-3</v>
      </c>
      <c r="I86">
        <v>3.4111648990999998E-5</v>
      </c>
      <c r="J86">
        <v>1503</v>
      </c>
      <c r="K86">
        <v>1</v>
      </c>
      <c r="N86">
        <v>0</v>
      </c>
      <c r="V86" s="509"/>
      <c r="W86" s="509"/>
      <c r="X86" s="509">
        <v>44449</v>
      </c>
      <c r="Y86" t="s">
        <v>156</v>
      </c>
      <c r="Z86" t="s">
        <v>427</v>
      </c>
      <c r="AA86" t="s">
        <v>187</v>
      </c>
      <c r="AB86" t="s">
        <v>188</v>
      </c>
      <c r="AC86" t="s">
        <v>428</v>
      </c>
      <c r="AD86" t="s">
        <v>429</v>
      </c>
      <c r="AE86" t="s">
        <v>215</v>
      </c>
      <c r="AF86" t="s">
        <v>430</v>
      </c>
      <c r="AG86" t="s">
        <v>217</v>
      </c>
      <c r="AH86" t="s">
        <v>172</v>
      </c>
      <c r="AJ86" t="s">
        <v>95</v>
      </c>
    </row>
    <row r="87" spans="2:36">
      <c r="B87">
        <v>68</v>
      </c>
      <c r="C87">
        <v>55</v>
      </c>
      <c r="D87">
        <v>114</v>
      </c>
      <c r="E87" t="s">
        <v>155</v>
      </c>
      <c r="H87">
        <v>2.2065322991000002E-3</v>
      </c>
      <c r="I87">
        <v>2.2065322991E-5</v>
      </c>
      <c r="J87">
        <v>1504</v>
      </c>
      <c r="K87">
        <v>1</v>
      </c>
      <c r="N87">
        <v>0</v>
      </c>
      <c r="V87" s="509"/>
      <c r="W87" s="509"/>
      <c r="X87" s="509">
        <v>44449</v>
      </c>
      <c r="Y87" t="s">
        <v>156</v>
      </c>
      <c r="Z87" t="s">
        <v>192</v>
      </c>
      <c r="AA87" t="s">
        <v>193</v>
      </c>
      <c r="AB87" t="s">
        <v>194</v>
      </c>
      <c r="AC87" t="s">
        <v>169</v>
      </c>
      <c r="AD87" t="s">
        <v>431</v>
      </c>
      <c r="AE87" t="s">
        <v>178</v>
      </c>
      <c r="AF87" t="s">
        <v>169</v>
      </c>
      <c r="AG87" t="s">
        <v>169</v>
      </c>
      <c r="AH87" t="s">
        <v>172</v>
      </c>
      <c r="AJ87" t="s">
        <v>95</v>
      </c>
    </row>
    <row r="88" spans="2:36">
      <c r="B88">
        <v>68</v>
      </c>
      <c r="C88">
        <v>55</v>
      </c>
      <c r="D88">
        <v>115</v>
      </c>
      <c r="E88" t="s">
        <v>155</v>
      </c>
      <c r="H88">
        <v>2.2784370990999998E-3</v>
      </c>
      <c r="I88">
        <v>2.2784370990999999E-5</v>
      </c>
      <c r="J88">
        <v>1505</v>
      </c>
      <c r="K88">
        <v>1</v>
      </c>
      <c r="N88">
        <v>8</v>
      </c>
      <c r="V88" s="509"/>
      <c r="W88" s="509"/>
      <c r="X88" s="509">
        <v>44449</v>
      </c>
      <c r="Y88" t="s">
        <v>156</v>
      </c>
      <c r="Z88" t="s">
        <v>196</v>
      </c>
      <c r="AA88" t="s">
        <v>197</v>
      </c>
      <c r="AB88" t="s">
        <v>198</v>
      </c>
      <c r="AC88" t="s">
        <v>169</v>
      </c>
      <c r="AD88" t="s">
        <v>432</v>
      </c>
      <c r="AE88" t="s">
        <v>171</v>
      </c>
      <c r="AF88" t="s">
        <v>169</v>
      </c>
      <c r="AG88" t="s">
        <v>169</v>
      </c>
      <c r="AH88" t="s">
        <v>172</v>
      </c>
      <c r="AJ88" t="s">
        <v>96</v>
      </c>
    </row>
    <row r="89" spans="2:36">
      <c r="B89">
        <v>68</v>
      </c>
      <c r="C89">
        <v>55</v>
      </c>
      <c r="D89">
        <v>116</v>
      </c>
      <c r="E89" t="s">
        <v>155</v>
      </c>
      <c r="H89">
        <v>2.1792510991E-3</v>
      </c>
      <c r="I89">
        <v>2.1792510990999999E-5</v>
      </c>
      <c r="J89">
        <v>1506</v>
      </c>
      <c r="K89">
        <v>1</v>
      </c>
      <c r="N89">
        <v>8</v>
      </c>
      <c r="V89" s="509"/>
      <c r="W89" s="509"/>
      <c r="X89" s="509">
        <v>44449</v>
      </c>
      <c r="Y89" t="s">
        <v>156</v>
      </c>
      <c r="Z89" t="s">
        <v>200</v>
      </c>
      <c r="AA89" t="s">
        <v>201</v>
      </c>
      <c r="AB89" t="s">
        <v>202</v>
      </c>
      <c r="AC89" t="s">
        <v>169</v>
      </c>
      <c r="AD89" t="s">
        <v>433</v>
      </c>
      <c r="AE89" t="s">
        <v>171</v>
      </c>
      <c r="AF89" t="s">
        <v>169</v>
      </c>
      <c r="AG89" t="s">
        <v>169</v>
      </c>
      <c r="AH89" t="s">
        <v>172</v>
      </c>
      <c r="AJ89" t="s">
        <v>96</v>
      </c>
    </row>
    <row r="90" spans="2:36">
      <c r="B90">
        <v>68</v>
      </c>
      <c r="C90">
        <v>55</v>
      </c>
      <c r="D90">
        <v>117</v>
      </c>
      <c r="E90" t="s">
        <v>155</v>
      </c>
      <c r="H90">
        <v>4.7911476991000001E-3</v>
      </c>
      <c r="I90">
        <v>4.7911476990999998E-5</v>
      </c>
      <c r="J90">
        <v>1507</v>
      </c>
      <c r="K90">
        <v>1</v>
      </c>
      <c r="N90">
        <v>0</v>
      </c>
      <c r="V90" s="509"/>
      <c r="W90" s="509"/>
      <c r="X90" s="509">
        <v>44449</v>
      </c>
      <c r="Y90" t="s">
        <v>156</v>
      </c>
      <c r="Z90" t="s">
        <v>272</v>
      </c>
      <c r="AA90" t="s">
        <v>205</v>
      </c>
      <c r="AB90" t="s">
        <v>206</v>
      </c>
      <c r="AC90" t="s">
        <v>273</v>
      </c>
      <c r="AD90" t="s">
        <v>434</v>
      </c>
      <c r="AE90" t="s">
        <v>178</v>
      </c>
      <c r="AF90" t="s">
        <v>435</v>
      </c>
      <c r="AG90" t="s">
        <v>178</v>
      </c>
      <c r="AH90" t="s">
        <v>276</v>
      </c>
      <c r="AJ90" t="s">
        <v>95</v>
      </c>
    </row>
    <row r="91" spans="2:36">
      <c r="B91">
        <v>68</v>
      </c>
      <c r="C91">
        <v>55</v>
      </c>
      <c r="D91">
        <v>118</v>
      </c>
      <c r="E91" t="s">
        <v>155</v>
      </c>
      <c r="H91">
        <v>3.2469705991000001E-3</v>
      </c>
      <c r="I91">
        <v>3.2469705990999999E-5</v>
      </c>
      <c r="J91">
        <v>1508</v>
      </c>
      <c r="K91">
        <v>1</v>
      </c>
      <c r="N91">
        <v>8</v>
      </c>
      <c r="V91" s="509"/>
      <c r="W91" s="509"/>
      <c r="X91" s="509">
        <v>44449</v>
      </c>
      <c r="Y91" t="s">
        <v>156</v>
      </c>
      <c r="Z91" t="s">
        <v>436</v>
      </c>
      <c r="AA91" t="s">
        <v>212</v>
      </c>
      <c r="AB91" t="s">
        <v>213</v>
      </c>
      <c r="AC91" t="s">
        <v>169</v>
      </c>
      <c r="AD91" t="s">
        <v>437</v>
      </c>
      <c r="AE91" t="s">
        <v>171</v>
      </c>
      <c r="AF91" t="s">
        <v>169</v>
      </c>
      <c r="AG91" t="s">
        <v>169</v>
      </c>
      <c r="AH91" t="s">
        <v>172</v>
      </c>
      <c r="AJ91" t="s">
        <v>96</v>
      </c>
    </row>
    <row r="92" spans="2:36">
      <c r="B92">
        <v>68</v>
      </c>
      <c r="C92">
        <v>55</v>
      </c>
      <c r="D92">
        <v>119</v>
      </c>
      <c r="E92" t="s">
        <v>155</v>
      </c>
      <c r="H92">
        <v>3.0988001991E-3</v>
      </c>
      <c r="I92">
        <v>3.0988001990999998E-5</v>
      </c>
      <c r="J92">
        <v>1509</v>
      </c>
      <c r="K92">
        <v>1</v>
      </c>
      <c r="N92">
        <v>8</v>
      </c>
      <c r="V92" s="509"/>
      <c r="W92" s="509"/>
      <c r="X92" s="509">
        <v>44449</v>
      </c>
      <c r="Y92" t="s">
        <v>156</v>
      </c>
      <c r="Z92" t="s">
        <v>364</v>
      </c>
      <c r="AA92" t="s">
        <v>158</v>
      </c>
      <c r="AB92" t="s">
        <v>159</v>
      </c>
      <c r="AC92" t="s">
        <v>169</v>
      </c>
      <c r="AD92" t="s">
        <v>438</v>
      </c>
      <c r="AE92" t="s">
        <v>171</v>
      </c>
      <c r="AF92" t="s">
        <v>169</v>
      </c>
      <c r="AG92" t="s">
        <v>169</v>
      </c>
      <c r="AH92" t="s">
        <v>172</v>
      </c>
      <c r="AJ92" t="s">
        <v>96</v>
      </c>
    </row>
    <row r="93" spans="2:36">
      <c r="B93">
        <v>68</v>
      </c>
      <c r="C93">
        <v>55</v>
      </c>
      <c r="D93">
        <v>120</v>
      </c>
      <c r="E93" t="s">
        <v>155</v>
      </c>
      <c r="H93">
        <v>2.1984188990999999E-3</v>
      </c>
      <c r="I93">
        <v>2.1984188990999999E-5</v>
      </c>
      <c r="J93">
        <v>1510</v>
      </c>
      <c r="K93">
        <v>1</v>
      </c>
      <c r="N93">
        <v>8</v>
      </c>
      <c r="V93" s="509"/>
      <c r="W93" s="509"/>
      <c r="X93" s="509">
        <v>44449</v>
      </c>
      <c r="Y93" t="s">
        <v>156</v>
      </c>
      <c r="Z93" t="s">
        <v>166</v>
      </c>
      <c r="AA93" t="s">
        <v>167</v>
      </c>
      <c r="AB93" t="s">
        <v>168</v>
      </c>
      <c r="AC93" t="s">
        <v>169</v>
      </c>
      <c r="AD93" t="s">
        <v>439</v>
      </c>
      <c r="AE93" t="s">
        <v>171</v>
      </c>
      <c r="AF93" t="s">
        <v>169</v>
      </c>
      <c r="AG93" t="s">
        <v>169</v>
      </c>
      <c r="AH93" t="s">
        <v>172</v>
      </c>
      <c r="AJ93" t="s">
        <v>96</v>
      </c>
    </row>
    <row r="94" spans="2:36">
      <c r="B94">
        <v>68</v>
      </c>
      <c r="C94">
        <v>55</v>
      </c>
      <c r="D94">
        <v>121</v>
      </c>
      <c r="E94" t="s">
        <v>155</v>
      </c>
      <c r="H94">
        <v>3.4383446991E-3</v>
      </c>
      <c r="I94">
        <v>3.4383446990999999E-5</v>
      </c>
      <c r="J94">
        <v>1601</v>
      </c>
      <c r="K94">
        <v>1</v>
      </c>
      <c r="N94">
        <v>0</v>
      </c>
      <c r="V94" s="509"/>
      <c r="W94" s="509"/>
      <c r="X94" s="509">
        <v>44449</v>
      </c>
      <c r="Y94" t="s">
        <v>156</v>
      </c>
      <c r="Z94" t="s">
        <v>440</v>
      </c>
      <c r="AA94" t="s">
        <v>174</v>
      </c>
      <c r="AB94" t="s">
        <v>225</v>
      </c>
      <c r="AC94" t="s">
        <v>441</v>
      </c>
      <c r="AD94" t="s">
        <v>442</v>
      </c>
      <c r="AE94" t="s">
        <v>215</v>
      </c>
      <c r="AF94" t="s">
        <v>443</v>
      </c>
      <c r="AG94" t="s">
        <v>217</v>
      </c>
      <c r="AH94" t="s">
        <v>172</v>
      </c>
      <c r="AJ94" t="s">
        <v>95</v>
      </c>
    </row>
    <row r="95" spans="2:36">
      <c r="B95">
        <v>68</v>
      </c>
      <c r="C95">
        <v>55</v>
      </c>
      <c r="D95">
        <v>122</v>
      </c>
      <c r="E95" t="s">
        <v>155</v>
      </c>
      <c r="H95">
        <v>3.3339864991000002E-3</v>
      </c>
      <c r="I95">
        <v>3.3339864990999997E-5</v>
      </c>
      <c r="J95">
        <v>1602</v>
      </c>
      <c r="K95">
        <v>1</v>
      </c>
      <c r="N95">
        <v>0</v>
      </c>
      <c r="V95" s="509"/>
      <c r="W95" s="509"/>
      <c r="X95" s="509">
        <v>44449</v>
      </c>
      <c r="Y95" t="s">
        <v>156</v>
      </c>
      <c r="Z95" t="s">
        <v>444</v>
      </c>
      <c r="AA95" t="s">
        <v>181</v>
      </c>
      <c r="AB95" t="s">
        <v>230</v>
      </c>
      <c r="AC95" t="s">
        <v>445</v>
      </c>
      <c r="AD95" t="s">
        <v>446</v>
      </c>
      <c r="AE95" t="s">
        <v>215</v>
      </c>
      <c r="AF95" t="s">
        <v>447</v>
      </c>
      <c r="AG95" t="s">
        <v>217</v>
      </c>
      <c r="AH95" t="s">
        <v>165</v>
      </c>
      <c r="AJ95" t="s">
        <v>95</v>
      </c>
    </row>
    <row r="96" spans="2:36">
      <c r="B96">
        <v>68</v>
      </c>
      <c r="C96">
        <v>55</v>
      </c>
      <c r="D96">
        <v>123</v>
      </c>
      <c r="E96" t="s">
        <v>155</v>
      </c>
      <c r="H96">
        <v>3.4360120990999999E-3</v>
      </c>
      <c r="I96">
        <v>3.4360120990999998E-5</v>
      </c>
      <c r="J96">
        <v>1603</v>
      </c>
      <c r="K96">
        <v>1</v>
      </c>
      <c r="N96">
        <v>0</v>
      </c>
      <c r="V96" s="509"/>
      <c r="W96" s="509"/>
      <c r="X96" s="509">
        <v>44449</v>
      </c>
      <c r="Y96" t="s">
        <v>156</v>
      </c>
      <c r="Z96" t="s">
        <v>448</v>
      </c>
      <c r="AA96" t="s">
        <v>187</v>
      </c>
      <c r="AB96" t="s">
        <v>235</v>
      </c>
      <c r="AC96" t="s">
        <v>449</v>
      </c>
      <c r="AD96" t="s">
        <v>450</v>
      </c>
      <c r="AE96" t="s">
        <v>215</v>
      </c>
      <c r="AF96" t="s">
        <v>451</v>
      </c>
      <c r="AG96" t="s">
        <v>217</v>
      </c>
      <c r="AH96" t="s">
        <v>172</v>
      </c>
      <c r="AJ96" t="s">
        <v>95</v>
      </c>
    </row>
    <row r="97" spans="2:36">
      <c r="B97">
        <v>68</v>
      </c>
      <c r="C97">
        <v>55</v>
      </c>
      <c r="D97">
        <v>124</v>
      </c>
      <c r="E97" t="s">
        <v>155</v>
      </c>
      <c r="H97">
        <v>2.2065322991000002E-3</v>
      </c>
      <c r="I97">
        <v>2.2065322991E-5</v>
      </c>
      <c r="J97">
        <v>1604</v>
      </c>
      <c r="K97">
        <v>1</v>
      </c>
      <c r="N97">
        <v>0</v>
      </c>
      <c r="V97" s="509"/>
      <c r="W97" s="509"/>
      <c r="X97" s="509">
        <v>44449</v>
      </c>
      <c r="Y97" t="s">
        <v>156</v>
      </c>
      <c r="Z97" t="s">
        <v>192</v>
      </c>
      <c r="AA97" t="s">
        <v>193</v>
      </c>
      <c r="AB97" t="s">
        <v>194</v>
      </c>
      <c r="AC97" t="s">
        <v>169</v>
      </c>
      <c r="AD97" t="s">
        <v>452</v>
      </c>
      <c r="AE97" t="s">
        <v>178</v>
      </c>
      <c r="AF97" t="s">
        <v>169</v>
      </c>
      <c r="AG97" t="s">
        <v>169</v>
      </c>
      <c r="AH97" t="s">
        <v>172</v>
      </c>
      <c r="AJ97" t="s">
        <v>95</v>
      </c>
    </row>
    <row r="98" spans="2:36">
      <c r="B98">
        <v>68</v>
      </c>
      <c r="C98">
        <v>55</v>
      </c>
      <c r="D98">
        <v>125</v>
      </c>
      <c r="E98" t="s">
        <v>155</v>
      </c>
      <c r="H98">
        <v>2.2784370990999998E-3</v>
      </c>
      <c r="I98">
        <v>2.2784370990999999E-5</v>
      </c>
      <c r="J98">
        <v>1605</v>
      </c>
      <c r="K98">
        <v>1</v>
      </c>
      <c r="N98">
        <v>0</v>
      </c>
      <c r="V98" s="509"/>
      <c r="W98" s="509"/>
      <c r="X98" s="509">
        <v>44449</v>
      </c>
      <c r="Y98" t="s">
        <v>156</v>
      </c>
      <c r="Z98" t="s">
        <v>196</v>
      </c>
      <c r="AA98" t="s">
        <v>197</v>
      </c>
      <c r="AB98" t="s">
        <v>198</v>
      </c>
      <c r="AC98" t="s">
        <v>169</v>
      </c>
      <c r="AD98" t="s">
        <v>453</v>
      </c>
      <c r="AE98" t="s">
        <v>178</v>
      </c>
      <c r="AF98" t="s">
        <v>169</v>
      </c>
      <c r="AG98" t="s">
        <v>169</v>
      </c>
      <c r="AH98" t="s">
        <v>172</v>
      </c>
      <c r="AJ98" t="s">
        <v>95</v>
      </c>
    </row>
    <row r="99" spans="2:36">
      <c r="B99">
        <v>68</v>
      </c>
      <c r="C99">
        <v>55</v>
      </c>
      <c r="D99">
        <v>126</v>
      </c>
      <c r="E99" t="s">
        <v>155</v>
      </c>
      <c r="H99">
        <v>2.1792510991E-3</v>
      </c>
      <c r="I99">
        <v>2.1792510990999999E-5</v>
      </c>
      <c r="J99">
        <v>1606</v>
      </c>
      <c r="K99">
        <v>1</v>
      </c>
      <c r="N99">
        <v>0</v>
      </c>
      <c r="V99" s="509"/>
      <c r="W99" s="509"/>
      <c r="X99" s="509">
        <v>44449</v>
      </c>
      <c r="Y99" t="s">
        <v>156</v>
      </c>
      <c r="Z99" t="s">
        <v>200</v>
      </c>
      <c r="AA99" t="s">
        <v>201</v>
      </c>
      <c r="AB99" t="s">
        <v>202</v>
      </c>
      <c r="AC99" t="s">
        <v>169</v>
      </c>
      <c r="AD99" t="s">
        <v>454</v>
      </c>
      <c r="AE99" t="s">
        <v>178</v>
      </c>
      <c r="AF99" t="s">
        <v>169</v>
      </c>
      <c r="AG99" t="s">
        <v>169</v>
      </c>
      <c r="AH99" t="s">
        <v>172</v>
      </c>
      <c r="AJ99" t="s">
        <v>95</v>
      </c>
    </row>
    <row r="100" spans="2:36">
      <c r="B100">
        <v>68</v>
      </c>
      <c r="C100">
        <v>55</v>
      </c>
      <c r="D100">
        <v>127</v>
      </c>
      <c r="E100" t="s">
        <v>155</v>
      </c>
      <c r="H100">
        <v>4.7674160990999999E-3</v>
      </c>
      <c r="I100">
        <v>4.7674160991000002E-5</v>
      </c>
      <c r="J100">
        <v>1607</v>
      </c>
      <c r="K100">
        <v>1</v>
      </c>
      <c r="N100">
        <v>0</v>
      </c>
      <c r="V100" s="509"/>
      <c r="W100" s="509"/>
      <c r="X100" s="509">
        <v>44449</v>
      </c>
      <c r="Y100" t="s">
        <v>156</v>
      </c>
      <c r="Z100" t="s">
        <v>455</v>
      </c>
      <c r="AA100" t="s">
        <v>205</v>
      </c>
      <c r="AB100" t="s">
        <v>243</v>
      </c>
      <c r="AC100" t="s">
        <v>456</v>
      </c>
      <c r="AD100" t="s">
        <v>457</v>
      </c>
      <c r="AE100" t="s">
        <v>293</v>
      </c>
      <c r="AF100" t="s">
        <v>458</v>
      </c>
      <c r="AG100" t="s">
        <v>295</v>
      </c>
      <c r="AH100" t="s">
        <v>210</v>
      </c>
      <c r="AJ100" t="s">
        <v>95</v>
      </c>
    </row>
    <row r="101" spans="2:36">
      <c r="B101">
        <v>68</v>
      </c>
      <c r="C101">
        <v>55</v>
      </c>
      <c r="D101">
        <v>128</v>
      </c>
      <c r="E101" t="s">
        <v>155</v>
      </c>
      <c r="H101">
        <v>3.3619775991E-3</v>
      </c>
      <c r="I101">
        <v>3.3619775990999998E-5</v>
      </c>
      <c r="J101">
        <v>1608</v>
      </c>
      <c r="K101">
        <v>1</v>
      </c>
      <c r="N101">
        <v>0</v>
      </c>
      <c r="V101" s="509"/>
      <c r="W101" s="509"/>
      <c r="X101" s="509">
        <v>44449</v>
      </c>
      <c r="Y101" t="s">
        <v>156</v>
      </c>
      <c r="Z101" t="s">
        <v>459</v>
      </c>
      <c r="AA101" t="s">
        <v>212</v>
      </c>
      <c r="AB101" t="s">
        <v>213</v>
      </c>
      <c r="AC101" t="s">
        <v>460</v>
      </c>
      <c r="AD101" t="s">
        <v>461</v>
      </c>
      <c r="AE101" t="s">
        <v>215</v>
      </c>
      <c r="AF101" t="s">
        <v>462</v>
      </c>
      <c r="AG101" t="s">
        <v>217</v>
      </c>
      <c r="AH101" t="s">
        <v>172</v>
      </c>
      <c r="AJ101" t="s">
        <v>95</v>
      </c>
    </row>
    <row r="102" spans="2:36">
      <c r="B102">
        <v>68</v>
      </c>
      <c r="C102">
        <v>55</v>
      </c>
      <c r="D102">
        <v>129</v>
      </c>
      <c r="E102" t="s">
        <v>155</v>
      </c>
      <c r="H102">
        <v>3.2371330991E-3</v>
      </c>
      <c r="I102">
        <v>3.2371330991000002E-5</v>
      </c>
      <c r="J102">
        <v>1609</v>
      </c>
      <c r="K102">
        <v>1</v>
      </c>
      <c r="N102">
        <v>0</v>
      </c>
      <c r="V102" s="509"/>
      <c r="W102" s="509"/>
      <c r="X102" s="509">
        <v>44449</v>
      </c>
      <c r="Y102" t="s">
        <v>156</v>
      </c>
      <c r="Z102" t="s">
        <v>463</v>
      </c>
      <c r="AA102" t="s">
        <v>158</v>
      </c>
      <c r="AB102" t="s">
        <v>159</v>
      </c>
      <c r="AC102" t="s">
        <v>464</v>
      </c>
      <c r="AD102" t="s">
        <v>465</v>
      </c>
      <c r="AE102" t="s">
        <v>293</v>
      </c>
      <c r="AF102" t="s">
        <v>466</v>
      </c>
      <c r="AG102" t="s">
        <v>295</v>
      </c>
      <c r="AH102" t="s">
        <v>165</v>
      </c>
      <c r="AJ102" t="s">
        <v>95</v>
      </c>
    </row>
    <row r="103" spans="2:36">
      <c r="B103">
        <v>68</v>
      </c>
      <c r="C103">
        <v>55</v>
      </c>
      <c r="D103">
        <v>130</v>
      </c>
      <c r="E103" t="s">
        <v>155</v>
      </c>
      <c r="H103">
        <v>2.1984188990999999E-3</v>
      </c>
      <c r="I103">
        <v>2.1984188990999999E-5</v>
      </c>
      <c r="J103">
        <v>1610</v>
      </c>
      <c r="K103">
        <v>1</v>
      </c>
      <c r="N103">
        <v>0</v>
      </c>
      <c r="V103" s="509"/>
      <c r="W103" s="509"/>
      <c r="X103" s="509">
        <v>44449</v>
      </c>
      <c r="Y103" t="s">
        <v>156</v>
      </c>
      <c r="Z103" t="s">
        <v>166</v>
      </c>
      <c r="AA103" t="s">
        <v>167</v>
      </c>
      <c r="AB103" t="s">
        <v>168</v>
      </c>
      <c r="AC103" t="s">
        <v>169</v>
      </c>
      <c r="AD103" t="s">
        <v>467</v>
      </c>
      <c r="AE103" t="s">
        <v>178</v>
      </c>
      <c r="AF103" t="s">
        <v>169</v>
      </c>
      <c r="AG103" t="s">
        <v>169</v>
      </c>
      <c r="AH103" t="s">
        <v>172</v>
      </c>
      <c r="AJ103" t="s">
        <v>95</v>
      </c>
    </row>
    <row r="104" spans="2:36">
      <c r="B104">
        <v>68</v>
      </c>
      <c r="C104">
        <v>55</v>
      </c>
      <c r="D104">
        <v>131</v>
      </c>
      <c r="E104" t="s">
        <v>155</v>
      </c>
      <c r="H104">
        <v>3.3631945991E-3</v>
      </c>
      <c r="I104">
        <v>3.3631945991000002E-5</v>
      </c>
      <c r="J104">
        <v>1701</v>
      </c>
      <c r="K104">
        <v>1</v>
      </c>
      <c r="N104">
        <v>8</v>
      </c>
      <c r="V104" s="509"/>
      <c r="W104" s="509"/>
      <c r="X104" s="509">
        <v>44449</v>
      </c>
      <c r="Y104" t="s">
        <v>156</v>
      </c>
      <c r="Z104" t="s">
        <v>421</v>
      </c>
      <c r="AA104" t="s">
        <v>174</v>
      </c>
      <c r="AB104" t="s">
        <v>175</v>
      </c>
      <c r="AC104" t="s">
        <v>169</v>
      </c>
      <c r="AD104" t="s">
        <v>468</v>
      </c>
      <c r="AE104" t="s">
        <v>171</v>
      </c>
      <c r="AF104" t="s">
        <v>169</v>
      </c>
      <c r="AG104" t="s">
        <v>169</v>
      </c>
      <c r="AH104" t="s">
        <v>172</v>
      </c>
      <c r="AJ104" t="s">
        <v>96</v>
      </c>
    </row>
    <row r="105" spans="2:36">
      <c r="B105">
        <v>68</v>
      </c>
      <c r="C105">
        <v>55</v>
      </c>
      <c r="D105">
        <v>132</v>
      </c>
      <c r="E105" t="s">
        <v>155</v>
      </c>
      <c r="H105">
        <v>3.3823623990999999E-3</v>
      </c>
      <c r="I105">
        <v>3.3823623991000002E-5</v>
      </c>
      <c r="J105">
        <v>1702</v>
      </c>
      <c r="K105">
        <v>1</v>
      </c>
      <c r="N105">
        <v>0</v>
      </c>
      <c r="V105" s="509"/>
      <c r="W105" s="509"/>
      <c r="X105" s="509">
        <v>44449</v>
      </c>
      <c r="Y105" t="s">
        <v>156</v>
      </c>
      <c r="Z105" t="s">
        <v>469</v>
      </c>
      <c r="AA105" t="s">
        <v>181</v>
      </c>
      <c r="AB105" t="s">
        <v>182</v>
      </c>
      <c r="AC105" t="s">
        <v>470</v>
      </c>
      <c r="AD105" t="s">
        <v>471</v>
      </c>
      <c r="AE105" t="s">
        <v>215</v>
      </c>
      <c r="AF105" t="s">
        <v>472</v>
      </c>
      <c r="AG105" t="s">
        <v>217</v>
      </c>
      <c r="AH105" t="s">
        <v>165</v>
      </c>
      <c r="AJ105" t="s">
        <v>95</v>
      </c>
    </row>
    <row r="106" spans="2:36">
      <c r="B106">
        <v>68</v>
      </c>
      <c r="C106">
        <v>55</v>
      </c>
      <c r="D106">
        <v>133</v>
      </c>
      <c r="E106" t="s">
        <v>155</v>
      </c>
      <c r="H106">
        <v>3.5123791990999999E-3</v>
      </c>
      <c r="I106">
        <v>3.5123791990999999E-5</v>
      </c>
      <c r="J106">
        <v>1703</v>
      </c>
      <c r="K106">
        <v>1</v>
      </c>
      <c r="N106">
        <v>0</v>
      </c>
      <c r="V106" s="509"/>
      <c r="W106" s="509"/>
      <c r="X106" s="509">
        <v>44449</v>
      </c>
      <c r="Y106" t="s">
        <v>156</v>
      </c>
      <c r="Z106" t="s">
        <v>473</v>
      </c>
      <c r="AA106" t="s">
        <v>187</v>
      </c>
      <c r="AB106" t="s">
        <v>188</v>
      </c>
      <c r="AC106" t="s">
        <v>474</v>
      </c>
      <c r="AD106" t="s">
        <v>475</v>
      </c>
      <c r="AE106" t="s">
        <v>215</v>
      </c>
      <c r="AF106" t="s">
        <v>476</v>
      </c>
      <c r="AG106" t="s">
        <v>217</v>
      </c>
      <c r="AH106" t="s">
        <v>165</v>
      </c>
      <c r="AJ106" t="s">
        <v>95</v>
      </c>
    </row>
    <row r="107" spans="2:36">
      <c r="B107">
        <v>68</v>
      </c>
      <c r="C107">
        <v>55</v>
      </c>
      <c r="D107">
        <v>134</v>
      </c>
      <c r="E107" t="s">
        <v>155</v>
      </c>
      <c r="H107">
        <v>2.2065322991000002E-3</v>
      </c>
      <c r="I107">
        <v>2.2065322991E-5</v>
      </c>
      <c r="J107">
        <v>1704</v>
      </c>
      <c r="K107">
        <v>1</v>
      </c>
      <c r="N107">
        <v>0</v>
      </c>
      <c r="V107" s="509"/>
      <c r="W107" s="509"/>
      <c r="X107" s="509">
        <v>44449</v>
      </c>
      <c r="Y107" t="s">
        <v>156</v>
      </c>
      <c r="Z107" t="s">
        <v>192</v>
      </c>
      <c r="AA107" t="s">
        <v>193</v>
      </c>
      <c r="AB107" t="s">
        <v>194</v>
      </c>
      <c r="AC107" t="s">
        <v>169</v>
      </c>
      <c r="AD107" t="s">
        <v>477</v>
      </c>
      <c r="AE107" t="s">
        <v>178</v>
      </c>
      <c r="AF107" t="s">
        <v>169</v>
      </c>
      <c r="AG107" t="s">
        <v>169</v>
      </c>
      <c r="AH107" t="s">
        <v>172</v>
      </c>
      <c r="AJ107" t="s">
        <v>95</v>
      </c>
    </row>
    <row r="108" spans="2:36">
      <c r="B108">
        <v>68</v>
      </c>
      <c r="C108">
        <v>55</v>
      </c>
      <c r="D108">
        <v>135</v>
      </c>
      <c r="E108" t="s">
        <v>155</v>
      </c>
      <c r="H108">
        <v>2.2784370990999998E-3</v>
      </c>
      <c r="I108">
        <v>2.2784370990999999E-5</v>
      </c>
      <c r="J108">
        <v>1705</v>
      </c>
      <c r="K108">
        <v>1</v>
      </c>
      <c r="N108">
        <v>8</v>
      </c>
      <c r="V108" s="509"/>
      <c r="W108" s="509"/>
      <c r="X108" s="509">
        <v>44449</v>
      </c>
      <c r="Y108" t="s">
        <v>156</v>
      </c>
      <c r="Z108" t="s">
        <v>196</v>
      </c>
      <c r="AA108" t="s">
        <v>197</v>
      </c>
      <c r="AB108" t="s">
        <v>198</v>
      </c>
      <c r="AC108" t="s">
        <v>169</v>
      </c>
      <c r="AD108" t="s">
        <v>478</v>
      </c>
      <c r="AE108" t="s">
        <v>171</v>
      </c>
      <c r="AF108" t="s">
        <v>169</v>
      </c>
      <c r="AG108" t="s">
        <v>169</v>
      </c>
      <c r="AH108" t="s">
        <v>172</v>
      </c>
      <c r="AJ108" t="s">
        <v>96</v>
      </c>
    </row>
    <row r="109" spans="2:36">
      <c r="B109">
        <v>68</v>
      </c>
      <c r="C109">
        <v>55</v>
      </c>
      <c r="D109">
        <v>136</v>
      </c>
      <c r="E109" t="s">
        <v>155</v>
      </c>
      <c r="H109">
        <v>2.1792510991E-3</v>
      </c>
      <c r="I109">
        <v>2.1792510990999999E-5</v>
      </c>
      <c r="J109">
        <v>1706</v>
      </c>
      <c r="K109">
        <v>1</v>
      </c>
      <c r="N109">
        <v>8</v>
      </c>
      <c r="V109" s="509"/>
      <c r="W109" s="509"/>
      <c r="X109" s="509">
        <v>44449</v>
      </c>
      <c r="Y109" t="s">
        <v>156</v>
      </c>
      <c r="Z109" t="s">
        <v>200</v>
      </c>
      <c r="AA109" t="s">
        <v>201</v>
      </c>
      <c r="AB109" t="s">
        <v>202</v>
      </c>
      <c r="AC109" t="s">
        <v>169</v>
      </c>
      <c r="AD109" t="s">
        <v>479</v>
      </c>
      <c r="AE109" t="s">
        <v>171</v>
      </c>
      <c r="AF109" t="s">
        <v>169</v>
      </c>
      <c r="AG109" t="s">
        <v>169</v>
      </c>
      <c r="AH109" t="s">
        <v>172</v>
      </c>
      <c r="AJ109" t="s">
        <v>96</v>
      </c>
    </row>
    <row r="110" spans="2:36">
      <c r="B110">
        <v>68</v>
      </c>
      <c r="C110">
        <v>55</v>
      </c>
      <c r="D110">
        <v>137</v>
      </c>
      <c r="E110" t="s">
        <v>155</v>
      </c>
      <c r="H110">
        <v>4.8004779990999998E-3</v>
      </c>
      <c r="I110">
        <v>4.8004779991000001E-5</v>
      </c>
      <c r="J110">
        <v>1707</v>
      </c>
      <c r="K110">
        <v>1</v>
      </c>
      <c r="N110">
        <v>0</v>
      </c>
      <c r="V110" s="509"/>
      <c r="W110" s="509"/>
      <c r="X110" s="509">
        <v>44449</v>
      </c>
      <c r="Y110" t="s">
        <v>156</v>
      </c>
      <c r="Z110" t="s">
        <v>480</v>
      </c>
      <c r="AA110" t="s">
        <v>205</v>
      </c>
      <c r="AB110" t="s">
        <v>206</v>
      </c>
      <c r="AC110" t="s">
        <v>407</v>
      </c>
      <c r="AD110" t="s">
        <v>481</v>
      </c>
      <c r="AE110" t="s">
        <v>293</v>
      </c>
      <c r="AF110" t="s">
        <v>482</v>
      </c>
      <c r="AG110" t="s">
        <v>295</v>
      </c>
      <c r="AH110" t="s">
        <v>210</v>
      </c>
      <c r="AJ110" t="s">
        <v>95</v>
      </c>
    </row>
    <row r="111" spans="2:36">
      <c r="B111">
        <v>68</v>
      </c>
      <c r="C111">
        <v>55</v>
      </c>
      <c r="D111">
        <v>138</v>
      </c>
      <c r="E111" t="s">
        <v>155</v>
      </c>
      <c r="H111">
        <v>3.2469705991000001E-3</v>
      </c>
      <c r="I111">
        <v>3.2469705990999999E-5</v>
      </c>
      <c r="J111">
        <v>1708</v>
      </c>
      <c r="K111">
        <v>1</v>
      </c>
      <c r="N111">
        <v>8</v>
      </c>
      <c r="V111" s="509"/>
      <c r="W111" s="509"/>
      <c r="X111" s="509">
        <v>44449</v>
      </c>
      <c r="Y111" t="s">
        <v>156</v>
      </c>
      <c r="Z111" t="s">
        <v>436</v>
      </c>
      <c r="AA111" t="s">
        <v>212</v>
      </c>
      <c r="AB111" t="s">
        <v>213</v>
      </c>
      <c r="AC111" t="s">
        <v>169</v>
      </c>
      <c r="AD111" t="s">
        <v>483</v>
      </c>
      <c r="AE111" t="s">
        <v>171</v>
      </c>
      <c r="AF111" t="s">
        <v>169</v>
      </c>
      <c r="AG111" t="s">
        <v>169</v>
      </c>
      <c r="AH111" t="s">
        <v>172</v>
      </c>
      <c r="AJ111" t="s">
        <v>96</v>
      </c>
    </row>
    <row r="112" spans="2:36">
      <c r="B112">
        <v>68</v>
      </c>
      <c r="C112">
        <v>55</v>
      </c>
      <c r="D112">
        <v>139</v>
      </c>
      <c r="E112" t="s">
        <v>155</v>
      </c>
      <c r="H112">
        <v>3.0988001991E-3</v>
      </c>
      <c r="I112">
        <v>3.0988001990999998E-5</v>
      </c>
      <c r="J112">
        <v>1709</v>
      </c>
      <c r="K112">
        <v>1</v>
      </c>
      <c r="N112">
        <v>8</v>
      </c>
      <c r="V112" s="509"/>
      <c r="W112" s="509"/>
      <c r="X112" s="509">
        <v>44449</v>
      </c>
      <c r="Y112" t="s">
        <v>156</v>
      </c>
      <c r="Z112" t="s">
        <v>364</v>
      </c>
      <c r="AA112" t="s">
        <v>158</v>
      </c>
      <c r="AB112" t="s">
        <v>159</v>
      </c>
      <c r="AC112" t="s">
        <v>169</v>
      </c>
      <c r="AD112" t="s">
        <v>484</v>
      </c>
      <c r="AE112" t="s">
        <v>171</v>
      </c>
      <c r="AF112" t="s">
        <v>169</v>
      </c>
      <c r="AG112" t="s">
        <v>169</v>
      </c>
      <c r="AH112" t="s">
        <v>172</v>
      </c>
      <c r="AJ112" t="s">
        <v>96</v>
      </c>
    </row>
    <row r="113" spans="2:36">
      <c r="B113">
        <v>68</v>
      </c>
      <c r="C113">
        <v>55</v>
      </c>
      <c r="D113">
        <v>140</v>
      </c>
      <c r="E113" t="s">
        <v>155</v>
      </c>
      <c r="H113">
        <v>2.1984188990999999E-3</v>
      </c>
      <c r="I113">
        <v>2.1984188990999999E-5</v>
      </c>
      <c r="J113">
        <v>1710</v>
      </c>
      <c r="K113">
        <v>1</v>
      </c>
      <c r="N113">
        <v>8</v>
      </c>
      <c r="V113" s="509"/>
      <c r="W113" s="509"/>
      <c r="X113" s="509">
        <v>44449</v>
      </c>
      <c r="Y113" t="s">
        <v>156</v>
      </c>
      <c r="Z113" t="s">
        <v>166</v>
      </c>
      <c r="AA113" t="s">
        <v>167</v>
      </c>
      <c r="AB113" t="s">
        <v>168</v>
      </c>
      <c r="AC113" t="s">
        <v>169</v>
      </c>
      <c r="AD113" t="s">
        <v>485</v>
      </c>
      <c r="AE113" t="s">
        <v>171</v>
      </c>
      <c r="AF113" t="s">
        <v>169</v>
      </c>
      <c r="AG113" t="s">
        <v>169</v>
      </c>
      <c r="AH113" t="s">
        <v>172</v>
      </c>
      <c r="AJ113" t="s">
        <v>96</v>
      </c>
    </row>
    <row r="114" spans="2:36">
      <c r="B114">
        <v>68</v>
      </c>
      <c r="C114">
        <v>55</v>
      </c>
      <c r="D114">
        <v>141</v>
      </c>
      <c r="E114" t="s">
        <v>155</v>
      </c>
      <c r="H114">
        <v>3.4730292990999998E-3</v>
      </c>
      <c r="I114">
        <v>3.4730292991E-5</v>
      </c>
      <c r="J114">
        <v>1801</v>
      </c>
      <c r="K114">
        <v>1</v>
      </c>
      <c r="N114">
        <v>0</v>
      </c>
      <c r="V114" s="509"/>
      <c r="W114" s="509"/>
      <c r="X114" s="509">
        <v>44449</v>
      </c>
      <c r="Y114" t="s">
        <v>156</v>
      </c>
      <c r="Z114" t="s">
        <v>296</v>
      </c>
      <c r="AA114" t="s">
        <v>174</v>
      </c>
      <c r="AB114" t="s">
        <v>225</v>
      </c>
      <c r="AC114" t="s">
        <v>486</v>
      </c>
      <c r="AD114" t="s">
        <v>487</v>
      </c>
      <c r="AE114" t="s">
        <v>215</v>
      </c>
      <c r="AF114" t="s">
        <v>488</v>
      </c>
      <c r="AG114" t="s">
        <v>217</v>
      </c>
      <c r="AH114" t="s">
        <v>172</v>
      </c>
      <c r="AJ114" t="s">
        <v>95</v>
      </c>
    </row>
    <row r="115" spans="2:36">
      <c r="B115">
        <v>68</v>
      </c>
      <c r="C115">
        <v>55</v>
      </c>
      <c r="D115">
        <v>142</v>
      </c>
      <c r="E115" t="s">
        <v>155</v>
      </c>
      <c r="H115">
        <v>3.3009244990999998E-3</v>
      </c>
      <c r="I115">
        <v>3.3009244991000003E-5</v>
      </c>
      <c r="J115">
        <v>1802</v>
      </c>
      <c r="K115">
        <v>1</v>
      </c>
      <c r="N115">
        <v>0</v>
      </c>
      <c r="V115" s="509"/>
      <c r="W115" s="509"/>
      <c r="X115" s="509">
        <v>44449</v>
      </c>
      <c r="Y115" t="s">
        <v>156</v>
      </c>
      <c r="Z115" t="s">
        <v>489</v>
      </c>
      <c r="AA115" t="s">
        <v>181</v>
      </c>
      <c r="AB115" t="s">
        <v>230</v>
      </c>
      <c r="AC115" t="s">
        <v>490</v>
      </c>
      <c r="AD115" t="s">
        <v>491</v>
      </c>
      <c r="AE115" t="s">
        <v>215</v>
      </c>
      <c r="AF115" t="s">
        <v>492</v>
      </c>
      <c r="AG115" t="s">
        <v>217</v>
      </c>
      <c r="AH115" t="s">
        <v>172</v>
      </c>
      <c r="AJ115" t="s">
        <v>95</v>
      </c>
    </row>
    <row r="116" spans="2:36">
      <c r="B116">
        <v>68</v>
      </c>
      <c r="C116">
        <v>55</v>
      </c>
      <c r="D116">
        <v>143</v>
      </c>
      <c r="E116" t="s">
        <v>155</v>
      </c>
      <c r="H116">
        <v>3.4889517990999998E-3</v>
      </c>
      <c r="I116">
        <v>3.4889517990999998E-5</v>
      </c>
      <c r="J116">
        <v>1803</v>
      </c>
      <c r="K116">
        <v>1</v>
      </c>
      <c r="N116">
        <v>0</v>
      </c>
      <c r="V116" s="509"/>
      <c r="W116" s="509"/>
      <c r="X116" s="509">
        <v>44449</v>
      </c>
      <c r="Y116" t="s">
        <v>156</v>
      </c>
      <c r="Z116" t="s">
        <v>493</v>
      </c>
      <c r="AA116" t="s">
        <v>187</v>
      </c>
      <c r="AB116" t="s">
        <v>235</v>
      </c>
      <c r="AC116" t="s">
        <v>494</v>
      </c>
      <c r="AD116" t="s">
        <v>495</v>
      </c>
      <c r="AE116" t="s">
        <v>215</v>
      </c>
      <c r="AF116" t="s">
        <v>496</v>
      </c>
      <c r="AG116" t="s">
        <v>217</v>
      </c>
      <c r="AH116" t="s">
        <v>165</v>
      </c>
      <c r="AJ116" t="s">
        <v>95</v>
      </c>
    </row>
    <row r="117" spans="2:36">
      <c r="B117">
        <v>68</v>
      </c>
      <c r="C117">
        <v>55</v>
      </c>
      <c r="D117">
        <v>144</v>
      </c>
      <c r="E117" t="s">
        <v>155</v>
      </c>
      <c r="H117">
        <v>2.2065322991000002E-3</v>
      </c>
      <c r="I117">
        <v>2.2065322991E-5</v>
      </c>
      <c r="J117">
        <v>1804</v>
      </c>
      <c r="K117">
        <v>1</v>
      </c>
      <c r="N117">
        <v>0</v>
      </c>
      <c r="V117" s="509"/>
      <c r="W117" s="509"/>
      <c r="X117" s="509">
        <v>44449</v>
      </c>
      <c r="Y117" t="s">
        <v>156</v>
      </c>
      <c r="Z117" t="s">
        <v>192</v>
      </c>
      <c r="AA117" t="s">
        <v>193</v>
      </c>
      <c r="AB117" t="s">
        <v>194</v>
      </c>
      <c r="AC117" t="s">
        <v>169</v>
      </c>
      <c r="AD117" t="s">
        <v>497</v>
      </c>
      <c r="AE117" t="s">
        <v>178</v>
      </c>
      <c r="AF117" t="s">
        <v>169</v>
      </c>
      <c r="AG117" t="s">
        <v>169</v>
      </c>
      <c r="AH117" t="s">
        <v>172</v>
      </c>
      <c r="AJ117" t="s">
        <v>95</v>
      </c>
    </row>
    <row r="118" spans="2:36">
      <c r="B118">
        <v>68</v>
      </c>
      <c r="C118">
        <v>55</v>
      </c>
      <c r="D118">
        <v>145</v>
      </c>
      <c r="E118" t="s">
        <v>155</v>
      </c>
      <c r="H118">
        <v>2.2784370990999998E-3</v>
      </c>
      <c r="I118">
        <v>2.2784370990999999E-5</v>
      </c>
      <c r="J118">
        <v>1805</v>
      </c>
      <c r="K118">
        <v>1</v>
      </c>
      <c r="N118">
        <v>0</v>
      </c>
      <c r="V118" s="509"/>
      <c r="W118" s="509"/>
      <c r="X118" s="509">
        <v>44449</v>
      </c>
      <c r="Y118" t="s">
        <v>156</v>
      </c>
      <c r="Z118" t="s">
        <v>196</v>
      </c>
      <c r="AA118" t="s">
        <v>197</v>
      </c>
      <c r="AB118" t="s">
        <v>198</v>
      </c>
      <c r="AC118" t="s">
        <v>169</v>
      </c>
      <c r="AD118" t="s">
        <v>498</v>
      </c>
      <c r="AE118" t="s">
        <v>178</v>
      </c>
      <c r="AF118" t="s">
        <v>169</v>
      </c>
      <c r="AG118" t="s">
        <v>169</v>
      </c>
      <c r="AH118" t="s">
        <v>172</v>
      </c>
      <c r="AJ118" t="s">
        <v>95</v>
      </c>
    </row>
    <row r="119" spans="2:36">
      <c r="B119">
        <v>68</v>
      </c>
      <c r="C119">
        <v>55</v>
      </c>
      <c r="D119">
        <v>146</v>
      </c>
      <c r="E119" t="s">
        <v>155</v>
      </c>
      <c r="H119">
        <v>2.2244830991000001E-3</v>
      </c>
      <c r="I119">
        <v>2.2244830990999999E-5</v>
      </c>
      <c r="J119">
        <v>1806</v>
      </c>
      <c r="K119">
        <v>1</v>
      </c>
      <c r="N119">
        <v>8</v>
      </c>
      <c r="V119" s="509"/>
      <c r="W119" s="509"/>
      <c r="X119" s="509">
        <v>44449</v>
      </c>
      <c r="Y119" t="s">
        <v>156</v>
      </c>
      <c r="Z119" t="s">
        <v>200</v>
      </c>
      <c r="AA119" t="s">
        <v>201</v>
      </c>
      <c r="AB119" t="s">
        <v>202</v>
      </c>
      <c r="AC119" t="s">
        <v>169</v>
      </c>
      <c r="AD119" t="s">
        <v>499</v>
      </c>
      <c r="AE119" t="s">
        <v>178</v>
      </c>
      <c r="AF119" t="s">
        <v>169</v>
      </c>
      <c r="AG119" t="s">
        <v>169</v>
      </c>
      <c r="AH119" t="s">
        <v>165</v>
      </c>
      <c r="AJ119" t="s">
        <v>96</v>
      </c>
    </row>
    <row r="120" spans="2:36">
      <c r="B120">
        <v>68</v>
      </c>
      <c r="C120">
        <v>55</v>
      </c>
      <c r="D120">
        <v>147</v>
      </c>
      <c r="E120" t="s">
        <v>155</v>
      </c>
      <c r="H120">
        <v>4.8345541991E-3</v>
      </c>
      <c r="I120">
        <v>4.8345541990999999E-5</v>
      </c>
      <c r="J120">
        <v>1807</v>
      </c>
      <c r="K120">
        <v>1</v>
      </c>
      <c r="N120">
        <v>0</v>
      </c>
      <c r="V120" s="509"/>
      <c r="W120" s="509"/>
      <c r="X120" s="509">
        <v>44449</v>
      </c>
      <c r="Y120" t="s">
        <v>156</v>
      </c>
      <c r="Z120" t="s">
        <v>500</v>
      </c>
      <c r="AA120" t="s">
        <v>205</v>
      </c>
      <c r="AB120" t="s">
        <v>243</v>
      </c>
      <c r="AC120" t="s">
        <v>501</v>
      </c>
      <c r="AD120" t="s">
        <v>502</v>
      </c>
      <c r="AE120" t="s">
        <v>293</v>
      </c>
      <c r="AF120" t="s">
        <v>503</v>
      </c>
      <c r="AG120" t="s">
        <v>295</v>
      </c>
      <c r="AH120" t="s">
        <v>504</v>
      </c>
      <c r="AJ120" t="s">
        <v>95</v>
      </c>
    </row>
    <row r="121" spans="2:36">
      <c r="B121">
        <v>68</v>
      </c>
      <c r="C121">
        <v>55</v>
      </c>
      <c r="D121">
        <v>148</v>
      </c>
      <c r="E121" t="s">
        <v>155</v>
      </c>
      <c r="H121">
        <v>3.2469705991000001E-3</v>
      </c>
      <c r="I121">
        <v>3.2469705990999999E-5</v>
      </c>
      <c r="J121">
        <v>1808</v>
      </c>
      <c r="K121">
        <v>1</v>
      </c>
      <c r="N121">
        <v>8</v>
      </c>
      <c r="V121" s="509"/>
      <c r="W121" s="509"/>
      <c r="X121" s="509">
        <v>44449</v>
      </c>
      <c r="Y121" t="s">
        <v>156</v>
      </c>
      <c r="Z121" t="s">
        <v>436</v>
      </c>
      <c r="AA121" t="s">
        <v>212</v>
      </c>
      <c r="AB121" t="s">
        <v>213</v>
      </c>
      <c r="AC121" t="s">
        <v>169</v>
      </c>
      <c r="AD121" t="s">
        <v>505</v>
      </c>
      <c r="AE121" t="s">
        <v>221</v>
      </c>
      <c r="AF121" t="s">
        <v>169</v>
      </c>
      <c r="AG121" t="s">
        <v>169</v>
      </c>
      <c r="AH121" t="s">
        <v>172</v>
      </c>
      <c r="AJ121" t="s">
        <v>96</v>
      </c>
    </row>
    <row r="122" spans="2:36">
      <c r="B122">
        <v>68</v>
      </c>
      <c r="C122">
        <v>55</v>
      </c>
      <c r="D122">
        <v>149</v>
      </c>
      <c r="E122" t="s">
        <v>155</v>
      </c>
      <c r="H122">
        <v>3.0988001991E-3</v>
      </c>
      <c r="I122">
        <v>3.0988001990999998E-5</v>
      </c>
      <c r="J122">
        <v>1809</v>
      </c>
      <c r="K122">
        <v>1</v>
      </c>
      <c r="N122">
        <v>8</v>
      </c>
      <c r="V122" s="509"/>
      <c r="W122" s="509"/>
      <c r="X122" s="509">
        <v>44449</v>
      </c>
      <c r="Y122" t="s">
        <v>156</v>
      </c>
      <c r="Z122" t="s">
        <v>364</v>
      </c>
      <c r="AA122" t="s">
        <v>158</v>
      </c>
      <c r="AB122" t="s">
        <v>159</v>
      </c>
      <c r="AC122" t="s">
        <v>169</v>
      </c>
      <c r="AD122" t="s">
        <v>506</v>
      </c>
      <c r="AE122" t="s">
        <v>221</v>
      </c>
      <c r="AF122" t="s">
        <v>169</v>
      </c>
      <c r="AG122" t="s">
        <v>169</v>
      </c>
      <c r="AH122" t="s">
        <v>172</v>
      </c>
      <c r="AJ122" t="s">
        <v>96</v>
      </c>
    </row>
    <row r="123" spans="2:36">
      <c r="B123">
        <v>68</v>
      </c>
      <c r="C123">
        <v>55</v>
      </c>
      <c r="D123">
        <v>150</v>
      </c>
      <c r="E123" t="s">
        <v>155</v>
      </c>
      <c r="H123">
        <v>2.1984188990999999E-3</v>
      </c>
      <c r="I123">
        <v>2.1984188990999999E-5</v>
      </c>
      <c r="J123">
        <v>1810</v>
      </c>
      <c r="K123">
        <v>1</v>
      </c>
      <c r="N123">
        <v>0</v>
      </c>
      <c r="V123" s="509"/>
      <c r="W123" s="509"/>
      <c r="X123" s="509">
        <v>44449</v>
      </c>
      <c r="Y123" t="s">
        <v>156</v>
      </c>
      <c r="Z123" t="s">
        <v>166</v>
      </c>
      <c r="AA123" t="s">
        <v>167</v>
      </c>
      <c r="AB123" t="s">
        <v>168</v>
      </c>
      <c r="AC123" t="s">
        <v>169</v>
      </c>
      <c r="AD123" t="s">
        <v>507</v>
      </c>
      <c r="AE123" t="s">
        <v>178</v>
      </c>
      <c r="AF123" t="s">
        <v>169</v>
      </c>
      <c r="AG123" t="s">
        <v>169</v>
      </c>
      <c r="AH123" t="s">
        <v>172</v>
      </c>
      <c r="AJ123" t="s">
        <v>95</v>
      </c>
    </row>
    <row r="124" spans="2:36">
      <c r="B124">
        <v>68</v>
      </c>
      <c r="C124">
        <v>55</v>
      </c>
      <c r="D124">
        <v>151</v>
      </c>
      <c r="E124" t="s">
        <v>155</v>
      </c>
      <c r="H124">
        <v>3.3631945991E-3</v>
      </c>
      <c r="I124">
        <v>3.3631945991000002E-5</v>
      </c>
      <c r="J124">
        <v>1901</v>
      </c>
      <c r="K124">
        <v>1</v>
      </c>
      <c r="N124">
        <v>8</v>
      </c>
      <c r="V124" s="509"/>
      <c r="W124" s="509"/>
      <c r="X124" s="509">
        <v>44449</v>
      </c>
      <c r="Y124" t="s">
        <v>156</v>
      </c>
      <c r="Z124" t="s">
        <v>421</v>
      </c>
      <c r="AA124" t="s">
        <v>174</v>
      </c>
      <c r="AB124" t="s">
        <v>175</v>
      </c>
      <c r="AC124" t="s">
        <v>169</v>
      </c>
      <c r="AD124" t="s">
        <v>508</v>
      </c>
      <c r="AE124" t="s">
        <v>178</v>
      </c>
      <c r="AF124" t="s">
        <v>169</v>
      </c>
      <c r="AG124" t="s">
        <v>169</v>
      </c>
      <c r="AH124" t="s">
        <v>172</v>
      </c>
      <c r="AJ124" t="s">
        <v>96</v>
      </c>
    </row>
    <row r="125" spans="2:36">
      <c r="B125">
        <v>68</v>
      </c>
      <c r="C125">
        <v>55</v>
      </c>
      <c r="D125">
        <v>152</v>
      </c>
      <c r="E125" t="s">
        <v>155</v>
      </c>
      <c r="H125">
        <v>3.3523429991000001E-3</v>
      </c>
      <c r="I125">
        <v>3.3523429990999997E-5</v>
      </c>
      <c r="J125">
        <v>1902</v>
      </c>
      <c r="K125">
        <v>1</v>
      </c>
      <c r="N125">
        <v>0</v>
      </c>
      <c r="V125" s="509"/>
      <c r="W125" s="509"/>
      <c r="X125" s="509">
        <v>44449</v>
      </c>
      <c r="Y125" t="s">
        <v>156</v>
      </c>
      <c r="Z125" t="s">
        <v>509</v>
      </c>
      <c r="AA125" t="s">
        <v>181</v>
      </c>
      <c r="AB125" t="s">
        <v>182</v>
      </c>
      <c r="AC125" t="s">
        <v>510</v>
      </c>
      <c r="AD125" t="s">
        <v>511</v>
      </c>
      <c r="AE125" t="s">
        <v>215</v>
      </c>
      <c r="AF125" t="s">
        <v>512</v>
      </c>
      <c r="AG125" t="s">
        <v>217</v>
      </c>
      <c r="AH125" t="s">
        <v>172</v>
      </c>
      <c r="AJ125" t="s">
        <v>95</v>
      </c>
    </row>
    <row r="126" spans="2:36">
      <c r="B126">
        <v>68</v>
      </c>
      <c r="C126">
        <v>55</v>
      </c>
      <c r="D126">
        <v>153</v>
      </c>
      <c r="E126" t="s">
        <v>155</v>
      </c>
      <c r="H126">
        <v>3.4734349990999999E-3</v>
      </c>
      <c r="I126">
        <v>3.4734349990999998E-5</v>
      </c>
      <c r="J126">
        <v>1903</v>
      </c>
      <c r="K126">
        <v>1</v>
      </c>
      <c r="N126">
        <v>0</v>
      </c>
      <c r="V126" s="509"/>
      <c r="W126" s="509"/>
      <c r="X126" s="509">
        <v>44449</v>
      </c>
      <c r="Y126" t="s">
        <v>156</v>
      </c>
      <c r="Z126" t="s">
        <v>513</v>
      </c>
      <c r="AA126" t="s">
        <v>187</v>
      </c>
      <c r="AB126" t="s">
        <v>188</v>
      </c>
      <c r="AC126" t="s">
        <v>514</v>
      </c>
      <c r="AD126" t="s">
        <v>515</v>
      </c>
      <c r="AE126" t="s">
        <v>215</v>
      </c>
      <c r="AF126" t="s">
        <v>516</v>
      </c>
      <c r="AG126" t="s">
        <v>217</v>
      </c>
      <c r="AH126" t="s">
        <v>172</v>
      </c>
      <c r="AJ126" t="s">
        <v>95</v>
      </c>
    </row>
    <row r="127" spans="2:36">
      <c r="B127">
        <v>68</v>
      </c>
      <c r="C127">
        <v>55</v>
      </c>
      <c r="D127">
        <v>154</v>
      </c>
      <c r="E127" t="s">
        <v>155</v>
      </c>
      <c r="H127">
        <v>2.2517643990999999E-3</v>
      </c>
      <c r="I127">
        <v>2.2517643991E-5</v>
      </c>
      <c r="J127">
        <v>1904</v>
      </c>
      <c r="K127">
        <v>1</v>
      </c>
      <c r="N127">
        <v>0</v>
      </c>
      <c r="V127" s="509"/>
      <c r="W127" s="509"/>
      <c r="X127" s="509">
        <v>44449</v>
      </c>
      <c r="Y127" t="s">
        <v>156</v>
      </c>
      <c r="Z127" t="s">
        <v>192</v>
      </c>
      <c r="AA127" t="s">
        <v>193</v>
      </c>
      <c r="AB127" t="s">
        <v>194</v>
      </c>
      <c r="AC127" t="s">
        <v>169</v>
      </c>
      <c r="AD127" t="s">
        <v>517</v>
      </c>
      <c r="AE127" t="s">
        <v>178</v>
      </c>
      <c r="AF127" t="s">
        <v>169</v>
      </c>
      <c r="AG127" t="s">
        <v>169</v>
      </c>
      <c r="AH127" t="s">
        <v>165</v>
      </c>
      <c r="AJ127" t="s">
        <v>95</v>
      </c>
    </row>
    <row r="128" spans="2:36">
      <c r="B128">
        <v>68</v>
      </c>
      <c r="C128">
        <v>55</v>
      </c>
      <c r="D128">
        <v>155</v>
      </c>
      <c r="E128" t="s">
        <v>155</v>
      </c>
      <c r="H128">
        <v>2.2784370990999998E-3</v>
      </c>
      <c r="I128">
        <v>2.2784370990999999E-5</v>
      </c>
      <c r="J128">
        <v>1905</v>
      </c>
      <c r="K128">
        <v>1</v>
      </c>
      <c r="N128">
        <v>8</v>
      </c>
      <c r="V128" s="509"/>
      <c r="W128" s="509"/>
      <c r="X128" s="509">
        <v>44449</v>
      </c>
      <c r="Y128" t="s">
        <v>156</v>
      </c>
      <c r="Z128" t="s">
        <v>196</v>
      </c>
      <c r="AA128" t="s">
        <v>197</v>
      </c>
      <c r="AB128" t="s">
        <v>198</v>
      </c>
      <c r="AC128" t="s">
        <v>169</v>
      </c>
      <c r="AD128" t="s">
        <v>518</v>
      </c>
      <c r="AE128" t="s">
        <v>178</v>
      </c>
      <c r="AF128" t="s">
        <v>169</v>
      </c>
      <c r="AG128" t="s">
        <v>169</v>
      </c>
      <c r="AH128" t="s">
        <v>172</v>
      </c>
      <c r="AJ128" t="s">
        <v>96</v>
      </c>
    </row>
    <row r="129" spans="2:36">
      <c r="B129">
        <v>68</v>
      </c>
      <c r="C129">
        <v>55</v>
      </c>
      <c r="D129">
        <v>156</v>
      </c>
      <c r="E129" t="s">
        <v>155</v>
      </c>
      <c r="H129">
        <v>2.1792510991E-3</v>
      </c>
      <c r="I129">
        <v>2.1792510990999999E-5</v>
      </c>
      <c r="J129">
        <v>1906</v>
      </c>
      <c r="K129">
        <v>1</v>
      </c>
      <c r="N129">
        <v>8</v>
      </c>
      <c r="V129" s="509"/>
      <c r="W129" s="509"/>
      <c r="X129" s="509">
        <v>44449</v>
      </c>
      <c r="Y129" t="s">
        <v>156</v>
      </c>
      <c r="Z129" t="s">
        <v>200</v>
      </c>
      <c r="AA129" t="s">
        <v>201</v>
      </c>
      <c r="AB129" t="s">
        <v>202</v>
      </c>
      <c r="AC129" t="s">
        <v>169</v>
      </c>
      <c r="AD129" t="s">
        <v>519</v>
      </c>
      <c r="AE129" t="s">
        <v>178</v>
      </c>
      <c r="AF129" t="s">
        <v>169</v>
      </c>
      <c r="AG129" t="s">
        <v>169</v>
      </c>
      <c r="AH129" t="s">
        <v>172</v>
      </c>
      <c r="AJ129" t="s">
        <v>96</v>
      </c>
    </row>
    <row r="130" spans="2:36">
      <c r="B130">
        <v>68</v>
      </c>
      <c r="C130">
        <v>55</v>
      </c>
      <c r="D130">
        <v>157</v>
      </c>
      <c r="E130" t="s">
        <v>155</v>
      </c>
      <c r="H130">
        <v>4.7980439990999999E-3</v>
      </c>
      <c r="I130">
        <v>4.7980439990999999E-5</v>
      </c>
      <c r="J130">
        <v>1907</v>
      </c>
      <c r="K130">
        <v>1</v>
      </c>
      <c r="N130">
        <v>0</v>
      </c>
      <c r="V130" s="509"/>
      <c r="W130" s="509"/>
      <c r="X130" s="509">
        <v>44449</v>
      </c>
      <c r="Y130" t="s">
        <v>156</v>
      </c>
      <c r="Z130" t="s">
        <v>520</v>
      </c>
      <c r="AA130" t="s">
        <v>205</v>
      </c>
      <c r="AB130" t="s">
        <v>206</v>
      </c>
      <c r="AC130" t="s">
        <v>521</v>
      </c>
      <c r="AD130" t="s">
        <v>522</v>
      </c>
      <c r="AE130" t="s">
        <v>293</v>
      </c>
      <c r="AF130" t="s">
        <v>523</v>
      </c>
      <c r="AG130" t="s">
        <v>295</v>
      </c>
      <c r="AH130" t="s">
        <v>210</v>
      </c>
      <c r="AJ130" t="s">
        <v>95</v>
      </c>
    </row>
    <row r="131" spans="2:36">
      <c r="B131">
        <v>68</v>
      </c>
      <c r="C131">
        <v>55</v>
      </c>
      <c r="D131">
        <v>158</v>
      </c>
      <c r="E131" t="s">
        <v>155</v>
      </c>
      <c r="H131">
        <v>3.2469705991000001E-3</v>
      </c>
      <c r="I131">
        <v>3.2469705990999999E-5</v>
      </c>
      <c r="J131">
        <v>1908</v>
      </c>
      <c r="K131">
        <v>1</v>
      </c>
      <c r="N131">
        <v>8</v>
      </c>
      <c r="V131" s="509"/>
      <c r="W131" s="509"/>
      <c r="X131" s="509">
        <v>44449</v>
      </c>
      <c r="Y131" t="s">
        <v>156</v>
      </c>
      <c r="Z131" t="s">
        <v>436</v>
      </c>
      <c r="AA131" t="s">
        <v>212</v>
      </c>
      <c r="AB131" t="s">
        <v>213</v>
      </c>
      <c r="AC131" t="s">
        <v>169</v>
      </c>
      <c r="AD131" t="s">
        <v>524</v>
      </c>
      <c r="AE131" t="s">
        <v>178</v>
      </c>
      <c r="AF131" t="s">
        <v>169</v>
      </c>
      <c r="AG131" t="s">
        <v>169</v>
      </c>
      <c r="AH131" t="s">
        <v>172</v>
      </c>
      <c r="AJ131" t="s">
        <v>96</v>
      </c>
    </row>
    <row r="132" spans="2:36">
      <c r="B132">
        <v>68</v>
      </c>
      <c r="C132">
        <v>55</v>
      </c>
      <c r="D132">
        <v>159</v>
      </c>
      <c r="E132" t="s">
        <v>155</v>
      </c>
      <c r="H132">
        <v>3.0988001991E-3</v>
      </c>
      <c r="I132">
        <v>3.0988001990999998E-5</v>
      </c>
      <c r="J132">
        <v>1909</v>
      </c>
      <c r="K132">
        <v>1</v>
      </c>
      <c r="N132">
        <v>8</v>
      </c>
      <c r="V132" s="509"/>
      <c r="W132" s="509"/>
      <c r="X132" s="509">
        <v>44449</v>
      </c>
      <c r="Y132" t="s">
        <v>156</v>
      </c>
      <c r="Z132" t="s">
        <v>364</v>
      </c>
      <c r="AA132" t="s">
        <v>158</v>
      </c>
      <c r="AB132" t="s">
        <v>159</v>
      </c>
      <c r="AC132" t="s">
        <v>169</v>
      </c>
      <c r="AD132" t="s">
        <v>525</v>
      </c>
      <c r="AE132" t="s">
        <v>178</v>
      </c>
      <c r="AF132" t="s">
        <v>169</v>
      </c>
      <c r="AG132" t="s">
        <v>169</v>
      </c>
      <c r="AH132" t="s">
        <v>172</v>
      </c>
      <c r="AJ132" t="s">
        <v>96</v>
      </c>
    </row>
    <row r="133" spans="2:36">
      <c r="B133">
        <v>68</v>
      </c>
      <c r="C133">
        <v>55</v>
      </c>
      <c r="D133">
        <v>160</v>
      </c>
      <c r="E133" t="s">
        <v>155</v>
      </c>
      <c r="H133">
        <v>2.1984188990999999E-3</v>
      </c>
      <c r="I133">
        <v>2.1984188990999999E-5</v>
      </c>
      <c r="J133">
        <v>1910</v>
      </c>
      <c r="K133">
        <v>1</v>
      </c>
      <c r="N133">
        <v>8</v>
      </c>
      <c r="V133" s="509"/>
      <c r="W133" s="509"/>
      <c r="X133" s="509">
        <v>44449</v>
      </c>
      <c r="Y133" t="s">
        <v>156</v>
      </c>
      <c r="Z133" t="s">
        <v>166</v>
      </c>
      <c r="AA133" t="s">
        <v>167</v>
      </c>
      <c r="AB133" t="s">
        <v>168</v>
      </c>
      <c r="AC133" t="s">
        <v>169</v>
      </c>
      <c r="AD133" t="s">
        <v>526</v>
      </c>
      <c r="AE133" t="s">
        <v>178</v>
      </c>
      <c r="AF133" t="s">
        <v>169</v>
      </c>
      <c r="AG133" t="s">
        <v>169</v>
      </c>
      <c r="AH133" t="s">
        <v>172</v>
      </c>
      <c r="AJ133" t="s">
        <v>96</v>
      </c>
    </row>
    <row r="134" spans="2:36">
      <c r="B134">
        <v>68</v>
      </c>
      <c r="C134">
        <v>55</v>
      </c>
      <c r="D134">
        <v>161</v>
      </c>
      <c r="E134" t="s">
        <v>155</v>
      </c>
      <c r="H134">
        <v>3.4720151991000001E-3</v>
      </c>
      <c r="I134">
        <v>3.4720151990999999E-5</v>
      </c>
      <c r="J134">
        <v>2001</v>
      </c>
      <c r="K134">
        <v>1</v>
      </c>
      <c r="N134">
        <v>0</v>
      </c>
      <c r="V134" s="509"/>
      <c r="W134" s="509"/>
      <c r="X134" s="509">
        <v>44449</v>
      </c>
      <c r="Y134" t="s">
        <v>156</v>
      </c>
      <c r="Z134" t="s">
        <v>527</v>
      </c>
      <c r="AA134" t="s">
        <v>174</v>
      </c>
      <c r="AB134" t="s">
        <v>225</v>
      </c>
      <c r="AC134" t="s">
        <v>528</v>
      </c>
      <c r="AD134" t="s">
        <v>529</v>
      </c>
      <c r="AE134" t="s">
        <v>215</v>
      </c>
      <c r="AF134" t="s">
        <v>530</v>
      </c>
      <c r="AG134" t="s">
        <v>217</v>
      </c>
      <c r="AH134" t="s">
        <v>172</v>
      </c>
      <c r="AJ134" t="s">
        <v>95</v>
      </c>
    </row>
    <row r="135" spans="2:36">
      <c r="B135">
        <v>68</v>
      </c>
      <c r="C135">
        <v>55</v>
      </c>
      <c r="D135">
        <v>162</v>
      </c>
      <c r="E135" t="s">
        <v>155</v>
      </c>
      <c r="H135">
        <v>3.3163398990999999E-3</v>
      </c>
      <c r="I135">
        <v>3.3163398991000003E-5</v>
      </c>
      <c r="J135">
        <v>2002</v>
      </c>
      <c r="K135">
        <v>1</v>
      </c>
      <c r="N135">
        <v>0</v>
      </c>
      <c r="V135" s="509"/>
      <c r="W135" s="509"/>
      <c r="X135" s="509">
        <v>44449</v>
      </c>
      <c r="Y135" t="s">
        <v>156</v>
      </c>
      <c r="Z135" t="s">
        <v>531</v>
      </c>
      <c r="AA135" t="s">
        <v>181</v>
      </c>
      <c r="AB135" t="s">
        <v>230</v>
      </c>
      <c r="AC135" t="s">
        <v>532</v>
      </c>
      <c r="AD135" t="s">
        <v>533</v>
      </c>
      <c r="AE135" t="s">
        <v>215</v>
      </c>
      <c r="AF135" t="s">
        <v>534</v>
      </c>
      <c r="AG135" t="s">
        <v>217</v>
      </c>
      <c r="AH135" t="s">
        <v>172</v>
      </c>
      <c r="AJ135" t="s">
        <v>95</v>
      </c>
    </row>
    <row r="136" spans="2:36">
      <c r="B136">
        <v>68</v>
      </c>
      <c r="C136">
        <v>55</v>
      </c>
      <c r="D136">
        <v>163</v>
      </c>
      <c r="E136" t="s">
        <v>155</v>
      </c>
      <c r="H136">
        <v>3.4337808991000002E-3</v>
      </c>
      <c r="I136">
        <v>3.4337808990999997E-5</v>
      </c>
      <c r="J136">
        <v>2003</v>
      </c>
      <c r="K136">
        <v>1</v>
      </c>
      <c r="N136">
        <v>0</v>
      </c>
      <c r="V136" s="509"/>
      <c r="W136" s="509"/>
      <c r="X136" s="509">
        <v>44449</v>
      </c>
      <c r="Y136" t="s">
        <v>156</v>
      </c>
      <c r="Z136" t="s">
        <v>535</v>
      </c>
      <c r="AA136" t="s">
        <v>187</v>
      </c>
      <c r="AB136" t="s">
        <v>235</v>
      </c>
      <c r="AC136" t="s">
        <v>536</v>
      </c>
      <c r="AD136" t="s">
        <v>537</v>
      </c>
      <c r="AE136" t="s">
        <v>215</v>
      </c>
      <c r="AF136" t="s">
        <v>538</v>
      </c>
      <c r="AG136" t="s">
        <v>217</v>
      </c>
      <c r="AH136" t="s">
        <v>172</v>
      </c>
      <c r="AJ136" t="s">
        <v>95</v>
      </c>
    </row>
    <row r="137" spans="2:36">
      <c r="B137">
        <v>68</v>
      </c>
      <c r="C137">
        <v>55</v>
      </c>
      <c r="D137">
        <v>164</v>
      </c>
      <c r="E137" t="s">
        <v>155</v>
      </c>
      <c r="H137">
        <v>2.2065322991000002E-3</v>
      </c>
      <c r="I137">
        <v>2.2065322991E-5</v>
      </c>
      <c r="J137">
        <v>2004</v>
      </c>
      <c r="K137">
        <v>1</v>
      </c>
      <c r="N137">
        <v>0</v>
      </c>
      <c r="V137" s="509"/>
      <c r="W137" s="509"/>
      <c r="X137" s="509">
        <v>44449</v>
      </c>
      <c r="Y137" t="s">
        <v>156</v>
      </c>
      <c r="Z137" t="s">
        <v>192</v>
      </c>
      <c r="AA137" t="s">
        <v>193</v>
      </c>
      <c r="AB137" t="s">
        <v>194</v>
      </c>
      <c r="AC137" t="s">
        <v>169</v>
      </c>
      <c r="AD137" t="s">
        <v>539</v>
      </c>
      <c r="AE137" t="s">
        <v>178</v>
      </c>
      <c r="AF137" t="s">
        <v>169</v>
      </c>
      <c r="AG137" t="s">
        <v>169</v>
      </c>
      <c r="AH137" t="s">
        <v>172</v>
      </c>
      <c r="AJ137" t="s">
        <v>95</v>
      </c>
    </row>
    <row r="138" spans="2:36">
      <c r="B138">
        <v>68</v>
      </c>
      <c r="C138">
        <v>55</v>
      </c>
      <c r="D138">
        <v>165</v>
      </c>
      <c r="E138" t="s">
        <v>155</v>
      </c>
      <c r="H138">
        <v>2.2784370990999998E-3</v>
      </c>
      <c r="I138">
        <v>2.2784370990999999E-5</v>
      </c>
      <c r="J138">
        <v>2005</v>
      </c>
      <c r="K138">
        <v>1</v>
      </c>
      <c r="N138">
        <v>8</v>
      </c>
      <c r="V138" s="509"/>
      <c r="W138" s="509"/>
      <c r="X138" s="509">
        <v>44449</v>
      </c>
      <c r="Y138" t="s">
        <v>156</v>
      </c>
      <c r="Z138" t="s">
        <v>196</v>
      </c>
      <c r="AA138" t="s">
        <v>197</v>
      </c>
      <c r="AB138" t="s">
        <v>198</v>
      </c>
      <c r="AC138" t="s">
        <v>169</v>
      </c>
      <c r="AD138" t="s">
        <v>540</v>
      </c>
      <c r="AE138" t="s">
        <v>178</v>
      </c>
      <c r="AF138" t="s">
        <v>169</v>
      </c>
      <c r="AG138" t="s">
        <v>169</v>
      </c>
      <c r="AH138" t="s">
        <v>172</v>
      </c>
      <c r="AJ138" t="s">
        <v>96</v>
      </c>
    </row>
    <row r="139" spans="2:36">
      <c r="B139">
        <v>68</v>
      </c>
      <c r="C139">
        <v>55</v>
      </c>
      <c r="D139">
        <v>166</v>
      </c>
      <c r="E139" t="s">
        <v>155</v>
      </c>
      <c r="H139">
        <v>2.1792510991E-3</v>
      </c>
      <c r="I139">
        <v>2.1792510990999999E-5</v>
      </c>
      <c r="J139">
        <v>2006</v>
      </c>
      <c r="K139">
        <v>1</v>
      </c>
      <c r="N139">
        <v>8</v>
      </c>
      <c r="V139" s="509"/>
      <c r="W139" s="509"/>
      <c r="X139" s="509">
        <v>44449</v>
      </c>
      <c r="Y139" t="s">
        <v>156</v>
      </c>
      <c r="Z139" t="s">
        <v>200</v>
      </c>
      <c r="AA139" t="s">
        <v>201</v>
      </c>
      <c r="AB139" t="s">
        <v>202</v>
      </c>
      <c r="AC139" t="s">
        <v>169</v>
      </c>
      <c r="AD139" t="s">
        <v>541</v>
      </c>
      <c r="AE139" t="s">
        <v>178</v>
      </c>
      <c r="AF139" t="s">
        <v>169</v>
      </c>
      <c r="AG139" t="s">
        <v>169</v>
      </c>
      <c r="AH139" t="s">
        <v>172</v>
      </c>
      <c r="AJ139" t="s">
        <v>96</v>
      </c>
    </row>
    <row r="140" spans="2:36">
      <c r="B140">
        <v>68</v>
      </c>
      <c r="C140">
        <v>55</v>
      </c>
      <c r="D140">
        <v>167</v>
      </c>
      <c r="E140" t="s">
        <v>155</v>
      </c>
      <c r="H140">
        <v>4.7767463990999997E-3</v>
      </c>
      <c r="I140">
        <v>4.7767463990999998E-5</v>
      </c>
      <c r="J140">
        <v>2007</v>
      </c>
      <c r="K140">
        <v>1</v>
      </c>
      <c r="N140">
        <v>0</v>
      </c>
      <c r="V140" s="509"/>
      <c r="W140" s="509"/>
      <c r="X140" s="509">
        <v>44449</v>
      </c>
      <c r="Y140" t="s">
        <v>156</v>
      </c>
      <c r="Z140" t="s">
        <v>542</v>
      </c>
      <c r="AA140" t="s">
        <v>205</v>
      </c>
      <c r="AB140" t="s">
        <v>243</v>
      </c>
      <c r="AC140" t="s">
        <v>543</v>
      </c>
      <c r="AD140" t="s">
        <v>544</v>
      </c>
      <c r="AE140" t="s">
        <v>293</v>
      </c>
      <c r="AF140" t="s">
        <v>545</v>
      </c>
      <c r="AG140" t="s">
        <v>295</v>
      </c>
      <c r="AH140" t="s">
        <v>210</v>
      </c>
      <c r="AJ140" t="s">
        <v>95</v>
      </c>
    </row>
    <row r="141" spans="2:36">
      <c r="B141">
        <v>68</v>
      </c>
      <c r="C141">
        <v>55</v>
      </c>
      <c r="D141">
        <v>168</v>
      </c>
      <c r="E141" t="s">
        <v>155</v>
      </c>
      <c r="H141">
        <v>3.3950395990999999E-3</v>
      </c>
      <c r="I141">
        <v>3.3950395990999999E-5</v>
      </c>
      <c r="J141">
        <v>2008</v>
      </c>
      <c r="K141">
        <v>1</v>
      </c>
      <c r="N141">
        <v>0</v>
      </c>
      <c r="V141" s="509"/>
      <c r="W141" s="509"/>
      <c r="X141" s="509">
        <v>44449</v>
      </c>
      <c r="Y141" t="s">
        <v>156</v>
      </c>
      <c r="Z141" t="s">
        <v>546</v>
      </c>
      <c r="AA141" t="s">
        <v>212</v>
      </c>
      <c r="AB141" t="s">
        <v>213</v>
      </c>
      <c r="AC141" t="s">
        <v>547</v>
      </c>
      <c r="AD141" t="s">
        <v>548</v>
      </c>
      <c r="AE141" t="s">
        <v>215</v>
      </c>
      <c r="AF141" t="s">
        <v>549</v>
      </c>
      <c r="AG141" t="s">
        <v>217</v>
      </c>
      <c r="AH141" t="s">
        <v>165</v>
      </c>
      <c r="AJ141" t="s">
        <v>95</v>
      </c>
    </row>
    <row r="142" spans="2:36">
      <c r="B142">
        <v>68</v>
      </c>
      <c r="C142">
        <v>55</v>
      </c>
      <c r="D142">
        <v>169</v>
      </c>
      <c r="E142" t="s">
        <v>155</v>
      </c>
      <c r="H142">
        <v>3.0988001991E-3</v>
      </c>
      <c r="I142">
        <v>3.0988001990999998E-5</v>
      </c>
      <c r="J142">
        <v>2009</v>
      </c>
      <c r="K142">
        <v>1</v>
      </c>
      <c r="N142">
        <v>8</v>
      </c>
      <c r="V142" s="509"/>
      <c r="W142" s="509"/>
      <c r="X142" s="509">
        <v>44449</v>
      </c>
      <c r="Y142" t="s">
        <v>156</v>
      </c>
      <c r="Z142" t="s">
        <v>364</v>
      </c>
      <c r="AA142" t="s">
        <v>158</v>
      </c>
      <c r="AB142" t="s">
        <v>159</v>
      </c>
      <c r="AC142" t="s">
        <v>169</v>
      </c>
      <c r="AD142" t="s">
        <v>550</v>
      </c>
      <c r="AE142" t="s">
        <v>178</v>
      </c>
      <c r="AF142" t="s">
        <v>169</v>
      </c>
      <c r="AG142" t="s">
        <v>169</v>
      </c>
      <c r="AH142" t="s">
        <v>172</v>
      </c>
      <c r="AJ142" t="s">
        <v>96</v>
      </c>
    </row>
    <row r="143" spans="2:36">
      <c r="B143">
        <v>68</v>
      </c>
      <c r="C143">
        <v>55</v>
      </c>
      <c r="D143">
        <v>170</v>
      </c>
      <c r="E143" t="s">
        <v>155</v>
      </c>
      <c r="H143">
        <v>2.1984188990999999E-3</v>
      </c>
      <c r="I143">
        <v>2.1984188990999999E-5</v>
      </c>
      <c r="J143">
        <v>2010</v>
      </c>
      <c r="K143">
        <v>1</v>
      </c>
      <c r="N143">
        <v>0</v>
      </c>
      <c r="V143" s="509"/>
      <c r="W143" s="509"/>
      <c r="X143" s="509">
        <v>44449</v>
      </c>
      <c r="Y143" t="s">
        <v>156</v>
      </c>
      <c r="Z143" t="s">
        <v>166</v>
      </c>
      <c r="AA143" t="s">
        <v>167</v>
      </c>
      <c r="AB143" t="s">
        <v>168</v>
      </c>
      <c r="AC143" t="s">
        <v>169</v>
      </c>
      <c r="AD143" t="s">
        <v>551</v>
      </c>
      <c r="AE143" t="s">
        <v>178</v>
      </c>
      <c r="AF143" t="s">
        <v>169</v>
      </c>
      <c r="AG143" t="s">
        <v>169</v>
      </c>
      <c r="AH143" t="s">
        <v>172</v>
      </c>
      <c r="AJ143" t="s">
        <v>95</v>
      </c>
    </row>
    <row r="144" spans="2:36">
      <c r="B144">
        <v>68</v>
      </c>
      <c r="C144">
        <v>55</v>
      </c>
      <c r="D144">
        <v>171</v>
      </c>
      <c r="E144" t="s">
        <v>155</v>
      </c>
      <c r="H144">
        <v>3.4907772991E-3</v>
      </c>
      <c r="I144">
        <v>3.4907772991000001E-5</v>
      </c>
      <c r="J144">
        <v>2101</v>
      </c>
      <c r="K144">
        <v>1</v>
      </c>
      <c r="N144">
        <v>0</v>
      </c>
      <c r="V144" s="509"/>
      <c r="W144" s="509"/>
      <c r="X144" s="509">
        <v>44449</v>
      </c>
      <c r="Y144" t="s">
        <v>156</v>
      </c>
      <c r="Z144" t="s">
        <v>552</v>
      </c>
      <c r="AA144" t="s">
        <v>174</v>
      </c>
      <c r="AB144" t="s">
        <v>175</v>
      </c>
      <c r="AC144" t="s">
        <v>553</v>
      </c>
      <c r="AD144" t="s">
        <v>554</v>
      </c>
      <c r="AE144" t="s">
        <v>215</v>
      </c>
      <c r="AF144" t="s">
        <v>555</v>
      </c>
      <c r="AG144" t="s">
        <v>217</v>
      </c>
      <c r="AH144" t="s">
        <v>165</v>
      </c>
      <c r="AJ144" t="s">
        <v>95</v>
      </c>
    </row>
    <row r="145" spans="2:36">
      <c r="B145">
        <v>68</v>
      </c>
      <c r="C145">
        <v>55</v>
      </c>
      <c r="D145">
        <v>172</v>
      </c>
      <c r="E145" t="s">
        <v>155</v>
      </c>
      <c r="H145">
        <v>3.3245546991000001E-3</v>
      </c>
      <c r="I145">
        <v>3.3245546990999998E-5</v>
      </c>
      <c r="J145">
        <v>2102</v>
      </c>
      <c r="K145">
        <v>1</v>
      </c>
      <c r="N145">
        <v>0</v>
      </c>
      <c r="V145" s="509"/>
      <c r="W145" s="509"/>
      <c r="X145" s="509">
        <v>44449</v>
      </c>
      <c r="Y145" t="s">
        <v>156</v>
      </c>
      <c r="Z145" t="s">
        <v>556</v>
      </c>
      <c r="AA145" t="s">
        <v>181</v>
      </c>
      <c r="AB145" t="s">
        <v>182</v>
      </c>
      <c r="AC145" t="s">
        <v>557</v>
      </c>
      <c r="AD145" t="s">
        <v>558</v>
      </c>
      <c r="AE145" t="s">
        <v>215</v>
      </c>
      <c r="AF145" t="s">
        <v>559</v>
      </c>
      <c r="AG145" t="s">
        <v>217</v>
      </c>
      <c r="AH145" t="s">
        <v>165</v>
      </c>
      <c r="AJ145" t="s">
        <v>95</v>
      </c>
    </row>
    <row r="146" spans="2:36">
      <c r="B146">
        <v>68</v>
      </c>
      <c r="C146">
        <v>55</v>
      </c>
      <c r="D146">
        <v>173</v>
      </c>
      <c r="E146" t="s">
        <v>155</v>
      </c>
      <c r="H146">
        <v>3.4040656991000001E-3</v>
      </c>
      <c r="I146">
        <v>3.4040656991E-5</v>
      </c>
      <c r="J146">
        <v>2103</v>
      </c>
      <c r="K146">
        <v>1</v>
      </c>
      <c r="N146">
        <v>0</v>
      </c>
      <c r="V146" s="509"/>
      <c r="W146" s="509"/>
      <c r="X146" s="509">
        <v>44449</v>
      </c>
      <c r="Y146" t="s">
        <v>156</v>
      </c>
      <c r="Z146" t="s">
        <v>560</v>
      </c>
      <c r="AA146" t="s">
        <v>187</v>
      </c>
      <c r="AB146" t="s">
        <v>188</v>
      </c>
      <c r="AC146" t="s">
        <v>441</v>
      </c>
      <c r="AD146" t="s">
        <v>561</v>
      </c>
      <c r="AE146" t="s">
        <v>162</v>
      </c>
      <c r="AF146" t="s">
        <v>562</v>
      </c>
      <c r="AG146" t="s">
        <v>164</v>
      </c>
      <c r="AH146" t="s">
        <v>172</v>
      </c>
      <c r="AJ146" t="s">
        <v>95</v>
      </c>
    </row>
    <row r="147" spans="2:36">
      <c r="B147">
        <v>68</v>
      </c>
      <c r="C147">
        <v>55</v>
      </c>
      <c r="D147">
        <v>174</v>
      </c>
      <c r="E147" t="s">
        <v>155</v>
      </c>
      <c r="H147">
        <v>2.2065322991000002E-3</v>
      </c>
      <c r="I147">
        <v>2.2065322991E-5</v>
      </c>
      <c r="J147">
        <v>2104</v>
      </c>
      <c r="K147">
        <v>1</v>
      </c>
      <c r="N147">
        <v>0</v>
      </c>
      <c r="V147" s="509"/>
      <c r="W147" s="509"/>
      <c r="X147" s="509">
        <v>44449</v>
      </c>
      <c r="Y147" t="s">
        <v>156</v>
      </c>
      <c r="Z147" t="s">
        <v>192</v>
      </c>
      <c r="AA147" t="s">
        <v>193</v>
      </c>
      <c r="AB147" t="s">
        <v>194</v>
      </c>
      <c r="AC147" t="s">
        <v>169</v>
      </c>
      <c r="AD147" t="s">
        <v>563</v>
      </c>
      <c r="AE147" t="s">
        <v>178</v>
      </c>
      <c r="AF147" t="s">
        <v>169</v>
      </c>
      <c r="AG147" t="s">
        <v>169</v>
      </c>
      <c r="AH147" t="s">
        <v>172</v>
      </c>
      <c r="AJ147" t="s">
        <v>95</v>
      </c>
    </row>
    <row r="148" spans="2:36">
      <c r="B148">
        <v>68</v>
      </c>
      <c r="C148">
        <v>55</v>
      </c>
      <c r="D148">
        <v>175</v>
      </c>
      <c r="E148" t="s">
        <v>155</v>
      </c>
      <c r="H148">
        <v>2.2784370990999998E-3</v>
      </c>
      <c r="I148">
        <v>2.2784370990999999E-5</v>
      </c>
      <c r="J148">
        <v>2105</v>
      </c>
      <c r="K148">
        <v>1</v>
      </c>
      <c r="N148">
        <v>8</v>
      </c>
      <c r="V148" s="509"/>
      <c r="W148" s="509"/>
      <c r="X148" s="509">
        <v>44449</v>
      </c>
      <c r="Y148" t="s">
        <v>156</v>
      </c>
      <c r="Z148" t="s">
        <v>196</v>
      </c>
      <c r="AA148" t="s">
        <v>197</v>
      </c>
      <c r="AB148" t="s">
        <v>198</v>
      </c>
      <c r="AC148" t="s">
        <v>169</v>
      </c>
      <c r="AD148" t="s">
        <v>564</v>
      </c>
      <c r="AE148" t="s">
        <v>178</v>
      </c>
      <c r="AF148" t="s">
        <v>169</v>
      </c>
      <c r="AG148" t="s">
        <v>169</v>
      </c>
      <c r="AH148" t="s">
        <v>172</v>
      </c>
      <c r="AJ148" t="s">
        <v>96</v>
      </c>
    </row>
    <row r="149" spans="2:36">
      <c r="B149">
        <v>68</v>
      </c>
      <c r="C149">
        <v>55</v>
      </c>
      <c r="D149">
        <v>176</v>
      </c>
      <c r="E149" t="s">
        <v>155</v>
      </c>
      <c r="H149">
        <v>2.1792510991E-3</v>
      </c>
      <c r="I149">
        <v>2.1792510990999999E-5</v>
      </c>
      <c r="J149">
        <v>2106</v>
      </c>
      <c r="K149">
        <v>1</v>
      </c>
      <c r="N149">
        <v>0</v>
      </c>
      <c r="V149" s="509"/>
      <c r="W149" s="509"/>
      <c r="X149" s="509">
        <v>44449</v>
      </c>
      <c r="Y149" t="s">
        <v>156</v>
      </c>
      <c r="Z149" t="s">
        <v>200</v>
      </c>
      <c r="AA149" t="s">
        <v>201</v>
      </c>
      <c r="AB149" t="s">
        <v>202</v>
      </c>
      <c r="AC149" t="s">
        <v>169</v>
      </c>
      <c r="AD149" t="s">
        <v>565</v>
      </c>
      <c r="AE149" t="s">
        <v>178</v>
      </c>
      <c r="AF149" t="s">
        <v>169</v>
      </c>
      <c r="AG149" t="s">
        <v>169</v>
      </c>
      <c r="AH149" t="s">
        <v>172</v>
      </c>
      <c r="AJ149" t="s">
        <v>95</v>
      </c>
    </row>
    <row r="150" spans="2:36">
      <c r="B150">
        <v>68</v>
      </c>
      <c r="C150">
        <v>55</v>
      </c>
      <c r="D150">
        <v>177</v>
      </c>
      <c r="E150" t="s">
        <v>155</v>
      </c>
      <c r="H150">
        <v>4.7933787990999998E-3</v>
      </c>
      <c r="I150">
        <v>4.7933787991000003E-5</v>
      </c>
      <c r="J150">
        <v>2107</v>
      </c>
      <c r="K150">
        <v>1</v>
      </c>
      <c r="N150">
        <v>0</v>
      </c>
      <c r="V150" s="509"/>
      <c r="W150" s="509"/>
      <c r="X150" s="509">
        <v>44449</v>
      </c>
      <c r="Y150" t="s">
        <v>156</v>
      </c>
      <c r="Z150" t="s">
        <v>566</v>
      </c>
      <c r="AA150" t="s">
        <v>205</v>
      </c>
      <c r="AB150" t="s">
        <v>206</v>
      </c>
      <c r="AC150" t="s">
        <v>567</v>
      </c>
      <c r="AD150" t="s">
        <v>568</v>
      </c>
      <c r="AE150" t="s">
        <v>293</v>
      </c>
      <c r="AF150" t="s">
        <v>569</v>
      </c>
      <c r="AG150" t="s">
        <v>295</v>
      </c>
      <c r="AH150" t="s">
        <v>210</v>
      </c>
      <c r="AJ150" t="s">
        <v>95</v>
      </c>
    </row>
    <row r="151" spans="2:36">
      <c r="B151">
        <v>68</v>
      </c>
      <c r="C151">
        <v>55</v>
      </c>
      <c r="D151">
        <v>178</v>
      </c>
      <c r="E151" t="s">
        <v>155</v>
      </c>
      <c r="H151">
        <v>3.3408827991E-3</v>
      </c>
      <c r="I151">
        <v>3.3408827990999998E-5</v>
      </c>
      <c r="J151">
        <v>2108</v>
      </c>
      <c r="K151">
        <v>1</v>
      </c>
      <c r="N151">
        <v>0</v>
      </c>
      <c r="V151" s="509"/>
      <c r="W151" s="509"/>
      <c r="X151" s="509">
        <v>44449</v>
      </c>
      <c r="Y151" t="s">
        <v>156</v>
      </c>
      <c r="Z151" t="s">
        <v>360</v>
      </c>
      <c r="AA151" t="s">
        <v>212</v>
      </c>
      <c r="AB151" t="s">
        <v>213</v>
      </c>
      <c r="AC151" t="s">
        <v>361</v>
      </c>
      <c r="AD151" t="s">
        <v>570</v>
      </c>
      <c r="AE151" t="s">
        <v>162</v>
      </c>
      <c r="AF151" t="s">
        <v>571</v>
      </c>
      <c r="AG151" t="s">
        <v>164</v>
      </c>
      <c r="AH151" t="s">
        <v>172</v>
      </c>
      <c r="AJ151" t="s">
        <v>95</v>
      </c>
    </row>
    <row r="152" spans="2:36">
      <c r="B152">
        <v>68</v>
      </c>
      <c r="C152">
        <v>55</v>
      </c>
      <c r="D152">
        <v>179</v>
      </c>
      <c r="E152" t="s">
        <v>155</v>
      </c>
      <c r="H152">
        <v>3.2742517990999999E-3</v>
      </c>
      <c r="I152">
        <v>3.2742517991E-5</v>
      </c>
      <c r="J152">
        <v>2109</v>
      </c>
      <c r="K152">
        <v>1</v>
      </c>
      <c r="N152">
        <v>0</v>
      </c>
      <c r="V152" s="509"/>
      <c r="W152" s="509"/>
      <c r="X152" s="509">
        <v>44449</v>
      </c>
      <c r="Y152" t="s">
        <v>156</v>
      </c>
      <c r="Z152" t="s">
        <v>572</v>
      </c>
      <c r="AA152" t="s">
        <v>158</v>
      </c>
      <c r="AB152" t="s">
        <v>159</v>
      </c>
      <c r="AC152" t="s">
        <v>573</v>
      </c>
      <c r="AD152" t="s">
        <v>574</v>
      </c>
      <c r="AE152" t="s">
        <v>215</v>
      </c>
      <c r="AF152" t="s">
        <v>575</v>
      </c>
      <c r="AG152" t="s">
        <v>217</v>
      </c>
      <c r="AH152" t="s">
        <v>172</v>
      </c>
      <c r="AJ152" t="s">
        <v>95</v>
      </c>
    </row>
    <row r="153" spans="2:36">
      <c r="B153">
        <v>68</v>
      </c>
      <c r="C153">
        <v>55</v>
      </c>
      <c r="D153">
        <v>180</v>
      </c>
      <c r="E153" t="s">
        <v>155</v>
      </c>
      <c r="H153">
        <v>2.1984188990999999E-3</v>
      </c>
      <c r="I153">
        <v>2.1984188990999999E-5</v>
      </c>
      <c r="J153">
        <v>2110</v>
      </c>
      <c r="K153">
        <v>1</v>
      </c>
      <c r="N153">
        <v>0</v>
      </c>
      <c r="V153" s="509"/>
      <c r="W153" s="509"/>
      <c r="X153" s="509">
        <v>44449</v>
      </c>
      <c r="Y153" t="s">
        <v>156</v>
      </c>
      <c r="Z153" t="s">
        <v>166</v>
      </c>
      <c r="AA153" t="s">
        <v>167</v>
      </c>
      <c r="AB153" t="s">
        <v>168</v>
      </c>
      <c r="AC153" t="s">
        <v>169</v>
      </c>
      <c r="AD153" t="s">
        <v>576</v>
      </c>
      <c r="AE153" t="s">
        <v>178</v>
      </c>
      <c r="AF153" t="s">
        <v>169</v>
      </c>
      <c r="AG153" t="s">
        <v>169</v>
      </c>
      <c r="AH153" t="s">
        <v>172</v>
      </c>
      <c r="AJ153" t="s">
        <v>95</v>
      </c>
    </row>
    <row r="154" spans="2:36">
      <c r="B154">
        <v>68</v>
      </c>
      <c r="C154">
        <v>55</v>
      </c>
      <c r="D154">
        <v>181</v>
      </c>
      <c r="E154" t="s">
        <v>155</v>
      </c>
      <c r="H154">
        <v>3.4509203991000001E-3</v>
      </c>
      <c r="I154">
        <v>3.4509203991E-5</v>
      </c>
      <c r="J154">
        <v>2201</v>
      </c>
      <c r="K154">
        <v>1</v>
      </c>
      <c r="N154">
        <v>0</v>
      </c>
      <c r="V154" s="509"/>
      <c r="W154" s="509"/>
      <c r="X154" s="509">
        <v>44449</v>
      </c>
      <c r="Y154" t="s">
        <v>156</v>
      </c>
      <c r="Z154" t="s">
        <v>577</v>
      </c>
      <c r="AA154" t="s">
        <v>174</v>
      </c>
      <c r="AB154" t="s">
        <v>225</v>
      </c>
      <c r="AC154" t="s">
        <v>578</v>
      </c>
      <c r="AD154" t="s">
        <v>579</v>
      </c>
      <c r="AE154" t="s">
        <v>162</v>
      </c>
      <c r="AF154" t="s">
        <v>580</v>
      </c>
      <c r="AG154" t="s">
        <v>164</v>
      </c>
      <c r="AH154" t="s">
        <v>172</v>
      </c>
      <c r="AJ154" t="s">
        <v>95</v>
      </c>
    </row>
    <row r="155" spans="2:36">
      <c r="B155">
        <v>68</v>
      </c>
      <c r="C155">
        <v>55</v>
      </c>
      <c r="D155">
        <v>182</v>
      </c>
      <c r="E155" t="s">
        <v>155</v>
      </c>
      <c r="H155">
        <v>3.2924053991E-3</v>
      </c>
      <c r="I155">
        <v>3.2924053990999997E-5</v>
      </c>
      <c r="J155">
        <v>2202</v>
      </c>
      <c r="K155">
        <v>1</v>
      </c>
      <c r="N155">
        <v>0</v>
      </c>
      <c r="V155" s="509"/>
      <c r="W155" s="509"/>
      <c r="X155" s="509">
        <v>44449</v>
      </c>
      <c r="Y155" t="s">
        <v>156</v>
      </c>
      <c r="Z155" t="s">
        <v>581</v>
      </c>
      <c r="AA155" t="s">
        <v>181</v>
      </c>
      <c r="AB155" t="s">
        <v>230</v>
      </c>
      <c r="AC155" t="s">
        <v>582</v>
      </c>
      <c r="AD155" t="s">
        <v>583</v>
      </c>
      <c r="AE155" t="s">
        <v>162</v>
      </c>
      <c r="AF155" t="s">
        <v>584</v>
      </c>
      <c r="AG155" t="s">
        <v>164</v>
      </c>
      <c r="AH155" t="s">
        <v>172</v>
      </c>
      <c r="AJ155" t="s">
        <v>95</v>
      </c>
    </row>
    <row r="156" spans="2:36">
      <c r="B156">
        <v>68</v>
      </c>
      <c r="C156">
        <v>55</v>
      </c>
      <c r="D156">
        <v>183</v>
      </c>
      <c r="E156" t="s">
        <v>155</v>
      </c>
      <c r="H156">
        <v>3.4441254991000002E-3</v>
      </c>
      <c r="I156">
        <v>3.4441254990999999E-5</v>
      </c>
      <c r="J156">
        <v>2203</v>
      </c>
      <c r="K156">
        <v>1</v>
      </c>
      <c r="N156">
        <v>0</v>
      </c>
      <c r="V156" s="509"/>
      <c r="W156" s="509"/>
      <c r="X156" s="509">
        <v>44449</v>
      </c>
      <c r="Y156" t="s">
        <v>156</v>
      </c>
      <c r="Z156" t="s">
        <v>585</v>
      </c>
      <c r="AA156" t="s">
        <v>187</v>
      </c>
      <c r="AB156" t="s">
        <v>235</v>
      </c>
      <c r="AC156" t="s">
        <v>304</v>
      </c>
      <c r="AD156" t="s">
        <v>586</v>
      </c>
      <c r="AE156" t="s">
        <v>162</v>
      </c>
      <c r="AF156" t="s">
        <v>587</v>
      </c>
      <c r="AG156" t="s">
        <v>164</v>
      </c>
      <c r="AH156" t="s">
        <v>172</v>
      </c>
      <c r="AJ156" t="s">
        <v>95</v>
      </c>
    </row>
    <row r="157" spans="2:36">
      <c r="B157">
        <v>68</v>
      </c>
      <c r="C157">
        <v>55</v>
      </c>
      <c r="D157">
        <v>184</v>
      </c>
      <c r="E157" t="s">
        <v>155</v>
      </c>
      <c r="H157">
        <v>2.2065322991000002E-3</v>
      </c>
      <c r="I157">
        <v>2.2065322991E-5</v>
      </c>
      <c r="J157">
        <v>2204</v>
      </c>
      <c r="K157">
        <v>1</v>
      </c>
      <c r="N157">
        <v>0</v>
      </c>
      <c r="V157" s="509"/>
      <c r="W157" s="509"/>
      <c r="X157" s="509">
        <v>44449</v>
      </c>
      <c r="Y157" t="s">
        <v>156</v>
      </c>
      <c r="Z157" t="s">
        <v>192</v>
      </c>
      <c r="AA157" t="s">
        <v>193</v>
      </c>
      <c r="AB157" t="s">
        <v>194</v>
      </c>
      <c r="AC157" t="s">
        <v>169</v>
      </c>
      <c r="AD157" t="s">
        <v>588</v>
      </c>
      <c r="AE157" t="s">
        <v>178</v>
      </c>
      <c r="AF157" t="s">
        <v>169</v>
      </c>
      <c r="AG157" t="s">
        <v>169</v>
      </c>
      <c r="AH157" t="s">
        <v>172</v>
      </c>
      <c r="AJ157" t="s">
        <v>95</v>
      </c>
    </row>
    <row r="158" spans="2:36">
      <c r="B158">
        <v>68</v>
      </c>
      <c r="C158">
        <v>55</v>
      </c>
      <c r="D158">
        <v>185</v>
      </c>
      <c r="E158" t="s">
        <v>155</v>
      </c>
      <c r="H158">
        <v>2.2784370990999998E-3</v>
      </c>
      <c r="I158">
        <v>2.2784370990999999E-5</v>
      </c>
      <c r="J158">
        <v>2205</v>
      </c>
      <c r="K158">
        <v>1</v>
      </c>
      <c r="N158">
        <v>0</v>
      </c>
      <c r="V158" s="509"/>
      <c r="W158" s="509"/>
      <c r="X158" s="509">
        <v>44449</v>
      </c>
      <c r="Y158" t="s">
        <v>156</v>
      </c>
      <c r="Z158" t="s">
        <v>196</v>
      </c>
      <c r="AA158" t="s">
        <v>197</v>
      </c>
      <c r="AB158" t="s">
        <v>198</v>
      </c>
      <c r="AC158" t="s">
        <v>169</v>
      </c>
      <c r="AD158" t="s">
        <v>589</v>
      </c>
      <c r="AE158" t="s">
        <v>178</v>
      </c>
      <c r="AF158" t="s">
        <v>169</v>
      </c>
      <c r="AG158" t="s">
        <v>169</v>
      </c>
      <c r="AH158" t="s">
        <v>172</v>
      </c>
      <c r="AJ158" t="s">
        <v>95</v>
      </c>
    </row>
    <row r="159" spans="2:36">
      <c r="B159">
        <v>68</v>
      </c>
      <c r="C159">
        <v>55</v>
      </c>
      <c r="D159">
        <v>186</v>
      </c>
      <c r="E159" t="s">
        <v>155</v>
      </c>
      <c r="H159">
        <v>2.2437523990999999E-3</v>
      </c>
      <c r="I159">
        <v>2.2437523990999999E-5</v>
      </c>
      <c r="J159">
        <v>2206</v>
      </c>
      <c r="K159">
        <v>1</v>
      </c>
      <c r="N159">
        <v>0</v>
      </c>
      <c r="V159" s="509"/>
      <c r="W159" s="509"/>
      <c r="X159" s="509">
        <v>44449</v>
      </c>
      <c r="Y159" t="s">
        <v>156</v>
      </c>
      <c r="Z159" t="s">
        <v>590</v>
      </c>
      <c r="AA159" t="s">
        <v>201</v>
      </c>
      <c r="AB159" t="s">
        <v>202</v>
      </c>
      <c r="AC159" t="s">
        <v>591</v>
      </c>
      <c r="AD159" t="s">
        <v>592</v>
      </c>
      <c r="AE159" t="s">
        <v>171</v>
      </c>
      <c r="AF159" t="s">
        <v>593</v>
      </c>
      <c r="AG159" t="s">
        <v>171</v>
      </c>
      <c r="AH159" t="s">
        <v>172</v>
      </c>
      <c r="AJ159" t="s">
        <v>95</v>
      </c>
    </row>
    <row r="160" spans="2:36">
      <c r="B160">
        <v>68</v>
      </c>
      <c r="C160">
        <v>55</v>
      </c>
      <c r="D160">
        <v>187</v>
      </c>
      <c r="E160" t="s">
        <v>155</v>
      </c>
      <c r="H160">
        <v>4.7254293991000002E-3</v>
      </c>
      <c r="I160">
        <v>4.7254293991E-5</v>
      </c>
      <c r="J160">
        <v>2207</v>
      </c>
      <c r="K160">
        <v>1</v>
      </c>
      <c r="N160">
        <v>0</v>
      </c>
      <c r="V160" s="509"/>
      <c r="W160" s="509"/>
      <c r="X160" s="509">
        <v>44449</v>
      </c>
      <c r="Y160" t="s">
        <v>156</v>
      </c>
      <c r="Z160" t="s">
        <v>594</v>
      </c>
      <c r="AA160" t="s">
        <v>205</v>
      </c>
      <c r="AB160" t="s">
        <v>243</v>
      </c>
      <c r="AC160" t="s">
        <v>317</v>
      </c>
      <c r="AD160" t="s">
        <v>595</v>
      </c>
      <c r="AE160" t="s">
        <v>293</v>
      </c>
      <c r="AF160" t="s">
        <v>596</v>
      </c>
      <c r="AG160" t="s">
        <v>295</v>
      </c>
      <c r="AH160" t="s">
        <v>210</v>
      </c>
      <c r="AJ160" t="s">
        <v>95</v>
      </c>
    </row>
    <row r="161" spans="2:36">
      <c r="B161">
        <v>68</v>
      </c>
      <c r="C161">
        <v>55</v>
      </c>
      <c r="D161">
        <v>188</v>
      </c>
      <c r="E161" t="s">
        <v>155</v>
      </c>
      <c r="H161">
        <v>3.3481848990999999E-3</v>
      </c>
      <c r="I161">
        <v>3.3481848991E-5</v>
      </c>
      <c r="J161">
        <v>2208</v>
      </c>
      <c r="K161">
        <v>1</v>
      </c>
      <c r="N161">
        <v>0</v>
      </c>
      <c r="V161" s="509"/>
      <c r="W161" s="509"/>
      <c r="X161" s="509">
        <v>44449</v>
      </c>
      <c r="Y161" t="s">
        <v>156</v>
      </c>
      <c r="Z161" t="s">
        <v>388</v>
      </c>
      <c r="AA161" t="s">
        <v>212</v>
      </c>
      <c r="AB161" t="s">
        <v>213</v>
      </c>
      <c r="AC161" t="s">
        <v>389</v>
      </c>
      <c r="AD161" t="s">
        <v>597</v>
      </c>
      <c r="AE161" t="s">
        <v>162</v>
      </c>
      <c r="AF161" t="s">
        <v>598</v>
      </c>
      <c r="AG161" t="s">
        <v>164</v>
      </c>
      <c r="AH161" t="s">
        <v>172</v>
      </c>
      <c r="AJ161" t="s">
        <v>95</v>
      </c>
    </row>
    <row r="162" spans="2:36">
      <c r="B162">
        <v>68</v>
      </c>
      <c r="C162">
        <v>55</v>
      </c>
      <c r="D162">
        <v>189</v>
      </c>
      <c r="E162" t="s">
        <v>155</v>
      </c>
      <c r="H162">
        <v>3.2071135990999998E-3</v>
      </c>
      <c r="I162">
        <v>3.2071135991000001E-5</v>
      </c>
      <c r="J162">
        <v>2209</v>
      </c>
      <c r="K162">
        <v>1</v>
      </c>
      <c r="N162">
        <v>0</v>
      </c>
      <c r="V162" s="509"/>
      <c r="W162" s="509"/>
      <c r="X162" s="509">
        <v>44449</v>
      </c>
      <c r="Y162" t="s">
        <v>156</v>
      </c>
      <c r="Z162" t="s">
        <v>599</v>
      </c>
      <c r="AA162" t="s">
        <v>158</v>
      </c>
      <c r="AB162" t="s">
        <v>159</v>
      </c>
      <c r="AC162" t="s">
        <v>600</v>
      </c>
      <c r="AD162" t="s">
        <v>601</v>
      </c>
      <c r="AE162" t="s">
        <v>215</v>
      </c>
      <c r="AF162" t="s">
        <v>602</v>
      </c>
      <c r="AG162" t="s">
        <v>217</v>
      </c>
      <c r="AH162" t="s">
        <v>172</v>
      </c>
      <c r="AJ162" t="s">
        <v>95</v>
      </c>
    </row>
    <row r="163" spans="2:36">
      <c r="B163">
        <v>68</v>
      </c>
      <c r="C163">
        <v>55</v>
      </c>
      <c r="D163">
        <v>190</v>
      </c>
      <c r="E163" t="s">
        <v>155</v>
      </c>
      <c r="H163">
        <v>2.2953736991E-3</v>
      </c>
      <c r="I163">
        <v>2.2953736990999998E-5</v>
      </c>
      <c r="J163">
        <v>2210</v>
      </c>
      <c r="K163">
        <v>1</v>
      </c>
      <c r="N163">
        <v>0</v>
      </c>
      <c r="V163" s="509"/>
      <c r="W163" s="509"/>
      <c r="X163" s="509">
        <v>44449</v>
      </c>
      <c r="Y163" t="s">
        <v>156</v>
      </c>
      <c r="Z163" t="s">
        <v>603</v>
      </c>
      <c r="AA163" t="s">
        <v>167</v>
      </c>
      <c r="AB163" t="s">
        <v>168</v>
      </c>
      <c r="AC163" t="s">
        <v>536</v>
      </c>
      <c r="AD163" t="s">
        <v>604</v>
      </c>
      <c r="AE163" t="s">
        <v>215</v>
      </c>
      <c r="AF163" t="s">
        <v>605</v>
      </c>
      <c r="AG163" t="s">
        <v>217</v>
      </c>
      <c r="AH163" t="s">
        <v>172</v>
      </c>
      <c r="AJ163" t="s">
        <v>95</v>
      </c>
    </row>
    <row r="164" spans="2:36">
      <c r="B164">
        <v>68</v>
      </c>
      <c r="C164">
        <v>55</v>
      </c>
      <c r="D164">
        <v>191</v>
      </c>
      <c r="E164" t="s">
        <v>155</v>
      </c>
      <c r="H164">
        <v>3.4984849990999998E-3</v>
      </c>
      <c r="I164">
        <v>3.4984849990999998E-5</v>
      </c>
      <c r="J164">
        <v>2301</v>
      </c>
      <c r="K164">
        <v>1</v>
      </c>
      <c r="N164">
        <v>0</v>
      </c>
      <c r="V164" s="509"/>
      <c r="W164" s="509"/>
      <c r="X164" s="509">
        <v>44449</v>
      </c>
      <c r="Y164" t="s">
        <v>156</v>
      </c>
      <c r="Z164" t="s">
        <v>606</v>
      </c>
      <c r="AA164" t="s">
        <v>174</v>
      </c>
      <c r="AB164" t="s">
        <v>175</v>
      </c>
      <c r="AC164" t="s">
        <v>347</v>
      </c>
      <c r="AD164" t="s">
        <v>607</v>
      </c>
      <c r="AE164" t="s">
        <v>162</v>
      </c>
      <c r="AF164" t="s">
        <v>608</v>
      </c>
      <c r="AG164" t="s">
        <v>164</v>
      </c>
      <c r="AH164" t="s">
        <v>172</v>
      </c>
      <c r="AJ164" t="s">
        <v>95</v>
      </c>
    </row>
    <row r="165" spans="2:36">
      <c r="B165">
        <v>68</v>
      </c>
      <c r="C165">
        <v>55</v>
      </c>
      <c r="D165">
        <v>192</v>
      </c>
      <c r="E165" t="s">
        <v>155</v>
      </c>
      <c r="H165">
        <v>3.3097477991000002E-3</v>
      </c>
      <c r="I165">
        <v>3.3097477991000003E-5</v>
      </c>
      <c r="J165">
        <v>2302</v>
      </c>
      <c r="K165">
        <v>1</v>
      </c>
      <c r="N165">
        <v>0</v>
      </c>
      <c r="V165" s="509"/>
      <c r="W165" s="509"/>
      <c r="X165" s="509">
        <v>44449</v>
      </c>
      <c r="Y165" t="s">
        <v>156</v>
      </c>
      <c r="Z165" t="s">
        <v>609</v>
      </c>
      <c r="AA165" t="s">
        <v>181</v>
      </c>
      <c r="AB165" t="s">
        <v>182</v>
      </c>
      <c r="AC165" t="s">
        <v>351</v>
      </c>
      <c r="AD165" t="s">
        <v>610</v>
      </c>
      <c r="AE165" t="s">
        <v>162</v>
      </c>
      <c r="AF165" t="s">
        <v>611</v>
      </c>
      <c r="AG165" t="s">
        <v>164</v>
      </c>
      <c r="AH165" t="s">
        <v>172</v>
      </c>
      <c r="AJ165" t="s">
        <v>95</v>
      </c>
    </row>
    <row r="166" spans="2:36">
      <c r="B166">
        <v>68</v>
      </c>
      <c r="C166">
        <v>55</v>
      </c>
      <c r="D166">
        <v>193</v>
      </c>
      <c r="E166" t="s">
        <v>155</v>
      </c>
      <c r="H166">
        <v>3.4430098991000001E-3</v>
      </c>
      <c r="I166">
        <v>3.4430098991000002E-5</v>
      </c>
      <c r="J166">
        <v>2303</v>
      </c>
      <c r="K166">
        <v>1</v>
      </c>
      <c r="N166">
        <v>0</v>
      </c>
      <c r="V166" s="509"/>
      <c r="W166" s="509"/>
      <c r="X166" s="509">
        <v>44449</v>
      </c>
      <c r="Y166" t="s">
        <v>156</v>
      </c>
      <c r="Z166" t="s">
        <v>612</v>
      </c>
      <c r="AA166" t="s">
        <v>187</v>
      </c>
      <c r="AB166" t="s">
        <v>188</v>
      </c>
      <c r="AC166" t="s">
        <v>371</v>
      </c>
      <c r="AD166" t="s">
        <v>613</v>
      </c>
      <c r="AE166" t="s">
        <v>162</v>
      </c>
      <c r="AF166" t="s">
        <v>614</v>
      </c>
      <c r="AG166" t="s">
        <v>164</v>
      </c>
      <c r="AH166" t="s">
        <v>165</v>
      </c>
      <c r="AJ166" t="s">
        <v>95</v>
      </c>
    </row>
    <row r="167" spans="2:36">
      <c r="B167">
        <v>68</v>
      </c>
      <c r="C167">
        <v>55</v>
      </c>
      <c r="D167">
        <v>194</v>
      </c>
      <c r="E167" t="s">
        <v>155</v>
      </c>
      <c r="H167">
        <v>2.3075437991000002E-3</v>
      </c>
      <c r="I167">
        <v>2.3075437991E-5</v>
      </c>
      <c r="J167">
        <v>2304</v>
      </c>
      <c r="K167">
        <v>1</v>
      </c>
      <c r="N167">
        <v>0</v>
      </c>
      <c r="V167" s="509"/>
      <c r="W167" s="509"/>
      <c r="X167" s="509">
        <v>44449</v>
      </c>
      <c r="Y167" t="s">
        <v>156</v>
      </c>
      <c r="Z167" t="s">
        <v>615</v>
      </c>
      <c r="AA167" t="s">
        <v>193</v>
      </c>
      <c r="AB167" t="s">
        <v>194</v>
      </c>
      <c r="AC167" t="s">
        <v>616</v>
      </c>
      <c r="AD167" t="s">
        <v>617</v>
      </c>
      <c r="AE167" t="s">
        <v>215</v>
      </c>
      <c r="AF167" t="s">
        <v>618</v>
      </c>
      <c r="AG167" t="s">
        <v>217</v>
      </c>
      <c r="AH167" t="s">
        <v>172</v>
      </c>
      <c r="AJ167" t="s">
        <v>95</v>
      </c>
    </row>
    <row r="168" spans="2:36">
      <c r="B168">
        <v>68</v>
      </c>
      <c r="C168">
        <v>55</v>
      </c>
      <c r="D168">
        <v>195</v>
      </c>
      <c r="E168" t="s">
        <v>155</v>
      </c>
      <c r="H168">
        <v>2.2784370990999998E-3</v>
      </c>
      <c r="I168">
        <v>2.2784370990999999E-5</v>
      </c>
      <c r="J168">
        <v>2305</v>
      </c>
      <c r="K168">
        <v>1</v>
      </c>
      <c r="N168">
        <v>8</v>
      </c>
      <c r="V168" s="509"/>
      <c r="W168" s="509"/>
      <c r="X168" s="509">
        <v>44449</v>
      </c>
      <c r="Y168" t="s">
        <v>156</v>
      </c>
      <c r="Z168" t="s">
        <v>196</v>
      </c>
      <c r="AA168" t="s">
        <v>197</v>
      </c>
      <c r="AB168" t="s">
        <v>198</v>
      </c>
      <c r="AC168" t="s">
        <v>169</v>
      </c>
      <c r="AD168" t="s">
        <v>619</v>
      </c>
      <c r="AE168" t="s">
        <v>178</v>
      </c>
      <c r="AF168" t="s">
        <v>169</v>
      </c>
      <c r="AG168" t="s">
        <v>169</v>
      </c>
      <c r="AH168" t="s">
        <v>172</v>
      </c>
      <c r="AJ168" t="s">
        <v>96</v>
      </c>
    </row>
    <row r="169" spans="2:36">
      <c r="B169">
        <v>68</v>
      </c>
      <c r="C169">
        <v>55</v>
      </c>
      <c r="D169">
        <v>196</v>
      </c>
      <c r="E169" t="s">
        <v>155</v>
      </c>
      <c r="H169">
        <v>2.2762058991000001E-3</v>
      </c>
      <c r="I169">
        <v>2.2762058990999998E-5</v>
      </c>
      <c r="J169">
        <v>2306</v>
      </c>
      <c r="K169">
        <v>1</v>
      </c>
      <c r="N169">
        <v>0</v>
      </c>
      <c r="V169" s="509"/>
      <c r="W169" s="509"/>
      <c r="X169" s="509">
        <v>44449</v>
      </c>
      <c r="Y169" t="s">
        <v>156</v>
      </c>
      <c r="Z169" t="s">
        <v>433</v>
      </c>
      <c r="AA169" t="s">
        <v>201</v>
      </c>
      <c r="AB169" t="s">
        <v>202</v>
      </c>
      <c r="AC169" t="s">
        <v>536</v>
      </c>
      <c r="AD169" t="s">
        <v>620</v>
      </c>
      <c r="AE169" t="s">
        <v>215</v>
      </c>
      <c r="AF169" t="s">
        <v>621</v>
      </c>
      <c r="AG169" t="s">
        <v>217</v>
      </c>
      <c r="AH169" t="s">
        <v>172</v>
      </c>
      <c r="AJ169" t="s">
        <v>95</v>
      </c>
    </row>
    <row r="170" spans="2:36">
      <c r="B170">
        <v>68</v>
      </c>
      <c r="C170">
        <v>55</v>
      </c>
      <c r="D170">
        <v>197</v>
      </c>
      <c r="E170" t="s">
        <v>155</v>
      </c>
      <c r="H170">
        <v>4.7664018991000002E-3</v>
      </c>
      <c r="I170">
        <v>4.7664018990999999E-5</v>
      </c>
      <c r="J170">
        <v>2307</v>
      </c>
      <c r="K170">
        <v>1</v>
      </c>
      <c r="N170">
        <v>0</v>
      </c>
      <c r="V170" s="509"/>
      <c r="W170" s="509"/>
      <c r="X170" s="509">
        <v>44449</v>
      </c>
      <c r="Y170" t="s">
        <v>156</v>
      </c>
      <c r="Z170" t="s">
        <v>622</v>
      </c>
      <c r="AA170" t="s">
        <v>205</v>
      </c>
      <c r="AB170" t="s">
        <v>206</v>
      </c>
      <c r="AC170" t="s">
        <v>623</v>
      </c>
      <c r="AD170" t="s">
        <v>624</v>
      </c>
      <c r="AE170" t="s">
        <v>215</v>
      </c>
      <c r="AF170" t="s">
        <v>625</v>
      </c>
      <c r="AG170" t="s">
        <v>217</v>
      </c>
      <c r="AH170" t="s">
        <v>210</v>
      </c>
      <c r="AJ170" t="s">
        <v>95</v>
      </c>
    </row>
    <row r="171" spans="2:36">
      <c r="B171">
        <v>68</v>
      </c>
      <c r="C171">
        <v>55</v>
      </c>
      <c r="D171">
        <v>198</v>
      </c>
      <c r="E171" t="s">
        <v>155</v>
      </c>
      <c r="H171">
        <v>3.3832751991000002E-3</v>
      </c>
      <c r="I171">
        <v>3.3832751990999998E-5</v>
      </c>
      <c r="J171">
        <v>2308</v>
      </c>
      <c r="K171">
        <v>1</v>
      </c>
      <c r="N171">
        <v>0</v>
      </c>
      <c r="V171" s="509"/>
      <c r="W171" s="509"/>
      <c r="X171" s="509">
        <v>44449</v>
      </c>
      <c r="Y171" t="s">
        <v>156</v>
      </c>
      <c r="Z171" t="s">
        <v>626</v>
      </c>
      <c r="AA171" t="s">
        <v>212</v>
      </c>
      <c r="AB171" t="s">
        <v>213</v>
      </c>
      <c r="AC171" t="s">
        <v>368</v>
      </c>
      <c r="AD171" t="s">
        <v>627</v>
      </c>
      <c r="AE171" t="s">
        <v>162</v>
      </c>
      <c r="AF171" t="s">
        <v>628</v>
      </c>
      <c r="AG171" t="s">
        <v>164</v>
      </c>
      <c r="AH171" t="s">
        <v>165</v>
      </c>
      <c r="AJ171" t="s">
        <v>95</v>
      </c>
    </row>
    <row r="172" spans="2:36">
      <c r="B172">
        <v>68</v>
      </c>
      <c r="C172">
        <v>55</v>
      </c>
      <c r="D172">
        <v>199</v>
      </c>
      <c r="E172" t="s">
        <v>155</v>
      </c>
      <c r="H172">
        <v>3.2048824991000001E-3</v>
      </c>
      <c r="I172">
        <v>3.2048824991000003E-5</v>
      </c>
      <c r="J172">
        <v>2309</v>
      </c>
      <c r="K172">
        <v>1</v>
      </c>
      <c r="N172">
        <v>0</v>
      </c>
      <c r="V172" s="509"/>
      <c r="W172" s="509"/>
      <c r="X172" s="509">
        <v>44449</v>
      </c>
      <c r="Y172" t="s">
        <v>156</v>
      </c>
      <c r="Z172" t="s">
        <v>629</v>
      </c>
      <c r="AA172" t="s">
        <v>158</v>
      </c>
      <c r="AB172" t="s">
        <v>159</v>
      </c>
      <c r="AC172" t="s">
        <v>278</v>
      </c>
      <c r="AD172" t="s">
        <v>630</v>
      </c>
      <c r="AE172" t="s">
        <v>215</v>
      </c>
      <c r="AF172" t="s">
        <v>631</v>
      </c>
      <c r="AG172" t="s">
        <v>217</v>
      </c>
      <c r="AH172" t="s">
        <v>172</v>
      </c>
      <c r="AJ172" t="s">
        <v>95</v>
      </c>
    </row>
    <row r="173" spans="2:36">
      <c r="B173">
        <v>68</v>
      </c>
      <c r="C173">
        <v>55</v>
      </c>
      <c r="D173">
        <v>200</v>
      </c>
      <c r="E173" t="s">
        <v>155</v>
      </c>
      <c r="H173">
        <v>2.3124117991E-3</v>
      </c>
      <c r="I173">
        <v>2.3124117991000001E-5</v>
      </c>
      <c r="J173">
        <v>2310</v>
      </c>
      <c r="K173">
        <v>1</v>
      </c>
      <c r="N173">
        <v>0</v>
      </c>
      <c r="V173" s="509"/>
      <c r="W173" s="509"/>
      <c r="X173" s="509">
        <v>44449</v>
      </c>
      <c r="Y173" t="s">
        <v>156</v>
      </c>
      <c r="Z173" t="s">
        <v>632</v>
      </c>
      <c r="AA173" t="s">
        <v>167</v>
      </c>
      <c r="AB173" t="s">
        <v>168</v>
      </c>
      <c r="AC173" t="s">
        <v>633</v>
      </c>
      <c r="AD173" t="s">
        <v>634</v>
      </c>
      <c r="AE173" t="s">
        <v>215</v>
      </c>
      <c r="AF173" t="s">
        <v>635</v>
      </c>
      <c r="AG173" t="s">
        <v>217</v>
      </c>
      <c r="AH173" t="s">
        <v>172</v>
      </c>
      <c r="AJ173" t="s">
        <v>95</v>
      </c>
    </row>
    <row r="174" spans="2:36">
      <c r="B174">
        <v>68</v>
      </c>
      <c r="C174">
        <v>55</v>
      </c>
      <c r="D174">
        <v>201</v>
      </c>
      <c r="E174" t="s">
        <v>155</v>
      </c>
      <c r="H174">
        <v>3.4920957990999999E-3</v>
      </c>
      <c r="I174">
        <v>3.4920957991000002E-5</v>
      </c>
      <c r="J174">
        <v>2401</v>
      </c>
      <c r="K174">
        <v>1</v>
      </c>
      <c r="N174">
        <v>0</v>
      </c>
      <c r="V174" s="509"/>
      <c r="W174" s="509"/>
      <c r="X174" s="509">
        <v>44449</v>
      </c>
      <c r="Y174" t="s">
        <v>156</v>
      </c>
      <c r="Z174" t="s">
        <v>636</v>
      </c>
      <c r="AA174" t="s">
        <v>174</v>
      </c>
      <c r="AB174" t="s">
        <v>225</v>
      </c>
      <c r="AC174" t="s">
        <v>445</v>
      </c>
      <c r="AD174" t="s">
        <v>637</v>
      </c>
      <c r="AE174" t="s">
        <v>162</v>
      </c>
      <c r="AF174" t="s">
        <v>638</v>
      </c>
      <c r="AG174" t="s">
        <v>164</v>
      </c>
      <c r="AH174" t="s">
        <v>165</v>
      </c>
      <c r="AJ174" t="s">
        <v>95</v>
      </c>
    </row>
    <row r="175" spans="2:36">
      <c r="B175">
        <v>68</v>
      </c>
      <c r="C175">
        <v>55</v>
      </c>
      <c r="D175">
        <v>202</v>
      </c>
      <c r="E175" t="s">
        <v>155</v>
      </c>
      <c r="H175">
        <v>3.3088349990999999E-3</v>
      </c>
      <c r="I175">
        <v>3.3088349991E-5</v>
      </c>
      <c r="J175">
        <v>2402</v>
      </c>
      <c r="K175">
        <v>1</v>
      </c>
      <c r="N175">
        <v>0</v>
      </c>
      <c r="V175" s="509"/>
      <c r="W175" s="509"/>
      <c r="X175" s="509">
        <v>44449</v>
      </c>
      <c r="Y175" t="s">
        <v>156</v>
      </c>
      <c r="Z175" t="s">
        <v>639</v>
      </c>
      <c r="AA175" t="s">
        <v>181</v>
      </c>
      <c r="AB175" t="s">
        <v>230</v>
      </c>
      <c r="AC175" t="s">
        <v>460</v>
      </c>
      <c r="AD175" t="s">
        <v>640</v>
      </c>
      <c r="AE175" t="s">
        <v>162</v>
      </c>
      <c r="AF175" t="s">
        <v>641</v>
      </c>
      <c r="AG175" t="s">
        <v>164</v>
      </c>
      <c r="AH175" t="s">
        <v>172</v>
      </c>
      <c r="AJ175" t="s">
        <v>95</v>
      </c>
    </row>
    <row r="176" spans="2:36">
      <c r="B176">
        <v>68</v>
      </c>
      <c r="C176">
        <v>55</v>
      </c>
      <c r="D176">
        <v>203</v>
      </c>
      <c r="E176" t="s">
        <v>155</v>
      </c>
      <c r="H176">
        <v>3.4508189990999998E-3</v>
      </c>
      <c r="I176">
        <v>3.4508189990999999E-5</v>
      </c>
      <c r="J176">
        <v>2403</v>
      </c>
      <c r="K176">
        <v>1</v>
      </c>
      <c r="N176">
        <v>0</v>
      </c>
      <c r="V176" s="509"/>
      <c r="W176" s="509"/>
      <c r="X176" s="509">
        <v>44449</v>
      </c>
      <c r="Y176" t="s">
        <v>156</v>
      </c>
      <c r="Z176" t="s">
        <v>642</v>
      </c>
      <c r="AA176" t="s">
        <v>187</v>
      </c>
      <c r="AB176" t="s">
        <v>235</v>
      </c>
      <c r="AC176" t="s">
        <v>633</v>
      </c>
      <c r="AD176" t="s">
        <v>643</v>
      </c>
      <c r="AE176" t="s">
        <v>162</v>
      </c>
      <c r="AF176" t="s">
        <v>644</v>
      </c>
      <c r="AG176" t="s">
        <v>164</v>
      </c>
      <c r="AH176" t="s">
        <v>172</v>
      </c>
      <c r="AJ176" t="s">
        <v>95</v>
      </c>
    </row>
    <row r="177" spans="2:36">
      <c r="B177">
        <v>68</v>
      </c>
      <c r="C177">
        <v>55</v>
      </c>
      <c r="D177">
        <v>204</v>
      </c>
      <c r="E177" t="s">
        <v>155</v>
      </c>
      <c r="H177">
        <v>2.3038927990999998E-3</v>
      </c>
      <c r="I177">
        <v>2.3038927991000001E-5</v>
      </c>
      <c r="J177">
        <v>2404</v>
      </c>
      <c r="K177">
        <v>1</v>
      </c>
      <c r="N177">
        <v>0</v>
      </c>
      <c r="V177" s="509"/>
      <c r="W177" s="509"/>
      <c r="X177" s="509">
        <v>44449</v>
      </c>
      <c r="Y177" t="s">
        <v>156</v>
      </c>
      <c r="Z177" t="s">
        <v>645</v>
      </c>
      <c r="AA177" t="s">
        <v>193</v>
      </c>
      <c r="AB177" t="s">
        <v>194</v>
      </c>
      <c r="AC177" t="s">
        <v>646</v>
      </c>
      <c r="AD177" t="s">
        <v>647</v>
      </c>
      <c r="AE177" t="s">
        <v>215</v>
      </c>
      <c r="AF177" t="s">
        <v>648</v>
      </c>
      <c r="AG177" t="s">
        <v>217</v>
      </c>
      <c r="AH177" t="s">
        <v>172</v>
      </c>
      <c r="AJ177" t="s">
        <v>95</v>
      </c>
    </row>
    <row r="178" spans="2:36">
      <c r="B178">
        <v>68</v>
      </c>
      <c r="C178">
        <v>55</v>
      </c>
      <c r="D178">
        <v>205</v>
      </c>
      <c r="E178" t="s">
        <v>155</v>
      </c>
      <c r="H178">
        <v>2.2784370990999998E-3</v>
      </c>
      <c r="I178">
        <v>2.2784370990999999E-5</v>
      </c>
      <c r="J178">
        <v>2405</v>
      </c>
      <c r="K178">
        <v>1</v>
      </c>
      <c r="N178">
        <v>0</v>
      </c>
      <c r="V178" s="509"/>
      <c r="W178" s="509"/>
      <c r="X178" s="509">
        <v>44449</v>
      </c>
      <c r="Y178" t="s">
        <v>156</v>
      </c>
      <c r="Z178" t="s">
        <v>196</v>
      </c>
      <c r="AA178" t="s">
        <v>197</v>
      </c>
      <c r="AB178" t="s">
        <v>198</v>
      </c>
      <c r="AC178" t="s">
        <v>169</v>
      </c>
      <c r="AD178" t="s">
        <v>649</v>
      </c>
      <c r="AE178" t="s">
        <v>293</v>
      </c>
      <c r="AF178" t="s">
        <v>169</v>
      </c>
      <c r="AG178" t="s">
        <v>169</v>
      </c>
      <c r="AH178" t="s">
        <v>172</v>
      </c>
      <c r="AJ178" t="s">
        <v>95</v>
      </c>
    </row>
    <row r="179" spans="2:36">
      <c r="B179">
        <v>68</v>
      </c>
      <c r="C179">
        <v>55</v>
      </c>
      <c r="D179">
        <v>206</v>
      </c>
      <c r="E179" t="s">
        <v>155</v>
      </c>
      <c r="H179">
        <v>2.1792510991E-3</v>
      </c>
      <c r="I179">
        <v>2.1792510990999999E-5</v>
      </c>
      <c r="J179">
        <v>2406</v>
      </c>
      <c r="K179">
        <v>1</v>
      </c>
      <c r="N179">
        <v>0</v>
      </c>
      <c r="V179" s="509"/>
      <c r="W179" s="509"/>
      <c r="X179" s="509">
        <v>44449</v>
      </c>
      <c r="Y179" t="s">
        <v>156</v>
      </c>
      <c r="Z179" t="s">
        <v>200</v>
      </c>
      <c r="AA179" t="s">
        <v>201</v>
      </c>
      <c r="AB179" t="s">
        <v>202</v>
      </c>
      <c r="AC179" t="s">
        <v>169</v>
      </c>
      <c r="AD179" t="s">
        <v>650</v>
      </c>
      <c r="AE179" t="s">
        <v>293</v>
      </c>
      <c r="AF179" t="s">
        <v>169</v>
      </c>
      <c r="AG179" t="s">
        <v>169</v>
      </c>
      <c r="AH179" t="s">
        <v>172</v>
      </c>
      <c r="AJ179" t="s">
        <v>95</v>
      </c>
    </row>
    <row r="180" spans="2:36">
      <c r="B180">
        <v>68</v>
      </c>
      <c r="C180">
        <v>55</v>
      </c>
      <c r="D180">
        <v>207</v>
      </c>
      <c r="E180" t="s">
        <v>155</v>
      </c>
      <c r="H180">
        <v>4.7666046990999999E-3</v>
      </c>
      <c r="I180">
        <v>4.7666046991E-5</v>
      </c>
      <c r="J180">
        <v>2407</v>
      </c>
      <c r="K180">
        <v>1</v>
      </c>
      <c r="N180">
        <v>0</v>
      </c>
      <c r="V180" s="509"/>
      <c r="W180" s="509"/>
      <c r="X180" s="509">
        <v>44449</v>
      </c>
      <c r="Y180" t="s">
        <v>156</v>
      </c>
      <c r="Z180" t="s">
        <v>303</v>
      </c>
      <c r="AA180" t="s">
        <v>205</v>
      </c>
      <c r="AB180" t="s">
        <v>243</v>
      </c>
      <c r="AC180" t="s">
        <v>304</v>
      </c>
      <c r="AD180" t="s">
        <v>651</v>
      </c>
      <c r="AE180" t="s">
        <v>215</v>
      </c>
      <c r="AF180" t="s">
        <v>652</v>
      </c>
      <c r="AG180" t="s">
        <v>217</v>
      </c>
      <c r="AH180" t="s">
        <v>210</v>
      </c>
      <c r="AJ180" t="s">
        <v>95</v>
      </c>
    </row>
    <row r="181" spans="2:36">
      <c r="B181">
        <v>68</v>
      </c>
      <c r="C181">
        <v>55</v>
      </c>
      <c r="D181">
        <v>208</v>
      </c>
      <c r="E181" t="s">
        <v>155</v>
      </c>
      <c r="H181">
        <v>3.4250589991000001E-3</v>
      </c>
      <c r="I181">
        <v>3.4250589990999997E-5</v>
      </c>
      <c r="J181">
        <v>2408</v>
      </c>
      <c r="K181">
        <v>1</v>
      </c>
      <c r="N181">
        <v>0</v>
      </c>
      <c r="V181" s="509"/>
      <c r="W181" s="509"/>
      <c r="X181" s="509">
        <v>44449</v>
      </c>
      <c r="Y181" t="s">
        <v>156</v>
      </c>
      <c r="Z181" t="s">
        <v>653</v>
      </c>
      <c r="AA181" t="s">
        <v>212</v>
      </c>
      <c r="AB181" t="s">
        <v>213</v>
      </c>
      <c r="AC181" t="s">
        <v>654</v>
      </c>
      <c r="AD181" t="s">
        <v>655</v>
      </c>
      <c r="AE181" t="s">
        <v>162</v>
      </c>
      <c r="AF181" t="s">
        <v>656</v>
      </c>
      <c r="AG181" t="s">
        <v>164</v>
      </c>
      <c r="AH181" t="s">
        <v>172</v>
      </c>
      <c r="AJ181" t="s">
        <v>95</v>
      </c>
    </row>
    <row r="182" spans="2:36">
      <c r="B182">
        <v>68</v>
      </c>
      <c r="C182">
        <v>55</v>
      </c>
      <c r="D182">
        <v>209</v>
      </c>
      <c r="E182" t="s">
        <v>155</v>
      </c>
      <c r="H182">
        <v>3.2099532991000002E-3</v>
      </c>
      <c r="I182">
        <v>3.2099532991000001E-5</v>
      </c>
      <c r="J182">
        <v>2409</v>
      </c>
      <c r="K182">
        <v>1</v>
      </c>
      <c r="N182">
        <v>0</v>
      </c>
      <c r="V182" s="509"/>
      <c r="W182" s="509"/>
      <c r="X182" s="509">
        <v>44449</v>
      </c>
      <c r="Y182" t="s">
        <v>156</v>
      </c>
      <c r="Z182" t="s">
        <v>657</v>
      </c>
      <c r="AA182" t="s">
        <v>158</v>
      </c>
      <c r="AB182" t="s">
        <v>159</v>
      </c>
      <c r="AC182" t="s">
        <v>658</v>
      </c>
      <c r="AD182" t="s">
        <v>659</v>
      </c>
      <c r="AE182" t="s">
        <v>215</v>
      </c>
      <c r="AF182" t="s">
        <v>660</v>
      </c>
      <c r="AG182" t="s">
        <v>217</v>
      </c>
      <c r="AH182" t="s">
        <v>172</v>
      </c>
      <c r="AJ182" t="s">
        <v>95</v>
      </c>
    </row>
    <row r="183" spans="2:36">
      <c r="B183">
        <v>68</v>
      </c>
      <c r="C183">
        <v>55</v>
      </c>
      <c r="D183">
        <v>210</v>
      </c>
      <c r="E183" t="s">
        <v>155</v>
      </c>
      <c r="H183">
        <v>2.1984188990999999E-3</v>
      </c>
      <c r="I183">
        <v>2.1984188990999999E-5</v>
      </c>
      <c r="J183">
        <v>2410</v>
      </c>
      <c r="K183">
        <v>1</v>
      </c>
      <c r="N183">
        <v>0</v>
      </c>
      <c r="V183" s="509"/>
      <c r="W183" s="509"/>
      <c r="X183" s="509">
        <v>44449</v>
      </c>
      <c r="Y183" t="s">
        <v>156</v>
      </c>
      <c r="Z183" t="s">
        <v>166</v>
      </c>
      <c r="AA183" t="s">
        <v>167</v>
      </c>
      <c r="AB183" t="s">
        <v>168</v>
      </c>
      <c r="AC183" t="s">
        <v>169</v>
      </c>
      <c r="AD183" t="s">
        <v>661</v>
      </c>
      <c r="AE183" t="s">
        <v>215</v>
      </c>
      <c r="AF183" t="s">
        <v>169</v>
      </c>
      <c r="AG183" t="s">
        <v>169</v>
      </c>
      <c r="AH183" t="s">
        <v>172</v>
      </c>
      <c r="AJ183" t="s">
        <v>95</v>
      </c>
    </row>
    <row r="184" spans="2:36">
      <c r="B184">
        <v>68</v>
      </c>
      <c r="C184">
        <v>55</v>
      </c>
      <c r="D184">
        <v>211</v>
      </c>
      <c r="E184" t="s">
        <v>155</v>
      </c>
      <c r="H184">
        <v>3.5238392990999999E-3</v>
      </c>
      <c r="I184">
        <v>3.5238392991000003E-5</v>
      </c>
      <c r="J184">
        <v>2501</v>
      </c>
      <c r="K184">
        <v>1</v>
      </c>
      <c r="N184">
        <v>0</v>
      </c>
      <c r="V184" s="509"/>
      <c r="W184" s="509"/>
      <c r="X184" s="509">
        <v>44449</v>
      </c>
      <c r="Y184" t="s">
        <v>156</v>
      </c>
      <c r="Z184" t="s">
        <v>662</v>
      </c>
      <c r="AA184" t="s">
        <v>174</v>
      </c>
      <c r="AB184" t="s">
        <v>175</v>
      </c>
      <c r="AC184" t="s">
        <v>663</v>
      </c>
      <c r="AD184" t="s">
        <v>664</v>
      </c>
      <c r="AE184" t="s">
        <v>162</v>
      </c>
      <c r="AF184" t="s">
        <v>665</v>
      </c>
      <c r="AG184" t="s">
        <v>164</v>
      </c>
      <c r="AH184" t="s">
        <v>172</v>
      </c>
      <c r="AJ184" t="s">
        <v>95</v>
      </c>
    </row>
    <row r="185" spans="2:36">
      <c r="B185">
        <v>68</v>
      </c>
      <c r="C185">
        <v>55</v>
      </c>
      <c r="D185">
        <v>212</v>
      </c>
      <c r="E185" t="s">
        <v>155</v>
      </c>
      <c r="H185">
        <v>3.3152242990999998E-3</v>
      </c>
      <c r="I185">
        <v>3.3152242990999999E-5</v>
      </c>
      <c r="J185">
        <v>2502</v>
      </c>
      <c r="K185">
        <v>1</v>
      </c>
      <c r="N185">
        <v>0</v>
      </c>
      <c r="V185" s="509"/>
      <c r="W185" s="509"/>
      <c r="X185" s="509">
        <v>44449</v>
      </c>
      <c r="Y185" t="s">
        <v>156</v>
      </c>
      <c r="Z185" t="s">
        <v>666</v>
      </c>
      <c r="AA185" t="s">
        <v>181</v>
      </c>
      <c r="AB185" t="s">
        <v>182</v>
      </c>
      <c r="AC185" t="s">
        <v>486</v>
      </c>
      <c r="AD185" t="s">
        <v>667</v>
      </c>
      <c r="AE185" t="s">
        <v>162</v>
      </c>
      <c r="AF185" t="s">
        <v>668</v>
      </c>
      <c r="AG185" t="s">
        <v>164</v>
      </c>
      <c r="AH185" t="s">
        <v>172</v>
      </c>
      <c r="AJ185" t="s">
        <v>95</v>
      </c>
    </row>
    <row r="186" spans="2:36">
      <c r="B186">
        <v>68</v>
      </c>
      <c r="C186">
        <v>55</v>
      </c>
      <c r="D186">
        <v>213</v>
      </c>
      <c r="E186" t="s">
        <v>155</v>
      </c>
      <c r="H186">
        <v>3.4247547991000001E-3</v>
      </c>
      <c r="I186">
        <v>3.4247547991000002E-5</v>
      </c>
      <c r="J186">
        <v>2503</v>
      </c>
      <c r="K186">
        <v>1</v>
      </c>
      <c r="N186">
        <v>0</v>
      </c>
      <c r="V186" s="509"/>
      <c r="W186" s="509"/>
      <c r="X186" s="509">
        <v>44449</v>
      </c>
      <c r="Y186" t="s">
        <v>156</v>
      </c>
      <c r="Z186" t="s">
        <v>552</v>
      </c>
      <c r="AA186" t="s">
        <v>187</v>
      </c>
      <c r="AB186" t="s">
        <v>188</v>
      </c>
      <c r="AC186" t="s">
        <v>490</v>
      </c>
      <c r="AD186" t="s">
        <v>669</v>
      </c>
      <c r="AE186" t="s">
        <v>162</v>
      </c>
      <c r="AF186" t="s">
        <v>670</v>
      </c>
      <c r="AG186" t="s">
        <v>164</v>
      </c>
      <c r="AH186" t="s">
        <v>172</v>
      </c>
      <c r="AJ186" t="s">
        <v>95</v>
      </c>
    </row>
    <row r="187" spans="2:36">
      <c r="B187">
        <v>68</v>
      </c>
      <c r="C187">
        <v>55</v>
      </c>
      <c r="D187">
        <v>214</v>
      </c>
      <c r="E187" t="s">
        <v>155</v>
      </c>
      <c r="H187">
        <v>2.2065322991000002E-3</v>
      </c>
      <c r="I187">
        <v>2.2065322991E-5</v>
      </c>
      <c r="J187">
        <v>2504</v>
      </c>
      <c r="K187">
        <v>1</v>
      </c>
      <c r="N187">
        <v>8</v>
      </c>
      <c r="V187" s="509"/>
      <c r="W187" s="509"/>
      <c r="X187" s="509">
        <v>44449</v>
      </c>
      <c r="Y187" t="s">
        <v>156</v>
      </c>
      <c r="Z187" t="s">
        <v>192</v>
      </c>
      <c r="AA187" t="s">
        <v>193</v>
      </c>
      <c r="AB187" t="s">
        <v>194</v>
      </c>
      <c r="AC187" t="s">
        <v>169</v>
      </c>
      <c r="AD187" t="s">
        <v>671</v>
      </c>
      <c r="AE187" t="s">
        <v>215</v>
      </c>
      <c r="AF187" t="s">
        <v>169</v>
      </c>
      <c r="AG187" t="s">
        <v>169</v>
      </c>
      <c r="AH187" t="s">
        <v>172</v>
      </c>
      <c r="AJ187" t="s">
        <v>96</v>
      </c>
    </row>
    <row r="188" spans="2:36">
      <c r="B188">
        <v>68</v>
      </c>
      <c r="C188">
        <v>55</v>
      </c>
      <c r="D188">
        <v>215</v>
      </c>
      <c r="E188" t="s">
        <v>155</v>
      </c>
      <c r="H188">
        <v>2.2784370990999998E-3</v>
      </c>
      <c r="I188">
        <v>2.2784370990999999E-5</v>
      </c>
      <c r="J188">
        <v>2505</v>
      </c>
      <c r="K188">
        <v>1</v>
      </c>
      <c r="N188">
        <v>8</v>
      </c>
      <c r="V188" s="509"/>
      <c r="W188" s="509"/>
      <c r="X188" s="509">
        <v>44449</v>
      </c>
      <c r="Y188" t="s">
        <v>156</v>
      </c>
      <c r="Z188" t="s">
        <v>196</v>
      </c>
      <c r="AA188" t="s">
        <v>197</v>
      </c>
      <c r="AB188" t="s">
        <v>198</v>
      </c>
      <c r="AC188" t="s">
        <v>169</v>
      </c>
      <c r="AD188" t="s">
        <v>672</v>
      </c>
      <c r="AE188" t="s">
        <v>215</v>
      </c>
      <c r="AF188" t="s">
        <v>169</v>
      </c>
      <c r="AG188" t="s">
        <v>169</v>
      </c>
      <c r="AH188" t="s">
        <v>172</v>
      </c>
      <c r="AJ188" t="s">
        <v>96</v>
      </c>
    </row>
    <row r="189" spans="2:36">
      <c r="B189">
        <v>68</v>
      </c>
      <c r="C189">
        <v>55</v>
      </c>
      <c r="D189">
        <v>216</v>
      </c>
      <c r="E189" t="s">
        <v>155</v>
      </c>
      <c r="H189">
        <v>2.1792510991E-3</v>
      </c>
      <c r="I189">
        <v>2.1792510990999999E-5</v>
      </c>
      <c r="J189">
        <v>2506</v>
      </c>
      <c r="K189">
        <v>1</v>
      </c>
      <c r="N189">
        <v>8</v>
      </c>
      <c r="V189" s="509"/>
      <c r="W189" s="509"/>
      <c r="X189" s="509">
        <v>44449</v>
      </c>
      <c r="Y189" t="s">
        <v>156</v>
      </c>
      <c r="Z189" t="s">
        <v>200</v>
      </c>
      <c r="AA189" t="s">
        <v>201</v>
      </c>
      <c r="AB189" t="s">
        <v>202</v>
      </c>
      <c r="AC189" t="s">
        <v>169</v>
      </c>
      <c r="AD189" t="s">
        <v>673</v>
      </c>
      <c r="AE189" t="s">
        <v>215</v>
      </c>
      <c r="AF189" t="s">
        <v>169</v>
      </c>
      <c r="AG189" t="s">
        <v>169</v>
      </c>
      <c r="AH189" t="s">
        <v>172</v>
      </c>
      <c r="AJ189" t="s">
        <v>96</v>
      </c>
    </row>
    <row r="190" spans="2:36">
      <c r="B190">
        <v>68</v>
      </c>
      <c r="C190">
        <v>55</v>
      </c>
      <c r="D190">
        <v>217</v>
      </c>
      <c r="E190" t="s">
        <v>155</v>
      </c>
      <c r="H190">
        <v>4.7684301991000001E-3</v>
      </c>
      <c r="I190">
        <v>4.7684301991000003E-5</v>
      </c>
      <c r="J190">
        <v>2507</v>
      </c>
      <c r="K190">
        <v>1</v>
      </c>
      <c r="N190">
        <v>0</v>
      </c>
      <c r="V190" s="509"/>
      <c r="W190" s="509"/>
      <c r="X190" s="509">
        <v>44449</v>
      </c>
      <c r="Y190" t="s">
        <v>156</v>
      </c>
      <c r="Z190" t="s">
        <v>674</v>
      </c>
      <c r="AA190" t="s">
        <v>205</v>
      </c>
      <c r="AB190" t="s">
        <v>206</v>
      </c>
      <c r="AC190" t="s">
        <v>361</v>
      </c>
      <c r="AD190" t="s">
        <v>675</v>
      </c>
      <c r="AE190" t="s">
        <v>215</v>
      </c>
      <c r="AF190" t="s">
        <v>676</v>
      </c>
      <c r="AG190" t="s">
        <v>217</v>
      </c>
      <c r="AH190" t="s">
        <v>210</v>
      </c>
      <c r="AJ190" t="s">
        <v>95</v>
      </c>
    </row>
    <row r="191" spans="2:36">
      <c r="B191">
        <v>68</v>
      </c>
      <c r="C191">
        <v>55</v>
      </c>
      <c r="D191">
        <v>218</v>
      </c>
      <c r="E191" t="s">
        <v>155</v>
      </c>
      <c r="H191">
        <v>3.3990962990999999E-3</v>
      </c>
      <c r="I191">
        <v>3.3990962991000003E-5</v>
      </c>
      <c r="J191">
        <v>2508</v>
      </c>
      <c r="K191">
        <v>1</v>
      </c>
      <c r="N191">
        <v>8</v>
      </c>
      <c r="V191" s="509"/>
      <c r="W191" s="509"/>
      <c r="X191" s="509">
        <v>44449</v>
      </c>
      <c r="Y191" t="s">
        <v>156</v>
      </c>
      <c r="Z191" t="s">
        <v>677</v>
      </c>
      <c r="AA191" t="s">
        <v>212</v>
      </c>
      <c r="AB191" t="s">
        <v>213</v>
      </c>
      <c r="AC191" t="s">
        <v>494</v>
      </c>
      <c r="AD191" t="s">
        <v>678</v>
      </c>
      <c r="AE191" t="s">
        <v>162</v>
      </c>
      <c r="AF191" t="s">
        <v>679</v>
      </c>
      <c r="AG191" t="s">
        <v>164</v>
      </c>
      <c r="AH191" t="s">
        <v>165</v>
      </c>
      <c r="AJ191" t="s">
        <v>96</v>
      </c>
    </row>
    <row r="192" spans="2:36">
      <c r="B192">
        <v>68</v>
      </c>
      <c r="C192">
        <v>55</v>
      </c>
      <c r="D192">
        <v>219</v>
      </c>
      <c r="E192" t="s">
        <v>155</v>
      </c>
      <c r="H192">
        <v>3.2876387991E-3</v>
      </c>
      <c r="I192">
        <v>3.2876387991E-5</v>
      </c>
      <c r="J192">
        <v>2509</v>
      </c>
      <c r="K192">
        <v>1</v>
      </c>
      <c r="N192">
        <v>0</v>
      </c>
      <c r="V192" s="509"/>
      <c r="W192" s="509"/>
      <c r="X192" s="509">
        <v>44449</v>
      </c>
      <c r="Y192" t="s">
        <v>156</v>
      </c>
      <c r="Z192" t="s">
        <v>680</v>
      </c>
      <c r="AA192" t="s">
        <v>158</v>
      </c>
      <c r="AB192" t="s">
        <v>159</v>
      </c>
      <c r="AC192" t="s">
        <v>681</v>
      </c>
      <c r="AD192" t="s">
        <v>682</v>
      </c>
      <c r="AE192" t="s">
        <v>215</v>
      </c>
      <c r="AF192" t="s">
        <v>683</v>
      </c>
      <c r="AG192" t="s">
        <v>217</v>
      </c>
      <c r="AH192" t="s">
        <v>172</v>
      </c>
      <c r="AJ192" t="s">
        <v>95</v>
      </c>
    </row>
    <row r="193" spans="2:36">
      <c r="B193">
        <v>68</v>
      </c>
      <c r="C193">
        <v>55</v>
      </c>
      <c r="D193">
        <v>220</v>
      </c>
      <c r="E193" t="s">
        <v>155</v>
      </c>
      <c r="H193">
        <v>2.2436509991E-3</v>
      </c>
      <c r="I193">
        <v>2.2436509990999999E-5</v>
      </c>
      <c r="J193">
        <v>2510</v>
      </c>
      <c r="K193">
        <v>1</v>
      </c>
      <c r="N193">
        <v>0</v>
      </c>
      <c r="V193" s="509"/>
      <c r="W193" s="509"/>
      <c r="X193" s="509">
        <v>44449</v>
      </c>
      <c r="Y193" t="s">
        <v>156</v>
      </c>
      <c r="Z193" t="s">
        <v>166</v>
      </c>
      <c r="AA193" t="s">
        <v>167</v>
      </c>
      <c r="AB193" t="s">
        <v>168</v>
      </c>
      <c r="AC193" t="s">
        <v>169</v>
      </c>
      <c r="AD193" t="s">
        <v>684</v>
      </c>
      <c r="AE193" t="s">
        <v>215</v>
      </c>
      <c r="AF193" t="s">
        <v>169</v>
      </c>
      <c r="AG193" t="s">
        <v>169</v>
      </c>
      <c r="AH193" t="s">
        <v>165</v>
      </c>
      <c r="AJ193" t="s">
        <v>95</v>
      </c>
    </row>
    <row r="194" spans="2:36">
      <c r="B194">
        <v>68</v>
      </c>
      <c r="C194">
        <v>55</v>
      </c>
      <c r="D194">
        <v>221</v>
      </c>
      <c r="E194" t="s">
        <v>155</v>
      </c>
      <c r="H194">
        <v>3.5062940991E-3</v>
      </c>
      <c r="I194">
        <v>3.5062940991000002E-5</v>
      </c>
      <c r="J194">
        <v>2601</v>
      </c>
      <c r="K194">
        <v>1</v>
      </c>
      <c r="N194">
        <v>0</v>
      </c>
      <c r="V194" s="509"/>
      <c r="W194" s="509"/>
      <c r="X194" s="509">
        <v>44449</v>
      </c>
      <c r="Y194" t="s">
        <v>156</v>
      </c>
      <c r="Z194" t="s">
        <v>685</v>
      </c>
      <c r="AA194" t="s">
        <v>174</v>
      </c>
      <c r="AB194" t="s">
        <v>225</v>
      </c>
      <c r="AC194" t="s">
        <v>686</v>
      </c>
      <c r="AD194" t="s">
        <v>687</v>
      </c>
      <c r="AE194" t="s">
        <v>162</v>
      </c>
      <c r="AF194" t="s">
        <v>688</v>
      </c>
      <c r="AG194" t="s">
        <v>164</v>
      </c>
      <c r="AH194" t="s">
        <v>172</v>
      </c>
      <c r="AJ194" t="s">
        <v>95</v>
      </c>
    </row>
    <row r="195" spans="2:36">
      <c r="B195">
        <v>68</v>
      </c>
      <c r="C195">
        <v>55</v>
      </c>
      <c r="D195">
        <v>222</v>
      </c>
      <c r="E195" t="s">
        <v>155</v>
      </c>
      <c r="H195">
        <v>3.2907827991000001E-3</v>
      </c>
      <c r="I195">
        <v>3.2907827990999997E-5</v>
      </c>
      <c r="J195">
        <v>2602</v>
      </c>
      <c r="K195">
        <v>1</v>
      </c>
      <c r="N195">
        <v>0</v>
      </c>
      <c r="V195" s="509"/>
      <c r="W195" s="509"/>
      <c r="X195" s="509">
        <v>44449</v>
      </c>
      <c r="Y195" t="s">
        <v>156</v>
      </c>
      <c r="Z195" t="s">
        <v>689</v>
      </c>
      <c r="AA195" t="s">
        <v>181</v>
      </c>
      <c r="AB195" t="s">
        <v>230</v>
      </c>
      <c r="AC195" t="s">
        <v>536</v>
      </c>
      <c r="AD195" t="s">
        <v>690</v>
      </c>
      <c r="AE195" t="s">
        <v>162</v>
      </c>
      <c r="AF195" t="s">
        <v>691</v>
      </c>
      <c r="AG195" t="s">
        <v>164</v>
      </c>
      <c r="AH195" t="s">
        <v>172</v>
      </c>
      <c r="AJ195" t="s">
        <v>95</v>
      </c>
    </row>
    <row r="196" spans="2:36">
      <c r="B196">
        <v>68</v>
      </c>
      <c r="C196">
        <v>55</v>
      </c>
      <c r="D196">
        <v>223</v>
      </c>
      <c r="E196" t="s">
        <v>155</v>
      </c>
      <c r="H196">
        <v>3.4909801990999998E-3</v>
      </c>
      <c r="I196">
        <v>3.4909801990999998E-5</v>
      </c>
      <c r="J196">
        <v>2603</v>
      </c>
      <c r="K196">
        <v>1</v>
      </c>
      <c r="N196">
        <v>0</v>
      </c>
      <c r="V196" s="509"/>
      <c r="W196" s="509"/>
      <c r="X196" s="509">
        <v>44449</v>
      </c>
      <c r="Y196" t="s">
        <v>156</v>
      </c>
      <c r="Z196" t="s">
        <v>692</v>
      </c>
      <c r="AA196" t="s">
        <v>187</v>
      </c>
      <c r="AB196" t="s">
        <v>235</v>
      </c>
      <c r="AC196" t="s">
        <v>693</v>
      </c>
      <c r="AD196" t="s">
        <v>694</v>
      </c>
      <c r="AE196" t="s">
        <v>162</v>
      </c>
      <c r="AF196" t="s">
        <v>695</v>
      </c>
      <c r="AG196" t="s">
        <v>164</v>
      </c>
      <c r="AH196" t="s">
        <v>172</v>
      </c>
      <c r="AJ196" t="s">
        <v>95</v>
      </c>
    </row>
    <row r="197" spans="2:36">
      <c r="B197">
        <v>68</v>
      </c>
      <c r="C197">
        <v>55</v>
      </c>
      <c r="D197">
        <v>224</v>
      </c>
      <c r="E197" t="s">
        <v>155</v>
      </c>
      <c r="H197">
        <v>2.2065322991000002E-3</v>
      </c>
      <c r="I197">
        <v>2.2065322991E-5</v>
      </c>
      <c r="J197">
        <v>2604</v>
      </c>
      <c r="K197">
        <v>1</v>
      </c>
      <c r="N197">
        <v>0</v>
      </c>
      <c r="V197" s="509"/>
      <c r="W197" s="509"/>
      <c r="X197" s="509">
        <v>44449</v>
      </c>
      <c r="Y197" t="s">
        <v>156</v>
      </c>
      <c r="Z197" t="s">
        <v>192</v>
      </c>
      <c r="AA197" t="s">
        <v>193</v>
      </c>
      <c r="AB197" t="s">
        <v>194</v>
      </c>
      <c r="AC197" t="s">
        <v>169</v>
      </c>
      <c r="AD197" t="s">
        <v>696</v>
      </c>
      <c r="AE197" t="s">
        <v>215</v>
      </c>
      <c r="AF197" t="s">
        <v>169</v>
      </c>
      <c r="AG197" t="s">
        <v>169</v>
      </c>
      <c r="AH197" t="s">
        <v>172</v>
      </c>
      <c r="AJ197" t="s">
        <v>95</v>
      </c>
    </row>
    <row r="198" spans="2:36">
      <c r="B198">
        <v>68</v>
      </c>
      <c r="C198">
        <v>55</v>
      </c>
      <c r="D198">
        <v>225</v>
      </c>
      <c r="E198" t="s">
        <v>155</v>
      </c>
      <c r="H198">
        <v>2.2784370990999998E-3</v>
      </c>
      <c r="I198">
        <v>2.2784370990999999E-5</v>
      </c>
      <c r="J198">
        <v>2605</v>
      </c>
      <c r="K198">
        <v>1</v>
      </c>
      <c r="N198">
        <v>0</v>
      </c>
      <c r="V198" s="509"/>
      <c r="W198" s="509"/>
      <c r="X198" s="509">
        <v>44449</v>
      </c>
      <c r="Y198" t="s">
        <v>156</v>
      </c>
      <c r="Z198" t="s">
        <v>196</v>
      </c>
      <c r="AA198" t="s">
        <v>197</v>
      </c>
      <c r="AB198" t="s">
        <v>198</v>
      </c>
      <c r="AC198" t="s">
        <v>169</v>
      </c>
      <c r="AD198" t="s">
        <v>697</v>
      </c>
      <c r="AE198" t="s">
        <v>215</v>
      </c>
      <c r="AF198" t="s">
        <v>169</v>
      </c>
      <c r="AG198" t="s">
        <v>169</v>
      </c>
      <c r="AH198" t="s">
        <v>172</v>
      </c>
      <c r="AJ198" t="s">
        <v>95</v>
      </c>
    </row>
    <row r="199" spans="2:36">
      <c r="B199">
        <v>68</v>
      </c>
      <c r="C199">
        <v>55</v>
      </c>
      <c r="D199">
        <v>226</v>
      </c>
      <c r="E199" t="s">
        <v>155</v>
      </c>
      <c r="H199">
        <v>2.2244830991000001E-3</v>
      </c>
      <c r="I199">
        <v>2.2244830990999999E-5</v>
      </c>
      <c r="J199">
        <v>2606</v>
      </c>
      <c r="K199">
        <v>1</v>
      </c>
      <c r="N199">
        <v>8</v>
      </c>
      <c r="V199" s="509"/>
      <c r="W199" s="509"/>
      <c r="X199" s="509">
        <v>44449</v>
      </c>
      <c r="Y199" t="s">
        <v>156</v>
      </c>
      <c r="Z199" t="s">
        <v>200</v>
      </c>
      <c r="AA199" t="s">
        <v>201</v>
      </c>
      <c r="AB199" t="s">
        <v>202</v>
      </c>
      <c r="AC199" t="s">
        <v>169</v>
      </c>
      <c r="AD199" t="s">
        <v>698</v>
      </c>
      <c r="AE199" t="s">
        <v>215</v>
      </c>
      <c r="AF199" t="s">
        <v>169</v>
      </c>
      <c r="AG199" t="s">
        <v>169</v>
      </c>
      <c r="AH199" t="s">
        <v>165</v>
      </c>
      <c r="AJ199" t="s">
        <v>96</v>
      </c>
    </row>
    <row r="200" spans="2:36">
      <c r="B200">
        <v>68</v>
      </c>
      <c r="C200">
        <v>55</v>
      </c>
      <c r="D200">
        <v>227</v>
      </c>
      <c r="E200" t="s">
        <v>155</v>
      </c>
      <c r="H200">
        <v>4.7467269991000004E-3</v>
      </c>
      <c r="I200">
        <v>4.7467269991E-5</v>
      </c>
      <c r="J200">
        <v>2607</v>
      </c>
      <c r="K200">
        <v>1</v>
      </c>
      <c r="N200">
        <v>0</v>
      </c>
      <c r="V200" s="509"/>
      <c r="W200" s="509"/>
      <c r="X200" s="509">
        <v>44449</v>
      </c>
      <c r="Y200" t="s">
        <v>156</v>
      </c>
      <c r="Z200" t="s">
        <v>699</v>
      </c>
      <c r="AA200" t="s">
        <v>205</v>
      </c>
      <c r="AB200" t="s">
        <v>243</v>
      </c>
      <c r="AC200" t="s">
        <v>700</v>
      </c>
      <c r="AD200" t="s">
        <v>701</v>
      </c>
      <c r="AE200" t="s">
        <v>215</v>
      </c>
      <c r="AF200" t="s">
        <v>702</v>
      </c>
      <c r="AG200" t="s">
        <v>217</v>
      </c>
      <c r="AH200" t="s">
        <v>210</v>
      </c>
      <c r="AJ200" t="s">
        <v>95</v>
      </c>
    </row>
    <row r="201" spans="2:36">
      <c r="B201">
        <v>68</v>
      </c>
      <c r="C201">
        <v>55</v>
      </c>
      <c r="D201">
        <v>228</v>
      </c>
      <c r="E201" t="s">
        <v>155</v>
      </c>
      <c r="H201">
        <v>3.4011245990999998E-3</v>
      </c>
      <c r="I201">
        <v>3.4011245991E-5</v>
      </c>
      <c r="J201">
        <v>2608</v>
      </c>
      <c r="K201">
        <v>1</v>
      </c>
      <c r="N201">
        <v>0</v>
      </c>
      <c r="V201" s="509"/>
      <c r="W201" s="509"/>
      <c r="X201" s="509">
        <v>44449</v>
      </c>
      <c r="Y201" t="s">
        <v>156</v>
      </c>
      <c r="Z201" t="s">
        <v>427</v>
      </c>
      <c r="AA201" t="s">
        <v>212</v>
      </c>
      <c r="AB201" t="s">
        <v>213</v>
      </c>
      <c r="AC201" t="s">
        <v>693</v>
      </c>
      <c r="AD201" t="s">
        <v>703</v>
      </c>
      <c r="AE201" t="s">
        <v>162</v>
      </c>
      <c r="AF201" t="s">
        <v>704</v>
      </c>
      <c r="AG201" t="s">
        <v>164</v>
      </c>
      <c r="AH201" t="s">
        <v>172</v>
      </c>
      <c r="AJ201" t="s">
        <v>95</v>
      </c>
    </row>
    <row r="202" spans="2:36">
      <c r="B202">
        <v>68</v>
      </c>
      <c r="C202">
        <v>55</v>
      </c>
      <c r="D202">
        <v>229</v>
      </c>
      <c r="E202" t="s">
        <v>155</v>
      </c>
      <c r="H202">
        <v>3.2097504991E-3</v>
      </c>
      <c r="I202">
        <v>3.2097504991E-5</v>
      </c>
      <c r="J202">
        <v>2609</v>
      </c>
      <c r="K202">
        <v>1</v>
      </c>
      <c r="N202">
        <v>0</v>
      </c>
      <c r="V202" s="509"/>
      <c r="W202" s="509"/>
      <c r="X202" s="509">
        <v>44449</v>
      </c>
      <c r="Y202" t="s">
        <v>156</v>
      </c>
      <c r="Z202" t="s">
        <v>705</v>
      </c>
      <c r="AA202" t="s">
        <v>158</v>
      </c>
      <c r="AB202" t="s">
        <v>159</v>
      </c>
      <c r="AC202" t="s">
        <v>706</v>
      </c>
      <c r="AD202" t="s">
        <v>707</v>
      </c>
      <c r="AE202" t="s">
        <v>162</v>
      </c>
      <c r="AF202" t="s">
        <v>708</v>
      </c>
      <c r="AG202" t="s">
        <v>164</v>
      </c>
      <c r="AH202" t="s">
        <v>172</v>
      </c>
      <c r="AJ202" t="s">
        <v>95</v>
      </c>
    </row>
    <row r="203" spans="2:36">
      <c r="B203">
        <v>68</v>
      </c>
      <c r="C203">
        <v>55</v>
      </c>
      <c r="D203">
        <v>230</v>
      </c>
      <c r="E203" t="s">
        <v>155</v>
      </c>
      <c r="H203">
        <v>2.1984188990999999E-3</v>
      </c>
      <c r="I203">
        <v>2.1984188990999999E-5</v>
      </c>
      <c r="J203">
        <v>2610</v>
      </c>
      <c r="K203">
        <v>1</v>
      </c>
      <c r="N203">
        <v>0</v>
      </c>
      <c r="V203" s="509"/>
      <c r="W203" s="509"/>
      <c r="X203" s="509">
        <v>44449</v>
      </c>
      <c r="Y203" t="s">
        <v>156</v>
      </c>
      <c r="Z203" t="s">
        <v>166</v>
      </c>
      <c r="AA203" t="s">
        <v>167</v>
      </c>
      <c r="AB203" t="s">
        <v>168</v>
      </c>
      <c r="AC203" t="s">
        <v>169</v>
      </c>
      <c r="AD203" t="s">
        <v>709</v>
      </c>
      <c r="AE203" t="s">
        <v>215</v>
      </c>
      <c r="AF203" t="s">
        <v>169</v>
      </c>
      <c r="AG203" t="s">
        <v>169</v>
      </c>
      <c r="AH203" t="s">
        <v>172</v>
      </c>
      <c r="AJ203" t="s">
        <v>95</v>
      </c>
    </row>
    <row r="204" spans="2:36">
      <c r="B204">
        <v>68</v>
      </c>
      <c r="C204">
        <v>55</v>
      </c>
      <c r="D204">
        <v>231</v>
      </c>
      <c r="E204" t="s">
        <v>155</v>
      </c>
      <c r="H204">
        <v>3.4601493991E-3</v>
      </c>
      <c r="I204">
        <v>3.4601493990999998E-5</v>
      </c>
      <c r="J204">
        <v>2701</v>
      </c>
      <c r="K204">
        <v>1</v>
      </c>
      <c r="N204">
        <v>0</v>
      </c>
      <c r="V204" s="509"/>
      <c r="W204" s="509"/>
      <c r="X204" s="509">
        <v>44449</v>
      </c>
      <c r="Y204" t="s">
        <v>156</v>
      </c>
      <c r="Z204" t="s">
        <v>710</v>
      </c>
      <c r="AA204" t="s">
        <v>174</v>
      </c>
      <c r="AB204" t="s">
        <v>175</v>
      </c>
      <c r="AC204" t="s">
        <v>536</v>
      </c>
      <c r="AD204" t="s">
        <v>711</v>
      </c>
      <c r="AE204" t="s">
        <v>162</v>
      </c>
      <c r="AF204" t="s">
        <v>712</v>
      </c>
      <c r="AG204" t="s">
        <v>164</v>
      </c>
      <c r="AH204" t="s">
        <v>172</v>
      </c>
      <c r="AJ204" t="s">
        <v>95</v>
      </c>
    </row>
    <row r="205" spans="2:36">
      <c r="B205">
        <v>68</v>
      </c>
      <c r="C205">
        <v>55</v>
      </c>
      <c r="D205">
        <v>232</v>
      </c>
      <c r="E205" t="s">
        <v>155</v>
      </c>
      <c r="H205">
        <v>3.3142100991000001E-3</v>
      </c>
      <c r="I205">
        <v>3.3142100991000002E-5</v>
      </c>
      <c r="J205">
        <v>2702</v>
      </c>
      <c r="K205">
        <v>1</v>
      </c>
      <c r="N205">
        <v>0</v>
      </c>
      <c r="V205" s="509"/>
      <c r="W205" s="509"/>
      <c r="X205" s="509">
        <v>44449</v>
      </c>
      <c r="Y205" t="s">
        <v>156</v>
      </c>
      <c r="Z205" t="s">
        <v>713</v>
      </c>
      <c r="AA205" t="s">
        <v>181</v>
      </c>
      <c r="AB205" t="s">
        <v>182</v>
      </c>
      <c r="AC205" t="s">
        <v>528</v>
      </c>
      <c r="AD205" t="s">
        <v>714</v>
      </c>
      <c r="AE205" t="s">
        <v>162</v>
      </c>
      <c r="AF205" t="s">
        <v>715</v>
      </c>
      <c r="AG205" t="s">
        <v>164</v>
      </c>
      <c r="AH205" t="s">
        <v>172</v>
      </c>
      <c r="AJ205" t="s">
        <v>95</v>
      </c>
    </row>
    <row r="206" spans="2:36">
      <c r="B206">
        <v>68</v>
      </c>
      <c r="C206">
        <v>55</v>
      </c>
      <c r="D206">
        <v>233</v>
      </c>
      <c r="E206" t="s">
        <v>155</v>
      </c>
      <c r="H206">
        <v>3.4401701991000001E-3</v>
      </c>
      <c r="I206">
        <v>3.4401701991000002E-5</v>
      </c>
      <c r="J206">
        <v>2703</v>
      </c>
      <c r="K206">
        <v>1</v>
      </c>
      <c r="N206">
        <v>0</v>
      </c>
      <c r="V206" s="509"/>
      <c r="W206" s="509"/>
      <c r="X206" s="509">
        <v>44449</v>
      </c>
      <c r="Y206" t="s">
        <v>156</v>
      </c>
      <c r="Z206" t="s">
        <v>716</v>
      </c>
      <c r="AA206" t="s">
        <v>187</v>
      </c>
      <c r="AB206" t="s">
        <v>188</v>
      </c>
      <c r="AC206" t="s">
        <v>532</v>
      </c>
      <c r="AD206" t="s">
        <v>717</v>
      </c>
      <c r="AE206" t="s">
        <v>162</v>
      </c>
      <c r="AF206" t="s">
        <v>718</v>
      </c>
      <c r="AG206" t="s">
        <v>164</v>
      </c>
      <c r="AH206" t="s">
        <v>172</v>
      </c>
      <c r="AJ206" t="s">
        <v>95</v>
      </c>
    </row>
    <row r="207" spans="2:36">
      <c r="B207">
        <v>68</v>
      </c>
      <c r="C207">
        <v>55</v>
      </c>
      <c r="D207">
        <v>234</v>
      </c>
      <c r="E207" t="s">
        <v>155</v>
      </c>
      <c r="H207">
        <v>2.2517643990999999E-3</v>
      </c>
      <c r="I207">
        <v>2.2517643991E-5</v>
      </c>
      <c r="J207">
        <v>2704</v>
      </c>
      <c r="K207">
        <v>1</v>
      </c>
      <c r="N207">
        <v>0</v>
      </c>
      <c r="V207" s="509"/>
      <c r="W207" s="509"/>
      <c r="X207" s="509">
        <v>44449</v>
      </c>
      <c r="Y207" t="s">
        <v>156</v>
      </c>
      <c r="Z207" t="s">
        <v>192</v>
      </c>
      <c r="AA207" t="s">
        <v>193</v>
      </c>
      <c r="AB207" t="s">
        <v>194</v>
      </c>
      <c r="AC207" t="s">
        <v>169</v>
      </c>
      <c r="AD207" t="s">
        <v>719</v>
      </c>
      <c r="AE207" t="s">
        <v>215</v>
      </c>
      <c r="AF207" t="s">
        <v>169</v>
      </c>
      <c r="AG207" t="s">
        <v>169</v>
      </c>
      <c r="AH207" t="s">
        <v>165</v>
      </c>
      <c r="AJ207" t="s">
        <v>95</v>
      </c>
    </row>
    <row r="208" spans="2:36">
      <c r="B208">
        <v>68</v>
      </c>
      <c r="C208">
        <v>55</v>
      </c>
      <c r="D208">
        <v>235</v>
      </c>
      <c r="E208" t="s">
        <v>155</v>
      </c>
      <c r="H208">
        <v>2.2784370990999998E-3</v>
      </c>
      <c r="I208">
        <v>2.2784370990999999E-5</v>
      </c>
      <c r="J208">
        <v>2705</v>
      </c>
      <c r="K208">
        <v>1</v>
      </c>
      <c r="N208">
        <v>0</v>
      </c>
      <c r="V208" s="509"/>
      <c r="W208" s="509"/>
      <c r="X208" s="509">
        <v>44449</v>
      </c>
      <c r="Y208" t="s">
        <v>156</v>
      </c>
      <c r="Z208" t="s">
        <v>196</v>
      </c>
      <c r="AA208" t="s">
        <v>197</v>
      </c>
      <c r="AB208" t="s">
        <v>198</v>
      </c>
      <c r="AC208" t="s">
        <v>169</v>
      </c>
      <c r="AD208" t="s">
        <v>720</v>
      </c>
      <c r="AE208" t="s">
        <v>162</v>
      </c>
      <c r="AF208" t="s">
        <v>169</v>
      </c>
      <c r="AG208" t="s">
        <v>169</v>
      </c>
      <c r="AH208" t="s">
        <v>172</v>
      </c>
      <c r="AJ208" t="s">
        <v>95</v>
      </c>
    </row>
    <row r="209" spans="2:36">
      <c r="B209">
        <v>68</v>
      </c>
      <c r="C209">
        <v>55</v>
      </c>
      <c r="D209">
        <v>236</v>
      </c>
      <c r="E209" t="s">
        <v>155</v>
      </c>
      <c r="H209">
        <v>2.1792510991E-3</v>
      </c>
      <c r="I209">
        <v>2.1792510990999999E-5</v>
      </c>
      <c r="J209">
        <v>2706</v>
      </c>
      <c r="K209">
        <v>1</v>
      </c>
      <c r="N209">
        <v>8</v>
      </c>
      <c r="V209" s="509"/>
      <c r="W209" s="509"/>
      <c r="X209" s="509">
        <v>44449</v>
      </c>
      <c r="Y209" t="s">
        <v>156</v>
      </c>
      <c r="Z209" t="s">
        <v>200</v>
      </c>
      <c r="AA209" t="s">
        <v>201</v>
      </c>
      <c r="AB209" t="s">
        <v>202</v>
      </c>
      <c r="AC209" t="s">
        <v>169</v>
      </c>
      <c r="AD209" t="s">
        <v>721</v>
      </c>
      <c r="AE209" t="s">
        <v>162</v>
      </c>
      <c r="AF209" t="s">
        <v>169</v>
      </c>
      <c r="AG209" t="s">
        <v>169</v>
      </c>
      <c r="AH209" t="s">
        <v>172</v>
      </c>
      <c r="AJ209" t="s">
        <v>96</v>
      </c>
    </row>
    <row r="210" spans="2:36">
      <c r="B210">
        <v>68</v>
      </c>
      <c r="C210">
        <v>55</v>
      </c>
      <c r="D210">
        <v>237</v>
      </c>
      <c r="E210" t="s">
        <v>155</v>
      </c>
      <c r="H210">
        <v>4.8619367990999996E-3</v>
      </c>
      <c r="I210">
        <v>4.8619367991E-5</v>
      </c>
      <c r="J210">
        <v>2707</v>
      </c>
      <c r="K210">
        <v>1</v>
      </c>
      <c r="N210">
        <v>0</v>
      </c>
      <c r="V210" s="509"/>
      <c r="W210" s="509"/>
      <c r="X210" s="509">
        <v>44449</v>
      </c>
      <c r="Y210" t="s">
        <v>156</v>
      </c>
      <c r="Z210" t="s">
        <v>722</v>
      </c>
      <c r="AA210" t="s">
        <v>205</v>
      </c>
      <c r="AB210" t="s">
        <v>206</v>
      </c>
      <c r="AC210" t="s">
        <v>723</v>
      </c>
      <c r="AD210" t="s">
        <v>724</v>
      </c>
      <c r="AE210" t="s">
        <v>215</v>
      </c>
      <c r="AF210" t="s">
        <v>725</v>
      </c>
      <c r="AG210" t="s">
        <v>217</v>
      </c>
      <c r="AH210" t="s">
        <v>210</v>
      </c>
      <c r="AJ210" t="s">
        <v>95</v>
      </c>
    </row>
    <row r="211" spans="2:36">
      <c r="B211">
        <v>68</v>
      </c>
      <c r="C211">
        <v>55</v>
      </c>
      <c r="D211">
        <v>238</v>
      </c>
      <c r="E211" t="s">
        <v>155</v>
      </c>
      <c r="H211">
        <v>3.3439252991000002E-3</v>
      </c>
      <c r="I211">
        <v>3.3439252990999999E-5</v>
      </c>
      <c r="J211">
        <v>2708</v>
      </c>
      <c r="K211">
        <v>1</v>
      </c>
      <c r="N211">
        <v>8</v>
      </c>
      <c r="V211" s="509"/>
      <c r="W211" s="509"/>
      <c r="X211" s="509">
        <v>44449</v>
      </c>
      <c r="Y211" t="s">
        <v>156</v>
      </c>
      <c r="Z211" t="s">
        <v>726</v>
      </c>
      <c r="AA211" t="s">
        <v>212</v>
      </c>
      <c r="AB211" t="s">
        <v>213</v>
      </c>
      <c r="AC211" t="s">
        <v>536</v>
      </c>
      <c r="AD211" t="s">
        <v>727</v>
      </c>
      <c r="AE211" t="s">
        <v>162</v>
      </c>
      <c r="AF211" t="s">
        <v>728</v>
      </c>
      <c r="AG211" t="s">
        <v>164</v>
      </c>
      <c r="AH211" t="s">
        <v>172</v>
      </c>
      <c r="AJ211" t="s">
        <v>96</v>
      </c>
    </row>
    <row r="212" spans="2:36">
      <c r="B212">
        <v>68</v>
      </c>
      <c r="C212">
        <v>55</v>
      </c>
      <c r="D212">
        <v>239</v>
      </c>
      <c r="E212" t="s">
        <v>155</v>
      </c>
      <c r="H212">
        <v>3.2048824991000001E-3</v>
      </c>
      <c r="I212">
        <v>3.2048824991000003E-5</v>
      </c>
      <c r="J212">
        <v>2709</v>
      </c>
      <c r="K212">
        <v>1</v>
      </c>
      <c r="N212">
        <v>0</v>
      </c>
      <c r="V212" s="509"/>
      <c r="W212" s="509"/>
      <c r="X212" s="509">
        <v>44449</v>
      </c>
      <c r="Y212" t="s">
        <v>156</v>
      </c>
      <c r="Z212" t="s">
        <v>629</v>
      </c>
      <c r="AA212" t="s">
        <v>158</v>
      </c>
      <c r="AB212" t="s">
        <v>159</v>
      </c>
      <c r="AC212" t="s">
        <v>278</v>
      </c>
      <c r="AD212" t="s">
        <v>729</v>
      </c>
      <c r="AE212" t="s">
        <v>162</v>
      </c>
      <c r="AF212" t="s">
        <v>730</v>
      </c>
      <c r="AG212" t="s">
        <v>164</v>
      </c>
      <c r="AH212" t="s">
        <v>172</v>
      </c>
      <c r="AJ212" t="s">
        <v>95</v>
      </c>
    </row>
    <row r="213" spans="2:36">
      <c r="B213">
        <v>68</v>
      </c>
      <c r="C213">
        <v>55</v>
      </c>
      <c r="D213">
        <v>240</v>
      </c>
      <c r="E213" t="s">
        <v>155</v>
      </c>
      <c r="H213">
        <v>2.1984188990999999E-3</v>
      </c>
      <c r="I213">
        <v>2.1984188990999999E-5</v>
      </c>
      <c r="J213">
        <v>2710</v>
      </c>
      <c r="K213">
        <v>1</v>
      </c>
      <c r="N213">
        <v>8</v>
      </c>
      <c r="V213" s="509"/>
      <c r="W213" s="509"/>
      <c r="X213" s="509">
        <v>44449</v>
      </c>
      <c r="Y213" t="s">
        <v>156</v>
      </c>
      <c r="Z213" t="s">
        <v>166</v>
      </c>
      <c r="AA213" t="s">
        <v>167</v>
      </c>
      <c r="AB213" t="s">
        <v>168</v>
      </c>
      <c r="AC213" t="s">
        <v>169</v>
      </c>
      <c r="AD213" t="s">
        <v>731</v>
      </c>
      <c r="AE213" t="s">
        <v>162</v>
      </c>
      <c r="AF213" t="s">
        <v>169</v>
      </c>
      <c r="AG213" t="s">
        <v>169</v>
      </c>
      <c r="AH213" t="s">
        <v>172</v>
      </c>
      <c r="AJ213" t="s">
        <v>96</v>
      </c>
    </row>
    <row r="214" spans="2:36">
      <c r="B214">
        <v>68</v>
      </c>
      <c r="C214">
        <v>55</v>
      </c>
      <c r="D214">
        <v>241</v>
      </c>
      <c r="E214" t="s">
        <v>155</v>
      </c>
      <c r="H214">
        <v>3.4488920991000002E-3</v>
      </c>
      <c r="I214">
        <v>3.4488920991000002E-5</v>
      </c>
      <c r="J214">
        <v>2801</v>
      </c>
      <c r="K214">
        <v>1</v>
      </c>
      <c r="N214">
        <v>0</v>
      </c>
      <c r="V214" s="509"/>
      <c r="W214" s="509"/>
      <c r="X214" s="509">
        <v>44449</v>
      </c>
      <c r="Y214" t="s">
        <v>156</v>
      </c>
      <c r="Z214" t="s">
        <v>732</v>
      </c>
      <c r="AA214" t="s">
        <v>174</v>
      </c>
      <c r="AB214" t="s">
        <v>225</v>
      </c>
      <c r="AC214" t="s">
        <v>536</v>
      </c>
      <c r="AD214" t="s">
        <v>733</v>
      </c>
      <c r="AE214" t="s">
        <v>162</v>
      </c>
      <c r="AF214" t="s">
        <v>734</v>
      </c>
      <c r="AG214" t="s">
        <v>164</v>
      </c>
      <c r="AH214" t="s">
        <v>172</v>
      </c>
      <c r="AJ214" t="s">
        <v>95</v>
      </c>
    </row>
    <row r="215" spans="2:36">
      <c r="B215">
        <v>68</v>
      </c>
      <c r="C215">
        <v>55</v>
      </c>
      <c r="D215">
        <v>242</v>
      </c>
      <c r="E215" t="s">
        <v>155</v>
      </c>
      <c r="H215">
        <v>3.3418969990999998E-3</v>
      </c>
      <c r="I215">
        <v>3.3418969991000001E-5</v>
      </c>
      <c r="J215">
        <v>2802</v>
      </c>
      <c r="K215">
        <v>1</v>
      </c>
      <c r="N215">
        <v>8</v>
      </c>
      <c r="V215" s="509"/>
      <c r="W215" s="509"/>
      <c r="X215" s="509">
        <v>44449</v>
      </c>
      <c r="Y215" t="s">
        <v>156</v>
      </c>
      <c r="Z215" t="s">
        <v>735</v>
      </c>
      <c r="AA215" t="s">
        <v>181</v>
      </c>
      <c r="AB215" t="s">
        <v>230</v>
      </c>
      <c r="AC215" t="s">
        <v>547</v>
      </c>
      <c r="AD215" t="s">
        <v>736</v>
      </c>
      <c r="AE215" t="s">
        <v>162</v>
      </c>
      <c r="AF215" t="s">
        <v>737</v>
      </c>
      <c r="AG215" t="s">
        <v>164</v>
      </c>
      <c r="AH215" t="s">
        <v>165</v>
      </c>
      <c r="AJ215" t="s">
        <v>96</v>
      </c>
    </row>
    <row r="216" spans="2:36">
      <c r="B216">
        <v>68</v>
      </c>
      <c r="C216">
        <v>55</v>
      </c>
      <c r="D216">
        <v>243</v>
      </c>
      <c r="E216" t="s">
        <v>155</v>
      </c>
      <c r="H216">
        <v>3.4644088991000002E-3</v>
      </c>
      <c r="I216">
        <v>3.4644088991000003E-5</v>
      </c>
      <c r="J216">
        <v>2803</v>
      </c>
      <c r="K216">
        <v>1</v>
      </c>
      <c r="N216">
        <v>0</v>
      </c>
      <c r="V216" s="509"/>
      <c r="W216" s="509"/>
      <c r="X216" s="509">
        <v>44449</v>
      </c>
      <c r="Y216" t="s">
        <v>156</v>
      </c>
      <c r="Z216" t="s">
        <v>738</v>
      </c>
      <c r="AA216" t="s">
        <v>187</v>
      </c>
      <c r="AB216" t="s">
        <v>235</v>
      </c>
      <c r="AC216" t="s">
        <v>553</v>
      </c>
      <c r="AD216" t="s">
        <v>739</v>
      </c>
      <c r="AE216" t="s">
        <v>162</v>
      </c>
      <c r="AF216" t="s">
        <v>740</v>
      </c>
      <c r="AG216" t="s">
        <v>164</v>
      </c>
      <c r="AH216" t="s">
        <v>165</v>
      </c>
      <c r="AJ216" t="s">
        <v>95</v>
      </c>
    </row>
    <row r="217" spans="2:36">
      <c r="B217">
        <v>68</v>
      </c>
      <c r="C217">
        <v>55</v>
      </c>
      <c r="D217">
        <v>244</v>
      </c>
      <c r="E217" t="s">
        <v>155</v>
      </c>
      <c r="H217">
        <v>2.2065322991000002E-3</v>
      </c>
      <c r="I217">
        <v>2.2065322991E-5</v>
      </c>
      <c r="J217">
        <v>2804</v>
      </c>
      <c r="K217">
        <v>1</v>
      </c>
      <c r="N217">
        <v>8</v>
      </c>
      <c r="V217" s="509"/>
      <c r="W217" s="509"/>
      <c r="X217" s="509">
        <v>44449</v>
      </c>
      <c r="Y217" t="s">
        <v>156</v>
      </c>
      <c r="Z217" t="s">
        <v>192</v>
      </c>
      <c r="AA217" t="s">
        <v>193</v>
      </c>
      <c r="AB217" t="s">
        <v>194</v>
      </c>
      <c r="AC217" t="s">
        <v>169</v>
      </c>
      <c r="AD217" t="s">
        <v>741</v>
      </c>
      <c r="AE217" t="s">
        <v>162</v>
      </c>
      <c r="AF217" t="s">
        <v>169</v>
      </c>
      <c r="AG217" t="s">
        <v>169</v>
      </c>
      <c r="AH217" t="s">
        <v>172</v>
      </c>
      <c r="AJ217" t="s">
        <v>96</v>
      </c>
    </row>
    <row r="218" spans="2:36">
      <c r="B218">
        <v>68</v>
      </c>
      <c r="C218">
        <v>55</v>
      </c>
      <c r="D218">
        <v>245</v>
      </c>
      <c r="E218" t="s">
        <v>155</v>
      </c>
      <c r="H218">
        <v>2.3236690990999999E-3</v>
      </c>
      <c r="I218">
        <v>2.3236690991E-5</v>
      </c>
      <c r="J218">
        <v>2805</v>
      </c>
      <c r="K218">
        <v>1</v>
      </c>
      <c r="N218">
        <v>8</v>
      </c>
      <c r="V218" s="509"/>
      <c r="W218" s="509"/>
      <c r="X218" s="509">
        <v>44449</v>
      </c>
      <c r="Y218" t="s">
        <v>156</v>
      </c>
      <c r="Z218" t="s">
        <v>196</v>
      </c>
      <c r="AA218" t="s">
        <v>197</v>
      </c>
      <c r="AB218" t="s">
        <v>198</v>
      </c>
      <c r="AC218" t="s">
        <v>169</v>
      </c>
      <c r="AD218" t="s">
        <v>742</v>
      </c>
      <c r="AE218" t="s">
        <v>162</v>
      </c>
      <c r="AF218" t="s">
        <v>169</v>
      </c>
      <c r="AG218" t="s">
        <v>169</v>
      </c>
      <c r="AH218" t="s">
        <v>165</v>
      </c>
      <c r="AJ218" t="s">
        <v>96</v>
      </c>
    </row>
    <row r="219" spans="2:36">
      <c r="B219">
        <v>68</v>
      </c>
      <c r="C219">
        <v>55</v>
      </c>
      <c r="D219">
        <v>246</v>
      </c>
      <c r="E219" t="s">
        <v>155</v>
      </c>
      <c r="H219">
        <v>2.2244830991000001E-3</v>
      </c>
      <c r="I219">
        <v>2.2244830990999999E-5</v>
      </c>
      <c r="J219">
        <v>2806</v>
      </c>
      <c r="K219">
        <v>1</v>
      </c>
      <c r="N219">
        <v>8</v>
      </c>
      <c r="V219" s="509"/>
      <c r="W219" s="509"/>
      <c r="X219" s="509">
        <v>44449</v>
      </c>
      <c r="Y219" t="s">
        <v>156</v>
      </c>
      <c r="Z219" t="s">
        <v>200</v>
      </c>
      <c r="AA219" t="s">
        <v>201</v>
      </c>
      <c r="AB219" t="s">
        <v>202</v>
      </c>
      <c r="AC219" t="s">
        <v>169</v>
      </c>
      <c r="AD219" t="s">
        <v>743</v>
      </c>
      <c r="AE219" t="s">
        <v>162</v>
      </c>
      <c r="AF219" t="s">
        <v>169</v>
      </c>
      <c r="AG219" t="s">
        <v>169</v>
      </c>
      <c r="AH219" t="s">
        <v>165</v>
      </c>
      <c r="AJ219" t="s">
        <v>96</v>
      </c>
    </row>
    <row r="220" spans="2:36">
      <c r="B220">
        <v>68</v>
      </c>
      <c r="C220">
        <v>55</v>
      </c>
      <c r="D220">
        <v>247</v>
      </c>
      <c r="E220" t="s">
        <v>155</v>
      </c>
      <c r="H220">
        <v>4.7511892991000003E-3</v>
      </c>
      <c r="I220">
        <v>4.7511892991E-5</v>
      </c>
      <c r="J220">
        <v>2807</v>
      </c>
      <c r="K220">
        <v>1</v>
      </c>
      <c r="N220">
        <v>0</v>
      </c>
      <c r="V220" s="509"/>
      <c r="W220" s="509"/>
      <c r="X220" s="509">
        <v>44449</v>
      </c>
      <c r="Y220" t="s">
        <v>156</v>
      </c>
      <c r="Z220" t="s">
        <v>744</v>
      </c>
      <c r="AA220" t="s">
        <v>205</v>
      </c>
      <c r="AB220" t="s">
        <v>243</v>
      </c>
      <c r="AC220" t="s">
        <v>623</v>
      </c>
      <c r="AD220" t="s">
        <v>745</v>
      </c>
      <c r="AE220" t="s">
        <v>162</v>
      </c>
      <c r="AF220" t="s">
        <v>746</v>
      </c>
      <c r="AG220" t="s">
        <v>164</v>
      </c>
      <c r="AH220" t="s">
        <v>210</v>
      </c>
      <c r="AJ220" t="s">
        <v>95</v>
      </c>
    </row>
    <row r="221" spans="2:36">
      <c r="B221">
        <v>68</v>
      </c>
      <c r="C221">
        <v>55</v>
      </c>
      <c r="D221">
        <v>248</v>
      </c>
      <c r="E221" t="s">
        <v>155</v>
      </c>
      <c r="H221">
        <v>3.3771901990999999E-3</v>
      </c>
      <c r="I221">
        <v>3.3771901990999997E-5</v>
      </c>
      <c r="J221">
        <v>2808</v>
      </c>
      <c r="K221">
        <v>1</v>
      </c>
      <c r="N221">
        <v>0</v>
      </c>
      <c r="V221" s="509"/>
      <c r="W221" s="509"/>
      <c r="X221" s="509">
        <v>44449</v>
      </c>
      <c r="Y221" t="s">
        <v>156</v>
      </c>
      <c r="Z221" t="s">
        <v>747</v>
      </c>
      <c r="AA221" t="s">
        <v>212</v>
      </c>
      <c r="AB221" t="s">
        <v>213</v>
      </c>
      <c r="AC221" t="s">
        <v>748</v>
      </c>
      <c r="AD221" t="s">
        <v>749</v>
      </c>
      <c r="AE221" t="s">
        <v>162</v>
      </c>
      <c r="AF221" t="s">
        <v>750</v>
      </c>
      <c r="AG221" t="s">
        <v>164</v>
      </c>
      <c r="AH221" t="s">
        <v>165</v>
      </c>
      <c r="AJ221" t="s">
        <v>95</v>
      </c>
    </row>
    <row r="222" spans="2:36">
      <c r="B222">
        <v>68</v>
      </c>
      <c r="C222">
        <v>55</v>
      </c>
      <c r="D222">
        <v>249</v>
      </c>
      <c r="E222" t="s">
        <v>155</v>
      </c>
      <c r="H222">
        <v>3.2856104991000001E-3</v>
      </c>
      <c r="I222">
        <v>3.2856104991000003E-5</v>
      </c>
      <c r="J222">
        <v>2809</v>
      </c>
      <c r="K222">
        <v>1</v>
      </c>
      <c r="N222">
        <v>0</v>
      </c>
      <c r="V222" s="509"/>
      <c r="W222" s="509"/>
      <c r="X222" s="509">
        <v>44449</v>
      </c>
      <c r="Y222" t="s">
        <v>156</v>
      </c>
      <c r="Z222" t="s">
        <v>751</v>
      </c>
      <c r="AA222" t="s">
        <v>158</v>
      </c>
      <c r="AB222" t="s">
        <v>159</v>
      </c>
      <c r="AC222" t="s">
        <v>752</v>
      </c>
      <c r="AD222" t="s">
        <v>753</v>
      </c>
      <c r="AE222" t="s">
        <v>162</v>
      </c>
      <c r="AF222" t="s">
        <v>754</v>
      </c>
      <c r="AG222" t="s">
        <v>164</v>
      </c>
      <c r="AH222" t="s">
        <v>172</v>
      </c>
      <c r="AJ222" t="s">
        <v>95</v>
      </c>
    </row>
    <row r="223" spans="2:36">
      <c r="B223">
        <v>68</v>
      </c>
      <c r="C223">
        <v>55</v>
      </c>
      <c r="D223">
        <v>250</v>
      </c>
      <c r="E223" t="s">
        <v>155</v>
      </c>
      <c r="H223">
        <v>2.1984188990999999E-3</v>
      </c>
      <c r="I223">
        <v>2.1984188990999999E-5</v>
      </c>
      <c r="J223">
        <v>2810</v>
      </c>
      <c r="K223">
        <v>1</v>
      </c>
      <c r="N223">
        <v>0</v>
      </c>
      <c r="V223" s="509"/>
      <c r="W223" s="509"/>
      <c r="X223" s="509">
        <v>44449</v>
      </c>
      <c r="Y223" t="s">
        <v>156</v>
      </c>
      <c r="Z223" t="s">
        <v>166</v>
      </c>
      <c r="AA223" t="s">
        <v>167</v>
      </c>
      <c r="AB223" t="s">
        <v>168</v>
      </c>
      <c r="AC223" t="s">
        <v>169</v>
      </c>
      <c r="AD223" t="s">
        <v>755</v>
      </c>
      <c r="AE223" t="s">
        <v>162</v>
      </c>
      <c r="AF223" t="s">
        <v>169</v>
      </c>
      <c r="AG223" t="s">
        <v>169</v>
      </c>
      <c r="AH223" t="s">
        <v>172</v>
      </c>
      <c r="AJ223" t="s">
        <v>95</v>
      </c>
    </row>
    <row r="224" spans="2:36">
      <c r="B224">
        <v>68</v>
      </c>
      <c r="C224">
        <v>55</v>
      </c>
      <c r="D224">
        <v>251</v>
      </c>
      <c r="E224" t="s">
        <v>155</v>
      </c>
      <c r="H224">
        <v>3.5514247990999998E-3</v>
      </c>
      <c r="I224">
        <v>3.5514247991000001E-5</v>
      </c>
      <c r="J224">
        <v>2901</v>
      </c>
      <c r="K224">
        <v>1</v>
      </c>
      <c r="N224">
        <v>0</v>
      </c>
      <c r="V224" s="509"/>
      <c r="W224" s="509"/>
      <c r="X224" s="509">
        <v>44449</v>
      </c>
      <c r="Y224" t="s">
        <v>156</v>
      </c>
      <c r="Z224" t="s">
        <v>756</v>
      </c>
      <c r="AA224" t="s">
        <v>174</v>
      </c>
      <c r="AB224" t="s">
        <v>175</v>
      </c>
      <c r="AC224" t="s">
        <v>470</v>
      </c>
      <c r="AD224" t="s">
        <v>757</v>
      </c>
      <c r="AE224" t="s">
        <v>162</v>
      </c>
      <c r="AF224" t="s">
        <v>758</v>
      </c>
      <c r="AG224" t="s">
        <v>164</v>
      </c>
      <c r="AH224" t="s">
        <v>165</v>
      </c>
      <c r="AJ224" t="s">
        <v>95</v>
      </c>
    </row>
    <row r="225" spans="2:36">
      <c r="B225">
        <v>68</v>
      </c>
      <c r="C225">
        <v>55</v>
      </c>
      <c r="D225">
        <v>252</v>
      </c>
      <c r="E225" t="s">
        <v>155</v>
      </c>
      <c r="H225">
        <v>3.3888530991000002E-3</v>
      </c>
      <c r="I225">
        <v>3.3888530991000001E-5</v>
      </c>
      <c r="J225">
        <v>2902</v>
      </c>
      <c r="K225">
        <v>1</v>
      </c>
      <c r="N225">
        <v>0</v>
      </c>
      <c r="V225" s="509"/>
      <c r="W225" s="509"/>
      <c r="X225" s="509">
        <v>44449</v>
      </c>
      <c r="Y225" t="s">
        <v>156</v>
      </c>
      <c r="Z225" t="s">
        <v>759</v>
      </c>
      <c r="AA225" t="s">
        <v>181</v>
      </c>
      <c r="AB225" t="s">
        <v>182</v>
      </c>
      <c r="AC225" t="s">
        <v>474</v>
      </c>
      <c r="AD225" t="s">
        <v>760</v>
      </c>
      <c r="AE225" t="s">
        <v>162</v>
      </c>
      <c r="AF225" t="s">
        <v>761</v>
      </c>
      <c r="AG225" t="s">
        <v>164</v>
      </c>
      <c r="AH225" t="s">
        <v>165</v>
      </c>
      <c r="AJ225" t="s">
        <v>95</v>
      </c>
    </row>
    <row r="226" spans="2:36">
      <c r="B226">
        <v>68</v>
      </c>
      <c r="C226">
        <v>55</v>
      </c>
      <c r="D226">
        <v>253</v>
      </c>
      <c r="E226" t="s">
        <v>155</v>
      </c>
      <c r="H226">
        <v>3.5249548991E-3</v>
      </c>
      <c r="I226">
        <v>3.5249548991E-5</v>
      </c>
      <c r="J226">
        <v>2903</v>
      </c>
      <c r="K226">
        <v>1</v>
      </c>
      <c r="N226">
        <v>0</v>
      </c>
      <c r="V226" s="509"/>
      <c r="W226" s="509"/>
      <c r="X226" s="509">
        <v>44449</v>
      </c>
      <c r="Y226" t="s">
        <v>156</v>
      </c>
      <c r="Z226" t="s">
        <v>762</v>
      </c>
      <c r="AA226" t="s">
        <v>187</v>
      </c>
      <c r="AB226" t="s">
        <v>188</v>
      </c>
      <c r="AC226" t="s">
        <v>763</v>
      </c>
      <c r="AD226" t="s">
        <v>764</v>
      </c>
      <c r="AE226" t="s">
        <v>162</v>
      </c>
      <c r="AF226" t="s">
        <v>765</v>
      </c>
      <c r="AG226" t="s">
        <v>164</v>
      </c>
      <c r="AH226" t="s">
        <v>165</v>
      </c>
      <c r="AJ226" t="s">
        <v>95</v>
      </c>
    </row>
    <row r="227" spans="2:36">
      <c r="B227">
        <v>68</v>
      </c>
      <c r="C227">
        <v>55</v>
      </c>
      <c r="D227">
        <v>254</v>
      </c>
      <c r="E227" t="s">
        <v>155</v>
      </c>
      <c r="H227">
        <v>2.2065322991000002E-3</v>
      </c>
      <c r="I227">
        <v>2.2065322991E-5</v>
      </c>
      <c r="J227">
        <v>2904</v>
      </c>
      <c r="K227">
        <v>1</v>
      </c>
      <c r="N227">
        <v>0</v>
      </c>
      <c r="V227" s="509"/>
      <c r="W227" s="509"/>
      <c r="X227" s="509">
        <v>44449</v>
      </c>
      <c r="Y227" t="s">
        <v>156</v>
      </c>
      <c r="Z227" t="s">
        <v>192</v>
      </c>
      <c r="AA227" t="s">
        <v>193</v>
      </c>
      <c r="AB227" t="s">
        <v>194</v>
      </c>
      <c r="AC227" t="s">
        <v>169</v>
      </c>
      <c r="AD227" t="s">
        <v>766</v>
      </c>
      <c r="AE227" t="s">
        <v>221</v>
      </c>
      <c r="AF227" t="s">
        <v>169</v>
      </c>
      <c r="AG227" t="s">
        <v>169</v>
      </c>
      <c r="AH227" t="s">
        <v>172</v>
      </c>
      <c r="AJ227" t="s">
        <v>95</v>
      </c>
    </row>
    <row r="228" spans="2:36">
      <c r="B228">
        <v>68</v>
      </c>
      <c r="C228">
        <v>55</v>
      </c>
      <c r="D228">
        <v>255</v>
      </c>
      <c r="E228" t="s">
        <v>155</v>
      </c>
      <c r="H228">
        <v>2.2784370990999998E-3</v>
      </c>
      <c r="I228">
        <v>2.2784370990999999E-5</v>
      </c>
      <c r="J228">
        <v>2905</v>
      </c>
      <c r="K228">
        <v>1</v>
      </c>
      <c r="N228">
        <v>0</v>
      </c>
      <c r="V228" s="509"/>
      <c r="W228" s="509"/>
      <c r="X228" s="509">
        <v>44449</v>
      </c>
      <c r="Y228" t="s">
        <v>156</v>
      </c>
      <c r="Z228" t="s">
        <v>196</v>
      </c>
      <c r="AA228" t="s">
        <v>197</v>
      </c>
      <c r="AB228" t="s">
        <v>198</v>
      </c>
      <c r="AC228" t="s">
        <v>169</v>
      </c>
      <c r="AD228" t="s">
        <v>767</v>
      </c>
      <c r="AE228" t="s">
        <v>221</v>
      </c>
      <c r="AF228" t="s">
        <v>169</v>
      </c>
      <c r="AG228" t="s">
        <v>169</v>
      </c>
      <c r="AH228" t="s">
        <v>172</v>
      </c>
      <c r="AJ228" t="s">
        <v>95</v>
      </c>
    </row>
    <row r="229" spans="2:36">
      <c r="B229">
        <v>68</v>
      </c>
      <c r="C229">
        <v>55</v>
      </c>
      <c r="D229">
        <v>256</v>
      </c>
      <c r="E229" t="s">
        <v>155</v>
      </c>
      <c r="H229">
        <v>2.2244830991000001E-3</v>
      </c>
      <c r="I229">
        <v>2.2244830990999999E-5</v>
      </c>
      <c r="J229">
        <v>2906</v>
      </c>
      <c r="K229">
        <v>1</v>
      </c>
      <c r="N229">
        <v>8</v>
      </c>
      <c r="V229" s="509"/>
      <c r="W229" s="509"/>
      <c r="X229" s="509">
        <v>44449</v>
      </c>
      <c r="Y229" t="s">
        <v>156</v>
      </c>
      <c r="Z229" t="s">
        <v>200</v>
      </c>
      <c r="AA229" t="s">
        <v>201</v>
      </c>
      <c r="AB229" t="s">
        <v>202</v>
      </c>
      <c r="AC229" t="s">
        <v>169</v>
      </c>
      <c r="AD229" t="s">
        <v>768</v>
      </c>
      <c r="AE229" t="s">
        <v>221</v>
      </c>
      <c r="AF229" t="s">
        <v>169</v>
      </c>
      <c r="AG229" t="s">
        <v>169</v>
      </c>
      <c r="AH229" t="s">
        <v>165</v>
      </c>
      <c r="AJ229" t="s">
        <v>96</v>
      </c>
    </row>
    <row r="230" spans="2:36">
      <c r="B230">
        <v>68</v>
      </c>
      <c r="C230">
        <v>55</v>
      </c>
      <c r="D230">
        <v>257</v>
      </c>
      <c r="E230" t="s">
        <v>155</v>
      </c>
      <c r="H230">
        <v>4.7818172990999998E-3</v>
      </c>
      <c r="I230">
        <v>4.7818172990999999E-5</v>
      </c>
      <c r="J230">
        <v>2907</v>
      </c>
      <c r="K230">
        <v>1</v>
      </c>
      <c r="N230">
        <v>0</v>
      </c>
      <c r="V230" s="509"/>
      <c r="W230" s="509"/>
      <c r="X230" s="509">
        <v>44449</v>
      </c>
      <c r="Y230" t="s">
        <v>156</v>
      </c>
      <c r="Z230" t="s">
        <v>542</v>
      </c>
      <c r="AA230" t="s">
        <v>205</v>
      </c>
      <c r="AB230" t="s">
        <v>206</v>
      </c>
      <c r="AC230" t="s">
        <v>304</v>
      </c>
      <c r="AD230" t="s">
        <v>769</v>
      </c>
      <c r="AE230" t="s">
        <v>162</v>
      </c>
      <c r="AF230" t="s">
        <v>770</v>
      </c>
      <c r="AG230" t="s">
        <v>164</v>
      </c>
      <c r="AH230" t="s">
        <v>210</v>
      </c>
      <c r="AJ230" t="s">
        <v>95</v>
      </c>
    </row>
    <row r="231" spans="2:36">
      <c r="B231">
        <v>68</v>
      </c>
      <c r="C231">
        <v>55</v>
      </c>
      <c r="D231">
        <v>258</v>
      </c>
      <c r="E231" t="s">
        <v>155</v>
      </c>
      <c r="H231">
        <v>3.4159314991000001E-3</v>
      </c>
      <c r="I231">
        <v>3.4159314991000002E-5</v>
      </c>
      <c r="J231">
        <v>2908</v>
      </c>
      <c r="K231">
        <v>1</v>
      </c>
      <c r="N231">
        <v>0</v>
      </c>
      <c r="V231" s="509"/>
      <c r="W231" s="509"/>
      <c r="X231" s="509">
        <v>44449</v>
      </c>
      <c r="Y231" t="s">
        <v>156</v>
      </c>
      <c r="Z231" t="s">
        <v>415</v>
      </c>
      <c r="AA231" t="s">
        <v>212</v>
      </c>
      <c r="AB231" t="s">
        <v>213</v>
      </c>
      <c r="AC231" t="s">
        <v>416</v>
      </c>
      <c r="AD231" t="s">
        <v>771</v>
      </c>
      <c r="AE231" t="s">
        <v>162</v>
      </c>
      <c r="AF231" t="s">
        <v>772</v>
      </c>
      <c r="AG231" t="s">
        <v>164</v>
      </c>
      <c r="AH231" t="s">
        <v>165</v>
      </c>
      <c r="AJ231" t="s">
        <v>95</v>
      </c>
    </row>
    <row r="232" spans="2:36">
      <c r="B232">
        <v>68</v>
      </c>
      <c r="C232">
        <v>55</v>
      </c>
      <c r="D232">
        <v>259</v>
      </c>
      <c r="E232" t="s">
        <v>155</v>
      </c>
      <c r="H232">
        <v>3.2071135990999998E-3</v>
      </c>
      <c r="I232">
        <v>3.2071135991000001E-5</v>
      </c>
      <c r="J232">
        <v>2909</v>
      </c>
      <c r="K232">
        <v>1</v>
      </c>
      <c r="N232">
        <v>0</v>
      </c>
      <c r="V232" s="509"/>
      <c r="W232" s="509"/>
      <c r="X232" s="509">
        <v>44449</v>
      </c>
      <c r="Y232" t="s">
        <v>156</v>
      </c>
      <c r="Z232" t="s">
        <v>599</v>
      </c>
      <c r="AA232" t="s">
        <v>158</v>
      </c>
      <c r="AB232" t="s">
        <v>159</v>
      </c>
      <c r="AC232" t="s">
        <v>600</v>
      </c>
      <c r="AD232" t="s">
        <v>773</v>
      </c>
      <c r="AE232" t="s">
        <v>162</v>
      </c>
      <c r="AF232" t="s">
        <v>774</v>
      </c>
      <c r="AG232" t="s">
        <v>164</v>
      </c>
      <c r="AH232" t="s">
        <v>172</v>
      </c>
      <c r="AJ232" t="s">
        <v>95</v>
      </c>
    </row>
    <row r="233" spans="2:36">
      <c r="B233">
        <v>68</v>
      </c>
      <c r="C233">
        <v>55</v>
      </c>
      <c r="D233">
        <v>260</v>
      </c>
      <c r="E233" t="s">
        <v>155</v>
      </c>
      <c r="H233">
        <v>2.1984188990999999E-3</v>
      </c>
      <c r="I233">
        <v>2.1984188990999999E-5</v>
      </c>
      <c r="J233">
        <v>2910</v>
      </c>
      <c r="K233">
        <v>1</v>
      </c>
      <c r="N233">
        <v>0</v>
      </c>
      <c r="V233" s="509"/>
      <c r="W233" s="509"/>
      <c r="X233" s="509">
        <v>44449</v>
      </c>
      <c r="Y233" t="s">
        <v>156</v>
      </c>
      <c r="Z233" t="s">
        <v>166</v>
      </c>
      <c r="AA233" t="s">
        <v>167</v>
      </c>
      <c r="AB233" t="s">
        <v>168</v>
      </c>
      <c r="AC233" t="s">
        <v>169</v>
      </c>
      <c r="AD233" t="s">
        <v>775</v>
      </c>
      <c r="AE233" t="s">
        <v>221</v>
      </c>
      <c r="AF233" t="s">
        <v>169</v>
      </c>
      <c r="AG233" t="s">
        <v>169</v>
      </c>
      <c r="AH233" t="s">
        <v>172</v>
      </c>
      <c r="AJ233" t="s">
        <v>95</v>
      </c>
    </row>
    <row r="234" spans="2:36">
      <c r="B234">
        <v>68</v>
      </c>
      <c r="C234">
        <v>55</v>
      </c>
      <c r="D234">
        <v>261</v>
      </c>
      <c r="E234" t="s">
        <v>155</v>
      </c>
      <c r="H234">
        <v>3.5231293990999999E-3</v>
      </c>
      <c r="I234">
        <v>3.5231293990999997E-5</v>
      </c>
      <c r="J234">
        <v>3001</v>
      </c>
      <c r="K234">
        <v>1</v>
      </c>
      <c r="N234">
        <v>8</v>
      </c>
      <c r="V234" s="509"/>
      <c r="W234" s="509"/>
      <c r="X234" s="509">
        <v>44449</v>
      </c>
      <c r="Y234" t="s">
        <v>156</v>
      </c>
      <c r="Z234" t="s">
        <v>776</v>
      </c>
      <c r="AA234" t="s">
        <v>174</v>
      </c>
      <c r="AB234" t="s">
        <v>225</v>
      </c>
      <c r="AC234" t="s">
        <v>407</v>
      </c>
      <c r="AD234" t="s">
        <v>777</v>
      </c>
      <c r="AE234" t="s">
        <v>162</v>
      </c>
      <c r="AF234" t="s">
        <v>778</v>
      </c>
      <c r="AG234" t="s">
        <v>164</v>
      </c>
      <c r="AH234" t="s">
        <v>165</v>
      </c>
      <c r="AJ234" t="s">
        <v>96</v>
      </c>
    </row>
    <row r="235" spans="2:36">
      <c r="B235">
        <v>68</v>
      </c>
      <c r="C235">
        <v>55</v>
      </c>
      <c r="D235">
        <v>262</v>
      </c>
      <c r="E235" t="s">
        <v>155</v>
      </c>
      <c r="H235">
        <v>3.3627888991E-3</v>
      </c>
      <c r="I235">
        <v>3.3627888990999997E-5</v>
      </c>
      <c r="J235">
        <v>3002</v>
      </c>
      <c r="K235">
        <v>1</v>
      </c>
      <c r="N235">
        <v>0</v>
      </c>
      <c r="V235" s="509"/>
      <c r="W235" s="509"/>
      <c r="X235" s="509">
        <v>44449</v>
      </c>
      <c r="Y235" t="s">
        <v>156</v>
      </c>
      <c r="Z235" t="s">
        <v>677</v>
      </c>
      <c r="AA235" t="s">
        <v>181</v>
      </c>
      <c r="AB235" t="s">
        <v>230</v>
      </c>
      <c r="AC235" t="s">
        <v>416</v>
      </c>
      <c r="AD235" t="s">
        <v>779</v>
      </c>
      <c r="AE235" t="s">
        <v>162</v>
      </c>
      <c r="AF235" t="s">
        <v>780</v>
      </c>
      <c r="AG235" t="s">
        <v>164</v>
      </c>
      <c r="AH235" t="s">
        <v>165</v>
      </c>
      <c r="AJ235" t="s">
        <v>95</v>
      </c>
    </row>
    <row r="236" spans="2:36">
      <c r="B236">
        <v>68</v>
      </c>
      <c r="C236">
        <v>55</v>
      </c>
      <c r="D236">
        <v>263</v>
      </c>
      <c r="E236" t="s">
        <v>155</v>
      </c>
      <c r="H236">
        <v>3.4341865991000002E-3</v>
      </c>
      <c r="I236">
        <v>3.4341865991000001E-5</v>
      </c>
      <c r="J236">
        <v>3003</v>
      </c>
      <c r="K236">
        <v>1</v>
      </c>
      <c r="N236">
        <v>8</v>
      </c>
      <c r="V236" s="509"/>
      <c r="W236" s="509"/>
      <c r="X236" s="509">
        <v>44449</v>
      </c>
      <c r="Y236" t="s">
        <v>156</v>
      </c>
      <c r="Z236" t="s">
        <v>781</v>
      </c>
      <c r="AA236" t="s">
        <v>187</v>
      </c>
      <c r="AB236" t="s">
        <v>235</v>
      </c>
      <c r="AC236" t="s">
        <v>646</v>
      </c>
      <c r="AD236" t="s">
        <v>782</v>
      </c>
      <c r="AE236" t="s">
        <v>162</v>
      </c>
      <c r="AF236" t="s">
        <v>783</v>
      </c>
      <c r="AG236" t="s">
        <v>164</v>
      </c>
      <c r="AH236" t="s">
        <v>172</v>
      </c>
      <c r="AJ236" t="s">
        <v>96</v>
      </c>
    </row>
    <row r="237" spans="2:36">
      <c r="B237">
        <v>68</v>
      </c>
      <c r="C237">
        <v>55</v>
      </c>
      <c r="D237">
        <v>264</v>
      </c>
      <c r="E237" t="s">
        <v>155</v>
      </c>
      <c r="H237">
        <v>2.2065322991000002E-3</v>
      </c>
      <c r="I237">
        <v>2.2065322991E-5</v>
      </c>
      <c r="J237">
        <v>3004</v>
      </c>
      <c r="K237">
        <v>1</v>
      </c>
      <c r="N237">
        <v>0</v>
      </c>
      <c r="V237" s="509"/>
      <c r="W237" s="509"/>
      <c r="X237" s="509">
        <v>44449</v>
      </c>
      <c r="Y237" t="s">
        <v>156</v>
      </c>
      <c r="Z237" t="s">
        <v>192</v>
      </c>
      <c r="AA237" t="s">
        <v>193</v>
      </c>
      <c r="AB237" t="s">
        <v>194</v>
      </c>
      <c r="AC237" t="s">
        <v>169</v>
      </c>
      <c r="AD237" t="s">
        <v>784</v>
      </c>
      <c r="AE237" t="s">
        <v>221</v>
      </c>
      <c r="AF237" t="s">
        <v>169</v>
      </c>
      <c r="AG237" t="s">
        <v>169</v>
      </c>
      <c r="AH237" t="s">
        <v>172</v>
      </c>
      <c r="AJ237" t="s">
        <v>95</v>
      </c>
    </row>
    <row r="238" spans="2:36">
      <c r="B238">
        <v>68</v>
      </c>
      <c r="C238">
        <v>55</v>
      </c>
      <c r="D238">
        <v>265</v>
      </c>
      <c r="E238" t="s">
        <v>155</v>
      </c>
      <c r="H238">
        <v>2.3236690990999999E-3</v>
      </c>
      <c r="I238">
        <v>2.3236690991E-5</v>
      </c>
      <c r="J238">
        <v>3005</v>
      </c>
      <c r="K238">
        <v>1</v>
      </c>
      <c r="N238">
        <v>0</v>
      </c>
      <c r="V238" s="509"/>
      <c r="W238" s="509"/>
      <c r="X238" s="509">
        <v>44449</v>
      </c>
      <c r="Y238" t="s">
        <v>156</v>
      </c>
      <c r="Z238" t="s">
        <v>196</v>
      </c>
      <c r="AA238" t="s">
        <v>197</v>
      </c>
      <c r="AB238" t="s">
        <v>198</v>
      </c>
      <c r="AC238" t="s">
        <v>169</v>
      </c>
      <c r="AD238" t="s">
        <v>785</v>
      </c>
      <c r="AE238" t="s">
        <v>221</v>
      </c>
      <c r="AF238" t="s">
        <v>169</v>
      </c>
      <c r="AG238" t="s">
        <v>169</v>
      </c>
      <c r="AH238" t="s">
        <v>165</v>
      </c>
      <c r="AJ238" t="s">
        <v>95</v>
      </c>
    </row>
    <row r="239" spans="2:36">
      <c r="B239">
        <v>68</v>
      </c>
      <c r="C239">
        <v>55</v>
      </c>
      <c r="D239">
        <v>266</v>
      </c>
      <c r="E239" t="s">
        <v>155</v>
      </c>
      <c r="H239">
        <v>2.2244830991000001E-3</v>
      </c>
      <c r="I239">
        <v>2.2244830990999999E-5</v>
      </c>
      <c r="J239">
        <v>3006</v>
      </c>
      <c r="K239">
        <v>1</v>
      </c>
      <c r="N239">
        <v>8</v>
      </c>
      <c r="V239" s="509"/>
      <c r="W239" s="509"/>
      <c r="X239" s="509">
        <v>44449</v>
      </c>
      <c r="Y239" t="s">
        <v>156</v>
      </c>
      <c r="Z239" t="s">
        <v>200</v>
      </c>
      <c r="AA239" t="s">
        <v>201</v>
      </c>
      <c r="AB239" t="s">
        <v>202</v>
      </c>
      <c r="AC239" t="s">
        <v>169</v>
      </c>
      <c r="AD239" t="s">
        <v>786</v>
      </c>
      <c r="AE239" t="s">
        <v>221</v>
      </c>
      <c r="AF239" t="s">
        <v>169</v>
      </c>
      <c r="AG239" t="s">
        <v>169</v>
      </c>
      <c r="AH239" t="s">
        <v>165</v>
      </c>
      <c r="AJ239" t="s">
        <v>96</v>
      </c>
    </row>
    <row r="240" spans="2:36">
      <c r="B240">
        <v>68</v>
      </c>
      <c r="C240">
        <v>55</v>
      </c>
      <c r="D240">
        <v>267</v>
      </c>
      <c r="E240" t="s">
        <v>155</v>
      </c>
      <c r="H240">
        <v>4.7530147991000004E-3</v>
      </c>
      <c r="I240">
        <v>4.7530147991000003E-5</v>
      </c>
      <c r="J240">
        <v>3007</v>
      </c>
      <c r="K240">
        <v>1</v>
      </c>
      <c r="N240">
        <v>8</v>
      </c>
      <c r="V240" s="509"/>
      <c r="W240" s="509"/>
      <c r="X240" s="509">
        <v>44449</v>
      </c>
      <c r="Y240" t="s">
        <v>156</v>
      </c>
      <c r="Z240" t="s">
        <v>787</v>
      </c>
      <c r="AA240" t="s">
        <v>205</v>
      </c>
      <c r="AB240" t="s">
        <v>243</v>
      </c>
      <c r="AC240" t="s">
        <v>788</v>
      </c>
      <c r="AD240" t="s">
        <v>789</v>
      </c>
      <c r="AE240" t="s">
        <v>162</v>
      </c>
      <c r="AF240" t="s">
        <v>790</v>
      </c>
      <c r="AG240" t="s">
        <v>164</v>
      </c>
      <c r="AH240" t="s">
        <v>210</v>
      </c>
      <c r="AJ240" t="s">
        <v>96</v>
      </c>
    </row>
    <row r="241" spans="2:36">
      <c r="B241">
        <v>68</v>
      </c>
      <c r="C241">
        <v>55</v>
      </c>
      <c r="D241">
        <v>268</v>
      </c>
      <c r="E241" t="s">
        <v>155</v>
      </c>
      <c r="H241">
        <v>3.3404771991000001E-3</v>
      </c>
      <c r="I241">
        <v>3.3404771991000003E-5</v>
      </c>
      <c r="J241">
        <v>3008</v>
      </c>
      <c r="K241">
        <v>1</v>
      </c>
      <c r="N241">
        <v>8</v>
      </c>
      <c r="V241" s="509"/>
      <c r="W241" s="509"/>
      <c r="X241" s="509">
        <v>44449</v>
      </c>
      <c r="Y241" t="s">
        <v>156</v>
      </c>
      <c r="Z241" t="s">
        <v>791</v>
      </c>
      <c r="AA241" t="s">
        <v>212</v>
      </c>
      <c r="AB241" t="s">
        <v>213</v>
      </c>
      <c r="AC241" t="s">
        <v>428</v>
      </c>
      <c r="AD241" t="s">
        <v>792</v>
      </c>
      <c r="AE241" t="s">
        <v>162</v>
      </c>
      <c r="AF241" t="s">
        <v>793</v>
      </c>
      <c r="AG241" t="s">
        <v>164</v>
      </c>
      <c r="AH241" t="s">
        <v>172</v>
      </c>
      <c r="AJ241" t="s">
        <v>96</v>
      </c>
    </row>
    <row r="242" spans="2:36">
      <c r="B242">
        <v>68</v>
      </c>
      <c r="C242">
        <v>55</v>
      </c>
      <c r="D242">
        <v>269</v>
      </c>
      <c r="E242" t="s">
        <v>155</v>
      </c>
      <c r="H242">
        <v>3.2740488991000001E-3</v>
      </c>
      <c r="I242">
        <v>3.2740488991000003E-5</v>
      </c>
      <c r="J242">
        <v>3009</v>
      </c>
      <c r="K242">
        <v>1</v>
      </c>
      <c r="N242">
        <v>0</v>
      </c>
      <c r="V242" s="509"/>
      <c r="W242" s="509"/>
      <c r="X242" s="509">
        <v>44449</v>
      </c>
      <c r="Y242" t="s">
        <v>156</v>
      </c>
      <c r="Z242" t="s">
        <v>794</v>
      </c>
      <c r="AA242" t="s">
        <v>158</v>
      </c>
      <c r="AB242" t="s">
        <v>159</v>
      </c>
      <c r="AC242" t="s">
        <v>795</v>
      </c>
      <c r="AD242" t="s">
        <v>796</v>
      </c>
      <c r="AE242" t="s">
        <v>162</v>
      </c>
      <c r="AF242" t="s">
        <v>797</v>
      </c>
      <c r="AG242" t="s">
        <v>164</v>
      </c>
      <c r="AH242" t="s">
        <v>172</v>
      </c>
      <c r="AJ242" t="s">
        <v>95</v>
      </c>
    </row>
    <row r="243" spans="2:36">
      <c r="B243">
        <v>68</v>
      </c>
      <c r="C243">
        <v>55</v>
      </c>
      <c r="D243">
        <v>270</v>
      </c>
      <c r="E243" t="s">
        <v>155</v>
      </c>
      <c r="H243">
        <v>2.1984188990999999E-3</v>
      </c>
      <c r="I243">
        <v>2.1984188990999999E-5</v>
      </c>
      <c r="J243">
        <v>3010</v>
      </c>
      <c r="K243">
        <v>1</v>
      </c>
      <c r="N243">
        <v>8</v>
      </c>
      <c r="V243" s="509"/>
      <c r="W243" s="509"/>
      <c r="X243" s="509">
        <v>44449</v>
      </c>
      <c r="Y243" t="s">
        <v>156</v>
      </c>
      <c r="Z243" t="s">
        <v>166</v>
      </c>
      <c r="AA243" t="s">
        <v>167</v>
      </c>
      <c r="AB243" t="s">
        <v>168</v>
      </c>
      <c r="AC243" t="s">
        <v>169</v>
      </c>
      <c r="AD243" t="s">
        <v>798</v>
      </c>
      <c r="AE243" t="s">
        <v>221</v>
      </c>
      <c r="AF243" t="s">
        <v>169</v>
      </c>
      <c r="AG243" t="s">
        <v>169</v>
      </c>
      <c r="AH243" t="s">
        <v>172</v>
      </c>
      <c r="AJ243" t="s">
        <v>96</v>
      </c>
    </row>
    <row r="244" spans="2:36">
      <c r="B244">
        <v>68</v>
      </c>
      <c r="C244">
        <v>55</v>
      </c>
      <c r="D244">
        <v>271</v>
      </c>
      <c r="E244" t="s">
        <v>155</v>
      </c>
      <c r="H244">
        <v>3.4564982991000001E-3</v>
      </c>
      <c r="I244">
        <v>3.4564982991000003E-5</v>
      </c>
      <c r="J244">
        <v>3101</v>
      </c>
      <c r="K244">
        <v>1</v>
      </c>
      <c r="N244">
        <v>8</v>
      </c>
      <c r="V244" s="509"/>
      <c r="W244" s="509"/>
      <c r="X244" s="509">
        <v>44449</v>
      </c>
      <c r="Y244" t="s">
        <v>156</v>
      </c>
      <c r="Z244" t="s">
        <v>799</v>
      </c>
      <c r="AA244" t="s">
        <v>174</v>
      </c>
      <c r="AB244" t="s">
        <v>175</v>
      </c>
      <c r="AC244" t="s">
        <v>424</v>
      </c>
      <c r="AD244" t="s">
        <v>800</v>
      </c>
      <c r="AE244" t="s">
        <v>162</v>
      </c>
      <c r="AF244" t="s">
        <v>801</v>
      </c>
      <c r="AG244" t="s">
        <v>164</v>
      </c>
      <c r="AH244" t="s">
        <v>172</v>
      </c>
      <c r="AJ244" t="s">
        <v>96</v>
      </c>
    </row>
    <row r="245" spans="2:36">
      <c r="B245">
        <v>68</v>
      </c>
      <c r="C245">
        <v>55</v>
      </c>
      <c r="D245">
        <v>272</v>
      </c>
      <c r="E245" t="s">
        <v>155</v>
      </c>
      <c r="H245">
        <v>3.2951436991000001E-3</v>
      </c>
      <c r="I245">
        <v>3.2951436991000003E-5</v>
      </c>
      <c r="J245">
        <v>3102</v>
      </c>
      <c r="K245">
        <v>1</v>
      </c>
      <c r="N245">
        <v>0</v>
      </c>
      <c r="V245" s="509"/>
      <c r="W245" s="509"/>
      <c r="X245" s="509">
        <v>44449</v>
      </c>
      <c r="Y245" t="s">
        <v>156</v>
      </c>
      <c r="Z245" t="s">
        <v>802</v>
      </c>
      <c r="AA245" t="s">
        <v>181</v>
      </c>
      <c r="AB245" t="s">
        <v>182</v>
      </c>
      <c r="AC245" t="s">
        <v>616</v>
      </c>
      <c r="AD245" t="s">
        <v>803</v>
      </c>
      <c r="AE245" t="s">
        <v>162</v>
      </c>
      <c r="AF245" t="s">
        <v>804</v>
      </c>
      <c r="AG245" t="s">
        <v>164</v>
      </c>
      <c r="AH245" t="s">
        <v>172</v>
      </c>
      <c r="AJ245" t="s">
        <v>95</v>
      </c>
    </row>
    <row r="246" spans="2:36">
      <c r="B246">
        <v>68</v>
      </c>
      <c r="C246">
        <v>55</v>
      </c>
      <c r="D246">
        <v>273</v>
      </c>
      <c r="E246" t="s">
        <v>155</v>
      </c>
      <c r="H246">
        <v>3.4062968990999998E-3</v>
      </c>
      <c r="I246">
        <v>3.4062968991000001E-5</v>
      </c>
      <c r="J246">
        <v>3103</v>
      </c>
      <c r="K246">
        <v>1</v>
      </c>
      <c r="N246">
        <v>0</v>
      </c>
      <c r="V246" s="509"/>
      <c r="W246" s="509"/>
      <c r="X246" s="509">
        <v>44449</v>
      </c>
      <c r="Y246" t="s">
        <v>156</v>
      </c>
      <c r="Z246" t="s">
        <v>805</v>
      </c>
      <c r="AA246" t="s">
        <v>187</v>
      </c>
      <c r="AB246" t="s">
        <v>188</v>
      </c>
      <c r="AC246" t="s">
        <v>806</v>
      </c>
      <c r="AD246" t="s">
        <v>807</v>
      </c>
      <c r="AE246" t="s">
        <v>221</v>
      </c>
      <c r="AF246" t="s">
        <v>808</v>
      </c>
      <c r="AG246" t="s">
        <v>221</v>
      </c>
      <c r="AH246" t="s">
        <v>172</v>
      </c>
      <c r="AJ246" t="s">
        <v>95</v>
      </c>
    </row>
    <row r="247" spans="2:36">
      <c r="B247">
        <v>68</v>
      </c>
      <c r="C247">
        <v>55</v>
      </c>
      <c r="D247">
        <v>274</v>
      </c>
      <c r="E247" t="s">
        <v>155</v>
      </c>
      <c r="H247">
        <v>2.3608891991000001E-3</v>
      </c>
      <c r="I247">
        <v>2.3608891990999999E-5</v>
      </c>
      <c r="J247">
        <v>3104</v>
      </c>
      <c r="K247">
        <v>1</v>
      </c>
      <c r="N247">
        <v>0</v>
      </c>
      <c r="V247" s="509"/>
      <c r="W247" s="509"/>
      <c r="X247" s="509">
        <v>44449</v>
      </c>
      <c r="Y247" t="s">
        <v>156</v>
      </c>
      <c r="Z247" t="s">
        <v>809</v>
      </c>
      <c r="AA247" t="s">
        <v>193</v>
      </c>
      <c r="AB247" t="s">
        <v>194</v>
      </c>
      <c r="AC247" t="s">
        <v>686</v>
      </c>
      <c r="AD247" t="s">
        <v>810</v>
      </c>
      <c r="AE247" t="s">
        <v>215</v>
      </c>
      <c r="AF247" t="s">
        <v>811</v>
      </c>
      <c r="AG247" t="s">
        <v>217</v>
      </c>
      <c r="AH247" t="s">
        <v>172</v>
      </c>
      <c r="AJ247" t="s">
        <v>95</v>
      </c>
    </row>
    <row r="248" spans="2:36">
      <c r="B248">
        <v>68</v>
      </c>
      <c r="C248">
        <v>55</v>
      </c>
      <c r="D248">
        <v>275</v>
      </c>
      <c r="E248" t="s">
        <v>155</v>
      </c>
      <c r="H248">
        <v>2.3236690990999999E-3</v>
      </c>
      <c r="I248">
        <v>2.3236690991E-5</v>
      </c>
      <c r="J248">
        <v>3105</v>
      </c>
      <c r="K248">
        <v>1</v>
      </c>
      <c r="N248">
        <v>8</v>
      </c>
      <c r="V248" s="509"/>
      <c r="W248" s="509"/>
      <c r="X248" s="509">
        <v>44449</v>
      </c>
      <c r="Y248" t="s">
        <v>156</v>
      </c>
      <c r="Z248" t="s">
        <v>196</v>
      </c>
      <c r="AA248" t="s">
        <v>197</v>
      </c>
      <c r="AB248" t="s">
        <v>198</v>
      </c>
      <c r="AC248" t="s">
        <v>169</v>
      </c>
      <c r="AD248" t="s">
        <v>812</v>
      </c>
      <c r="AE248" t="s">
        <v>171</v>
      </c>
      <c r="AF248" t="s">
        <v>169</v>
      </c>
      <c r="AG248" t="s">
        <v>169</v>
      </c>
      <c r="AH248" t="s">
        <v>165</v>
      </c>
      <c r="AJ248" t="s">
        <v>96</v>
      </c>
    </row>
    <row r="249" spans="2:36">
      <c r="B249">
        <v>68</v>
      </c>
      <c r="C249">
        <v>55</v>
      </c>
      <c r="D249">
        <v>276</v>
      </c>
      <c r="E249" t="s">
        <v>155</v>
      </c>
      <c r="H249">
        <v>2.2908098991000002E-3</v>
      </c>
      <c r="I249">
        <v>2.2908098991E-5</v>
      </c>
      <c r="J249">
        <v>3106</v>
      </c>
      <c r="K249">
        <v>1</v>
      </c>
      <c r="N249">
        <v>0</v>
      </c>
      <c r="V249" s="509"/>
      <c r="W249" s="509"/>
      <c r="X249" s="509">
        <v>44449</v>
      </c>
      <c r="Y249" t="s">
        <v>156</v>
      </c>
      <c r="Z249" t="s">
        <v>813</v>
      </c>
      <c r="AA249" t="s">
        <v>201</v>
      </c>
      <c r="AB249" t="s">
        <v>202</v>
      </c>
      <c r="AC249" t="s">
        <v>198</v>
      </c>
      <c r="AD249" t="s">
        <v>814</v>
      </c>
      <c r="AE249" t="s">
        <v>171</v>
      </c>
      <c r="AF249" t="s">
        <v>815</v>
      </c>
      <c r="AG249" t="s">
        <v>171</v>
      </c>
      <c r="AH249" t="s">
        <v>172</v>
      </c>
      <c r="AJ249" t="s">
        <v>95</v>
      </c>
    </row>
    <row r="250" spans="2:36">
      <c r="B250">
        <v>68</v>
      </c>
      <c r="C250">
        <v>55</v>
      </c>
      <c r="D250">
        <v>277</v>
      </c>
      <c r="E250" t="s">
        <v>155</v>
      </c>
      <c r="H250">
        <v>4.7619394990999998E-3</v>
      </c>
      <c r="I250">
        <v>4.7619394990999997E-5</v>
      </c>
      <c r="J250">
        <v>3107</v>
      </c>
      <c r="K250">
        <v>1</v>
      </c>
      <c r="N250">
        <v>0</v>
      </c>
      <c r="V250" s="509"/>
      <c r="W250" s="509"/>
      <c r="X250" s="509">
        <v>44449</v>
      </c>
      <c r="Y250" t="s">
        <v>156</v>
      </c>
      <c r="Z250" t="s">
        <v>816</v>
      </c>
      <c r="AA250" t="s">
        <v>205</v>
      </c>
      <c r="AB250" t="s">
        <v>206</v>
      </c>
      <c r="AC250" t="s">
        <v>700</v>
      </c>
      <c r="AD250" t="s">
        <v>817</v>
      </c>
      <c r="AE250" t="s">
        <v>162</v>
      </c>
      <c r="AF250" t="s">
        <v>818</v>
      </c>
      <c r="AG250" t="s">
        <v>164</v>
      </c>
      <c r="AH250" t="s">
        <v>210</v>
      </c>
      <c r="AJ250" t="s">
        <v>95</v>
      </c>
    </row>
    <row r="251" spans="2:36">
      <c r="B251">
        <v>68</v>
      </c>
      <c r="C251">
        <v>55</v>
      </c>
      <c r="D251">
        <v>278</v>
      </c>
      <c r="E251" t="s">
        <v>155</v>
      </c>
      <c r="H251">
        <v>3.3790156991000001E-3</v>
      </c>
      <c r="I251">
        <v>3.3790156991E-5</v>
      </c>
      <c r="J251">
        <v>3108</v>
      </c>
      <c r="K251">
        <v>1</v>
      </c>
      <c r="N251">
        <v>8</v>
      </c>
      <c r="V251" s="509"/>
      <c r="W251" s="509"/>
      <c r="X251" s="509">
        <v>44449</v>
      </c>
      <c r="Y251" t="s">
        <v>156</v>
      </c>
      <c r="Z251" t="s">
        <v>819</v>
      </c>
      <c r="AA251" t="s">
        <v>212</v>
      </c>
      <c r="AB251" t="s">
        <v>213</v>
      </c>
      <c r="AC251" t="s">
        <v>820</v>
      </c>
      <c r="AD251" t="s">
        <v>821</v>
      </c>
      <c r="AE251" t="s">
        <v>221</v>
      </c>
      <c r="AF251" t="s">
        <v>822</v>
      </c>
      <c r="AG251" t="s">
        <v>221</v>
      </c>
      <c r="AH251" t="s">
        <v>165</v>
      </c>
      <c r="AJ251" t="s">
        <v>96</v>
      </c>
    </row>
    <row r="252" spans="2:36">
      <c r="B252">
        <v>68</v>
      </c>
      <c r="C252">
        <v>55</v>
      </c>
      <c r="D252">
        <v>279</v>
      </c>
      <c r="E252" t="s">
        <v>155</v>
      </c>
      <c r="H252">
        <v>3.1979860990999998E-3</v>
      </c>
      <c r="I252">
        <v>3.1979860990999999E-5</v>
      </c>
      <c r="J252">
        <v>3109</v>
      </c>
      <c r="K252">
        <v>1</v>
      </c>
      <c r="N252">
        <v>8</v>
      </c>
      <c r="V252" s="509"/>
      <c r="W252" s="509"/>
      <c r="X252" s="509">
        <v>44449</v>
      </c>
      <c r="Y252" t="s">
        <v>156</v>
      </c>
      <c r="Z252" t="s">
        <v>823</v>
      </c>
      <c r="AA252" t="s">
        <v>158</v>
      </c>
      <c r="AB252" t="s">
        <v>159</v>
      </c>
      <c r="AC252" t="s">
        <v>449</v>
      </c>
      <c r="AD252" t="s">
        <v>824</v>
      </c>
      <c r="AE252" t="s">
        <v>162</v>
      </c>
      <c r="AF252" t="s">
        <v>825</v>
      </c>
      <c r="AG252" t="s">
        <v>164</v>
      </c>
      <c r="AH252" t="s">
        <v>172</v>
      </c>
      <c r="AJ252" t="s">
        <v>96</v>
      </c>
    </row>
    <row r="253" spans="2:36">
      <c r="B253">
        <v>68</v>
      </c>
      <c r="C253">
        <v>55</v>
      </c>
      <c r="D253">
        <v>280</v>
      </c>
      <c r="E253" t="s">
        <v>155</v>
      </c>
      <c r="H253">
        <v>2.3085578990999999E-3</v>
      </c>
      <c r="I253">
        <v>2.3085578991000001E-5</v>
      </c>
      <c r="J253">
        <v>3110</v>
      </c>
      <c r="K253">
        <v>1</v>
      </c>
      <c r="N253">
        <v>8</v>
      </c>
      <c r="V253" s="509"/>
      <c r="W253" s="509"/>
      <c r="X253" s="509">
        <v>44449</v>
      </c>
      <c r="Y253" t="s">
        <v>156</v>
      </c>
      <c r="Z253" t="s">
        <v>826</v>
      </c>
      <c r="AA253" t="s">
        <v>167</v>
      </c>
      <c r="AB253" t="s">
        <v>168</v>
      </c>
      <c r="AC253" t="s">
        <v>827</v>
      </c>
      <c r="AD253" t="s">
        <v>828</v>
      </c>
      <c r="AE253" t="s">
        <v>171</v>
      </c>
      <c r="AF253" t="s">
        <v>829</v>
      </c>
      <c r="AG253" t="s">
        <v>171</v>
      </c>
      <c r="AH253" t="s">
        <v>172</v>
      </c>
      <c r="AJ253" t="s">
        <v>96</v>
      </c>
    </row>
    <row r="254" spans="2:36">
      <c r="B254">
        <v>68</v>
      </c>
      <c r="C254">
        <v>55</v>
      </c>
      <c r="D254">
        <v>281</v>
      </c>
      <c r="E254" t="s">
        <v>155</v>
      </c>
      <c r="H254">
        <v>3.4456466990999998E-3</v>
      </c>
      <c r="I254">
        <v>3.4456466990999998E-5</v>
      </c>
      <c r="J254">
        <v>3201</v>
      </c>
      <c r="K254">
        <v>1</v>
      </c>
      <c r="N254">
        <v>0</v>
      </c>
      <c r="V254" s="509"/>
      <c r="W254" s="509"/>
      <c r="X254" s="509">
        <v>44449</v>
      </c>
      <c r="Y254" t="s">
        <v>156</v>
      </c>
      <c r="Z254" t="s">
        <v>830</v>
      </c>
      <c r="AA254" t="s">
        <v>174</v>
      </c>
      <c r="AB254" t="s">
        <v>225</v>
      </c>
      <c r="AC254" t="s">
        <v>788</v>
      </c>
      <c r="AD254" t="s">
        <v>831</v>
      </c>
      <c r="AE254" t="s">
        <v>221</v>
      </c>
      <c r="AF254" t="s">
        <v>832</v>
      </c>
      <c r="AG254" t="s">
        <v>221</v>
      </c>
      <c r="AH254" t="s">
        <v>172</v>
      </c>
      <c r="AJ254" t="s">
        <v>95</v>
      </c>
    </row>
    <row r="255" spans="2:36">
      <c r="B255">
        <v>68</v>
      </c>
      <c r="C255">
        <v>55</v>
      </c>
      <c r="D255">
        <v>282</v>
      </c>
      <c r="E255" t="s">
        <v>155</v>
      </c>
      <c r="H255">
        <v>3.3094434991000001E-3</v>
      </c>
      <c r="I255">
        <v>3.3094434990999999E-5</v>
      </c>
      <c r="J255">
        <v>3202</v>
      </c>
      <c r="K255">
        <v>1</v>
      </c>
      <c r="N255">
        <v>0</v>
      </c>
      <c r="V255" s="509"/>
      <c r="W255" s="509"/>
      <c r="X255" s="509">
        <v>44449</v>
      </c>
      <c r="Y255" t="s">
        <v>156</v>
      </c>
      <c r="Z255" t="s">
        <v>833</v>
      </c>
      <c r="AA255" t="s">
        <v>181</v>
      </c>
      <c r="AB255" t="s">
        <v>230</v>
      </c>
      <c r="AC255" t="s">
        <v>351</v>
      </c>
      <c r="AD255" t="s">
        <v>834</v>
      </c>
      <c r="AE255" t="s">
        <v>221</v>
      </c>
      <c r="AF255" t="s">
        <v>835</v>
      </c>
      <c r="AG255" t="s">
        <v>221</v>
      </c>
      <c r="AH255" t="s">
        <v>172</v>
      </c>
      <c r="AJ255" t="s">
        <v>95</v>
      </c>
    </row>
    <row r="256" spans="2:36">
      <c r="B256">
        <v>68</v>
      </c>
      <c r="C256">
        <v>55</v>
      </c>
      <c r="D256">
        <v>283</v>
      </c>
      <c r="E256" t="s">
        <v>155</v>
      </c>
      <c r="H256">
        <v>3.4721165991E-3</v>
      </c>
      <c r="I256">
        <v>3.4721165991E-5</v>
      </c>
      <c r="J256">
        <v>3203</v>
      </c>
      <c r="K256">
        <v>1</v>
      </c>
      <c r="N256">
        <v>8</v>
      </c>
      <c r="V256" s="509"/>
      <c r="W256" s="509"/>
      <c r="X256" s="509">
        <v>44449</v>
      </c>
      <c r="Y256" t="s">
        <v>156</v>
      </c>
      <c r="Z256" t="s">
        <v>836</v>
      </c>
      <c r="AA256" t="s">
        <v>187</v>
      </c>
      <c r="AB256" t="s">
        <v>235</v>
      </c>
      <c r="AC256" t="s">
        <v>347</v>
      </c>
      <c r="AD256" t="s">
        <v>837</v>
      </c>
      <c r="AE256" t="s">
        <v>221</v>
      </c>
      <c r="AF256" t="s">
        <v>838</v>
      </c>
      <c r="AG256" t="s">
        <v>221</v>
      </c>
      <c r="AH256" t="s">
        <v>172</v>
      </c>
      <c r="AJ256" t="s">
        <v>96</v>
      </c>
    </row>
    <row r="257" spans="2:36">
      <c r="B257">
        <v>68</v>
      </c>
      <c r="C257">
        <v>55</v>
      </c>
      <c r="D257">
        <v>284</v>
      </c>
      <c r="E257" t="s">
        <v>155</v>
      </c>
      <c r="H257">
        <v>2.3002416990999999E-3</v>
      </c>
      <c r="I257">
        <v>2.3002416990999999E-5</v>
      </c>
      <c r="J257">
        <v>3204</v>
      </c>
      <c r="K257">
        <v>1</v>
      </c>
      <c r="N257">
        <v>0</v>
      </c>
      <c r="V257" s="509"/>
      <c r="W257" s="509"/>
      <c r="X257" s="509">
        <v>44449</v>
      </c>
      <c r="Y257" t="s">
        <v>156</v>
      </c>
      <c r="Z257" t="s">
        <v>839</v>
      </c>
      <c r="AA257" t="s">
        <v>193</v>
      </c>
      <c r="AB257" t="s">
        <v>194</v>
      </c>
      <c r="AC257" t="s">
        <v>788</v>
      </c>
      <c r="AD257" t="s">
        <v>840</v>
      </c>
      <c r="AE257" t="s">
        <v>171</v>
      </c>
      <c r="AF257" t="s">
        <v>841</v>
      </c>
      <c r="AG257" t="s">
        <v>171</v>
      </c>
      <c r="AH257" t="s">
        <v>172</v>
      </c>
      <c r="AJ257" t="s">
        <v>95</v>
      </c>
    </row>
    <row r="258" spans="2:36">
      <c r="B258">
        <v>68</v>
      </c>
      <c r="C258">
        <v>55</v>
      </c>
      <c r="D258">
        <v>285</v>
      </c>
      <c r="E258" t="s">
        <v>155</v>
      </c>
      <c r="H258">
        <v>2.4149444991000001E-3</v>
      </c>
      <c r="I258">
        <v>2.4149444991E-5</v>
      </c>
      <c r="J258">
        <v>3205</v>
      </c>
      <c r="K258">
        <v>1</v>
      </c>
      <c r="N258">
        <v>0</v>
      </c>
      <c r="V258" s="509"/>
      <c r="W258" s="509"/>
      <c r="X258" s="509">
        <v>44449</v>
      </c>
      <c r="Y258" t="s">
        <v>156</v>
      </c>
      <c r="Z258" t="s">
        <v>842</v>
      </c>
      <c r="AA258" t="s">
        <v>197</v>
      </c>
      <c r="AB258" t="s">
        <v>198</v>
      </c>
      <c r="AC258" t="s">
        <v>843</v>
      </c>
      <c r="AD258" t="s">
        <v>226</v>
      </c>
      <c r="AE258" t="s">
        <v>171</v>
      </c>
      <c r="AF258" t="s">
        <v>844</v>
      </c>
      <c r="AG258" t="s">
        <v>171</v>
      </c>
      <c r="AH258" t="s">
        <v>165</v>
      </c>
      <c r="AJ258" t="s">
        <v>95</v>
      </c>
    </row>
    <row r="259" spans="2:36">
      <c r="B259">
        <v>68</v>
      </c>
      <c r="C259">
        <v>55</v>
      </c>
      <c r="D259">
        <v>286</v>
      </c>
      <c r="E259" t="s">
        <v>155</v>
      </c>
      <c r="H259">
        <v>2.3027771991000002E-3</v>
      </c>
      <c r="I259">
        <v>2.3027771991000001E-5</v>
      </c>
      <c r="J259">
        <v>3206</v>
      </c>
      <c r="K259">
        <v>1</v>
      </c>
      <c r="N259">
        <v>8</v>
      </c>
      <c r="V259" s="509"/>
      <c r="W259" s="509"/>
      <c r="X259" s="509">
        <v>44449</v>
      </c>
      <c r="Y259" t="s">
        <v>156</v>
      </c>
      <c r="Z259" t="s">
        <v>845</v>
      </c>
      <c r="AA259" t="s">
        <v>201</v>
      </c>
      <c r="AB259" t="s">
        <v>202</v>
      </c>
      <c r="AC259" t="s">
        <v>846</v>
      </c>
      <c r="AD259" t="s">
        <v>847</v>
      </c>
      <c r="AE259" t="s">
        <v>171</v>
      </c>
      <c r="AF259" t="s">
        <v>848</v>
      </c>
      <c r="AG259" t="s">
        <v>171</v>
      </c>
      <c r="AH259" t="s">
        <v>165</v>
      </c>
      <c r="AJ259" t="s">
        <v>96</v>
      </c>
    </row>
    <row r="260" spans="2:36">
      <c r="B260">
        <v>68</v>
      </c>
      <c r="C260">
        <v>55</v>
      </c>
      <c r="D260">
        <v>287</v>
      </c>
      <c r="E260" t="s">
        <v>155</v>
      </c>
      <c r="H260">
        <v>4.8467241990999997E-3</v>
      </c>
      <c r="I260">
        <v>4.8467241991000001E-5</v>
      </c>
      <c r="J260">
        <v>3207</v>
      </c>
      <c r="K260">
        <v>1</v>
      </c>
      <c r="N260">
        <v>0</v>
      </c>
      <c r="V260" s="509"/>
      <c r="W260" s="509"/>
      <c r="X260" s="509">
        <v>44449</v>
      </c>
      <c r="Y260" t="s">
        <v>156</v>
      </c>
      <c r="Z260" t="s">
        <v>849</v>
      </c>
      <c r="AA260" t="s">
        <v>205</v>
      </c>
      <c r="AB260" t="s">
        <v>243</v>
      </c>
      <c r="AC260" t="s">
        <v>723</v>
      </c>
      <c r="AD260" t="s">
        <v>850</v>
      </c>
      <c r="AE260" t="s">
        <v>162</v>
      </c>
      <c r="AF260" t="s">
        <v>851</v>
      </c>
      <c r="AG260" t="s">
        <v>164</v>
      </c>
      <c r="AH260" t="s">
        <v>210</v>
      </c>
      <c r="AJ260" t="s">
        <v>95</v>
      </c>
    </row>
    <row r="261" spans="2:36">
      <c r="B261">
        <v>68</v>
      </c>
      <c r="C261">
        <v>55</v>
      </c>
      <c r="D261">
        <v>288</v>
      </c>
      <c r="E261" t="s">
        <v>155</v>
      </c>
      <c r="H261">
        <v>3.3327694990999998E-3</v>
      </c>
      <c r="I261">
        <v>3.3327694991E-5</v>
      </c>
      <c r="J261">
        <v>3208</v>
      </c>
      <c r="K261">
        <v>1</v>
      </c>
      <c r="N261">
        <v>8</v>
      </c>
      <c r="V261" s="509"/>
      <c r="W261" s="509"/>
      <c r="X261" s="509">
        <v>44449</v>
      </c>
      <c r="Y261" t="s">
        <v>156</v>
      </c>
      <c r="Z261" t="s">
        <v>852</v>
      </c>
      <c r="AA261" t="s">
        <v>212</v>
      </c>
      <c r="AB261" t="s">
        <v>213</v>
      </c>
      <c r="AC261" t="s">
        <v>853</v>
      </c>
      <c r="AD261" t="s">
        <v>854</v>
      </c>
      <c r="AE261" t="s">
        <v>221</v>
      </c>
      <c r="AF261" t="s">
        <v>855</v>
      </c>
      <c r="AG261" t="s">
        <v>221</v>
      </c>
      <c r="AH261" t="s">
        <v>172</v>
      </c>
      <c r="AJ261" t="s">
        <v>96</v>
      </c>
    </row>
    <row r="262" spans="2:36">
      <c r="B262">
        <v>68</v>
      </c>
      <c r="C262">
        <v>55</v>
      </c>
      <c r="D262">
        <v>289</v>
      </c>
      <c r="E262" t="s">
        <v>155</v>
      </c>
      <c r="H262">
        <v>3.1896698991000002E-3</v>
      </c>
      <c r="I262">
        <v>3.1896698990999997E-5</v>
      </c>
      <c r="J262">
        <v>3209</v>
      </c>
      <c r="K262">
        <v>1</v>
      </c>
      <c r="N262">
        <v>8</v>
      </c>
      <c r="V262" s="509"/>
      <c r="W262" s="509"/>
      <c r="X262" s="509">
        <v>44449</v>
      </c>
      <c r="Y262" t="s">
        <v>156</v>
      </c>
      <c r="Z262" t="s">
        <v>856</v>
      </c>
      <c r="AA262" t="s">
        <v>158</v>
      </c>
      <c r="AB262" t="s">
        <v>159</v>
      </c>
      <c r="AC262" t="s">
        <v>857</v>
      </c>
      <c r="AD262" t="s">
        <v>858</v>
      </c>
      <c r="AE262" t="s">
        <v>221</v>
      </c>
      <c r="AF262" t="s">
        <v>859</v>
      </c>
      <c r="AG262" t="s">
        <v>221</v>
      </c>
      <c r="AH262" t="s">
        <v>172</v>
      </c>
      <c r="AJ262" t="s">
        <v>96</v>
      </c>
    </row>
    <row r="263" spans="2:36">
      <c r="B263">
        <v>68</v>
      </c>
      <c r="C263">
        <v>55</v>
      </c>
      <c r="D263">
        <v>290</v>
      </c>
      <c r="E263" t="s">
        <v>155</v>
      </c>
      <c r="H263">
        <v>2.3154542991000002E-3</v>
      </c>
      <c r="I263">
        <v>2.3154542991000001E-5</v>
      </c>
      <c r="J263">
        <v>3210</v>
      </c>
      <c r="K263">
        <v>1</v>
      </c>
      <c r="N263">
        <v>0</v>
      </c>
      <c r="V263" s="509"/>
      <c r="W263" s="509"/>
      <c r="X263" s="509">
        <v>44449</v>
      </c>
      <c r="Y263" t="s">
        <v>156</v>
      </c>
      <c r="Z263" t="s">
        <v>860</v>
      </c>
      <c r="AA263" t="s">
        <v>167</v>
      </c>
      <c r="AB263" t="s">
        <v>168</v>
      </c>
      <c r="AC263" t="s">
        <v>861</v>
      </c>
      <c r="AD263" t="s">
        <v>862</v>
      </c>
      <c r="AE263" t="s">
        <v>171</v>
      </c>
      <c r="AF263" t="s">
        <v>863</v>
      </c>
      <c r="AG263" t="s">
        <v>171</v>
      </c>
      <c r="AH263" t="s">
        <v>165</v>
      </c>
      <c r="AJ263" t="s">
        <v>95</v>
      </c>
    </row>
    <row r="264" spans="2:36">
      <c r="B264">
        <v>68</v>
      </c>
      <c r="C264">
        <v>55</v>
      </c>
      <c r="D264">
        <v>291</v>
      </c>
      <c r="E264" t="s">
        <v>155</v>
      </c>
      <c r="H264">
        <v>3.4599464990999998E-3</v>
      </c>
      <c r="I264">
        <v>3.4599464991000001E-5</v>
      </c>
      <c r="J264">
        <v>3301</v>
      </c>
      <c r="K264">
        <v>1</v>
      </c>
      <c r="N264">
        <v>0</v>
      </c>
      <c r="V264" s="509"/>
      <c r="W264" s="509"/>
      <c r="X264" s="509">
        <v>44449</v>
      </c>
      <c r="Y264" t="s">
        <v>156</v>
      </c>
      <c r="Z264" t="s">
        <v>864</v>
      </c>
      <c r="AA264" t="s">
        <v>174</v>
      </c>
      <c r="AB264" t="s">
        <v>175</v>
      </c>
      <c r="AC264" t="s">
        <v>865</v>
      </c>
      <c r="AD264" t="s">
        <v>866</v>
      </c>
      <c r="AE264" t="s">
        <v>221</v>
      </c>
      <c r="AF264" t="s">
        <v>867</v>
      </c>
      <c r="AG264" t="s">
        <v>221</v>
      </c>
      <c r="AH264" t="s">
        <v>172</v>
      </c>
      <c r="AJ264" t="s">
        <v>95</v>
      </c>
    </row>
    <row r="265" spans="2:36">
      <c r="B265">
        <v>68</v>
      </c>
      <c r="C265">
        <v>55</v>
      </c>
      <c r="D265">
        <v>292</v>
      </c>
      <c r="E265" t="s">
        <v>155</v>
      </c>
      <c r="H265">
        <v>3.2925068990999999E-3</v>
      </c>
      <c r="I265">
        <v>3.2925068991E-5</v>
      </c>
      <c r="J265">
        <v>3302</v>
      </c>
      <c r="K265">
        <v>1</v>
      </c>
      <c r="N265">
        <v>0</v>
      </c>
      <c r="V265" s="509"/>
      <c r="W265" s="509"/>
      <c r="X265" s="509">
        <v>44449</v>
      </c>
      <c r="Y265" t="s">
        <v>156</v>
      </c>
      <c r="Z265" t="s">
        <v>581</v>
      </c>
      <c r="AA265" t="s">
        <v>181</v>
      </c>
      <c r="AB265" t="s">
        <v>182</v>
      </c>
      <c r="AC265" t="s">
        <v>868</v>
      </c>
      <c r="AD265" t="s">
        <v>869</v>
      </c>
      <c r="AE265" t="s">
        <v>221</v>
      </c>
      <c r="AF265" t="s">
        <v>870</v>
      </c>
      <c r="AG265" t="s">
        <v>221</v>
      </c>
      <c r="AH265" t="s">
        <v>172</v>
      </c>
      <c r="AJ265" t="s">
        <v>95</v>
      </c>
    </row>
    <row r="266" spans="2:36">
      <c r="B266">
        <v>68</v>
      </c>
      <c r="C266">
        <v>55</v>
      </c>
      <c r="D266">
        <v>293</v>
      </c>
      <c r="E266" t="s">
        <v>155</v>
      </c>
      <c r="H266">
        <v>3.4452409990999998E-3</v>
      </c>
      <c r="I266">
        <v>3.4452409991E-5</v>
      </c>
      <c r="J266">
        <v>3303</v>
      </c>
      <c r="K266">
        <v>1</v>
      </c>
      <c r="N266">
        <v>0</v>
      </c>
      <c r="V266" s="509"/>
      <c r="W266" s="509"/>
      <c r="X266" s="509">
        <v>44449</v>
      </c>
      <c r="Y266" t="s">
        <v>156</v>
      </c>
      <c r="Z266" t="s">
        <v>871</v>
      </c>
      <c r="AA266" t="s">
        <v>187</v>
      </c>
      <c r="AB266" t="s">
        <v>188</v>
      </c>
      <c r="AC266" t="s">
        <v>553</v>
      </c>
      <c r="AD266" t="s">
        <v>872</v>
      </c>
      <c r="AE266" t="s">
        <v>221</v>
      </c>
      <c r="AF266" t="s">
        <v>873</v>
      </c>
      <c r="AG266" t="s">
        <v>221</v>
      </c>
      <c r="AH266" t="s">
        <v>165</v>
      </c>
      <c r="AJ266" t="s">
        <v>95</v>
      </c>
    </row>
    <row r="267" spans="2:36">
      <c r="B267">
        <v>68</v>
      </c>
      <c r="C267">
        <v>55</v>
      </c>
      <c r="D267">
        <v>294</v>
      </c>
      <c r="E267" t="s">
        <v>155</v>
      </c>
      <c r="H267">
        <v>2.2870574990999999E-3</v>
      </c>
      <c r="I267">
        <v>2.2870574991E-5</v>
      </c>
      <c r="J267">
        <v>3304</v>
      </c>
      <c r="K267">
        <v>1</v>
      </c>
      <c r="N267">
        <v>8</v>
      </c>
      <c r="V267" s="509"/>
      <c r="W267" s="509"/>
      <c r="X267" s="509">
        <v>44449</v>
      </c>
      <c r="Y267" t="s">
        <v>156</v>
      </c>
      <c r="Z267" t="s">
        <v>874</v>
      </c>
      <c r="AA267" t="s">
        <v>193</v>
      </c>
      <c r="AB267" t="s">
        <v>194</v>
      </c>
      <c r="AC267" t="s">
        <v>176</v>
      </c>
      <c r="AD267" t="s">
        <v>875</v>
      </c>
      <c r="AE267" t="s">
        <v>171</v>
      </c>
      <c r="AF267" t="s">
        <v>876</v>
      </c>
      <c r="AG267" t="s">
        <v>171</v>
      </c>
      <c r="AH267" t="s">
        <v>172</v>
      </c>
      <c r="AJ267" t="s">
        <v>96</v>
      </c>
    </row>
    <row r="268" spans="2:36">
      <c r="B268">
        <v>68</v>
      </c>
      <c r="C268">
        <v>55</v>
      </c>
      <c r="D268">
        <v>295</v>
      </c>
      <c r="E268" t="s">
        <v>155</v>
      </c>
      <c r="H268">
        <v>2.3674812990999998E-3</v>
      </c>
      <c r="I268">
        <v>2.3674812990999998E-5</v>
      </c>
      <c r="J268">
        <v>3305</v>
      </c>
      <c r="K268">
        <v>1</v>
      </c>
      <c r="N268">
        <v>8</v>
      </c>
      <c r="V268" s="509"/>
      <c r="W268" s="509"/>
      <c r="X268" s="509">
        <v>44449</v>
      </c>
      <c r="Y268" t="s">
        <v>156</v>
      </c>
      <c r="Z268" t="s">
        <v>877</v>
      </c>
      <c r="AA268" t="s">
        <v>197</v>
      </c>
      <c r="AB268" t="s">
        <v>198</v>
      </c>
      <c r="AC268" t="s">
        <v>878</v>
      </c>
      <c r="AD268" t="s">
        <v>879</v>
      </c>
      <c r="AE268" t="s">
        <v>171</v>
      </c>
      <c r="AF268" t="s">
        <v>880</v>
      </c>
      <c r="AG268" t="s">
        <v>171</v>
      </c>
      <c r="AH268" t="s">
        <v>172</v>
      </c>
      <c r="AJ268" t="s">
        <v>96</v>
      </c>
    </row>
    <row r="269" spans="2:36">
      <c r="B269">
        <v>68</v>
      </c>
      <c r="C269">
        <v>55</v>
      </c>
      <c r="D269">
        <v>296</v>
      </c>
      <c r="E269" t="s">
        <v>155</v>
      </c>
      <c r="H269">
        <v>2.2666726991000001E-3</v>
      </c>
      <c r="I269">
        <v>2.2666726990999999E-5</v>
      </c>
      <c r="J269">
        <v>3306</v>
      </c>
      <c r="K269">
        <v>1</v>
      </c>
      <c r="N269">
        <v>8</v>
      </c>
      <c r="V269" s="509"/>
      <c r="W269" s="509"/>
      <c r="X269" s="509">
        <v>44449</v>
      </c>
      <c r="Y269" t="s">
        <v>156</v>
      </c>
      <c r="Z269" t="s">
        <v>881</v>
      </c>
      <c r="AA269" t="s">
        <v>201</v>
      </c>
      <c r="AB269" t="s">
        <v>202</v>
      </c>
      <c r="AC269" t="s">
        <v>700</v>
      </c>
      <c r="AD269" t="s">
        <v>882</v>
      </c>
      <c r="AE269" t="s">
        <v>171</v>
      </c>
      <c r="AF269" t="s">
        <v>883</v>
      </c>
      <c r="AG269" t="s">
        <v>171</v>
      </c>
      <c r="AH269" t="s">
        <v>172</v>
      </c>
      <c r="AJ269" t="s">
        <v>96</v>
      </c>
    </row>
    <row r="270" spans="2:36">
      <c r="B270">
        <v>68</v>
      </c>
      <c r="C270">
        <v>55</v>
      </c>
      <c r="D270">
        <v>297</v>
      </c>
      <c r="E270" t="s">
        <v>155</v>
      </c>
      <c r="H270">
        <v>4.7818172990999998E-3</v>
      </c>
      <c r="I270">
        <v>4.7818172990999999E-5</v>
      </c>
      <c r="J270">
        <v>3307</v>
      </c>
      <c r="K270">
        <v>1</v>
      </c>
      <c r="N270">
        <v>8</v>
      </c>
      <c r="V270" s="509"/>
      <c r="W270" s="509"/>
      <c r="X270" s="509">
        <v>44449</v>
      </c>
      <c r="Y270" t="s">
        <v>156</v>
      </c>
      <c r="Z270" t="s">
        <v>542</v>
      </c>
      <c r="AA270" t="s">
        <v>205</v>
      </c>
      <c r="AB270" t="s">
        <v>206</v>
      </c>
      <c r="AC270" t="s">
        <v>304</v>
      </c>
      <c r="AD270" t="s">
        <v>884</v>
      </c>
      <c r="AE270" t="s">
        <v>221</v>
      </c>
      <c r="AF270" t="s">
        <v>885</v>
      </c>
      <c r="AG270" t="s">
        <v>221</v>
      </c>
      <c r="AH270" t="s">
        <v>210</v>
      </c>
      <c r="AJ270" t="s">
        <v>96</v>
      </c>
    </row>
    <row r="271" spans="2:36">
      <c r="B271">
        <v>68</v>
      </c>
      <c r="C271">
        <v>55</v>
      </c>
      <c r="D271">
        <v>298</v>
      </c>
      <c r="E271" t="s">
        <v>155</v>
      </c>
      <c r="H271">
        <v>3.3536613991E-3</v>
      </c>
      <c r="I271">
        <v>3.3536613991000002E-5</v>
      </c>
      <c r="J271">
        <v>3308</v>
      </c>
      <c r="K271">
        <v>1</v>
      </c>
      <c r="N271">
        <v>0</v>
      </c>
      <c r="V271" s="509"/>
      <c r="W271" s="509"/>
      <c r="X271" s="509">
        <v>44449</v>
      </c>
      <c r="Y271" t="s">
        <v>156</v>
      </c>
      <c r="Z271" t="s">
        <v>886</v>
      </c>
      <c r="AA271" t="s">
        <v>212</v>
      </c>
      <c r="AB271" t="s">
        <v>213</v>
      </c>
      <c r="AC271" t="s">
        <v>887</v>
      </c>
      <c r="AD271" t="s">
        <v>888</v>
      </c>
      <c r="AE271" t="s">
        <v>221</v>
      </c>
      <c r="AF271" t="s">
        <v>889</v>
      </c>
      <c r="AG271" t="s">
        <v>221</v>
      </c>
      <c r="AH271" t="s">
        <v>172</v>
      </c>
      <c r="AJ271" t="s">
        <v>95</v>
      </c>
    </row>
    <row r="272" spans="2:36">
      <c r="B272">
        <v>68</v>
      </c>
      <c r="C272">
        <v>55</v>
      </c>
      <c r="D272">
        <v>299</v>
      </c>
      <c r="E272" t="s">
        <v>155</v>
      </c>
      <c r="H272">
        <v>3.2176609991E-3</v>
      </c>
      <c r="I272">
        <v>3.2176609990999997E-5</v>
      </c>
      <c r="J272">
        <v>3309</v>
      </c>
      <c r="K272">
        <v>1</v>
      </c>
      <c r="N272">
        <v>0</v>
      </c>
      <c r="V272" s="509"/>
      <c r="W272" s="509"/>
      <c r="X272" s="509">
        <v>44449</v>
      </c>
      <c r="Y272" t="s">
        <v>156</v>
      </c>
      <c r="Z272" t="s">
        <v>452</v>
      </c>
      <c r="AA272" t="s">
        <v>158</v>
      </c>
      <c r="AB272" t="s">
        <v>159</v>
      </c>
      <c r="AC272" t="s">
        <v>567</v>
      </c>
      <c r="AD272" t="s">
        <v>890</v>
      </c>
      <c r="AE272" t="s">
        <v>221</v>
      </c>
      <c r="AF272" t="s">
        <v>891</v>
      </c>
      <c r="AG272" t="s">
        <v>221</v>
      </c>
      <c r="AH272" t="s">
        <v>172</v>
      </c>
      <c r="AJ272" t="s">
        <v>95</v>
      </c>
    </row>
    <row r="273" spans="2:36">
      <c r="B273">
        <v>68</v>
      </c>
      <c r="C273">
        <v>55</v>
      </c>
      <c r="D273">
        <v>300</v>
      </c>
      <c r="E273" t="s">
        <v>155</v>
      </c>
      <c r="H273">
        <v>2.2592691990999999E-3</v>
      </c>
      <c r="I273">
        <v>2.2592691991E-5</v>
      </c>
      <c r="J273">
        <v>3310</v>
      </c>
      <c r="K273">
        <v>1</v>
      </c>
      <c r="N273">
        <v>0</v>
      </c>
      <c r="V273" s="509"/>
      <c r="W273" s="509"/>
      <c r="X273" s="509">
        <v>44449</v>
      </c>
      <c r="Y273" t="s">
        <v>156</v>
      </c>
      <c r="Z273" t="s">
        <v>892</v>
      </c>
      <c r="AA273" t="s">
        <v>167</v>
      </c>
      <c r="AB273" t="s">
        <v>168</v>
      </c>
      <c r="AC273" t="s">
        <v>226</v>
      </c>
      <c r="AD273" t="s">
        <v>893</v>
      </c>
      <c r="AE273" t="s">
        <v>171</v>
      </c>
      <c r="AF273" t="s">
        <v>894</v>
      </c>
      <c r="AG273" t="s">
        <v>171</v>
      </c>
      <c r="AH273" t="s">
        <v>172</v>
      </c>
      <c r="AJ273" t="s">
        <v>95</v>
      </c>
    </row>
    <row r="274" spans="2:36">
      <c r="B274">
        <v>68</v>
      </c>
      <c r="C274">
        <v>55</v>
      </c>
      <c r="D274">
        <v>301</v>
      </c>
      <c r="E274" t="s">
        <v>155</v>
      </c>
      <c r="H274">
        <v>3.4405758991000002E-3</v>
      </c>
      <c r="I274">
        <v>3.4405758991E-5</v>
      </c>
      <c r="J274">
        <v>3401</v>
      </c>
      <c r="K274">
        <v>1</v>
      </c>
      <c r="N274">
        <v>8</v>
      </c>
      <c r="V274" s="509"/>
      <c r="W274" s="509"/>
      <c r="X274" s="509">
        <v>44449</v>
      </c>
      <c r="Y274" t="s">
        <v>156</v>
      </c>
      <c r="Z274" t="s">
        <v>895</v>
      </c>
      <c r="AA274" t="s">
        <v>174</v>
      </c>
      <c r="AB274" t="s">
        <v>225</v>
      </c>
      <c r="AC274" t="s">
        <v>806</v>
      </c>
      <c r="AD274" t="s">
        <v>896</v>
      </c>
      <c r="AE274" t="s">
        <v>221</v>
      </c>
      <c r="AF274" t="s">
        <v>897</v>
      </c>
      <c r="AG274" t="s">
        <v>221</v>
      </c>
      <c r="AH274" t="s">
        <v>172</v>
      </c>
      <c r="AJ274" t="s">
        <v>96</v>
      </c>
    </row>
    <row r="275" spans="2:36">
      <c r="B275">
        <v>68</v>
      </c>
      <c r="C275">
        <v>55</v>
      </c>
      <c r="D275">
        <v>302</v>
      </c>
      <c r="E275" t="s">
        <v>155</v>
      </c>
      <c r="H275">
        <v>3.3187738990999999E-3</v>
      </c>
      <c r="I275">
        <v>3.3187738990999998E-5</v>
      </c>
      <c r="J275">
        <v>3402</v>
      </c>
      <c r="K275">
        <v>1</v>
      </c>
      <c r="N275">
        <v>0</v>
      </c>
      <c r="V275" s="509"/>
      <c r="W275" s="509"/>
      <c r="X275" s="509">
        <v>44449</v>
      </c>
      <c r="Y275" t="s">
        <v>156</v>
      </c>
      <c r="Z275" t="s">
        <v>898</v>
      </c>
      <c r="AA275" t="s">
        <v>181</v>
      </c>
      <c r="AB275" t="s">
        <v>230</v>
      </c>
      <c r="AC275" t="s">
        <v>899</v>
      </c>
      <c r="AD275" t="s">
        <v>900</v>
      </c>
      <c r="AE275" t="s">
        <v>221</v>
      </c>
      <c r="AF275" t="s">
        <v>901</v>
      </c>
      <c r="AG275" t="s">
        <v>221</v>
      </c>
      <c r="AH275" t="s">
        <v>165</v>
      </c>
      <c r="AJ275" t="s">
        <v>95</v>
      </c>
    </row>
    <row r="276" spans="2:36">
      <c r="B276">
        <v>68</v>
      </c>
      <c r="C276">
        <v>55</v>
      </c>
      <c r="D276">
        <v>303</v>
      </c>
      <c r="E276" t="s">
        <v>155</v>
      </c>
      <c r="H276">
        <v>3.4733335991E-3</v>
      </c>
      <c r="I276">
        <v>3.4733335990999997E-5</v>
      </c>
      <c r="J276">
        <v>3403</v>
      </c>
      <c r="K276">
        <v>1</v>
      </c>
      <c r="N276">
        <v>0</v>
      </c>
      <c r="V276" s="509"/>
      <c r="W276" s="509"/>
      <c r="X276" s="509">
        <v>44449</v>
      </c>
      <c r="Y276" t="s">
        <v>156</v>
      </c>
      <c r="Z276" t="s">
        <v>257</v>
      </c>
      <c r="AA276" t="s">
        <v>187</v>
      </c>
      <c r="AB276" t="s">
        <v>235</v>
      </c>
      <c r="AC276" t="s">
        <v>843</v>
      </c>
      <c r="AD276" t="s">
        <v>902</v>
      </c>
      <c r="AE276" t="s">
        <v>221</v>
      </c>
      <c r="AF276" t="s">
        <v>903</v>
      </c>
      <c r="AG276" t="s">
        <v>221</v>
      </c>
      <c r="AH276" t="s">
        <v>165</v>
      </c>
      <c r="AJ276" t="s">
        <v>95</v>
      </c>
    </row>
    <row r="277" spans="2:36">
      <c r="B277">
        <v>68</v>
      </c>
      <c r="C277">
        <v>55</v>
      </c>
      <c r="D277">
        <v>304</v>
      </c>
      <c r="E277" t="s">
        <v>155</v>
      </c>
      <c r="H277">
        <v>2.3006473990999999E-3</v>
      </c>
      <c r="I277">
        <v>2.3006473991E-5</v>
      </c>
      <c r="J277">
        <v>3404</v>
      </c>
      <c r="K277">
        <v>1</v>
      </c>
      <c r="N277">
        <v>0</v>
      </c>
      <c r="V277" s="509"/>
      <c r="W277" s="509"/>
      <c r="X277" s="509">
        <v>44449</v>
      </c>
      <c r="Y277" t="s">
        <v>156</v>
      </c>
      <c r="Z277" t="s">
        <v>904</v>
      </c>
      <c r="AA277" t="s">
        <v>193</v>
      </c>
      <c r="AB277" t="s">
        <v>194</v>
      </c>
      <c r="AC277" t="s">
        <v>905</v>
      </c>
      <c r="AD277" t="s">
        <v>906</v>
      </c>
      <c r="AE277" t="s">
        <v>171</v>
      </c>
      <c r="AF277" t="s">
        <v>907</v>
      </c>
      <c r="AG277" t="s">
        <v>171</v>
      </c>
      <c r="AH277" t="s">
        <v>172</v>
      </c>
      <c r="AJ277" t="s">
        <v>95</v>
      </c>
    </row>
    <row r="278" spans="2:36">
      <c r="B278">
        <v>68</v>
      </c>
      <c r="C278">
        <v>55</v>
      </c>
      <c r="D278">
        <v>305</v>
      </c>
      <c r="E278" t="s">
        <v>155</v>
      </c>
      <c r="H278">
        <v>2.3474006991E-3</v>
      </c>
      <c r="I278">
        <v>2.3474006990999999E-5</v>
      </c>
      <c r="J278">
        <v>3405</v>
      </c>
      <c r="K278">
        <v>1</v>
      </c>
      <c r="N278">
        <v>0</v>
      </c>
      <c r="V278" s="509"/>
      <c r="W278" s="509"/>
      <c r="X278" s="509">
        <v>44449</v>
      </c>
      <c r="Y278" t="s">
        <v>156</v>
      </c>
      <c r="Z278" t="s">
        <v>908</v>
      </c>
      <c r="AA278" t="s">
        <v>197</v>
      </c>
      <c r="AB278" t="s">
        <v>198</v>
      </c>
      <c r="AC278" t="s">
        <v>909</v>
      </c>
      <c r="AD278" t="s">
        <v>910</v>
      </c>
      <c r="AE278" t="s">
        <v>171</v>
      </c>
      <c r="AF278" t="s">
        <v>911</v>
      </c>
      <c r="AG278" t="s">
        <v>171</v>
      </c>
      <c r="AH278" t="s">
        <v>172</v>
      </c>
      <c r="AJ278" t="s">
        <v>95</v>
      </c>
    </row>
    <row r="279" spans="2:36">
      <c r="B279">
        <v>68</v>
      </c>
      <c r="C279">
        <v>55</v>
      </c>
      <c r="D279">
        <v>306</v>
      </c>
      <c r="E279" t="s">
        <v>155</v>
      </c>
      <c r="H279">
        <v>2.2618045991000001E-3</v>
      </c>
      <c r="I279">
        <v>2.2618045990999999E-5</v>
      </c>
      <c r="J279">
        <v>3406</v>
      </c>
      <c r="K279">
        <v>1</v>
      </c>
      <c r="N279">
        <v>8</v>
      </c>
      <c r="V279" s="509"/>
      <c r="W279" s="509"/>
      <c r="X279" s="509">
        <v>44449</v>
      </c>
      <c r="Y279" t="s">
        <v>156</v>
      </c>
      <c r="Z279" t="s">
        <v>912</v>
      </c>
      <c r="AA279" t="s">
        <v>201</v>
      </c>
      <c r="AB279" t="s">
        <v>202</v>
      </c>
      <c r="AC279" t="s">
        <v>253</v>
      </c>
      <c r="AD279" t="s">
        <v>913</v>
      </c>
      <c r="AE279" t="s">
        <v>178</v>
      </c>
      <c r="AF279" t="s">
        <v>914</v>
      </c>
      <c r="AG279" t="s">
        <v>178</v>
      </c>
      <c r="AH279" t="s">
        <v>172</v>
      </c>
      <c r="AJ279" t="s">
        <v>96</v>
      </c>
    </row>
    <row r="280" spans="2:36">
      <c r="B280">
        <v>68</v>
      </c>
      <c r="C280">
        <v>55</v>
      </c>
      <c r="D280">
        <v>307</v>
      </c>
      <c r="E280" t="s">
        <v>155</v>
      </c>
      <c r="H280">
        <v>4.7309058990999998E-3</v>
      </c>
      <c r="I280">
        <v>4.7309058991000002E-5</v>
      </c>
      <c r="J280">
        <v>3407</v>
      </c>
      <c r="K280">
        <v>1</v>
      </c>
      <c r="N280">
        <v>0</v>
      </c>
      <c r="V280" s="509"/>
      <c r="W280" s="509"/>
      <c r="X280" s="509">
        <v>44449</v>
      </c>
      <c r="Y280" t="s">
        <v>156</v>
      </c>
      <c r="Z280" t="s">
        <v>915</v>
      </c>
      <c r="AA280" t="s">
        <v>205</v>
      </c>
      <c r="AB280" t="s">
        <v>243</v>
      </c>
      <c r="AC280" t="s">
        <v>916</v>
      </c>
      <c r="AD280" t="s">
        <v>917</v>
      </c>
      <c r="AE280" t="s">
        <v>221</v>
      </c>
      <c r="AF280" t="s">
        <v>918</v>
      </c>
      <c r="AG280" t="s">
        <v>221</v>
      </c>
      <c r="AH280" t="s">
        <v>247</v>
      </c>
      <c r="AJ280" t="s">
        <v>95</v>
      </c>
    </row>
    <row r="281" spans="2:36">
      <c r="B281">
        <v>68</v>
      </c>
      <c r="C281">
        <v>55</v>
      </c>
      <c r="D281">
        <v>308</v>
      </c>
      <c r="E281" t="s">
        <v>155</v>
      </c>
      <c r="H281">
        <v>3.3483876991000001E-3</v>
      </c>
      <c r="I281">
        <v>3.3483876991000001E-5</v>
      </c>
      <c r="J281">
        <v>3408</v>
      </c>
      <c r="K281">
        <v>1</v>
      </c>
      <c r="N281">
        <v>0</v>
      </c>
      <c r="V281" s="509"/>
      <c r="W281" s="509"/>
      <c r="X281" s="509">
        <v>44449</v>
      </c>
      <c r="Y281" t="s">
        <v>156</v>
      </c>
      <c r="Z281" t="s">
        <v>919</v>
      </c>
      <c r="AA281" t="s">
        <v>212</v>
      </c>
      <c r="AB281" t="s">
        <v>213</v>
      </c>
      <c r="AC281" t="s">
        <v>203</v>
      </c>
      <c r="AD281" t="s">
        <v>920</v>
      </c>
      <c r="AE281" t="s">
        <v>221</v>
      </c>
      <c r="AF281" t="s">
        <v>921</v>
      </c>
      <c r="AG281" t="s">
        <v>221</v>
      </c>
      <c r="AH281" t="s">
        <v>172</v>
      </c>
      <c r="AJ281" t="s">
        <v>95</v>
      </c>
    </row>
    <row r="282" spans="2:36">
      <c r="B282">
        <v>68</v>
      </c>
      <c r="C282">
        <v>55</v>
      </c>
      <c r="D282">
        <v>309</v>
      </c>
      <c r="E282" t="s">
        <v>155</v>
      </c>
      <c r="H282">
        <v>3.2860161991000001E-3</v>
      </c>
      <c r="I282">
        <v>3.2860161991000001E-5</v>
      </c>
      <c r="J282">
        <v>3409</v>
      </c>
      <c r="K282">
        <v>1</v>
      </c>
      <c r="N282">
        <v>0</v>
      </c>
      <c r="V282" s="509"/>
      <c r="W282" s="509"/>
      <c r="X282" s="509">
        <v>44449</v>
      </c>
      <c r="Y282" t="s">
        <v>156</v>
      </c>
      <c r="Z282" t="s">
        <v>922</v>
      </c>
      <c r="AA282" t="s">
        <v>158</v>
      </c>
      <c r="AB282" t="s">
        <v>159</v>
      </c>
      <c r="AC282" t="s">
        <v>923</v>
      </c>
      <c r="AD282" t="s">
        <v>924</v>
      </c>
      <c r="AE282" t="s">
        <v>221</v>
      </c>
      <c r="AF282" t="s">
        <v>925</v>
      </c>
      <c r="AG282" t="s">
        <v>221</v>
      </c>
      <c r="AH282" t="s">
        <v>172</v>
      </c>
      <c r="AJ282" t="s">
        <v>95</v>
      </c>
    </row>
    <row r="283" spans="2:36">
      <c r="B283">
        <v>68</v>
      </c>
      <c r="C283">
        <v>55</v>
      </c>
      <c r="D283">
        <v>310</v>
      </c>
      <c r="E283" t="s">
        <v>155</v>
      </c>
      <c r="H283">
        <v>2.2507501991000001E-3</v>
      </c>
      <c r="I283">
        <v>2.2507501991E-5</v>
      </c>
      <c r="J283">
        <v>3410</v>
      </c>
      <c r="K283">
        <v>1</v>
      </c>
      <c r="N283">
        <v>8</v>
      </c>
      <c r="V283" s="509"/>
      <c r="W283" s="509"/>
      <c r="X283" s="509">
        <v>44449</v>
      </c>
      <c r="Y283" t="s">
        <v>156</v>
      </c>
      <c r="Z283" t="s">
        <v>926</v>
      </c>
      <c r="AA283" t="s">
        <v>167</v>
      </c>
      <c r="AB283" t="s">
        <v>168</v>
      </c>
      <c r="AC283" t="s">
        <v>312</v>
      </c>
      <c r="AD283" t="s">
        <v>927</v>
      </c>
      <c r="AE283" t="s">
        <v>178</v>
      </c>
      <c r="AF283" t="s">
        <v>928</v>
      </c>
      <c r="AG283" t="s">
        <v>178</v>
      </c>
      <c r="AH283" t="s">
        <v>172</v>
      </c>
      <c r="AJ283" t="s">
        <v>96</v>
      </c>
    </row>
    <row r="284" spans="2:36">
      <c r="B284">
        <v>68</v>
      </c>
      <c r="C284">
        <v>55</v>
      </c>
      <c r="D284">
        <v>311</v>
      </c>
      <c r="E284" t="s">
        <v>155</v>
      </c>
      <c r="H284">
        <v>3.4374318991000001E-3</v>
      </c>
      <c r="I284">
        <v>3.4374318991000003E-5</v>
      </c>
      <c r="J284">
        <v>3501</v>
      </c>
      <c r="K284">
        <v>1</v>
      </c>
      <c r="N284">
        <v>0</v>
      </c>
      <c r="V284" s="509"/>
      <c r="W284" s="509"/>
      <c r="X284" s="509">
        <v>44449</v>
      </c>
      <c r="Y284" t="s">
        <v>156</v>
      </c>
      <c r="Z284" t="s">
        <v>929</v>
      </c>
      <c r="AA284" t="s">
        <v>174</v>
      </c>
      <c r="AB284" t="s">
        <v>175</v>
      </c>
      <c r="AC284" t="s">
        <v>930</v>
      </c>
      <c r="AD284" t="s">
        <v>931</v>
      </c>
      <c r="AE284" t="s">
        <v>221</v>
      </c>
      <c r="AF284" t="s">
        <v>932</v>
      </c>
      <c r="AG284" t="s">
        <v>221</v>
      </c>
      <c r="AH284" t="s">
        <v>172</v>
      </c>
      <c r="AJ284" t="s">
        <v>95</v>
      </c>
    </row>
    <row r="285" spans="2:36">
      <c r="B285">
        <v>68</v>
      </c>
      <c r="C285">
        <v>55</v>
      </c>
      <c r="D285">
        <v>312</v>
      </c>
      <c r="E285" t="s">
        <v>155</v>
      </c>
      <c r="H285">
        <v>3.2681666991E-3</v>
      </c>
      <c r="I285">
        <v>3.2681666991000003E-5</v>
      </c>
      <c r="J285">
        <v>3502</v>
      </c>
      <c r="K285">
        <v>1</v>
      </c>
      <c r="N285">
        <v>0</v>
      </c>
      <c r="V285" s="509"/>
      <c r="W285" s="509"/>
      <c r="X285" s="509">
        <v>44449</v>
      </c>
      <c r="Y285" t="s">
        <v>156</v>
      </c>
      <c r="Z285" t="s">
        <v>933</v>
      </c>
      <c r="AA285" t="s">
        <v>181</v>
      </c>
      <c r="AB285" t="s">
        <v>182</v>
      </c>
      <c r="AC285" t="s">
        <v>934</v>
      </c>
      <c r="AD285" t="s">
        <v>935</v>
      </c>
      <c r="AE285" t="s">
        <v>221</v>
      </c>
      <c r="AF285" t="s">
        <v>936</v>
      </c>
      <c r="AG285" t="s">
        <v>221</v>
      </c>
      <c r="AH285" t="s">
        <v>172</v>
      </c>
      <c r="AJ285" t="s">
        <v>95</v>
      </c>
    </row>
    <row r="286" spans="2:36">
      <c r="B286">
        <v>68</v>
      </c>
      <c r="C286">
        <v>55</v>
      </c>
      <c r="D286">
        <v>313</v>
      </c>
      <c r="E286" t="s">
        <v>155</v>
      </c>
      <c r="H286">
        <v>3.4038628990999999E-3</v>
      </c>
      <c r="I286">
        <v>3.4038628990999999E-5</v>
      </c>
      <c r="J286">
        <v>3503</v>
      </c>
      <c r="K286">
        <v>1</v>
      </c>
      <c r="N286">
        <v>0</v>
      </c>
      <c r="V286" s="509"/>
      <c r="W286" s="509"/>
      <c r="X286" s="509">
        <v>44449</v>
      </c>
      <c r="Y286" t="s">
        <v>156</v>
      </c>
      <c r="Z286" t="s">
        <v>937</v>
      </c>
      <c r="AA286" t="s">
        <v>187</v>
      </c>
      <c r="AB286" t="s">
        <v>188</v>
      </c>
      <c r="AC286" t="s">
        <v>938</v>
      </c>
      <c r="AD286" t="s">
        <v>939</v>
      </c>
      <c r="AE286" t="s">
        <v>221</v>
      </c>
      <c r="AF286" t="s">
        <v>940</v>
      </c>
      <c r="AG286" t="s">
        <v>221</v>
      </c>
      <c r="AH286" t="s">
        <v>172</v>
      </c>
      <c r="AJ286" t="s">
        <v>95</v>
      </c>
    </row>
    <row r="287" spans="2:36">
      <c r="B287">
        <v>68</v>
      </c>
      <c r="C287">
        <v>55</v>
      </c>
      <c r="D287">
        <v>314</v>
      </c>
      <c r="E287" t="s">
        <v>155</v>
      </c>
      <c r="H287">
        <v>2.2765100991000002E-3</v>
      </c>
      <c r="I287">
        <v>2.2765100991E-5</v>
      </c>
      <c r="J287">
        <v>3504</v>
      </c>
      <c r="K287">
        <v>1</v>
      </c>
      <c r="N287">
        <v>0</v>
      </c>
      <c r="V287" s="509"/>
      <c r="W287" s="509"/>
      <c r="X287" s="509">
        <v>44449</v>
      </c>
      <c r="Y287" t="s">
        <v>156</v>
      </c>
      <c r="Z287" t="s">
        <v>941</v>
      </c>
      <c r="AA287" t="s">
        <v>193</v>
      </c>
      <c r="AB287" t="s">
        <v>194</v>
      </c>
      <c r="AC287" t="s">
        <v>262</v>
      </c>
      <c r="AD287" t="s">
        <v>942</v>
      </c>
      <c r="AE287" t="s">
        <v>171</v>
      </c>
      <c r="AF287" t="s">
        <v>943</v>
      </c>
      <c r="AG287" t="s">
        <v>171</v>
      </c>
      <c r="AH287" t="s">
        <v>172</v>
      </c>
      <c r="AJ287" t="s">
        <v>95</v>
      </c>
    </row>
    <row r="288" spans="2:36">
      <c r="B288">
        <v>68</v>
      </c>
      <c r="C288">
        <v>55</v>
      </c>
      <c r="D288">
        <v>315</v>
      </c>
      <c r="E288" t="s">
        <v>155</v>
      </c>
      <c r="H288">
        <v>2.3498346991E-3</v>
      </c>
      <c r="I288">
        <v>2.3498346991000001E-5</v>
      </c>
      <c r="J288">
        <v>3505</v>
      </c>
      <c r="K288">
        <v>1</v>
      </c>
      <c r="N288">
        <v>0</v>
      </c>
      <c r="V288" s="509"/>
      <c r="W288" s="509"/>
      <c r="X288" s="509">
        <v>44449</v>
      </c>
      <c r="Y288" t="s">
        <v>156</v>
      </c>
      <c r="Z288" t="s">
        <v>944</v>
      </c>
      <c r="AA288" t="s">
        <v>197</v>
      </c>
      <c r="AB288" t="s">
        <v>198</v>
      </c>
      <c r="AC288" t="s">
        <v>266</v>
      </c>
      <c r="AD288" t="s">
        <v>945</v>
      </c>
      <c r="AE288" t="s">
        <v>171</v>
      </c>
      <c r="AF288" t="s">
        <v>946</v>
      </c>
      <c r="AG288" t="s">
        <v>171</v>
      </c>
      <c r="AH288" t="s">
        <v>172</v>
      </c>
      <c r="AJ288" t="s">
        <v>95</v>
      </c>
    </row>
    <row r="289" spans="1:36">
      <c r="B289">
        <v>68</v>
      </c>
      <c r="C289">
        <v>55</v>
      </c>
      <c r="D289">
        <v>316</v>
      </c>
      <c r="E289" t="s">
        <v>155</v>
      </c>
      <c r="H289">
        <v>2.2857390991000001E-3</v>
      </c>
      <c r="I289">
        <v>2.2857390991000002E-5</v>
      </c>
      <c r="J289">
        <v>3506</v>
      </c>
      <c r="K289">
        <v>1</v>
      </c>
      <c r="N289">
        <v>0</v>
      </c>
      <c r="V289" s="509"/>
      <c r="W289" s="509"/>
      <c r="X289" s="509">
        <v>44449</v>
      </c>
      <c r="Y289" t="s">
        <v>156</v>
      </c>
      <c r="Z289" t="s">
        <v>947</v>
      </c>
      <c r="AA289" t="s">
        <v>201</v>
      </c>
      <c r="AB289" t="s">
        <v>202</v>
      </c>
      <c r="AC289" t="s">
        <v>948</v>
      </c>
      <c r="AD289" t="s">
        <v>949</v>
      </c>
      <c r="AE289" t="s">
        <v>171</v>
      </c>
      <c r="AF289" t="s">
        <v>950</v>
      </c>
      <c r="AG289" t="s">
        <v>171</v>
      </c>
      <c r="AH289" t="s">
        <v>172</v>
      </c>
      <c r="AJ289" t="s">
        <v>95</v>
      </c>
    </row>
    <row r="290" spans="1:36">
      <c r="B290">
        <v>68</v>
      </c>
      <c r="C290">
        <v>55</v>
      </c>
      <c r="D290">
        <v>317</v>
      </c>
      <c r="E290" t="s">
        <v>155</v>
      </c>
      <c r="H290">
        <v>4.7664018991000002E-3</v>
      </c>
      <c r="I290">
        <v>4.7664018990999999E-5</v>
      </c>
      <c r="J290">
        <v>3507</v>
      </c>
      <c r="K290">
        <v>1</v>
      </c>
      <c r="N290">
        <v>0</v>
      </c>
      <c r="V290" s="509"/>
      <c r="W290" s="509"/>
      <c r="X290" s="509">
        <v>44449</v>
      </c>
      <c r="Y290" t="s">
        <v>156</v>
      </c>
      <c r="Z290" t="s">
        <v>622</v>
      </c>
      <c r="AA290" t="s">
        <v>205</v>
      </c>
      <c r="AB290" t="s">
        <v>206</v>
      </c>
      <c r="AC290" t="s">
        <v>623</v>
      </c>
      <c r="AD290" t="s">
        <v>951</v>
      </c>
      <c r="AE290" t="s">
        <v>221</v>
      </c>
      <c r="AF290" t="s">
        <v>952</v>
      </c>
      <c r="AG290" t="s">
        <v>221</v>
      </c>
      <c r="AH290" t="s">
        <v>210</v>
      </c>
      <c r="AJ290" t="s">
        <v>95</v>
      </c>
    </row>
    <row r="291" spans="1:36">
      <c r="B291">
        <v>68</v>
      </c>
      <c r="C291">
        <v>55</v>
      </c>
      <c r="D291">
        <v>318</v>
      </c>
      <c r="E291" t="s">
        <v>155</v>
      </c>
      <c r="H291">
        <v>3.3252645991000002E-3</v>
      </c>
      <c r="I291">
        <v>3.3252645990999997E-5</v>
      </c>
      <c r="J291">
        <v>3508</v>
      </c>
      <c r="K291">
        <v>1</v>
      </c>
      <c r="N291">
        <v>0</v>
      </c>
      <c r="V291" s="509"/>
      <c r="W291" s="509"/>
      <c r="X291" s="509">
        <v>44449</v>
      </c>
      <c r="Y291" t="s">
        <v>156</v>
      </c>
      <c r="Z291" t="s">
        <v>953</v>
      </c>
      <c r="AA291" t="s">
        <v>212</v>
      </c>
      <c r="AB291" t="s">
        <v>213</v>
      </c>
      <c r="AC291" t="s">
        <v>846</v>
      </c>
      <c r="AD291" t="s">
        <v>954</v>
      </c>
      <c r="AE291" t="s">
        <v>221</v>
      </c>
      <c r="AF291" t="s">
        <v>955</v>
      </c>
      <c r="AG291" t="s">
        <v>221</v>
      </c>
      <c r="AH291" t="s">
        <v>172</v>
      </c>
      <c r="AJ291" t="s">
        <v>95</v>
      </c>
    </row>
    <row r="292" spans="1:36">
      <c r="B292">
        <v>68</v>
      </c>
      <c r="C292">
        <v>55</v>
      </c>
      <c r="D292">
        <v>319</v>
      </c>
      <c r="E292" t="s">
        <v>155</v>
      </c>
      <c r="H292">
        <v>3.1760799990999998E-3</v>
      </c>
      <c r="I292">
        <v>3.1760799991E-5</v>
      </c>
      <c r="J292">
        <v>3509</v>
      </c>
      <c r="K292">
        <v>1</v>
      </c>
      <c r="N292">
        <v>0</v>
      </c>
      <c r="V292" s="509"/>
      <c r="W292" s="509"/>
      <c r="X292" s="509">
        <v>44449</v>
      </c>
      <c r="Y292" t="s">
        <v>156</v>
      </c>
      <c r="Z292" t="s">
        <v>956</v>
      </c>
      <c r="AA292" t="s">
        <v>158</v>
      </c>
      <c r="AB292" t="s">
        <v>159</v>
      </c>
      <c r="AC292" t="s">
        <v>957</v>
      </c>
      <c r="AD292" t="s">
        <v>958</v>
      </c>
      <c r="AE292" t="s">
        <v>221</v>
      </c>
      <c r="AF292" t="s">
        <v>959</v>
      </c>
      <c r="AG292" t="s">
        <v>221</v>
      </c>
      <c r="AH292" t="s">
        <v>172</v>
      </c>
      <c r="AJ292" t="s">
        <v>95</v>
      </c>
    </row>
    <row r="293" spans="1:36">
      <c r="B293">
        <v>68</v>
      </c>
      <c r="C293">
        <v>55</v>
      </c>
      <c r="D293">
        <v>320</v>
      </c>
      <c r="E293" t="s">
        <v>155</v>
      </c>
      <c r="H293">
        <v>2.3020671991E-3</v>
      </c>
      <c r="I293">
        <v>2.3020671990999999E-5</v>
      </c>
      <c r="J293">
        <v>3510</v>
      </c>
      <c r="K293">
        <v>1</v>
      </c>
      <c r="N293">
        <v>0</v>
      </c>
      <c r="V293" s="509"/>
      <c r="W293" s="509"/>
      <c r="X293" s="509">
        <v>44449</v>
      </c>
      <c r="Y293" t="s">
        <v>156</v>
      </c>
      <c r="Z293" t="s">
        <v>960</v>
      </c>
      <c r="AA293" t="s">
        <v>167</v>
      </c>
      <c r="AB293" t="s">
        <v>168</v>
      </c>
      <c r="AC293" t="s">
        <v>961</v>
      </c>
      <c r="AD293" t="s">
        <v>962</v>
      </c>
      <c r="AE293" t="s">
        <v>171</v>
      </c>
      <c r="AF293" t="s">
        <v>963</v>
      </c>
      <c r="AG293" t="s">
        <v>171</v>
      </c>
      <c r="AH293" t="s">
        <v>172</v>
      </c>
      <c r="AJ293" t="s">
        <v>95</v>
      </c>
    </row>
    <row r="294" spans="1:36">
      <c r="B294">
        <v>68</v>
      </c>
      <c r="C294">
        <v>55</v>
      </c>
      <c r="D294">
        <v>321</v>
      </c>
      <c r="E294" t="s">
        <v>155</v>
      </c>
      <c r="H294">
        <v>7.7823442991E-3</v>
      </c>
      <c r="I294">
        <v>7.7823442991000006E-5</v>
      </c>
      <c r="J294">
        <v>3601</v>
      </c>
      <c r="K294">
        <v>1</v>
      </c>
      <c r="N294">
        <v>0</v>
      </c>
      <c r="V294" s="509"/>
      <c r="W294" s="509"/>
      <c r="X294" s="509">
        <v>44449</v>
      </c>
      <c r="Y294" t="s">
        <v>156</v>
      </c>
      <c r="Z294" t="s">
        <v>964</v>
      </c>
      <c r="AA294" t="s">
        <v>965</v>
      </c>
      <c r="AB294" t="s">
        <v>966</v>
      </c>
      <c r="AC294" t="s">
        <v>967</v>
      </c>
      <c r="AD294" t="s">
        <v>968</v>
      </c>
      <c r="AE294" t="s">
        <v>221</v>
      </c>
      <c r="AF294" t="s">
        <v>969</v>
      </c>
      <c r="AG294" t="s">
        <v>221</v>
      </c>
      <c r="AH294" t="s">
        <v>970</v>
      </c>
      <c r="AJ294" t="s">
        <v>95</v>
      </c>
    </row>
    <row r="295" spans="1:36">
      <c r="B295">
        <v>68</v>
      </c>
      <c r="C295">
        <v>55</v>
      </c>
      <c r="D295">
        <v>322</v>
      </c>
      <c r="E295" t="s">
        <v>155</v>
      </c>
      <c r="H295">
        <v>7.7432986991000001E-3</v>
      </c>
      <c r="I295">
        <v>7.7432986990999997E-5</v>
      </c>
      <c r="J295">
        <v>3602</v>
      </c>
      <c r="K295">
        <v>1</v>
      </c>
      <c r="N295">
        <v>0</v>
      </c>
      <c r="V295" s="509"/>
      <c r="W295" s="509"/>
      <c r="X295" s="509">
        <v>44449</v>
      </c>
      <c r="Y295" t="s">
        <v>156</v>
      </c>
      <c r="Z295" t="s">
        <v>971</v>
      </c>
      <c r="AA295" t="s">
        <v>972</v>
      </c>
      <c r="AB295" t="s">
        <v>973</v>
      </c>
      <c r="AC295" t="s">
        <v>974</v>
      </c>
      <c r="AD295" t="s">
        <v>975</v>
      </c>
      <c r="AE295" t="s">
        <v>221</v>
      </c>
      <c r="AF295" t="s">
        <v>976</v>
      </c>
      <c r="AG295" t="s">
        <v>221</v>
      </c>
      <c r="AH295" t="s">
        <v>977</v>
      </c>
      <c r="AJ295" t="s">
        <v>95</v>
      </c>
    </row>
    <row r="296" spans="1:36">
      <c r="B296">
        <v>68</v>
      </c>
      <c r="C296">
        <v>55</v>
      </c>
      <c r="D296">
        <v>323</v>
      </c>
      <c r="E296" t="s">
        <v>155</v>
      </c>
      <c r="H296">
        <v>7.5424927991000002E-3</v>
      </c>
      <c r="I296">
        <v>7.5424927991000004E-5</v>
      </c>
      <c r="J296">
        <v>3603</v>
      </c>
      <c r="K296">
        <v>1</v>
      </c>
      <c r="N296">
        <v>0</v>
      </c>
      <c r="V296" s="509"/>
      <c r="W296" s="509"/>
      <c r="X296" s="509">
        <v>44449</v>
      </c>
      <c r="Y296" t="s">
        <v>156</v>
      </c>
      <c r="Z296" t="s">
        <v>978</v>
      </c>
      <c r="AA296" t="s">
        <v>979</v>
      </c>
      <c r="AB296" t="s">
        <v>980</v>
      </c>
      <c r="AC296" t="s">
        <v>981</v>
      </c>
      <c r="AD296" t="s">
        <v>982</v>
      </c>
      <c r="AE296" t="s">
        <v>221</v>
      </c>
      <c r="AF296" t="s">
        <v>983</v>
      </c>
      <c r="AG296" t="s">
        <v>221</v>
      </c>
      <c r="AH296" t="s">
        <v>977</v>
      </c>
      <c r="AJ296" t="s">
        <v>95</v>
      </c>
    </row>
    <row r="297" spans="1:36">
      <c r="A297">
        <v>1</v>
      </c>
      <c r="B297">
        <v>68</v>
      </c>
      <c r="C297">
        <v>55</v>
      </c>
      <c r="D297">
        <v>1</v>
      </c>
      <c r="E297" t="s">
        <v>155</v>
      </c>
      <c r="H297">
        <v>3.4332737990999999E-3</v>
      </c>
      <c r="I297">
        <v>3.4332737990999999E-5</v>
      </c>
      <c r="J297">
        <v>401</v>
      </c>
      <c r="K297">
        <v>1</v>
      </c>
      <c r="N297">
        <v>0</v>
      </c>
      <c r="V297" s="509"/>
      <c r="W297" s="509"/>
      <c r="X297" s="509">
        <v>44449</v>
      </c>
      <c r="Y297" t="s">
        <v>156</v>
      </c>
      <c r="Z297" t="s">
        <v>984</v>
      </c>
      <c r="AA297" t="s">
        <v>174</v>
      </c>
      <c r="AB297" t="s">
        <v>225</v>
      </c>
      <c r="AC297" t="s">
        <v>985</v>
      </c>
      <c r="AD297" t="s">
        <v>986</v>
      </c>
      <c r="AE297" t="s">
        <v>171</v>
      </c>
      <c r="AF297" t="s">
        <v>987</v>
      </c>
      <c r="AG297" t="s">
        <v>171</v>
      </c>
      <c r="AH297" t="s">
        <v>172</v>
      </c>
      <c r="AJ297" t="s">
        <v>95</v>
      </c>
    </row>
    <row r="298" spans="1:36">
      <c r="B298">
        <v>68</v>
      </c>
      <c r="C298">
        <v>55</v>
      </c>
      <c r="D298">
        <v>2</v>
      </c>
      <c r="E298" t="s">
        <v>155</v>
      </c>
      <c r="H298">
        <v>3.8901579991000002E-3</v>
      </c>
      <c r="I298">
        <v>3.8901579991000003E-5</v>
      </c>
      <c r="J298">
        <v>402</v>
      </c>
      <c r="K298">
        <v>1</v>
      </c>
      <c r="N298">
        <v>0</v>
      </c>
      <c r="V298" s="509"/>
      <c r="W298" s="509"/>
      <c r="X298" s="509">
        <v>44449</v>
      </c>
      <c r="Y298" t="s">
        <v>156</v>
      </c>
      <c r="Z298" t="s">
        <v>988</v>
      </c>
      <c r="AA298" t="s">
        <v>181</v>
      </c>
      <c r="AB298" t="s">
        <v>989</v>
      </c>
      <c r="AC298" t="s">
        <v>249</v>
      </c>
      <c r="AD298" t="s">
        <v>990</v>
      </c>
      <c r="AE298" t="s">
        <v>171</v>
      </c>
      <c r="AF298" t="s">
        <v>991</v>
      </c>
      <c r="AG298" t="s">
        <v>171</v>
      </c>
      <c r="AH298" t="s">
        <v>172</v>
      </c>
      <c r="AJ298" t="s">
        <v>95</v>
      </c>
    </row>
    <row r="299" spans="1:36">
      <c r="B299">
        <v>68</v>
      </c>
      <c r="C299">
        <v>55</v>
      </c>
      <c r="D299">
        <v>3</v>
      </c>
      <c r="E299" t="s">
        <v>155</v>
      </c>
      <c r="H299">
        <v>3.6589268991E-3</v>
      </c>
      <c r="I299">
        <v>3.6589268990999998E-5</v>
      </c>
      <c r="J299">
        <v>403</v>
      </c>
      <c r="K299">
        <v>1</v>
      </c>
      <c r="N299">
        <v>0</v>
      </c>
      <c r="V299" s="509"/>
      <c r="W299" s="509"/>
      <c r="X299" s="509">
        <v>44449</v>
      </c>
      <c r="Y299" t="s">
        <v>156</v>
      </c>
      <c r="Z299" t="s">
        <v>992</v>
      </c>
      <c r="AA299" t="s">
        <v>187</v>
      </c>
      <c r="AB299" t="s">
        <v>993</v>
      </c>
      <c r="AC299" t="s">
        <v>236</v>
      </c>
      <c r="AD299" t="s">
        <v>994</v>
      </c>
      <c r="AE299" t="s">
        <v>171</v>
      </c>
      <c r="AF299" t="s">
        <v>995</v>
      </c>
      <c r="AG299" t="s">
        <v>171</v>
      </c>
      <c r="AH299" t="s">
        <v>172</v>
      </c>
      <c r="AJ299" t="s">
        <v>95</v>
      </c>
    </row>
    <row r="300" spans="1:36">
      <c r="B300">
        <v>68</v>
      </c>
      <c r="C300">
        <v>55</v>
      </c>
      <c r="D300">
        <v>4</v>
      </c>
      <c r="E300" t="s">
        <v>155</v>
      </c>
      <c r="H300">
        <v>2.3523700990999998E-3</v>
      </c>
      <c r="I300">
        <v>2.3523700991E-5</v>
      </c>
      <c r="J300">
        <v>404</v>
      </c>
      <c r="K300">
        <v>1</v>
      </c>
      <c r="N300">
        <v>0</v>
      </c>
      <c r="V300" s="509"/>
      <c r="W300" s="509"/>
      <c r="X300" s="509">
        <v>44449</v>
      </c>
      <c r="Y300" t="s">
        <v>156</v>
      </c>
      <c r="Z300" t="s">
        <v>996</v>
      </c>
      <c r="AA300" t="s">
        <v>193</v>
      </c>
      <c r="AB300" t="s">
        <v>997</v>
      </c>
      <c r="AC300" t="s">
        <v>236</v>
      </c>
      <c r="AD300" t="s">
        <v>998</v>
      </c>
      <c r="AE300" t="s">
        <v>178</v>
      </c>
      <c r="AF300" t="s">
        <v>999</v>
      </c>
      <c r="AG300" t="s">
        <v>178</v>
      </c>
      <c r="AH300" t="s">
        <v>172</v>
      </c>
      <c r="AJ300" t="s">
        <v>95</v>
      </c>
    </row>
    <row r="301" spans="1:36">
      <c r="B301">
        <v>68</v>
      </c>
      <c r="C301">
        <v>55</v>
      </c>
      <c r="D301">
        <v>5</v>
      </c>
      <c r="E301" t="s">
        <v>155</v>
      </c>
      <c r="H301">
        <v>2.4857336991000001E-3</v>
      </c>
      <c r="I301">
        <v>2.4857336990999998E-5</v>
      </c>
      <c r="J301">
        <v>405</v>
      </c>
      <c r="K301">
        <v>1</v>
      </c>
      <c r="N301">
        <v>0</v>
      </c>
      <c r="V301" s="509"/>
      <c r="W301" s="509"/>
      <c r="X301" s="509">
        <v>44449</v>
      </c>
      <c r="Y301" t="s">
        <v>156</v>
      </c>
      <c r="Z301" t="s">
        <v>1000</v>
      </c>
      <c r="AA301" t="s">
        <v>197</v>
      </c>
      <c r="AB301" t="s">
        <v>198</v>
      </c>
      <c r="AC301" t="s">
        <v>763</v>
      </c>
      <c r="AD301" t="s">
        <v>1001</v>
      </c>
      <c r="AE301" t="s">
        <v>215</v>
      </c>
      <c r="AF301" t="s">
        <v>1002</v>
      </c>
      <c r="AG301" t="s">
        <v>217</v>
      </c>
      <c r="AH301" t="s">
        <v>165</v>
      </c>
      <c r="AJ301" t="s">
        <v>95</v>
      </c>
    </row>
    <row r="302" spans="1:36">
      <c r="B302">
        <v>68</v>
      </c>
      <c r="C302">
        <v>55</v>
      </c>
      <c r="D302">
        <v>6</v>
      </c>
      <c r="E302" t="s">
        <v>155</v>
      </c>
      <c r="H302">
        <v>2.1792510991E-3</v>
      </c>
      <c r="I302">
        <v>2.1792510990999999E-5</v>
      </c>
      <c r="J302">
        <v>406</v>
      </c>
      <c r="K302">
        <v>1</v>
      </c>
      <c r="N302">
        <v>0</v>
      </c>
      <c r="V302" s="509"/>
      <c r="W302" s="509"/>
      <c r="X302" s="509">
        <v>44449</v>
      </c>
      <c r="Y302" t="s">
        <v>156</v>
      </c>
      <c r="Z302" t="s">
        <v>200</v>
      </c>
      <c r="AA302" t="s">
        <v>201</v>
      </c>
      <c r="AB302" t="s">
        <v>202</v>
      </c>
      <c r="AC302" t="s">
        <v>169</v>
      </c>
      <c r="AD302" t="s">
        <v>1003</v>
      </c>
      <c r="AE302" t="s">
        <v>171</v>
      </c>
      <c r="AF302" t="s">
        <v>169</v>
      </c>
      <c r="AG302" t="s">
        <v>169</v>
      </c>
      <c r="AH302" t="s">
        <v>172</v>
      </c>
      <c r="AJ302" t="s">
        <v>95</v>
      </c>
    </row>
    <row r="303" spans="1:36">
      <c r="A303">
        <v>1</v>
      </c>
      <c r="B303">
        <v>68</v>
      </c>
      <c r="C303">
        <v>55</v>
      </c>
      <c r="D303">
        <v>7</v>
      </c>
      <c r="E303" t="s">
        <v>155</v>
      </c>
      <c r="H303">
        <v>4.7666046990999999E-3</v>
      </c>
      <c r="I303">
        <v>4.7666046991E-5</v>
      </c>
      <c r="J303">
        <v>407</v>
      </c>
      <c r="K303">
        <v>1</v>
      </c>
      <c r="N303">
        <v>0</v>
      </c>
      <c r="V303" s="509"/>
      <c r="W303" s="509"/>
      <c r="X303" s="509">
        <v>44449</v>
      </c>
      <c r="Y303" t="s">
        <v>156</v>
      </c>
      <c r="Z303" t="s">
        <v>303</v>
      </c>
      <c r="AA303" t="s">
        <v>205</v>
      </c>
      <c r="AB303" t="s">
        <v>243</v>
      </c>
      <c r="AC303" t="s">
        <v>304</v>
      </c>
      <c r="AD303" t="s">
        <v>1004</v>
      </c>
      <c r="AE303" t="s">
        <v>171</v>
      </c>
      <c r="AF303" t="s">
        <v>1005</v>
      </c>
      <c r="AG303" t="s">
        <v>171</v>
      </c>
      <c r="AH303" t="s">
        <v>210</v>
      </c>
      <c r="AJ303" t="s">
        <v>95</v>
      </c>
    </row>
    <row r="304" spans="1:36">
      <c r="B304">
        <v>68</v>
      </c>
      <c r="C304">
        <v>55</v>
      </c>
      <c r="D304">
        <v>8</v>
      </c>
      <c r="E304" t="s">
        <v>155</v>
      </c>
      <c r="H304">
        <v>3.2978819991000001E-3</v>
      </c>
      <c r="I304">
        <v>3.2978819991000002E-5</v>
      </c>
      <c r="J304">
        <v>408</v>
      </c>
      <c r="K304">
        <v>1</v>
      </c>
      <c r="N304">
        <v>0</v>
      </c>
      <c r="V304" s="509"/>
      <c r="W304" s="509"/>
      <c r="X304" s="509">
        <v>44449</v>
      </c>
      <c r="Y304" t="s">
        <v>156</v>
      </c>
      <c r="Z304" t="s">
        <v>1006</v>
      </c>
      <c r="AA304" t="s">
        <v>212</v>
      </c>
      <c r="AB304" t="s">
        <v>213</v>
      </c>
      <c r="AC304" t="s">
        <v>231</v>
      </c>
      <c r="AD304" t="s">
        <v>1007</v>
      </c>
      <c r="AE304" t="s">
        <v>171</v>
      </c>
      <c r="AF304" t="s">
        <v>1008</v>
      </c>
      <c r="AG304" t="s">
        <v>171</v>
      </c>
      <c r="AH304" t="s">
        <v>172</v>
      </c>
      <c r="AJ304" t="s">
        <v>95</v>
      </c>
    </row>
    <row r="305" spans="2:36">
      <c r="B305">
        <v>68</v>
      </c>
      <c r="C305">
        <v>55</v>
      </c>
      <c r="D305">
        <v>9</v>
      </c>
      <c r="E305" t="s">
        <v>155</v>
      </c>
      <c r="H305">
        <v>3.0988001991E-3</v>
      </c>
      <c r="I305">
        <v>3.0988001990999998E-5</v>
      </c>
      <c r="J305">
        <v>409</v>
      </c>
      <c r="K305">
        <v>1</v>
      </c>
      <c r="N305">
        <v>0</v>
      </c>
      <c r="V305" s="509"/>
      <c r="W305" s="509"/>
      <c r="X305" s="509">
        <v>44449</v>
      </c>
      <c r="Y305" t="s">
        <v>156</v>
      </c>
      <c r="Z305" t="s">
        <v>364</v>
      </c>
      <c r="AA305" t="s">
        <v>158</v>
      </c>
      <c r="AB305" t="s">
        <v>159</v>
      </c>
      <c r="AC305" t="s">
        <v>169</v>
      </c>
      <c r="AD305" t="s">
        <v>1009</v>
      </c>
      <c r="AE305" t="s">
        <v>171</v>
      </c>
      <c r="AF305" t="s">
        <v>169</v>
      </c>
      <c r="AG305" t="s">
        <v>169</v>
      </c>
      <c r="AH305" t="s">
        <v>172</v>
      </c>
      <c r="AJ305" t="s">
        <v>95</v>
      </c>
    </row>
    <row r="306" spans="2:36">
      <c r="B306">
        <v>68</v>
      </c>
      <c r="C306">
        <v>55</v>
      </c>
      <c r="D306">
        <v>10</v>
      </c>
      <c r="E306" t="s">
        <v>155</v>
      </c>
      <c r="H306">
        <v>2.1984188990999999E-3</v>
      </c>
      <c r="I306">
        <v>2.1984188990999999E-5</v>
      </c>
      <c r="J306">
        <v>410</v>
      </c>
      <c r="K306">
        <v>1</v>
      </c>
      <c r="N306">
        <v>0</v>
      </c>
      <c r="V306" s="509"/>
      <c r="W306" s="509"/>
      <c r="X306" s="509">
        <v>44449</v>
      </c>
      <c r="Y306" t="s">
        <v>156</v>
      </c>
      <c r="Z306" t="s">
        <v>166</v>
      </c>
      <c r="AA306" t="s">
        <v>167</v>
      </c>
      <c r="AB306" t="s">
        <v>168</v>
      </c>
      <c r="AC306" t="s">
        <v>169</v>
      </c>
      <c r="AD306" t="s">
        <v>1010</v>
      </c>
      <c r="AE306" t="s">
        <v>171</v>
      </c>
      <c r="AF306" t="s">
        <v>169</v>
      </c>
      <c r="AG306" t="s">
        <v>169</v>
      </c>
      <c r="AH306" t="s">
        <v>172</v>
      </c>
      <c r="AJ306" t="s">
        <v>95</v>
      </c>
    </row>
    <row r="307" spans="2:36">
      <c r="B307">
        <v>68</v>
      </c>
      <c r="C307">
        <v>55</v>
      </c>
      <c r="D307">
        <v>11</v>
      </c>
      <c r="E307" t="s">
        <v>155</v>
      </c>
      <c r="H307">
        <v>3.5161315991000001E-3</v>
      </c>
      <c r="I307">
        <v>3.5161315990999999E-5</v>
      </c>
      <c r="J307">
        <v>501</v>
      </c>
      <c r="K307">
        <v>1</v>
      </c>
      <c r="N307">
        <v>0</v>
      </c>
      <c r="V307" s="509"/>
      <c r="W307" s="509"/>
      <c r="X307" s="509">
        <v>44449</v>
      </c>
      <c r="Y307" t="s">
        <v>156</v>
      </c>
      <c r="Z307" t="s">
        <v>1011</v>
      </c>
      <c r="AA307" t="s">
        <v>174</v>
      </c>
      <c r="AB307" t="s">
        <v>175</v>
      </c>
      <c r="AC307" t="s">
        <v>1012</v>
      </c>
      <c r="AD307" t="s">
        <v>1013</v>
      </c>
      <c r="AE307" t="s">
        <v>178</v>
      </c>
      <c r="AF307" t="s">
        <v>1014</v>
      </c>
      <c r="AG307" t="s">
        <v>178</v>
      </c>
      <c r="AH307" t="s">
        <v>165</v>
      </c>
      <c r="AJ307" t="s">
        <v>95</v>
      </c>
    </row>
    <row r="308" spans="2:36">
      <c r="B308">
        <v>68</v>
      </c>
      <c r="C308">
        <v>55</v>
      </c>
      <c r="D308">
        <v>12</v>
      </c>
      <c r="E308" t="s">
        <v>155</v>
      </c>
      <c r="H308">
        <v>3.2878416990999998E-3</v>
      </c>
      <c r="I308">
        <v>3.2878416990999997E-5</v>
      </c>
      <c r="J308">
        <v>502</v>
      </c>
      <c r="K308">
        <v>1</v>
      </c>
      <c r="N308">
        <v>0</v>
      </c>
      <c r="V308" s="509"/>
      <c r="W308" s="509"/>
      <c r="X308" s="509">
        <v>44449</v>
      </c>
      <c r="Y308" t="s">
        <v>156</v>
      </c>
      <c r="Z308" t="s">
        <v>1015</v>
      </c>
      <c r="AA308" t="s">
        <v>181</v>
      </c>
      <c r="AB308" t="s">
        <v>182</v>
      </c>
      <c r="AC308" t="s">
        <v>788</v>
      </c>
      <c r="AD308" t="s">
        <v>1016</v>
      </c>
      <c r="AE308" t="s">
        <v>178</v>
      </c>
      <c r="AF308" t="s">
        <v>1017</v>
      </c>
      <c r="AG308" t="s">
        <v>178</v>
      </c>
      <c r="AH308" t="s">
        <v>172</v>
      </c>
      <c r="AJ308" t="s">
        <v>95</v>
      </c>
    </row>
    <row r="309" spans="2:36">
      <c r="B309">
        <v>68</v>
      </c>
      <c r="C309">
        <v>55</v>
      </c>
      <c r="D309">
        <v>13</v>
      </c>
      <c r="E309" t="s">
        <v>155</v>
      </c>
      <c r="H309">
        <v>3.4541656991E-3</v>
      </c>
      <c r="I309">
        <v>3.4541656991000001E-5</v>
      </c>
      <c r="J309">
        <v>503</v>
      </c>
      <c r="K309">
        <v>1</v>
      </c>
      <c r="N309">
        <v>0</v>
      </c>
      <c r="V309" s="509"/>
      <c r="W309" s="509"/>
      <c r="X309" s="509">
        <v>44449</v>
      </c>
      <c r="Y309" t="s">
        <v>156</v>
      </c>
      <c r="Z309" t="s">
        <v>1018</v>
      </c>
      <c r="AA309" t="s">
        <v>187</v>
      </c>
      <c r="AB309" t="s">
        <v>188</v>
      </c>
      <c r="AC309" t="s">
        <v>843</v>
      </c>
      <c r="AD309" t="s">
        <v>1019</v>
      </c>
      <c r="AE309" t="s">
        <v>178</v>
      </c>
      <c r="AF309" t="s">
        <v>1020</v>
      </c>
      <c r="AG309" t="s">
        <v>178</v>
      </c>
      <c r="AH309" t="s">
        <v>165</v>
      </c>
      <c r="AJ309" t="s">
        <v>95</v>
      </c>
    </row>
    <row r="310" spans="2:36">
      <c r="B310">
        <v>68</v>
      </c>
      <c r="C310">
        <v>55</v>
      </c>
      <c r="D310">
        <v>14</v>
      </c>
      <c r="E310" t="s">
        <v>155</v>
      </c>
      <c r="H310">
        <v>2.2065322991000002E-3</v>
      </c>
      <c r="I310">
        <v>2.2065322991E-5</v>
      </c>
      <c r="J310">
        <v>504</v>
      </c>
      <c r="K310">
        <v>1</v>
      </c>
      <c r="N310">
        <v>0</v>
      </c>
      <c r="V310" s="509"/>
      <c r="W310" s="509"/>
      <c r="X310" s="509">
        <v>44449</v>
      </c>
      <c r="Y310" t="s">
        <v>156</v>
      </c>
      <c r="Z310" t="s">
        <v>192</v>
      </c>
      <c r="AA310" t="s">
        <v>193</v>
      </c>
      <c r="AB310" t="s">
        <v>194</v>
      </c>
      <c r="AC310" t="s">
        <v>169</v>
      </c>
      <c r="AD310" t="s">
        <v>1021</v>
      </c>
      <c r="AE310" t="s">
        <v>171</v>
      </c>
      <c r="AF310" t="s">
        <v>169</v>
      </c>
      <c r="AG310" t="s">
        <v>169</v>
      </c>
      <c r="AH310" t="s">
        <v>172</v>
      </c>
      <c r="AJ310" t="s">
        <v>95</v>
      </c>
    </row>
    <row r="311" spans="2:36">
      <c r="B311">
        <v>68</v>
      </c>
      <c r="C311">
        <v>55</v>
      </c>
      <c r="D311">
        <v>15</v>
      </c>
      <c r="E311" t="s">
        <v>155</v>
      </c>
      <c r="H311">
        <v>2.2784370990999998E-3</v>
      </c>
      <c r="I311">
        <v>2.2784370990999999E-5</v>
      </c>
      <c r="J311">
        <v>505</v>
      </c>
      <c r="K311">
        <v>1</v>
      </c>
      <c r="N311">
        <v>0</v>
      </c>
      <c r="V311" s="509"/>
      <c r="W311" s="509"/>
      <c r="X311" s="509">
        <v>44449</v>
      </c>
      <c r="Y311" t="s">
        <v>156</v>
      </c>
      <c r="Z311" t="s">
        <v>196</v>
      </c>
      <c r="AA311" t="s">
        <v>197</v>
      </c>
      <c r="AB311" t="s">
        <v>198</v>
      </c>
      <c r="AC311" t="s">
        <v>169</v>
      </c>
      <c r="AD311" t="s">
        <v>1022</v>
      </c>
      <c r="AE311" t="s">
        <v>171</v>
      </c>
      <c r="AF311" t="s">
        <v>169</v>
      </c>
      <c r="AG311" t="s">
        <v>169</v>
      </c>
      <c r="AH311" t="s">
        <v>172</v>
      </c>
      <c r="AJ311" t="s">
        <v>95</v>
      </c>
    </row>
    <row r="312" spans="2:36">
      <c r="B312">
        <v>68</v>
      </c>
      <c r="C312">
        <v>55</v>
      </c>
      <c r="D312">
        <v>16</v>
      </c>
      <c r="E312" t="s">
        <v>155</v>
      </c>
      <c r="H312">
        <v>2.1792510991E-3</v>
      </c>
      <c r="I312">
        <v>2.1792510990999999E-5</v>
      </c>
      <c r="J312">
        <v>506</v>
      </c>
      <c r="K312">
        <v>1</v>
      </c>
      <c r="N312">
        <v>0</v>
      </c>
      <c r="V312" s="509"/>
      <c r="W312" s="509"/>
      <c r="X312" s="509">
        <v>44449</v>
      </c>
      <c r="Y312" t="s">
        <v>156</v>
      </c>
      <c r="Z312" t="s">
        <v>200</v>
      </c>
      <c r="AA312" t="s">
        <v>201</v>
      </c>
      <c r="AB312" t="s">
        <v>202</v>
      </c>
      <c r="AC312" t="s">
        <v>169</v>
      </c>
      <c r="AD312" t="s">
        <v>1023</v>
      </c>
      <c r="AE312" t="s">
        <v>171</v>
      </c>
      <c r="AF312" t="s">
        <v>169</v>
      </c>
      <c r="AG312" t="s">
        <v>169</v>
      </c>
      <c r="AH312" t="s">
        <v>172</v>
      </c>
      <c r="AJ312" t="s">
        <v>95</v>
      </c>
    </row>
    <row r="313" spans="2:36">
      <c r="B313">
        <v>68</v>
      </c>
      <c r="C313">
        <v>55</v>
      </c>
      <c r="D313">
        <v>17</v>
      </c>
      <c r="E313" t="s">
        <v>155</v>
      </c>
      <c r="H313">
        <v>4.7570714990999999E-3</v>
      </c>
      <c r="I313">
        <v>4.7570714991E-5</v>
      </c>
      <c r="J313">
        <v>507</v>
      </c>
      <c r="K313">
        <v>1</v>
      </c>
      <c r="N313">
        <v>0</v>
      </c>
      <c r="V313" s="509"/>
      <c r="W313" s="509"/>
      <c r="X313" s="509">
        <v>44449</v>
      </c>
      <c r="Y313" t="s">
        <v>156</v>
      </c>
      <c r="Z313" t="s">
        <v>331</v>
      </c>
      <c r="AA313" t="s">
        <v>205</v>
      </c>
      <c r="AB313" t="s">
        <v>206</v>
      </c>
      <c r="AC313" t="s">
        <v>253</v>
      </c>
      <c r="AD313" t="s">
        <v>1024</v>
      </c>
      <c r="AE313" t="s">
        <v>171</v>
      </c>
      <c r="AF313" t="s">
        <v>1025</v>
      </c>
      <c r="AG313" t="s">
        <v>171</v>
      </c>
      <c r="AH313" t="s">
        <v>210</v>
      </c>
      <c r="AJ313" t="s">
        <v>95</v>
      </c>
    </row>
    <row r="314" spans="2:36">
      <c r="B314">
        <v>68</v>
      </c>
      <c r="C314">
        <v>55</v>
      </c>
      <c r="D314">
        <v>18</v>
      </c>
      <c r="E314" t="s">
        <v>155</v>
      </c>
      <c r="H314">
        <v>3.3719164991E-3</v>
      </c>
      <c r="I314">
        <v>3.3719164991000002E-5</v>
      </c>
      <c r="J314">
        <v>508</v>
      </c>
      <c r="K314">
        <v>1</v>
      </c>
      <c r="N314">
        <v>0</v>
      </c>
      <c r="V314" s="509"/>
      <c r="W314" s="509"/>
      <c r="X314" s="509">
        <v>44449</v>
      </c>
      <c r="Y314" t="s">
        <v>156</v>
      </c>
      <c r="Z314" t="s">
        <v>1026</v>
      </c>
      <c r="AA314" t="s">
        <v>212</v>
      </c>
      <c r="AB314" t="s">
        <v>213</v>
      </c>
      <c r="AC314" t="s">
        <v>899</v>
      </c>
      <c r="AD314" t="s">
        <v>1027</v>
      </c>
      <c r="AE314" t="s">
        <v>178</v>
      </c>
      <c r="AF314" t="s">
        <v>1028</v>
      </c>
      <c r="AG314" t="s">
        <v>178</v>
      </c>
      <c r="AH314" t="s">
        <v>165</v>
      </c>
      <c r="AJ314" t="s">
        <v>95</v>
      </c>
    </row>
    <row r="315" spans="2:36">
      <c r="B315">
        <v>68</v>
      </c>
      <c r="C315">
        <v>55</v>
      </c>
      <c r="D315">
        <v>19</v>
      </c>
      <c r="E315" t="s">
        <v>155</v>
      </c>
      <c r="H315">
        <v>3.1957548991E-3</v>
      </c>
      <c r="I315">
        <v>3.1957548990999998E-5</v>
      </c>
      <c r="J315">
        <v>509</v>
      </c>
      <c r="K315">
        <v>1</v>
      </c>
      <c r="N315">
        <v>0</v>
      </c>
      <c r="V315" s="509"/>
      <c r="W315" s="509"/>
      <c r="X315" s="509">
        <v>44449</v>
      </c>
      <c r="Y315" t="s">
        <v>156</v>
      </c>
      <c r="Z315" t="s">
        <v>1029</v>
      </c>
      <c r="AA315" t="s">
        <v>158</v>
      </c>
      <c r="AB315" t="s">
        <v>159</v>
      </c>
      <c r="AC315" t="s">
        <v>536</v>
      </c>
      <c r="AD315" t="s">
        <v>1030</v>
      </c>
      <c r="AE315" t="s">
        <v>215</v>
      </c>
      <c r="AF315" t="s">
        <v>1031</v>
      </c>
      <c r="AG315" t="s">
        <v>217</v>
      </c>
      <c r="AH315" t="s">
        <v>172</v>
      </c>
      <c r="AJ315" t="s">
        <v>95</v>
      </c>
    </row>
    <row r="316" spans="2:36">
      <c r="B316">
        <v>68</v>
      </c>
      <c r="C316">
        <v>55</v>
      </c>
      <c r="D316">
        <v>20</v>
      </c>
      <c r="E316" t="s">
        <v>155</v>
      </c>
      <c r="H316">
        <v>2.1984188990999999E-3</v>
      </c>
      <c r="I316">
        <v>2.1984188990999999E-5</v>
      </c>
      <c r="J316">
        <v>510</v>
      </c>
      <c r="K316">
        <v>1</v>
      </c>
      <c r="N316">
        <v>0</v>
      </c>
      <c r="V316" s="509"/>
      <c r="W316" s="509"/>
      <c r="X316" s="509">
        <v>44449</v>
      </c>
      <c r="Y316" t="s">
        <v>156</v>
      </c>
      <c r="Z316" t="s">
        <v>166</v>
      </c>
      <c r="AA316" t="s">
        <v>167</v>
      </c>
      <c r="AB316" t="s">
        <v>168</v>
      </c>
      <c r="AC316" t="s">
        <v>169</v>
      </c>
      <c r="AD316" t="s">
        <v>1032</v>
      </c>
      <c r="AE316" t="s">
        <v>171</v>
      </c>
      <c r="AF316" t="s">
        <v>169</v>
      </c>
      <c r="AG316" t="s">
        <v>169</v>
      </c>
      <c r="AH316" t="s">
        <v>172</v>
      </c>
      <c r="AJ316" t="s">
        <v>95</v>
      </c>
    </row>
    <row r="317" spans="2:36">
      <c r="B317">
        <v>68</v>
      </c>
      <c r="C317">
        <v>55</v>
      </c>
      <c r="D317">
        <v>21</v>
      </c>
      <c r="E317" t="s">
        <v>155</v>
      </c>
      <c r="H317">
        <v>3.4164385991E-3</v>
      </c>
      <c r="I317">
        <v>3.4164385991E-5</v>
      </c>
      <c r="J317">
        <v>601</v>
      </c>
      <c r="K317">
        <v>1</v>
      </c>
      <c r="N317">
        <v>0</v>
      </c>
      <c r="V317" s="509"/>
      <c r="W317" s="509"/>
      <c r="X317" s="509">
        <v>44449</v>
      </c>
      <c r="Y317" t="s">
        <v>156</v>
      </c>
      <c r="Z317" t="s">
        <v>1033</v>
      </c>
      <c r="AA317" t="s">
        <v>174</v>
      </c>
      <c r="AB317" t="s">
        <v>225</v>
      </c>
      <c r="AC317" t="s">
        <v>591</v>
      </c>
      <c r="AD317" t="s">
        <v>1034</v>
      </c>
      <c r="AE317" t="s">
        <v>178</v>
      </c>
      <c r="AF317" t="s">
        <v>1035</v>
      </c>
      <c r="AG317" t="s">
        <v>178</v>
      </c>
      <c r="AH317" t="s">
        <v>172</v>
      </c>
      <c r="AJ317" t="s">
        <v>95</v>
      </c>
    </row>
    <row r="318" spans="2:36">
      <c r="B318">
        <v>68</v>
      </c>
      <c r="C318">
        <v>55</v>
      </c>
      <c r="D318">
        <v>22</v>
      </c>
      <c r="E318" t="s">
        <v>155</v>
      </c>
      <c r="H318">
        <v>3.2627915991000002E-3</v>
      </c>
      <c r="I318">
        <v>3.2627915991000001E-5</v>
      </c>
      <c r="J318">
        <v>602</v>
      </c>
      <c r="K318">
        <v>1</v>
      </c>
      <c r="N318">
        <v>0</v>
      </c>
      <c r="V318" s="509"/>
      <c r="W318" s="509"/>
      <c r="X318" s="509">
        <v>44449</v>
      </c>
      <c r="Y318" t="s">
        <v>156</v>
      </c>
      <c r="Z318" t="s">
        <v>1036</v>
      </c>
      <c r="AA318" t="s">
        <v>181</v>
      </c>
      <c r="AB318" t="s">
        <v>230</v>
      </c>
      <c r="AC318" t="s">
        <v>909</v>
      </c>
      <c r="AD318" t="s">
        <v>1037</v>
      </c>
      <c r="AE318" t="s">
        <v>178</v>
      </c>
      <c r="AF318" t="s">
        <v>1038</v>
      </c>
      <c r="AG318" t="s">
        <v>178</v>
      </c>
      <c r="AH318" t="s">
        <v>172</v>
      </c>
      <c r="AJ318" t="s">
        <v>95</v>
      </c>
    </row>
    <row r="319" spans="2:36">
      <c r="B319">
        <v>68</v>
      </c>
      <c r="C319">
        <v>55</v>
      </c>
      <c r="D319">
        <v>23</v>
      </c>
      <c r="E319" t="s">
        <v>155</v>
      </c>
      <c r="H319">
        <v>3.4309411990999998E-3</v>
      </c>
      <c r="I319">
        <v>3.4309411990999997E-5</v>
      </c>
      <c r="J319">
        <v>603</v>
      </c>
      <c r="K319">
        <v>1</v>
      </c>
      <c r="N319">
        <v>0</v>
      </c>
      <c r="V319" s="509"/>
      <c r="W319" s="509"/>
      <c r="X319" s="509">
        <v>44449</v>
      </c>
      <c r="Y319" t="s">
        <v>156</v>
      </c>
      <c r="Z319" t="s">
        <v>1039</v>
      </c>
      <c r="AA319" t="s">
        <v>187</v>
      </c>
      <c r="AB319" t="s">
        <v>235</v>
      </c>
      <c r="AC319" t="s">
        <v>905</v>
      </c>
      <c r="AD319" t="s">
        <v>1040</v>
      </c>
      <c r="AE319" t="s">
        <v>178</v>
      </c>
      <c r="AF319" t="s">
        <v>1041</v>
      </c>
      <c r="AG319" t="s">
        <v>178</v>
      </c>
      <c r="AH319" t="s">
        <v>172</v>
      </c>
      <c r="AJ319" t="s">
        <v>95</v>
      </c>
    </row>
    <row r="320" spans="2:36">
      <c r="B320">
        <v>68</v>
      </c>
      <c r="C320">
        <v>55</v>
      </c>
      <c r="D320">
        <v>24</v>
      </c>
      <c r="E320" t="s">
        <v>155</v>
      </c>
      <c r="H320">
        <v>2.2065322991000002E-3</v>
      </c>
      <c r="I320">
        <v>2.2065322991E-5</v>
      </c>
      <c r="J320">
        <v>604</v>
      </c>
      <c r="K320">
        <v>1</v>
      </c>
      <c r="N320">
        <v>0</v>
      </c>
      <c r="V320" s="509"/>
      <c r="W320" s="509"/>
      <c r="X320" s="509">
        <v>44449</v>
      </c>
      <c r="Y320" t="s">
        <v>156</v>
      </c>
      <c r="Z320" t="s">
        <v>192</v>
      </c>
      <c r="AA320" t="s">
        <v>193</v>
      </c>
      <c r="AB320" t="s">
        <v>194</v>
      </c>
      <c r="AC320" t="s">
        <v>169</v>
      </c>
      <c r="AD320" t="s">
        <v>1042</v>
      </c>
      <c r="AE320" t="s">
        <v>171</v>
      </c>
      <c r="AF320" t="s">
        <v>169</v>
      </c>
      <c r="AG320" t="s">
        <v>169</v>
      </c>
      <c r="AH320" t="s">
        <v>172</v>
      </c>
      <c r="AJ320" t="s">
        <v>95</v>
      </c>
    </row>
    <row r="321" spans="2:36">
      <c r="B321">
        <v>68</v>
      </c>
      <c r="C321">
        <v>55</v>
      </c>
      <c r="D321">
        <v>25</v>
      </c>
      <c r="E321" t="s">
        <v>155</v>
      </c>
      <c r="H321">
        <v>2.2784370990999998E-3</v>
      </c>
      <c r="I321">
        <v>2.2784370990999999E-5</v>
      </c>
      <c r="J321">
        <v>605</v>
      </c>
      <c r="K321">
        <v>1</v>
      </c>
      <c r="N321">
        <v>0</v>
      </c>
      <c r="V321" s="509"/>
      <c r="W321" s="509"/>
      <c r="X321" s="509">
        <v>44449</v>
      </c>
      <c r="Y321" t="s">
        <v>156</v>
      </c>
      <c r="Z321" t="s">
        <v>196</v>
      </c>
      <c r="AA321" t="s">
        <v>197</v>
      </c>
      <c r="AB321" t="s">
        <v>198</v>
      </c>
      <c r="AC321" t="s">
        <v>169</v>
      </c>
      <c r="AD321" t="s">
        <v>1043</v>
      </c>
      <c r="AE321" t="s">
        <v>171</v>
      </c>
      <c r="AF321" t="s">
        <v>169</v>
      </c>
      <c r="AG321" t="s">
        <v>169</v>
      </c>
      <c r="AH321" t="s">
        <v>172</v>
      </c>
      <c r="AJ321" t="s">
        <v>95</v>
      </c>
    </row>
    <row r="322" spans="2:36">
      <c r="B322">
        <v>68</v>
      </c>
      <c r="C322">
        <v>55</v>
      </c>
      <c r="D322">
        <v>26</v>
      </c>
      <c r="E322" t="s">
        <v>155</v>
      </c>
      <c r="H322">
        <v>2.1792510991E-3</v>
      </c>
      <c r="I322">
        <v>2.1792510990999999E-5</v>
      </c>
      <c r="J322">
        <v>606</v>
      </c>
      <c r="K322">
        <v>1</v>
      </c>
      <c r="N322">
        <v>0</v>
      </c>
      <c r="V322" s="509"/>
      <c r="W322" s="509"/>
      <c r="X322" s="509">
        <v>44449</v>
      </c>
      <c r="Y322" t="s">
        <v>156</v>
      </c>
      <c r="Z322" t="s">
        <v>200</v>
      </c>
      <c r="AA322" t="s">
        <v>201</v>
      </c>
      <c r="AB322" t="s">
        <v>202</v>
      </c>
      <c r="AC322" t="s">
        <v>169</v>
      </c>
      <c r="AD322" t="s">
        <v>1044</v>
      </c>
      <c r="AE322" t="s">
        <v>171</v>
      </c>
      <c r="AF322" t="s">
        <v>169</v>
      </c>
      <c r="AG322" t="s">
        <v>169</v>
      </c>
      <c r="AH322" t="s">
        <v>172</v>
      </c>
      <c r="AJ322" t="s">
        <v>95</v>
      </c>
    </row>
    <row r="323" spans="2:36">
      <c r="B323">
        <v>68</v>
      </c>
      <c r="C323">
        <v>55</v>
      </c>
      <c r="D323">
        <v>27</v>
      </c>
      <c r="E323" t="s">
        <v>155</v>
      </c>
      <c r="H323">
        <v>4.7355710991E-3</v>
      </c>
      <c r="I323">
        <v>4.7355710990999999E-5</v>
      </c>
      <c r="J323">
        <v>607</v>
      </c>
      <c r="K323">
        <v>1</v>
      </c>
      <c r="N323">
        <v>0</v>
      </c>
      <c r="V323" s="509"/>
      <c r="W323" s="509"/>
      <c r="X323" s="509">
        <v>44449</v>
      </c>
      <c r="Y323" t="s">
        <v>156</v>
      </c>
      <c r="Z323" t="s">
        <v>357</v>
      </c>
      <c r="AA323" t="s">
        <v>205</v>
      </c>
      <c r="AB323" t="s">
        <v>243</v>
      </c>
      <c r="AC323" t="s">
        <v>207</v>
      </c>
      <c r="AD323" t="s">
        <v>1045</v>
      </c>
      <c r="AE323" t="s">
        <v>171</v>
      </c>
      <c r="AF323" t="s">
        <v>1046</v>
      </c>
      <c r="AG323" t="s">
        <v>171</v>
      </c>
      <c r="AH323" t="s">
        <v>210</v>
      </c>
      <c r="AJ323" t="s">
        <v>95</v>
      </c>
    </row>
    <row r="324" spans="2:36">
      <c r="B324">
        <v>68</v>
      </c>
      <c r="C324">
        <v>55</v>
      </c>
      <c r="D324">
        <v>28</v>
      </c>
      <c r="E324" t="s">
        <v>155</v>
      </c>
      <c r="H324">
        <v>3.3631945991E-3</v>
      </c>
      <c r="I324">
        <v>3.3631945991000002E-5</v>
      </c>
      <c r="J324">
        <v>608</v>
      </c>
      <c r="K324">
        <v>1</v>
      </c>
      <c r="N324">
        <v>0</v>
      </c>
      <c r="V324" s="509"/>
      <c r="W324" s="509"/>
      <c r="X324" s="509">
        <v>44449</v>
      </c>
      <c r="Y324" t="s">
        <v>156</v>
      </c>
      <c r="Z324" t="s">
        <v>1047</v>
      </c>
      <c r="AA324" t="s">
        <v>212</v>
      </c>
      <c r="AB324" t="s">
        <v>213</v>
      </c>
      <c r="AC324" t="s">
        <v>1048</v>
      </c>
      <c r="AD324" t="s">
        <v>1049</v>
      </c>
      <c r="AE324" t="s">
        <v>178</v>
      </c>
      <c r="AF324" t="s">
        <v>1050</v>
      </c>
      <c r="AG324" t="s">
        <v>178</v>
      </c>
      <c r="AH324" t="s">
        <v>165</v>
      </c>
      <c r="AJ324" t="s">
        <v>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I356"/>
  <sheetViews>
    <sheetView showGridLines="0" topLeftCell="A6" zoomScale="120" zoomScaleNormal="120" zoomScaleSheetLayoutView="40" zoomScalePageLayoutView="90" workbookViewId="0">
      <selection activeCell="B12" sqref="B12:W12"/>
    </sheetView>
  </sheetViews>
  <sheetFormatPr defaultColWidth="8.7109375" defaultRowHeight="14.1"/>
  <cols>
    <col min="1" max="1" width="9.42578125" style="47" customWidth="1"/>
    <col min="2" max="2" width="10" style="43" customWidth="1"/>
    <col min="3" max="4" width="12.28515625" style="4" customWidth="1"/>
    <col min="5" max="5" width="12.7109375" style="3" hidden="1" customWidth="1"/>
    <col min="6" max="6" width="14.42578125" style="3" hidden="1" customWidth="1"/>
    <col min="7" max="7" width="17.28515625" style="3" customWidth="1"/>
    <col min="8" max="8" width="22" customWidth="1"/>
    <col min="9" max="9" width="11.7109375" customWidth="1"/>
    <col min="10" max="10" width="10.7109375" customWidth="1"/>
    <col min="11" max="11" width="12" customWidth="1"/>
    <col min="12" max="12" width="11.7109375" customWidth="1"/>
    <col min="13" max="13" width="10.7109375" hidden="1" customWidth="1"/>
    <col min="14" max="14" width="13.140625" hidden="1" customWidth="1"/>
    <col min="15" max="15" width="14.28515625" customWidth="1"/>
    <col min="16" max="16" width="13.28515625" customWidth="1"/>
    <col min="17" max="17" width="19.42578125" customWidth="1"/>
    <col min="18" max="19" width="13.28515625" customWidth="1"/>
    <col min="20" max="20" width="12.7109375" customWidth="1"/>
    <col min="21" max="21" width="13.7109375" customWidth="1"/>
    <col min="22" max="22" width="2.85546875" customWidth="1"/>
    <col min="23" max="23" width="20.140625" customWidth="1"/>
    <col min="24" max="24" width="7.42578125" bestFit="1" customWidth="1"/>
  </cols>
  <sheetData>
    <row r="1" spans="2:28" ht="15" thickBot="1"/>
    <row r="2" spans="2:28" ht="12.75" customHeight="1">
      <c r="B2" s="44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</row>
    <row r="3" spans="2:28" ht="12.75" customHeight="1">
      <c r="B3" s="45"/>
      <c r="C3" s="8"/>
      <c r="D3" s="8"/>
      <c r="E3" s="8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</row>
    <row r="4" spans="2:28" ht="10.5" customHeight="1">
      <c r="B4" s="45"/>
      <c r="C4" s="8"/>
      <c r="D4" s="8"/>
      <c r="E4" s="8"/>
      <c r="F4" s="8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</row>
    <row r="5" spans="2:28" ht="5.25" customHeight="1">
      <c r="B5" s="45"/>
      <c r="C5" s="8"/>
      <c r="D5" s="8"/>
      <c r="E5" s="8"/>
      <c r="F5" s="8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 t="s">
        <v>1051</v>
      </c>
      <c r="V5" s="1"/>
      <c r="W5" s="2"/>
    </row>
    <row r="6" spans="2:28" ht="51.75" customHeight="1">
      <c r="B6" s="45"/>
      <c r="C6" s="8"/>
      <c r="D6" s="8"/>
      <c r="E6" s="8"/>
      <c r="F6" s="8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</row>
    <row r="7" spans="2:28" ht="15.75" customHeight="1">
      <c r="B7" s="45"/>
      <c r="C7" s="8"/>
      <c r="D7" s="8"/>
      <c r="E7" s="8"/>
      <c r="F7" s="8"/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</row>
    <row r="8" spans="2:28" ht="27" customHeight="1">
      <c r="B8" s="45"/>
      <c r="C8" s="8"/>
      <c r="D8" s="8"/>
      <c r="E8" s="8"/>
      <c r="F8" s="8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</row>
    <row r="9" spans="2:28" ht="15" customHeight="1" thickBot="1">
      <c r="B9" s="46"/>
      <c r="C9" s="9"/>
      <c r="D9" s="9"/>
      <c r="E9" s="9"/>
      <c r="F9" s="9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1"/>
      <c r="AB9" s="333">
        <v>44470</v>
      </c>
    </row>
    <row r="10" spans="2:28" ht="20.25" customHeight="1" thickBot="1">
      <c r="B10" s="8"/>
      <c r="C10" s="8"/>
      <c r="D10" s="8"/>
      <c r="E10" s="8"/>
      <c r="F10" s="8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AB10" s="333">
        <v>44501</v>
      </c>
    </row>
    <row r="11" spans="2:28" ht="30" customHeight="1" thickBot="1">
      <c r="B11" s="574" t="s">
        <v>1052</v>
      </c>
      <c r="C11" s="575"/>
      <c r="D11" s="575"/>
      <c r="E11" s="575"/>
      <c r="F11" s="575"/>
      <c r="G11" s="575"/>
      <c r="H11" s="575"/>
      <c r="I11" s="575"/>
      <c r="J11" s="575"/>
      <c r="K11" s="575"/>
      <c r="L11" s="575"/>
      <c r="M11" s="575"/>
      <c r="N11" s="575"/>
      <c r="O11" s="575"/>
      <c r="P11" s="575"/>
      <c r="Q11" s="575"/>
      <c r="R11" s="575"/>
      <c r="S11" s="575"/>
      <c r="T11" s="575"/>
      <c r="U11" s="575"/>
      <c r="V11" s="575"/>
      <c r="W11" s="576"/>
      <c r="AB11" s="333">
        <v>44531</v>
      </c>
    </row>
    <row r="12" spans="2:28" ht="21" thickBot="1">
      <c r="B12" s="577" t="s">
        <v>1053</v>
      </c>
      <c r="C12" s="578"/>
      <c r="D12" s="578"/>
      <c r="E12" s="578"/>
      <c r="F12" s="578"/>
      <c r="G12" s="578"/>
      <c r="H12" s="578"/>
      <c r="I12" s="578"/>
      <c r="J12" s="578"/>
      <c r="K12" s="578"/>
      <c r="L12" s="578"/>
      <c r="M12" s="578"/>
      <c r="N12" s="578"/>
      <c r="O12" s="578"/>
      <c r="P12" s="578"/>
      <c r="Q12" s="578"/>
      <c r="R12" s="578"/>
      <c r="S12" s="578"/>
      <c r="T12" s="578"/>
      <c r="U12" s="578"/>
      <c r="V12" s="578"/>
      <c r="W12" s="579"/>
      <c r="AB12" s="333">
        <v>44562</v>
      </c>
    </row>
    <row r="13" spans="2:28" ht="23.1" hidden="1">
      <c r="B13" s="531" t="s">
        <v>1</v>
      </c>
      <c r="C13" s="531"/>
      <c r="D13" s="334"/>
      <c r="E13" s="22" t="s">
        <v>2</v>
      </c>
      <c r="F13" s="39"/>
      <c r="G13" s="39"/>
      <c r="H13" s="23" t="s">
        <v>3</v>
      </c>
      <c r="I13" s="23"/>
      <c r="J13" s="23"/>
      <c r="K13" s="23"/>
      <c r="L13" s="23"/>
      <c r="M13" s="24"/>
      <c r="N13" s="40"/>
      <c r="O13" s="23"/>
      <c r="P13" s="25">
        <v>1</v>
      </c>
      <c r="Q13" s="25">
        <v>1</v>
      </c>
      <c r="R13" s="25">
        <v>1</v>
      </c>
      <c r="S13" s="26">
        <v>6</v>
      </c>
      <c r="T13" s="26">
        <v>1</v>
      </c>
      <c r="U13" s="25"/>
      <c r="W13" s="25">
        <v>1</v>
      </c>
      <c r="X13" s="21"/>
      <c r="AB13" s="333">
        <v>44593</v>
      </c>
    </row>
    <row r="14" spans="2:28" ht="23.1" hidden="1">
      <c r="B14" s="41" t="s">
        <v>7</v>
      </c>
      <c r="C14" s="27">
        <f>Piloto!C5</f>
        <v>45108</v>
      </c>
      <c r="D14" s="27"/>
      <c r="E14" s="28">
        <f>YEAR(C14)</f>
        <v>2023</v>
      </c>
      <c r="F14" s="28"/>
      <c r="G14" s="28"/>
      <c r="H14" s="29">
        <f>Piloto!E5</f>
        <v>7</v>
      </c>
      <c r="I14" s="30"/>
      <c r="J14" s="30"/>
      <c r="K14" s="30"/>
      <c r="L14" s="30"/>
      <c r="M14" s="31"/>
      <c r="N14" s="31"/>
      <c r="O14" s="30"/>
      <c r="P14" s="32" t="s">
        <v>73</v>
      </c>
      <c r="Q14" s="32" t="s">
        <v>73</v>
      </c>
      <c r="R14" s="32" t="s">
        <v>73</v>
      </c>
      <c r="S14" s="32" t="s">
        <v>73</v>
      </c>
      <c r="T14" s="32" t="s">
        <v>73</v>
      </c>
      <c r="U14" s="32"/>
      <c r="W14" s="32" t="s">
        <v>79</v>
      </c>
      <c r="X14" s="21"/>
      <c r="AB14" s="333">
        <v>44621</v>
      </c>
    </row>
    <row r="15" spans="2:28" ht="23.1" hidden="1">
      <c r="B15" s="41" t="s">
        <v>8</v>
      </c>
      <c r="C15" s="27">
        <v>45809</v>
      </c>
      <c r="D15" s="27"/>
      <c r="E15" s="28">
        <f>YEAR(C15)</f>
        <v>2025</v>
      </c>
      <c r="F15" s="28"/>
      <c r="G15" s="28"/>
      <c r="H15" s="29">
        <v>7</v>
      </c>
      <c r="I15" s="29"/>
      <c r="J15" s="29"/>
      <c r="K15" s="29"/>
      <c r="L15" s="29"/>
      <c r="M15" s="33"/>
      <c r="N15" s="33"/>
      <c r="O15" s="29"/>
      <c r="P15" s="25">
        <v>0</v>
      </c>
      <c r="Q15" s="25">
        <v>1</v>
      </c>
      <c r="R15" s="25">
        <v>4</v>
      </c>
      <c r="S15" s="26">
        <v>6</v>
      </c>
      <c r="T15" s="26">
        <v>24</v>
      </c>
      <c r="U15" s="25"/>
      <c r="W15" s="25">
        <v>3</v>
      </c>
      <c r="X15" s="21"/>
      <c r="AB15" s="333">
        <v>44652</v>
      </c>
    </row>
    <row r="16" spans="2:28" ht="23.1" hidden="1">
      <c r="B16" s="42"/>
      <c r="C16" s="34"/>
      <c r="D16" s="34"/>
      <c r="E16" s="35"/>
      <c r="F16" s="35"/>
      <c r="G16" s="35"/>
      <c r="H16" s="36"/>
      <c r="I16" s="36"/>
      <c r="J16" s="36"/>
      <c r="K16" s="36"/>
      <c r="L16" s="36"/>
      <c r="M16" s="37"/>
      <c r="N16" s="37"/>
      <c r="O16" s="36"/>
      <c r="P16" s="38">
        <f>IF(P14="Pós Venda",DATE($E$14,$H$14+P15,10),DATE($E$15,$H$15+P15,10))</f>
        <v>45117</v>
      </c>
      <c r="Q16" s="38">
        <f>IF(Q14="Pós Venda",DATE($E$14,$H$14+Q15,10),DATE($E$15,$H$15+Q15,10))</f>
        <v>45148</v>
      </c>
      <c r="R16" s="38">
        <f>IF(R14="Pós Venda",DATE($E$14,$H$14+R15,10),DATE($E$15,$H$15+R15,10))</f>
        <v>45240</v>
      </c>
      <c r="S16" s="38">
        <f>IF(S14="Pós Venda",DATE($E$14,$H$14+S15,10),DATE($E$15,$H$15+S15,10))</f>
        <v>45301</v>
      </c>
      <c r="T16" s="38">
        <f>IF(T14="Pós Venda",DATE($E$14,$H$14+T15,10),DATE($E$15,$H$15+T15,10))</f>
        <v>45848</v>
      </c>
      <c r="U16" s="38"/>
      <c r="W16" s="38">
        <f>IF(W14="Pós Venda",DATE($E$14,$H$14+W15,10),DATE($E$15,$H$15+W15,1))</f>
        <v>45931</v>
      </c>
      <c r="X16" s="21"/>
      <c r="AB16" s="333">
        <v>44682</v>
      </c>
    </row>
    <row r="17" spans="1:28" ht="18" hidden="1">
      <c r="B17" s="572" t="s">
        <v>1054</v>
      </c>
      <c r="C17" s="573"/>
      <c r="D17" s="573"/>
      <c r="E17" s="573"/>
      <c r="F17" s="124"/>
      <c r="G17" s="124"/>
      <c r="H17" s="124"/>
      <c r="I17" s="124"/>
      <c r="J17" s="124"/>
      <c r="K17" s="124"/>
      <c r="L17" s="124"/>
      <c r="M17" s="12"/>
      <c r="N17" s="12"/>
      <c r="O17" s="14">
        <v>45870</v>
      </c>
      <c r="P17" s="13">
        <v>1</v>
      </c>
      <c r="Q17" s="13">
        <v>3</v>
      </c>
      <c r="R17" s="18">
        <f>Piloto!A67</f>
        <v>21</v>
      </c>
      <c r="S17" s="18">
        <f>S22</f>
        <v>3</v>
      </c>
      <c r="T17" s="13">
        <v>1</v>
      </c>
      <c r="U17" s="13"/>
      <c r="V17" s="1"/>
      <c r="W17" s="13">
        <v>1</v>
      </c>
      <c r="AB17" s="333">
        <v>44713</v>
      </c>
    </row>
    <row r="18" spans="1:28" ht="18" hidden="1">
      <c r="B18" s="572" t="s">
        <v>1055</v>
      </c>
      <c r="C18" s="573"/>
      <c r="D18" s="573"/>
      <c r="E18" s="573"/>
      <c r="F18" s="124"/>
      <c r="G18" s="124"/>
      <c r="H18" s="124"/>
      <c r="I18" s="124"/>
      <c r="J18" s="124"/>
      <c r="K18" s="124"/>
      <c r="L18" s="124"/>
      <c r="M18" s="14"/>
      <c r="N18" s="14"/>
      <c r="O18" s="14">
        <v>44621</v>
      </c>
      <c r="P18" s="19">
        <f>P19*P17</f>
        <v>0.04</v>
      </c>
      <c r="Q18" s="19">
        <f t="shared" ref="Q18:T18" si="0">Q19*Q17</f>
        <v>0.06</v>
      </c>
      <c r="R18" s="19">
        <f t="shared" si="0"/>
        <v>0.105</v>
      </c>
      <c r="S18" s="19">
        <f t="shared" si="0"/>
        <v>0.12</v>
      </c>
      <c r="T18" s="19">
        <f t="shared" si="0"/>
        <v>0.05</v>
      </c>
      <c r="U18" s="13"/>
      <c r="V18" s="1"/>
      <c r="W18" s="13"/>
      <c r="AB18" s="333">
        <v>44743</v>
      </c>
    </row>
    <row r="19" spans="1:28" ht="18.95" hidden="1" thickBot="1">
      <c r="B19" s="572" t="s">
        <v>1056</v>
      </c>
      <c r="C19" s="573"/>
      <c r="D19" s="573"/>
      <c r="E19" s="573"/>
      <c r="F19" s="124"/>
      <c r="G19" s="124"/>
      <c r="H19" s="124"/>
      <c r="I19" s="124"/>
      <c r="J19" s="124"/>
      <c r="K19" s="124"/>
      <c r="L19" s="124"/>
      <c r="M19" s="14"/>
      <c r="N19" s="14"/>
      <c r="O19" s="12"/>
      <c r="P19" s="15">
        <f>Piloto!C65</f>
        <v>0.04</v>
      </c>
      <c r="Q19" s="15">
        <f>Piloto!C66</f>
        <v>0.02</v>
      </c>
      <c r="R19" s="15">
        <f>Piloto!C67</f>
        <v>5.0000000000000001E-3</v>
      </c>
      <c r="S19" s="15">
        <f>Piloto!C68</f>
        <v>0.04</v>
      </c>
      <c r="T19" s="15">
        <f>Piloto!C69</f>
        <v>0.05</v>
      </c>
      <c r="U19" s="125">
        <f>Q18+S18+T18+R18+P18</f>
        <v>0.37499999999999994</v>
      </c>
      <c r="V19" s="16"/>
      <c r="W19" s="125">
        <f>100%-U19</f>
        <v>0.625</v>
      </c>
      <c r="AB19" s="333">
        <v>44774</v>
      </c>
    </row>
    <row r="20" spans="1:28" ht="18.95" thickBot="1">
      <c r="B20" s="8"/>
      <c r="C20" s="8"/>
      <c r="D20" s="8"/>
      <c r="E20" s="20"/>
      <c r="F20" s="20"/>
      <c r="G20" s="20"/>
      <c r="H20" s="8"/>
      <c r="I20" s="8"/>
      <c r="J20" s="8"/>
      <c r="K20" s="8"/>
      <c r="L20" s="8"/>
      <c r="M20" s="17"/>
      <c r="N20" s="17"/>
      <c r="O20" s="8"/>
      <c r="P20" s="550" t="s">
        <v>1057</v>
      </c>
      <c r="Q20" s="551"/>
      <c r="R20" s="551"/>
      <c r="S20" s="551"/>
      <c r="T20" s="551"/>
      <c r="U20" s="552"/>
      <c r="V20" s="16"/>
      <c r="W20" s="126" t="s">
        <v>1058</v>
      </c>
      <c r="AB20" s="333">
        <v>44805</v>
      </c>
    </row>
    <row r="21" spans="1:28" ht="17.100000000000001">
      <c r="A21" s="580" t="s">
        <v>93</v>
      </c>
      <c r="B21" s="548" t="s">
        <v>1059</v>
      </c>
      <c r="C21" s="548" t="s">
        <v>1060</v>
      </c>
      <c r="D21" s="553" t="s">
        <v>1061</v>
      </c>
      <c r="E21" s="553" t="s">
        <v>1062</v>
      </c>
      <c r="F21" s="548" t="s">
        <v>1063</v>
      </c>
      <c r="G21" s="553" t="s">
        <v>1064</v>
      </c>
      <c r="H21" s="548" t="s">
        <v>1065</v>
      </c>
      <c r="I21" s="557" t="s">
        <v>1066</v>
      </c>
      <c r="J21" s="560" t="s">
        <v>1067</v>
      </c>
      <c r="K21" s="563" t="s">
        <v>1068</v>
      </c>
      <c r="L21" s="566" t="s">
        <v>1069</v>
      </c>
      <c r="M21" s="569" t="s">
        <v>1070</v>
      </c>
      <c r="N21" s="548" t="s">
        <v>1071</v>
      </c>
      <c r="O21" s="557" t="s">
        <v>1072</v>
      </c>
      <c r="P21" s="275" t="s">
        <v>1073</v>
      </c>
      <c r="Q21" s="182" t="s">
        <v>1074</v>
      </c>
      <c r="R21" s="277" t="s">
        <v>1075</v>
      </c>
      <c r="S21" s="275" t="s">
        <v>1076</v>
      </c>
      <c r="T21" s="275" t="s">
        <v>1077</v>
      </c>
      <c r="U21" s="548" t="s">
        <v>1078</v>
      </c>
      <c r="V21" s="183"/>
      <c r="W21" s="548" t="s">
        <v>1079</v>
      </c>
      <c r="AB21" s="333">
        <v>44835</v>
      </c>
    </row>
    <row r="22" spans="1:28" ht="15.95">
      <c r="A22" s="580"/>
      <c r="B22" s="549"/>
      <c r="C22" s="549"/>
      <c r="D22" s="554"/>
      <c r="E22" s="554"/>
      <c r="F22" s="549"/>
      <c r="G22" s="554"/>
      <c r="H22" s="549"/>
      <c r="I22" s="558"/>
      <c r="J22" s="561"/>
      <c r="K22" s="564"/>
      <c r="L22" s="567"/>
      <c r="M22" s="570"/>
      <c r="N22" s="549"/>
      <c r="O22" s="558"/>
      <c r="P22" s="276">
        <v>1</v>
      </c>
      <c r="Q22" s="184">
        <v>3</v>
      </c>
      <c r="R22" s="185">
        <f>R17</f>
        <v>21</v>
      </c>
      <c r="S22" s="276">
        <f>Piloto!A68</f>
        <v>3</v>
      </c>
      <c r="T22" s="276">
        <v>1</v>
      </c>
      <c r="U22" s="549"/>
      <c r="V22" s="183"/>
      <c r="W22" s="549"/>
      <c r="AB22" s="333">
        <v>44866</v>
      </c>
    </row>
    <row r="23" spans="1:28" ht="22.5" customHeight="1" thickBot="1">
      <c r="A23" s="580"/>
      <c r="B23" s="556"/>
      <c r="C23" s="556"/>
      <c r="D23" s="555"/>
      <c r="E23" s="555"/>
      <c r="F23" s="556"/>
      <c r="G23" s="555"/>
      <c r="H23" s="556"/>
      <c r="I23" s="559"/>
      <c r="J23" s="562"/>
      <c r="K23" s="565"/>
      <c r="L23" s="568"/>
      <c r="M23" s="571"/>
      <c r="N23" s="556"/>
      <c r="O23" s="559"/>
      <c r="P23" s="293" t="s">
        <v>94</v>
      </c>
      <c r="Q23" s="294" t="s">
        <v>1080</v>
      </c>
      <c r="R23" s="295">
        <f>R16</f>
        <v>45240</v>
      </c>
      <c r="S23" s="296">
        <f>S16</f>
        <v>45301</v>
      </c>
      <c r="T23" s="295">
        <f>T16</f>
        <v>45848</v>
      </c>
      <c r="U23" s="556"/>
      <c r="V23" s="183"/>
      <c r="W23" s="549"/>
      <c r="AB23" s="333">
        <v>44896</v>
      </c>
    </row>
    <row r="24" spans="1:28" ht="22.5" hidden="1" customHeight="1">
      <c r="A24" s="47">
        <v>1</v>
      </c>
      <c r="B24" s="286">
        <v>401</v>
      </c>
      <c r="C24" s="287">
        <f>D24+G24+L24</f>
        <v>85.31</v>
      </c>
      <c r="D24" s="287">
        <f>E24+F24</f>
        <v>81.3</v>
      </c>
      <c r="E24" s="287">
        <v>63.57</v>
      </c>
      <c r="F24" s="287">
        <v>17.73</v>
      </c>
      <c r="G24" s="287"/>
      <c r="H24" s="288">
        <v>36</v>
      </c>
      <c r="I24" s="289" t="str">
        <f>VLOOKUP(H24,'Vagas de Garagem'!$B$1:$C$327,2,FALSE)</f>
        <v>SS2</v>
      </c>
      <c r="J24" s="290">
        <v>12</v>
      </c>
      <c r="K24" s="290" t="str">
        <f>IFERROR(VLOOKUP(J24,Escaninhos!$B$2:$D$212,3,FALSE),0)</f>
        <v>SS2</v>
      </c>
      <c r="L24" s="289">
        <f>IFERROR(VLOOKUP(J24,Escaninhos!$B$2:$D$211,2),0)</f>
        <v>4.01</v>
      </c>
      <c r="M24" s="291">
        <f>VLOOKUP(B24,Piloto!$B$77:$H$401,7,0)</f>
        <v>9624.5106083694754</v>
      </c>
      <c r="N24" s="291">
        <f t="shared" ref="N24:N87" si="1">O24/C24</f>
        <v>9624.5106083694754</v>
      </c>
      <c r="O24" s="292">
        <f>C24*M24</f>
        <v>821067</v>
      </c>
      <c r="P24" s="291">
        <f t="shared" ref="P24:P87" si="2">$P$19*O24</f>
        <v>32842.68</v>
      </c>
      <c r="Q24" s="291">
        <f t="shared" ref="Q24:Q87" si="3">$Q$19*O24</f>
        <v>16421.34</v>
      </c>
      <c r="R24" s="291">
        <f t="shared" ref="R24:R87" si="4">$R$19*O24</f>
        <v>4105.335</v>
      </c>
      <c r="S24" s="291">
        <f t="shared" ref="S24:S87" si="5">$S$19*O24</f>
        <v>32842.68</v>
      </c>
      <c r="T24" s="291">
        <f t="shared" ref="T24:T87" si="6">$T$19*O24</f>
        <v>41053.350000000006</v>
      </c>
      <c r="U24" s="292">
        <f t="shared" ref="U24:U87" si="7">P24*$P$17+Q24*$Q$17+S24*$S$17+T24*$T$17+R24*$R$17</f>
        <v>307900.125</v>
      </c>
      <c r="V24" s="271"/>
      <c r="W24" s="272">
        <f t="shared" ref="W24:W87" si="8">$W$19*O24</f>
        <v>513166.875</v>
      </c>
      <c r="X24" t="str">
        <f>VLOOKUP(B24,Piloto!$B$79:$E$401,4,0)</f>
        <v>Contrato</v>
      </c>
      <c r="Y24" s="120"/>
      <c r="Z24" s="120"/>
      <c r="AB24" s="333">
        <v>44927</v>
      </c>
    </row>
    <row r="25" spans="1:28" ht="22.5" customHeight="1">
      <c r="A25" s="47">
        <v>2</v>
      </c>
      <c r="B25" s="284">
        <v>402</v>
      </c>
      <c r="C25" s="237">
        <f>D25+G25+L25</f>
        <v>102.33</v>
      </c>
      <c r="D25" s="237">
        <f>E25+F25</f>
        <v>93.89</v>
      </c>
      <c r="E25" s="237">
        <v>61.99</v>
      </c>
      <c r="F25" s="237">
        <v>31.9</v>
      </c>
      <c r="G25" s="237">
        <v>5.94</v>
      </c>
      <c r="H25" s="238">
        <v>29</v>
      </c>
      <c r="I25" s="239" t="str">
        <f>VLOOKUP(H25,'Vagas de Garagem'!$B$1:$C$327,2,FALSE)</f>
        <v>SS2</v>
      </c>
      <c r="J25" s="240">
        <v>20</v>
      </c>
      <c r="K25" s="240" t="str">
        <f>IFERROR(VLOOKUP(J25,Escaninhos!$B$2:$D$212,3,FALSE),0)</f>
        <v>SS2</v>
      </c>
      <c r="L25" s="239">
        <f>IFERROR(VLOOKUP(J25,Escaninhos!$B$2:$D$211,2),0)</f>
        <v>2.5</v>
      </c>
      <c r="M25" s="241">
        <f>VLOOKUP(B25,Piloto!$B$77:$H$401,7,0)</f>
        <v>9560.7641942734299</v>
      </c>
      <c r="N25" s="241">
        <f t="shared" si="1"/>
        <v>9560.7641942734299</v>
      </c>
      <c r="O25" s="242">
        <f t="shared" ref="O25:O88" si="9">C25*M25</f>
        <v>978353.00000000012</v>
      </c>
      <c r="P25" s="241">
        <f t="shared" si="2"/>
        <v>39134.120000000003</v>
      </c>
      <c r="Q25" s="241">
        <f t="shared" si="3"/>
        <v>19567.060000000001</v>
      </c>
      <c r="R25" s="241">
        <f t="shared" si="4"/>
        <v>4891.7650000000003</v>
      </c>
      <c r="S25" s="241">
        <f t="shared" si="5"/>
        <v>39134.120000000003</v>
      </c>
      <c r="T25" s="241">
        <f t="shared" si="6"/>
        <v>48917.650000000009</v>
      </c>
      <c r="U25" s="242">
        <f t="shared" si="7"/>
        <v>366882.37500000006</v>
      </c>
      <c r="V25" s="187"/>
      <c r="W25" s="186">
        <f t="shared" si="8"/>
        <v>611470.62500000012</v>
      </c>
      <c r="X25" t="str">
        <f>VLOOKUP(B25,Piloto!$B$79:$E$401,4,0)</f>
        <v>Disponível</v>
      </c>
      <c r="Y25" s="120"/>
      <c r="Z25" s="120"/>
      <c r="AB25" s="333">
        <v>44958</v>
      </c>
    </row>
    <row r="26" spans="1:28" ht="22.5" customHeight="1">
      <c r="A26" s="47">
        <v>3</v>
      </c>
      <c r="B26" s="285">
        <v>403</v>
      </c>
      <c r="C26" s="244">
        <f>D26+G26+L26</f>
        <v>95.77000000000001</v>
      </c>
      <c r="D26" s="244">
        <f>E26+F26</f>
        <v>83.460000000000008</v>
      </c>
      <c r="E26" s="253">
        <v>62.74</v>
      </c>
      <c r="F26" s="253">
        <v>20.72</v>
      </c>
      <c r="G26" s="244">
        <v>9.92</v>
      </c>
      <c r="H26" s="249">
        <v>30</v>
      </c>
      <c r="I26" s="245" t="str">
        <f>VLOOKUP(H26,'Vagas de Garagem'!$B$1:$C$327,2,FALSE)</f>
        <v>SS2</v>
      </c>
      <c r="J26" s="246">
        <v>19</v>
      </c>
      <c r="K26" s="246" t="str">
        <f>IFERROR(VLOOKUP(J26,Escaninhos!$B$2:$D$212,3,FALSE),0)</f>
        <v>SS2</v>
      </c>
      <c r="L26" s="245">
        <f>IFERROR(VLOOKUP(J26,Escaninhos!$B$2:$D$211,2),0)</f>
        <v>2.39</v>
      </c>
      <c r="M26" s="257">
        <f>VLOOKUP(B26,Piloto!$B$77:$H$401,7,0)</f>
        <v>9624.5066304688298</v>
      </c>
      <c r="N26" s="257">
        <f t="shared" si="1"/>
        <v>9624.5066304688298</v>
      </c>
      <c r="O26" s="278">
        <f t="shared" si="9"/>
        <v>921738.99999999988</v>
      </c>
      <c r="P26" s="259">
        <f t="shared" si="2"/>
        <v>36869.56</v>
      </c>
      <c r="Q26" s="259">
        <f t="shared" si="3"/>
        <v>18434.78</v>
      </c>
      <c r="R26" s="259">
        <f t="shared" si="4"/>
        <v>4608.6949999999997</v>
      </c>
      <c r="S26" s="259">
        <f t="shared" si="5"/>
        <v>36869.56</v>
      </c>
      <c r="T26" s="259">
        <f t="shared" si="6"/>
        <v>46086.95</v>
      </c>
      <c r="U26" s="278">
        <f t="shared" si="7"/>
        <v>345652.125</v>
      </c>
      <c r="V26" s="279"/>
      <c r="W26" s="280">
        <f t="shared" si="8"/>
        <v>576086.87499999988</v>
      </c>
      <c r="X26" t="str">
        <f>VLOOKUP(B26,Piloto!$B$79:$E$401,4,0)</f>
        <v>Disponível</v>
      </c>
      <c r="Y26" s="120"/>
      <c r="Z26" s="120"/>
      <c r="AB26" s="333">
        <v>44986</v>
      </c>
    </row>
    <row r="27" spans="1:28" ht="22.5" customHeight="1">
      <c r="A27" s="47">
        <v>4</v>
      </c>
      <c r="B27" s="282">
        <v>404</v>
      </c>
      <c r="C27" s="243">
        <f t="shared" ref="C27:C90" si="10">D27+G27+L27</f>
        <v>57.68</v>
      </c>
      <c r="D27" s="243">
        <f t="shared" ref="D27:D90" si="11">E27+F27</f>
        <v>50.49</v>
      </c>
      <c r="E27" s="244">
        <v>43.06</v>
      </c>
      <c r="F27" s="243">
        <v>7.43</v>
      </c>
      <c r="G27" s="243">
        <v>4.8</v>
      </c>
      <c r="H27" s="249">
        <v>105</v>
      </c>
      <c r="I27" s="245" t="str">
        <f>VLOOKUP(H27,'Vagas de Garagem'!$B$1:$C$327,2,FALSE)</f>
        <v>SS1</v>
      </c>
      <c r="J27" s="246">
        <v>54</v>
      </c>
      <c r="K27" s="246" t="str">
        <f>IFERROR(VLOOKUP(J27,Escaninhos!$B$2:$D$212,3,FALSE),0)</f>
        <v>SS1</v>
      </c>
      <c r="L27" s="245">
        <f>IFERROR(VLOOKUP(J27,Escaninhos!$B$2:$D$211,2),0)</f>
        <v>2.39</v>
      </c>
      <c r="M27" s="259">
        <f>VLOOKUP(B27,Piloto!$B$77:$H$401,7,0)</f>
        <v>9815.7246879334252</v>
      </c>
      <c r="N27" s="247">
        <f t="shared" si="1"/>
        <v>9815.7246879334252</v>
      </c>
      <c r="O27" s="278">
        <f t="shared" si="9"/>
        <v>566171</v>
      </c>
      <c r="P27" s="247">
        <f t="shared" si="2"/>
        <v>22646.84</v>
      </c>
      <c r="Q27" s="247">
        <f t="shared" si="3"/>
        <v>11323.42</v>
      </c>
      <c r="R27" s="247">
        <f t="shared" si="4"/>
        <v>2830.855</v>
      </c>
      <c r="S27" s="247">
        <f t="shared" si="5"/>
        <v>22646.84</v>
      </c>
      <c r="T27" s="247">
        <f t="shared" si="6"/>
        <v>28308.550000000003</v>
      </c>
      <c r="U27" s="248">
        <f t="shared" si="7"/>
        <v>212314.125</v>
      </c>
      <c r="V27" s="189"/>
      <c r="W27" s="188">
        <f t="shared" si="8"/>
        <v>353856.875</v>
      </c>
      <c r="X27" t="str">
        <f>VLOOKUP(B27,Piloto!$B$79:$E$401,4,0)</f>
        <v>Disponível</v>
      </c>
      <c r="Y27" s="120"/>
      <c r="Z27" s="120"/>
      <c r="AB27" s="333">
        <v>45017</v>
      </c>
    </row>
    <row r="28" spans="1:28" ht="22.5" hidden="1" customHeight="1">
      <c r="A28" s="47">
        <v>5</v>
      </c>
      <c r="B28" s="282">
        <v>405</v>
      </c>
      <c r="C28" s="243">
        <f t="shared" si="10"/>
        <v>59.77</v>
      </c>
      <c r="D28" s="243">
        <f t="shared" si="11"/>
        <v>51.78</v>
      </c>
      <c r="E28" s="244">
        <v>46.28</v>
      </c>
      <c r="F28" s="243">
        <v>5.5</v>
      </c>
      <c r="G28" s="243"/>
      <c r="H28" s="249">
        <v>283</v>
      </c>
      <c r="I28" s="245" t="str">
        <f>VLOOKUP(H28,'Vagas de Garagem'!$B$1:$C$327,2,FALSE)</f>
        <v>G2</v>
      </c>
      <c r="J28" s="246">
        <v>177</v>
      </c>
      <c r="K28" s="246" t="str">
        <f>IFERROR(VLOOKUP(J28,Escaninhos!$B$2:$D$212,3,FALSE),0)</f>
        <v>PG2</v>
      </c>
      <c r="L28" s="245">
        <f>IFERROR(VLOOKUP(J28,Escaninhos!$B$2:$D$211,2),0)</f>
        <v>7.99</v>
      </c>
      <c r="M28" s="259">
        <f>VLOOKUP(B28,Piloto!$B$77:$H$401,7,0)</f>
        <v>9815.7269533210638</v>
      </c>
      <c r="N28" s="247">
        <f t="shared" si="1"/>
        <v>9815.7269533210638</v>
      </c>
      <c r="O28" s="278">
        <f t="shared" si="9"/>
        <v>586686</v>
      </c>
      <c r="P28" s="247">
        <f t="shared" si="2"/>
        <v>23467.439999999999</v>
      </c>
      <c r="Q28" s="247">
        <f t="shared" si="3"/>
        <v>11733.72</v>
      </c>
      <c r="R28" s="247">
        <f t="shared" si="4"/>
        <v>2933.43</v>
      </c>
      <c r="S28" s="247">
        <f t="shared" si="5"/>
        <v>23467.439999999999</v>
      </c>
      <c r="T28" s="247">
        <f t="shared" si="6"/>
        <v>29334.300000000003</v>
      </c>
      <c r="U28" s="248">
        <f t="shared" si="7"/>
        <v>220007.24999999997</v>
      </c>
      <c r="V28" s="189"/>
      <c r="W28" s="188">
        <f t="shared" si="8"/>
        <v>366678.75</v>
      </c>
      <c r="X28" t="str">
        <f>VLOOKUP(B28,Piloto!$B$79:$E$401,4,0)</f>
        <v>Contrato</v>
      </c>
      <c r="Y28" s="120"/>
      <c r="Z28" s="120"/>
      <c r="AB28" s="333">
        <v>45047</v>
      </c>
    </row>
    <row r="29" spans="1:28" ht="22.5" hidden="1" customHeight="1">
      <c r="A29" s="47">
        <v>6</v>
      </c>
      <c r="B29" s="282">
        <v>406</v>
      </c>
      <c r="C29" s="243">
        <f t="shared" si="10"/>
        <v>49.22</v>
      </c>
      <c r="D29" s="243">
        <f t="shared" si="11"/>
        <v>49.22</v>
      </c>
      <c r="E29" s="244">
        <v>44.18</v>
      </c>
      <c r="F29" s="243">
        <v>5.04</v>
      </c>
      <c r="G29" s="243"/>
      <c r="H29" s="249">
        <v>39</v>
      </c>
      <c r="I29" s="245" t="str">
        <f>VLOOKUP(H29,'Vagas de Garagem'!$B$1:$C$327,2,FALSE)</f>
        <v>SS2</v>
      </c>
      <c r="J29" s="246"/>
      <c r="K29" s="246">
        <f>IFERROR(VLOOKUP(J29,Escaninhos!$B$2:$D$212,3,FALSE),0)</f>
        <v>0</v>
      </c>
      <c r="L29" s="245">
        <f>IFERROR(VLOOKUP(J29,Escaninhos!$B$2:$D$211,2),0)</f>
        <v>0</v>
      </c>
      <c r="M29" s="259">
        <f>VLOOKUP(B29,Piloto!$B$77:$H$401,7,0)</f>
        <v>9815.7253149126373</v>
      </c>
      <c r="N29" s="247">
        <f t="shared" si="1"/>
        <v>9815.7253149126373</v>
      </c>
      <c r="O29" s="278">
        <f t="shared" si="9"/>
        <v>483130</v>
      </c>
      <c r="P29" s="247">
        <f t="shared" si="2"/>
        <v>19325.2</v>
      </c>
      <c r="Q29" s="247">
        <f t="shared" si="3"/>
        <v>9662.6</v>
      </c>
      <c r="R29" s="247">
        <f t="shared" si="4"/>
        <v>2415.65</v>
      </c>
      <c r="S29" s="247">
        <f t="shared" si="5"/>
        <v>19325.2</v>
      </c>
      <c r="T29" s="247">
        <f t="shared" si="6"/>
        <v>24156.5</v>
      </c>
      <c r="U29" s="248">
        <f t="shared" si="7"/>
        <v>181173.75</v>
      </c>
      <c r="V29" s="189"/>
      <c r="W29" s="188">
        <f t="shared" si="8"/>
        <v>301956.25</v>
      </c>
      <c r="X29" t="str">
        <f>VLOOKUP(B29,Piloto!$B$79:$E$401,4,0)</f>
        <v>Contrato</v>
      </c>
      <c r="Y29" s="120"/>
      <c r="Z29" s="120"/>
      <c r="AB29" s="333">
        <v>45078</v>
      </c>
    </row>
    <row r="30" spans="1:28" ht="22.5" hidden="1" customHeight="1">
      <c r="A30" s="47">
        <v>7</v>
      </c>
      <c r="B30" s="284">
        <v>407</v>
      </c>
      <c r="C30" s="237">
        <f t="shared" si="10"/>
        <v>113.32000000000001</v>
      </c>
      <c r="D30" s="237">
        <f t="shared" si="11"/>
        <v>108.03</v>
      </c>
      <c r="E30" s="237">
        <v>89.25</v>
      </c>
      <c r="F30" s="237">
        <v>18.78</v>
      </c>
      <c r="G30" s="237"/>
      <c r="H30" s="238" t="s">
        <v>1004</v>
      </c>
      <c r="I30" s="239" t="str">
        <f>VLOOKUP(H30,'Vagas de Garagem'!$B$1:$C$327,2,FALSE)</f>
        <v>SS2</v>
      </c>
      <c r="J30" s="240">
        <v>6</v>
      </c>
      <c r="K30" s="240" t="str">
        <f>IFERROR(VLOOKUP(J30,Escaninhos!$B$2:$D$212,3,FALSE),0)</f>
        <v>SS2</v>
      </c>
      <c r="L30" s="239">
        <f>IFERROR(VLOOKUP(J30,Escaninhos!$B$2:$D$211,2),0)</f>
        <v>5.29</v>
      </c>
      <c r="M30" s="241">
        <f>VLOOKUP(B30,Piloto!$B$77:$H$401,7,0)</f>
        <v>9815.7165548888097</v>
      </c>
      <c r="N30" s="241">
        <f t="shared" si="1"/>
        <v>9815.7165548888097</v>
      </c>
      <c r="O30" s="242">
        <f t="shared" si="9"/>
        <v>1112317</v>
      </c>
      <c r="P30" s="241">
        <f t="shared" si="2"/>
        <v>44492.68</v>
      </c>
      <c r="Q30" s="241">
        <f t="shared" si="3"/>
        <v>22246.34</v>
      </c>
      <c r="R30" s="241">
        <f t="shared" si="4"/>
        <v>5561.585</v>
      </c>
      <c r="S30" s="241">
        <f t="shared" si="5"/>
        <v>44492.68</v>
      </c>
      <c r="T30" s="241">
        <f t="shared" si="6"/>
        <v>55615.850000000006</v>
      </c>
      <c r="U30" s="242">
        <f t="shared" si="7"/>
        <v>417118.875</v>
      </c>
      <c r="V30" s="187"/>
      <c r="W30" s="186">
        <f t="shared" si="8"/>
        <v>695198.125</v>
      </c>
      <c r="X30" t="str">
        <f>VLOOKUP(B30,Piloto!$B$79:$E$401,4,0)</f>
        <v>Contrato</v>
      </c>
      <c r="Y30" s="120"/>
      <c r="Z30" s="120"/>
      <c r="AB30" s="333">
        <v>45108</v>
      </c>
    </row>
    <row r="31" spans="1:28" ht="22.5" customHeight="1">
      <c r="A31" s="47">
        <v>8</v>
      </c>
      <c r="B31" s="285">
        <v>408</v>
      </c>
      <c r="C31" s="244">
        <f t="shared" si="10"/>
        <v>79.97</v>
      </c>
      <c r="D31" s="244">
        <f t="shared" si="11"/>
        <v>77.459999999999994</v>
      </c>
      <c r="E31" s="253">
        <v>64.739999999999995</v>
      </c>
      <c r="F31" s="253">
        <v>12.72</v>
      </c>
      <c r="G31" s="244"/>
      <c r="H31" s="249">
        <v>31</v>
      </c>
      <c r="I31" s="245" t="str">
        <f>VLOOKUP(H31,'Vagas de Garagem'!$B$1:$C$327,2,FALSE)</f>
        <v>SS2</v>
      </c>
      <c r="J31" s="246">
        <v>18</v>
      </c>
      <c r="K31" s="246" t="str">
        <f>IFERROR(VLOOKUP(J31,Escaninhos!$B$2:$D$212,3,FALSE),0)</f>
        <v>SS2</v>
      </c>
      <c r="L31" s="245">
        <f>IFERROR(VLOOKUP(J31,Escaninhos!$B$2:$D$211,2),0)</f>
        <v>2.5099999999999998</v>
      </c>
      <c r="M31" s="257">
        <f>VLOOKUP(B31,Piloto!$B$77:$H$401,7,0)</f>
        <v>9624.5091909466046</v>
      </c>
      <c r="N31" s="257">
        <f t="shared" si="1"/>
        <v>9624.5091909466046</v>
      </c>
      <c r="O31" s="278">
        <f t="shared" si="9"/>
        <v>769672</v>
      </c>
      <c r="P31" s="259">
        <f t="shared" si="2"/>
        <v>30786.880000000001</v>
      </c>
      <c r="Q31" s="259">
        <f t="shared" si="3"/>
        <v>15393.44</v>
      </c>
      <c r="R31" s="259">
        <f t="shared" si="4"/>
        <v>3848.36</v>
      </c>
      <c r="S31" s="259">
        <f t="shared" si="5"/>
        <v>30786.880000000001</v>
      </c>
      <c r="T31" s="259">
        <f t="shared" si="6"/>
        <v>38483.599999999999</v>
      </c>
      <c r="U31" s="278">
        <f t="shared" si="7"/>
        <v>288627</v>
      </c>
      <c r="V31" s="279"/>
      <c r="W31" s="280">
        <f t="shared" si="8"/>
        <v>481045</v>
      </c>
      <c r="X31" t="str">
        <f>VLOOKUP(B31,Piloto!$B$79:$E$401,4,0)</f>
        <v>Disponível</v>
      </c>
      <c r="Y31" s="120"/>
      <c r="Z31" s="120"/>
      <c r="AB31" s="333">
        <v>45139</v>
      </c>
    </row>
    <row r="32" spans="1:28" ht="22.5" hidden="1" customHeight="1">
      <c r="A32" s="47">
        <v>9</v>
      </c>
      <c r="B32" s="282">
        <v>409</v>
      </c>
      <c r="C32" s="243">
        <f t="shared" si="10"/>
        <v>72.14</v>
      </c>
      <c r="D32" s="243">
        <f t="shared" si="11"/>
        <v>72.14</v>
      </c>
      <c r="E32" s="244">
        <v>66.09</v>
      </c>
      <c r="F32" s="243">
        <v>6.05</v>
      </c>
      <c r="G32" s="243"/>
      <c r="H32" s="249">
        <v>1</v>
      </c>
      <c r="I32" s="245" t="str">
        <f>VLOOKUP(H32,'Vagas de Garagem'!$B$1:$C$327,2,FALSE)</f>
        <v>SS2</v>
      </c>
      <c r="J32" s="246"/>
      <c r="K32" s="246">
        <f>IFERROR(VLOOKUP(J32,Escaninhos!$B$2:$D$212,3,FALSE),0)</f>
        <v>0</v>
      </c>
      <c r="L32" s="245">
        <f>IFERROR(VLOOKUP(J32,Escaninhos!$B$2:$D$211,2),0)</f>
        <v>0</v>
      </c>
      <c r="M32" s="259">
        <f>VLOOKUP(B32,Piloto!$B$77:$H$401,7,0)</f>
        <v>9624.5079013030227</v>
      </c>
      <c r="N32" s="247">
        <f t="shared" si="1"/>
        <v>9624.5079013030227</v>
      </c>
      <c r="O32" s="278">
        <f t="shared" si="9"/>
        <v>694312.00000000012</v>
      </c>
      <c r="P32" s="247">
        <f t="shared" si="2"/>
        <v>27772.480000000007</v>
      </c>
      <c r="Q32" s="247">
        <f t="shared" si="3"/>
        <v>13886.240000000003</v>
      </c>
      <c r="R32" s="247">
        <f t="shared" si="4"/>
        <v>3471.5600000000009</v>
      </c>
      <c r="S32" s="247">
        <f t="shared" si="5"/>
        <v>27772.480000000007</v>
      </c>
      <c r="T32" s="247">
        <f t="shared" si="6"/>
        <v>34715.600000000006</v>
      </c>
      <c r="U32" s="248">
        <f t="shared" si="7"/>
        <v>260367.00000000006</v>
      </c>
      <c r="V32" s="189"/>
      <c r="W32" s="188">
        <f t="shared" si="8"/>
        <v>433945.00000000006</v>
      </c>
      <c r="X32" t="str">
        <f>VLOOKUP(B32,Piloto!$B$79:$E$401,4,0)</f>
        <v>Contrato</v>
      </c>
      <c r="Y32" s="120"/>
      <c r="Z32" s="120"/>
      <c r="AB32" s="333">
        <v>45170</v>
      </c>
    </row>
    <row r="33" spans="1:28" ht="22.5" hidden="1" customHeight="1">
      <c r="A33" s="47">
        <v>10</v>
      </c>
      <c r="B33" s="282">
        <v>410</v>
      </c>
      <c r="C33" s="243">
        <f t="shared" si="10"/>
        <v>50.25</v>
      </c>
      <c r="D33" s="243">
        <f t="shared" si="11"/>
        <v>50.25</v>
      </c>
      <c r="E33" s="244">
        <v>42.98</v>
      </c>
      <c r="F33" s="243">
        <v>7.27</v>
      </c>
      <c r="G33" s="243"/>
      <c r="H33" s="249">
        <v>19</v>
      </c>
      <c r="I33" s="245" t="str">
        <f>VLOOKUP(H33,'Vagas de Garagem'!$B$1:$C$327,2,FALSE)</f>
        <v>SS2</v>
      </c>
      <c r="J33" s="246"/>
      <c r="K33" s="246">
        <f>IFERROR(VLOOKUP(J33,Escaninhos!$B$2:$D$212,3,FALSE),0)</f>
        <v>0</v>
      </c>
      <c r="L33" s="245">
        <f>IFERROR(VLOOKUP(J33,Escaninhos!$B$2:$D$211,2),0)</f>
        <v>0</v>
      </c>
      <c r="M33" s="259">
        <f>VLOOKUP(B33,Piloto!$B$77:$H$401,7,0)</f>
        <v>9815.7213930348262</v>
      </c>
      <c r="N33" s="247">
        <f t="shared" si="1"/>
        <v>9815.7213930348262</v>
      </c>
      <c r="O33" s="278">
        <f t="shared" si="9"/>
        <v>493240</v>
      </c>
      <c r="P33" s="247">
        <f t="shared" si="2"/>
        <v>19729.600000000002</v>
      </c>
      <c r="Q33" s="247">
        <f t="shared" si="3"/>
        <v>9864.8000000000011</v>
      </c>
      <c r="R33" s="247">
        <f t="shared" si="4"/>
        <v>2466.2000000000003</v>
      </c>
      <c r="S33" s="247">
        <f t="shared" si="5"/>
        <v>19729.600000000002</v>
      </c>
      <c r="T33" s="247">
        <f t="shared" si="6"/>
        <v>24662</v>
      </c>
      <c r="U33" s="248">
        <f t="shared" si="7"/>
        <v>184965</v>
      </c>
      <c r="V33" s="189"/>
      <c r="W33" s="188">
        <f t="shared" si="8"/>
        <v>308275</v>
      </c>
      <c r="X33" t="str">
        <f>VLOOKUP(B33,Piloto!$B$79:$E$401,4,0)</f>
        <v>Contrato</v>
      </c>
      <c r="Y33" s="120"/>
      <c r="Z33" s="120"/>
      <c r="AB33" s="333">
        <v>45200</v>
      </c>
    </row>
    <row r="34" spans="1:28" ht="22.5" customHeight="1">
      <c r="A34" s="47">
        <v>1</v>
      </c>
      <c r="B34" s="285">
        <v>501</v>
      </c>
      <c r="C34" s="244">
        <f t="shared" si="10"/>
        <v>86.98</v>
      </c>
      <c r="D34" s="244">
        <f t="shared" si="11"/>
        <v>81.67</v>
      </c>
      <c r="E34" s="253">
        <v>63.57</v>
      </c>
      <c r="F34" s="253">
        <v>18.100000000000001</v>
      </c>
      <c r="G34" s="244"/>
      <c r="H34" s="249">
        <v>140</v>
      </c>
      <c r="I34" s="245" t="str">
        <f>VLOOKUP(H34,'Vagas de Garagem'!$B$1:$C$327,2,FALSE)</f>
        <v>SS1</v>
      </c>
      <c r="J34" s="246">
        <v>52</v>
      </c>
      <c r="K34" s="246" t="str">
        <f>IFERROR(VLOOKUP(J34,Escaninhos!$B$2:$D$212,3,FALSE),0)</f>
        <v>SS1</v>
      </c>
      <c r="L34" s="245">
        <f>IFERROR(VLOOKUP(J34,Escaninhos!$B$2:$D$211,2),0)</f>
        <v>5.31</v>
      </c>
      <c r="M34" s="257">
        <f>VLOOKUP(B34,Piloto!$B$77:$H$401,7,0)</f>
        <v>9688.238675557599</v>
      </c>
      <c r="N34" s="257">
        <f t="shared" si="1"/>
        <v>9688.238675557599</v>
      </c>
      <c r="O34" s="278">
        <f t="shared" si="9"/>
        <v>842683</v>
      </c>
      <c r="P34" s="259">
        <f t="shared" si="2"/>
        <v>33707.32</v>
      </c>
      <c r="Q34" s="259">
        <f t="shared" si="3"/>
        <v>16853.66</v>
      </c>
      <c r="R34" s="259">
        <f t="shared" si="4"/>
        <v>4213.415</v>
      </c>
      <c r="S34" s="259">
        <f t="shared" si="5"/>
        <v>33707.32</v>
      </c>
      <c r="T34" s="259">
        <f t="shared" si="6"/>
        <v>42134.15</v>
      </c>
      <c r="U34" s="278">
        <f t="shared" si="7"/>
        <v>316006.125</v>
      </c>
      <c r="V34" s="279"/>
      <c r="W34" s="280">
        <f t="shared" si="8"/>
        <v>526676.875</v>
      </c>
      <c r="X34" t="str">
        <f>VLOOKUP(B34,Piloto!$B$79:$E$401,4,0)</f>
        <v>Disponível</v>
      </c>
      <c r="Y34" s="120"/>
      <c r="Z34" s="120"/>
      <c r="AB34" s="333">
        <v>45231</v>
      </c>
    </row>
    <row r="35" spans="1:28" ht="22.5" customHeight="1">
      <c r="A35" s="47">
        <v>2</v>
      </c>
      <c r="B35" s="284">
        <v>502</v>
      </c>
      <c r="C35" s="237">
        <f t="shared" si="10"/>
        <v>81.260000000000005</v>
      </c>
      <c r="D35" s="237">
        <f t="shared" si="11"/>
        <v>76.64</v>
      </c>
      <c r="E35" s="237">
        <v>61.99</v>
      </c>
      <c r="F35" s="237">
        <v>14.65</v>
      </c>
      <c r="G35" s="237"/>
      <c r="H35" s="238">
        <v>75</v>
      </c>
      <c r="I35" s="239" t="str">
        <f>VLOOKUP(H35,'Vagas de Garagem'!$B$1:$C$327,2,FALSE)</f>
        <v>SS1</v>
      </c>
      <c r="J35" s="240">
        <v>36</v>
      </c>
      <c r="K35" s="240" t="str">
        <f>IFERROR(VLOOKUP(J35,Escaninhos!$B$2:$D$212,3,FALSE),0)</f>
        <v>SS1</v>
      </c>
      <c r="L35" s="239">
        <f>IFERROR(VLOOKUP(J35,Escaninhos!$B$2:$D$211,2),0)</f>
        <v>4.62</v>
      </c>
      <c r="M35" s="241">
        <f>VLOOKUP(B35,Piloto!$B$77:$H$401,7,0)</f>
        <v>9879.4609894166861</v>
      </c>
      <c r="N35" s="241">
        <f t="shared" si="1"/>
        <v>9879.4609894166861</v>
      </c>
      <c r="O35" s="242">
        <f t="shared" si="9"/>
        <v>802805</v>
      </c>
      <c r="P35" s="241">
        <f t="shared" si="2"/>
        <v>32112.2</v>
      </c>
      <c r="Q35" s="241">
        <f t="shared" si="3"/>
        <v>16056.1</v>
      </c>
      <c r="R35" s="241">
        <f t="shared" si="4"/>
        <v>4014.0250000000001</v>
      </c>
      <c r="S35" s="241">
        <f t="shared" si="5"/>
        <v>32112.2</v>
      </c>
      <c r="T35" s="241">
        <f t="shared" si="6"/>
        <v>40140.25</v>
      </c>
      <c r="U35" s="242">
        <f t="shared" si="7"/>
        <v>301051.875</v>
      </c>
      <c r="V35" s="187"/>
      <c r="W35" s="186">
        <f t="shared" si="8"/>
        <v>501753.125</v>
      </c>
      <c r="X35" t="str">
        <f>VLOOKUP(B35,Piloto!$B$79:$E$401,4,0)</f>
        <v>Disponível</v>
      </c>
      <c r="Y35" s="120"/>
      <c r="Z35" s="120"/>
      <c r="AB35" s="333">
        <v>45261</v>
      </c>
    </row>
    <row r="36" spans="1:28" ht="22.5" customHeight="1">
      <c r="A36" s="47">
        <v>3</v>
      </c>
      <c r="B36" s="285">
        <v>503</v>
      </c>
      <c r="C36" s="244">
        <f t="shared" si="10"/>
        <v>84.95</v>
      </c>
      <c r="D36" s="244">
        <f t="shared" si="11"/>
        <v>80.45</v>
      </c>
      <c r="E36" s="253">
        <v>62.74</v>
      </c>
      <c r="F36" s="253">
        <v>17.71</v>
      </c>
      <c r="G36" s="244"/>
      <c r="H36" s="249">
        <v>76</v>
      </c>
      <c r="I36" s="245" t="str">
        <f>VLOOKUP(H36,'Vagas de Garagem'!$B$1:$C$327,2,FALSE)</f>
        <v>SS1</v>
      </c>
      <c r="J36" s="246">
        <v>35</v>
      </c>
      <c r="K36" s="246" t="str">
        <f>IFERROR(VLOOKUP(J36,Escaninhos!$B$2:$D$212,3,FALSE),0)</f>
        <v>SS1</v>
      </c>
      <c r="L36" s="245">
        <f>IFERROR(VLOOKUP(J36,Escaninhos!$B$2:$D$211,2),0)</f>
        <v>4.5</v>
      </c>
      <c r="M36" s="257">
        <f>VLOOKUP(B36,Piloto!$B$77:$H$401,7,0)</f>
        <v>9688.2401412595646</v>
      </c>
      <c r="N36" s="257">
        <f t="shared" si="1"/>
        <v>9688.2401412595646</v>
      </c>
      <c r="O36" s="278">
        <f t="shared" si="9"/>
        <v>823016</v>
      </c>
      <c r="P36" s="259">
        <f t="shared" si="2"/>
        <v>32920.639999999999</v>
      </c>
      <c r="Q36" s="259">
        <f t="shared" si="3"/>
        <v>16460.32</v>
      </c>
      <c r="R36" s="259">
        <f t="shared" si="4"/>
        <v>4115.08</v>
      </c>
      <c r="S36" s="259">
        <f t="shared" si="5"/>
        <v>32920.639999999999</v>
      </c>
      <c r="T36" s="259">
        <f t="shared" si="6"/>
        <v>41150.800000000003</v>
      </c>
      <c r="U36" s="278">
        <f t="shared" si="7"/>
        <v>308631</v>
      </c>
      <c r="V36" s="279"/>
      <c r="W36" s="280">
        <f t="shared" si="8"/>
        <v>514385</v>
      </c>
      <c r="X36" t="str">
        <f>VLOOKUP(B36,Piloto!$B$79:$E$401,4,0)</f>
        <v>Disponível</v>
      </c>
      <c r="Y36" s="120"/>
      <c r="Z36" s="120"/>
      <c r="AB36" s="333">
        <v>45292</v>
      </c>
    </row>
    <row r="37" spans="1:28" ht="22.5" hidden="1" customHeight="1">
      <c r="A37" s="47">
        <v>4</v>
      </c>
      <c r="B37" s="282">
        <v>504</v>
      </c>
      <c r="C37" s="243">
        <f t="shared" si="10"/>
        <v>50.49</v>
      </c>
      <c r="D37" s="243">
        <f t="shared" si="11"/>
        <v>50.49</v>
      </c>
      <c r="E37" s="244">
        <v>43.06</v>
      </c>
      <c r="F37" s="243">
        <v>7.43</v>
      </c>
      <c r="G37" s="243"/>
      <c r="H37" s="249">
        <v>20</v>
      </c>
      <c r="I37" s="245" t="str">
        <f>VLOOKUP(H37,'Vagas de Garagem'!$B$1:$C$327,2,FALSE)</f>
        <v>SS2</v>
      </c>
      <c r="J37" s="246"/>
      <c r="K37" s="246">
        <f>IFERROR(VLOOKUP(J37,Escaninhos!$B$2:$D$212,3,FALSE),0)</f>
        <v>0</v>
      </c>
      <c r="L37" s="245">
        <f>IFERROR(VLOOKUP(J37,Escaninhos!$B$2:$D$211,2),0)</f>
        <v>0</v>
      </c>
      <c r="M37" s="259">
        <f>VLOOKUP(B37,Piloto!$B$77:$H$401,7,0)</f>
        <v>9879.4612794612785</v>
      </c>
      <c r="N37" s="247">
        <f t="shared" si="1"/>
        <v>9879.4612794612785</v>
      </c>
      <c r="O37" s="278">
        <f t="shared" si="9"/>
        <v>498814</v>
      </c>
      <c r="P37" s="247">
        <f t="shared" si="2"/>
        <v>19952.560000000001</v>
      </c>
      <c r="Q37" s="247">
        <f t="shared" si="3"/>
        <v>9976.2800000000007</v>
      </c>
      <c r="R37" s="247">
        <f t="shared" si="4"/>
        <v>2494.0700000000002</v>
      </c>
      <c r="S37" s="247">
        <f t="shared" si="5"/>
        <v>19952.560000000001</v>
      </c>
      <c r="T37" s="247">
        <f t="shared" si="6"/>
        <v>24940.7</v>
      </c>
      <c r="U37" s="248">
        <f t="shared" si="7"/>
        <v>187055.25000000003</v>
      </c>
      <c r="V37" s="189"/>
      <c r="W37" s="188">
        <f t="shared" si="8"/>
        <v>311758.75</v>
      </c>
      <c r="X37" t="str">
        <f>VLOOKUP(B37,Piloto!$B$79:$E$401,4,0)</f>
        <v>Contrato</v>
      </c>
      <c r="Y37" s="120"/>
      <c r="Z37" s="120"/>
      <c r="AB37" s="333">
        <v>45323</v>
      </c>
    </row>
    <row r="38" spans="1:28" ht="22.5" hidden="1" customHeight="1">
      <c r="A38" s="47">
        <v>5</v>
      </c>
      <c r="B38" s="282">
        <v>505</v>
      </c>
      <c r="C38" s="243">
        <f t="shared" si="10"/>
        <v>51.78</v>
      </c>
      <c r="D38" s="243">
        <f t="shared" si="11"/>
        <v>51.78</v>
      </c>
      <c r="E38" s="244">
        <v>46.28</v>
      </c>
      <c r="F38" s="243">
        <v>5.5</v>
      </c>
      <c r="G38" s="243"/>
      <c r="H38" s="249">
        <v>10</v>
      </c>
      <c r="I38" s="245" t="str">
        <f>VLOOKUP(H38,'Vagas de Garagem'!$B$1:$C$327,2,FALSE)</f>
        <v>SS2</v>
      </c>
      <c r="J38" s="246"/>
      <c r="K38" s="246">
        <f>IFERROR(VLOOKUP(J38,Escaninhos!$B$2:$D$212,3,FALSE),0)</f>
        <v>0</v>
      </c>
      <c r="L38" s="245">
        <f>IFERROR(VLOOKUP(J38,Escaninhos!$B$2:$D$211,2),0)</f>
        <v>0</v>
      </c>
      <c r="M38" s="259">
        <f>VLOOKUP(B38,Piloto!$B$77:$H$401,7,0)</f>
        <v>9879.4515256855921</v>
      </c>
      <c r="N38" s="247">
        <f t="shared" si="1"/>
        <v>9879.4515256855921</v>
      </c>
      <c r="O38" s="278">
        <f t="shared" si="9"/>
        <v>511557.99999999994</v>
      </c>
      <c r="P38" s="247">
        <f t="shared" si="2"/>
        <v>20462.32</v>
      </c>
      <c r="Q38" s="247">
        <f t="shared" si="3"/>
        <v>10231.16</v>
      </c>
      <c r="R38" s="247">
        <f t="shared" si="4"/>
        <v>2557.79</v>
      </c>
      <c r="S38" s="247">
        <f t="shared" si="5"/>
        <v>20462.32</v>
      </c>
      <c r="T38" s="247">
        <f t="shared" si="6"/>
        <v>25577.899999999998</v>
      </c>
      <c r="U38" s="248">
        <f t="shared" si="7"/>
        <v>191834.25</v>
      </c>
      <c r="V38" s="189"/>
      <c r="W38" s="188">
        <f t="shared" si="8"/>
        <v>319723.74999999994</v>
      </c>
      <c r="X38" t="str">
        <f>VLOOKUP(B38,Piloto!$B$79:$E$401,4,0)</f>
        <v>Contrato</v>
      </c>
      <c r="Y38" s="120"/>
      <c r="Z38" s="120"/>
      <c r="AB38" s="333">
        <v>45352</v>
      </c>
    </row>
    <row r="39" spans="1:28" ht="22.5" hidden="1" customHeight="1">
      <c r="A39" s="47">
        <v>6</v>
      </c>
      <c r="B39" s="282">
        <v>506</v>
      </c>
      <c r="C39" s="243">
        <f t="shared" si="10"/>
        <v>49.22</v>
      </c>
      <c r="D39" s="243">
        <f t="shared" si="11"/>
        <v>49.22</v>
      </c>
      <c r="E39" s="244">
        <v>44.18</v>
      </c>
      <c r="F39" s="243">
        <v>5.04</v>
      </c>
      <c r="G39" s="243"/>
      <c r="H39" s="249">
        <v>9</v>
      </c>
      <c r="I39" s="245" t="str">
        <f>VLOOKUP(H39,'Vagas de Garagem'!$B$1:$C$327,2,FALSE)</f>
        <v>SS2</v>
      </c>
      <c r="J39" s="246"/>
      <c r="K39" s="246">
        <f>IFERROR(VLOOKUP(J39,Escaninhos!$B$2:$D$212,3,FALSE),0)</f>
        <v>0</v>
      </c>
      <c r="L39" s="245">
        <f>IFERROR(VLOOKUP(J39,Escaninhos!$B$2:$D$211,2),0)</f>
        <v>0</v>
      </c>
      <c r="M39" s="259">
        <f>VLOOKUP(B39,Piloto!$B$77:$H$401,7,0)</f>
        <v>9879.4595692807798</v>
      </c>
      <c r="N39" s="247">
        <f t="shared" si="1"/>
        <v>9879.4595692807798</v>
      </c>
      <c r="O39" s="278">
        <f t="shared" si="9"/>
        <v>486266.99999999994</v>
      </c>
      <c r="P39" s="247">
        <f t="shared" si="2"/>
        <v>19450.679999999997</v>
      </c>
      <c r="Q39" s="247">
        <f t="shared" si="3"/>
        <v>9725.3399999999983</v>
      </c>
      <c r="R39" s="247">
        <f t="shared" si="4"/>
        <v>2431.3349999999996</v>
      </c>
      <c r="S39" s="247">
        <f t="shared" si="5"/>
        <v>19450.679999999997</v>
      </c>
      <c r="T39" s="247">
        <f t="shared" si="6"/>
        <v>24313.35</v>
      </c>
      <c r="U39" s="248">
        <f t="shared" si="7"/>
        <v>182350.125</v>
      </c>
      <c r="V39" s="189"/>
      <c r="W39" s="188">
        <f t="shared" si="8"/>
        <v>303916.87499999994</v>
      </c>
      <c r="X39" t="str">
        <f>VLOOKUP(B39,Piloto!$B$79:$E$401,4,0)</f>
        <v>Contrato</v>
      </c>
      <c r="Y39" s="120"/>
      <c r="Z39" s="120"/>
      <c r="AB39" s="333">
        <v>45383</v>
      </c>
    </row>
    <row r="40" spans="1:28" ht="22.5" customHeight="1">
      <c r="A40" s="47">
        <v>7</v>
      </c>
      <c r="B40" s="284">
        <v>507</v>
      </c>
      <c r="C40" s="237">
        <f t="shared" si="10"/>
        <v>112.6</v>
      </c>
      <c r="D40" s="237">
        <f t="shared" si="11"/>
        <v>108.53</v>
      </c>
      <c r="E40" s="237">
        <v>89.25</v>
      </c>
      <c r="F40" s="237">
        <v>19.28</v>
      </c>
      <c r="G40" s="237"/>
      <c r="H40" s="238" t="s">
        <v>1024</v>
      </c>
      <c r="I40" s="239" t="str">
        <f>VLOOKUP(H40,'Vagas de Garagem'!$B$1:$C$327,2,FALSE)</f>
        <v>SS2</v>
      </c>
      <c r="J40" s="240">
        <v>7</v>
      </c>
      <c r="K40" s="240" t="str">
        <f>IFERROR(VLOOKUP(J40,Escaninhos!$B$2:$D$212,3,FALSE),0)</f>
        <v>SS2</v>
      </c>
      <c r="L40" s="239">
        <f>IFERROR(VLOOKUP(J40,Escaninhos!$B$2:$D$211,2),0)</f>
        <v>4.07</v>
      </c>
      <c r="M40" s="241">
        <f>VLOOKUP(B40,Piloto!$B$77:$H$401,7,0)</f>
        <v>9943.1971580817062</v>
      </c>
      <c r="N40" s="241">
        <f t="shared" si="1"/>
        <v>9943.1971580817062</v>
      </c>
      <c r="O40" s="242">
        <f t="shared" si="9"/>
        <v>1119604</v>
      </c>
      <c r="P40" s="241">
        <f t="shared" si="2"/>
        <v>44784.160000000003</v>
      </c>
      <c r="Q40" s="241">
        <f t="shared" si="3"/>
        <v>22392.080000000002</v>
      </c>
      <c r="R40" s="241">
        <f t="shared" si="4"/>
        <v>5598.02</v>
      </c>
      <c r="S40" s="241">
        <f t="shared" si="5"/>
        <v>44784.160000000003</v>
      </c>
      <c r="T40" s="241">
        <f t="shared" si="6"/>
        <v>55980.200000000004</v>
      </c>
      <c r="U40" s="242">
        <f t="shared" si="7"/>
        <v>419851.5</v>
      </c>
      <c r="V40" s="187"/>
      <c r="W40" s="186">
        <f t="shared" si="8"/>
        <v>699752.5</v>
      </c>
      <c r="X40" t="str">
        <f>VLOOKUP(B40,Piloto!$B$79:$E$401,4,0)</f>
        <v>Disponível</v>
      </c>
      <c r="Y40" s="120"/>
      <c r="Z40" s="120"/>
      <c r="AB40" s="333">
        <v>45413</v>
      </c>
    </row>
    <row r="41" spans="1:28" ht="22.35" customHeight="1">
      <c r="A41" s="47">
        <v>8</v>
      </c>
      <c r="B41" s="285">
        <v>508</v>
      </c>
      <c r="C41" s="244">
        <f t="shared" si="10"/>
        <v>81.39</v>
      </c>
      <c r="D41" s="244">
        <f t="shared" si="11"/>
        <v>77.459999999999994</v>
      </c>
      <c r="E41" s="253">
        <v>64.739999999999995</v>
      </c>
      <c r="F41" s="253">
        <v>12.72</v>
      </c>
      <c r="G41" s="244"/>
      <c r="H41" s="249">
        <v>77</v>
      </c>
      <c r="I41" s="245" t="str">
        <f>VLOOKUP(H41,'Vagas de Garagem'!$B$1:$C$327,2,FALSE)</f>
        <v>SS1</v>
      </c>
      <c r="J41" s="246">
        <v>34</v>
      </c>
      <c r="K41" s="246" t="str">
        <f>IFERROR(VLOOKUP(J41,Escaninhos!$B$2:$D$212,3,FALSE),0)</f>
        <v>SS1</v>
      </c>
      <c r="L41" s="245">
        <f>IFERROR(VLOOKUP(J41,Escaninhos!$B$2:$D$211,2),0)</f>
        <v>3.93</v>
      </c>
      <c r="M41" s="257">
        <f>VLOOKUP(B41,Piloto!$B$77:$H$401,7,0)</f>
        <v>9688.2417987467743</v>
      </c>
      <c r="N41" s="257">
        <f t="shared" si="1"/>
        <v>9688.2417987467743</v>
      </c>
      <c r="O41" s="278">
        <f t="shared" si="9"/>
        <v>788526</v>
      </c>
      <c r="P41" s="259">
        <f t="shared" si="2"/>
        <v>31541.040000000001</v>
      </c>
      <c r="Q41" s="259">
        <f t="shared" si="3"/>
        <v>15770.52</v>
      </c>
      <c r="R41" s="259">
        <f t="shared" si="4"/>
        <v>3942.63</v>
      </c>
      <c r="S41" s="259">
        <f t="shared" si="5"/>
        <v>31541.040000000001</v>
      </c>
      <c r="T41" s="259">
        <f t="shared" si="6"/>
        <v>39426.300000000003</v>
      </c>
      <c r="U41" s="278">
        <f t="shared" si="7"/>
        <v>295697.25</v>
      </c>
      <c r="V41" s="279"/>
      <c r="W41" s="280">
        <f t="shared" si="8"/>
        <v>492828.75</v>
      </c>
      <c r="X41" t="str">
        <f>VLOOKUP(B41,Piloto!$B$79:$E$401,4,0)</f>
        <v>Disponível</v>
      </c>
      <c r="Y41" s="120"/>
      <c r="Z41" s="120"/>
      <c r="AB41" s="333">
        <v>45444</v>
      </c>
    </row>
    <row r="42" spans="1:28" ht="22.5" hidden="1" customHeight="1">
      <c r="A42" s="47">
        <v>9</v>
      </c>
      <c r="B42" s="282">
        <v>509</v>
      </c>
      <c r="C42" s="243">
        <f t="shared" si="10"/>
        <v>76.92</v>
      </c>
      <c r="D42" s="243">
        <f t="shared" si="11"/>
        <v>72.14</v>
      </c>
      <c r="E42" s="244">
        <v>66.09</v>
      </c>
      <c r="F42" s="243">
        <v>6.05</v>
      </c>
      <c r="G42" s="243"/>
      <c r="H42" s="249">
        <v>279</v>
      </c>
      <c r="I42" s="245" t="str">
        <f>VLOOKUP(H42,'Vagas de Garagem'!$B$1:$C$327,2,FALSE)</f>
        <v>G2</v>
      </c>
      <c r="J42" s="246">
        <v>172</v>
      </c>
      <c r="K42" s="246" t="str">
        <f>IFERROR(VLOOKUP(J42,Escaninhos!$B$2:$D$212,3,FALSE),0)</f>
        <v>PG2</v>
      </c>
      <c r="L42" s="245">
        <f>IFERROR(VLOOKUP(J42,Escaninhos!$B$2:$D$211,2),0)</f>
        <v>4.78</v>
      </c>
      <c r="M42" s="259">
        <f>VLOOKUP(B42,Piloto!$B$77:$H$401,7,0)</f>
        <v>9688.2475299011967</v>
      </c>
      <c r="N42" s="247">
        <f t="shared" si="1"/>
        <v>9688.2475299011967</v>
      </c>
      <c r="O42" s="278">
        <f t="shared" si="9"/>
        <v>745220.00000000012</v>
      </c>
      <c r="P42" s="247">
        <f t="shared" si="2"/>
        <v>29808.800000000007</v>
      </c>
      <c r="Q42" s="247">
        <f t="shared" si="3"/>
        <v>14904.400000000003</v>
      </c>
      <c r="R42" s="247">
        <f t="shared" si="4"/>
        <v>3726.1000000000008</v>
      </c>
      <c r="S42" s="247">
        <f t="shared" si="5"/>
        <v>29808.800000000007</v>
      </c>
      <c r="T42" s="247">
        <f t="shared" si="6"/>
        <v>37261.000000000007</v>
      </c>
      <c r="U42" s="248">
        <f t="shared" si="7"/>
        <v>279457.50000000006</v>
      </c>
      <c r="V42" s="189"/>
      <c r="W42" s="188">
        <f t="shared" si="8"/>
        <v>465762.50000000006</v>
      </c>
      <c r="X42" t="str">
        <f>VLOOKUP(B42,Piloto!$B$79:$E$401,4,0)</f>
        <v>Contrato</v>
      </c>
      <c r="Y42" s="120"/>
      <c r="Z42" s="120"/>
      <c r="AB42" s="333">
        <v>45474</v>
      </c>
    </row>
    <row r="43" spans="1:28" ht="22.5" hidden="1" customHeight="1">
      <c r="A43" s="47">
        <v>10</v>
      </c>
      <c r="B43" s="282">
        <v>510</v>
      </c>
      <c r="C43" s="243">
        <f t="shared" si="10"/>
        <v>50.25</v>
      </c>
      <c r="D43" s="243">
        <f t="shared" si="11"/>
        <v>50.25</v>
      </c>
      <c r="E43" s="244">
        <v>42.98</v>
      </c>
      <c r="F43" s="243">
        <v>7.27</v>
      </c>
      <c r="G43" s="243"/>
      <c r="H43" s="249">
        <v>21</v>
      </c>
      <c r="I43" s="245" t="str">
        <f>VLOOKUP(H43,'Vagas de Garagem'!$B$1:$C$327,2,FALSE)</f>
        <v>SS2</v>
      </c>
      <c r="J43" s="246"/>
      <c r="K43" s="246">
        <f>IFERROR(VLOOKUP(J43,Escaninhos!$B$2:$D$212,3,FALSE),0)</f>
        <v>0</v>
      </c>
      <c r="L43" s="245">
        <f>IFERROR(VLOOKUP(J43,Escaninhos!$B$2:$D$211,2),0)</f>
        <v>0</v>
      </c>
      <c r="M43" s="259">
        <f>VLOOKUP(B43,Piloto!$B$77:$H$401,7,0)</f>
        <v>9879.4626865671635</v>
      </c>
      <c r="N43" s="247">
        <f t="shared" si="1"/>
        <v>9879.4626865671635</v>
      </c>
      <c r="O43" s="278">
        <f t="shared" si="9"/>
        <v>496442.99999999994</v>
      </c>
      <c r="P43" s="247">
        <f t="shared" si="2"/>
        <v>19857.719999999998</v>
      </c>
      <c r="Q43" s="247">
        <f t="shared" si="3"/>
        <v>9928.8599999999988</v>
      </c>
      <c r="R43" s="247">
        <f t="shared" si="4"/>
        <v>2482.2149999999997</v>
      </c>
      <c r="S43" s="247">
        <f t="shared" si="5"/>
        <v>19857.719999999998</v>
      </c>
      <c r="T43" s="247">
        <f t="shared" si="6"/>
        <v>24822.149999999998</v>
      </c>
      <c r="U43" s="248">
        <f t="shared" si="7"/>
        <v>186166.12499999997</v>
      </c>
      <c r="V43" s="189"/>
      <c r="W43" s="188">
        <f t="shared" si="8"/>
        <v>310276.87499999994</v>
      </c>
      <c r="X43" t="str">
        <f>VLOOKUP(B43,Piloto!$B$79:$E$401,4,0)</f>
        <v>Contrato</v>
      </c>
      <c r="Y43" s="120"/>
      <c r="Z43" s="120"/>
      <c r="AB43" s="333">
        <v>45505</v>
      </c>
    </row>
    <row r="44" spans="1:28" ht="22.5" customHeight="1">
      <c r="A44" s="47">
        <v>1</v>
      </c>
      <c r="B44" s="285">
        <v>601</v>
      </c>
      <c r="C44" s="244">
        <f t="shared" si="10"/>
        <v>84.48</v>
      </c>
      <c r="D44" s="244">
        <f t="shared" si="11"/>
        <v>81.3</v>
      </c>
      <c r="E44" s="253">
        <v>63.57</v>
      </c>
      <c r="F44" s="253">
        <v>17.73</v>
      </c>
      <c r="G44" s="244"/>
      <c r="H44" s="249">
        <v>90</v>
      </c>
      <c r="I44" s="245" t="str">
        <f>VLOOKUP(H44,'Vagas de Garagem'!$B$1:$C$327,2,FALSE)</f>
        <v>SS1</v>
      </c>
      <c r="J44" s="246">
        <v>46</v>
      </c>
      <c r="K44" s="246" t="str">
        <f>IFERROR(VLOOKUP(J44,Escaninhos!$B$2:$D$212,3,FALSE),0)</f>
        <v>SS1</v>
      </c>
      <c r="L44" s="245">
        <f>IFERROR(VLOOKUP(J44,Escaninhos!$B$2:$D$211,2),0)</f>
        <v>3.18</v>
      </c>
      <c r="M44" s="257">
        <f>VLOOKUP(B44,Piloto!$B$77:$H$401,7,0)</f>
        <v>9751.976799242424</v>
      </c>
      <c r="N44" s="257">
        <f t="shared" si="1"/>
        <v>9751.976799242424</v>
      </c>
      <c r="O44" s="278">
        <f t="shared" si="9"/>
        <v>823847</v>
      </c>
      <c r="P44" s="259">
        <f t="shared" si="2"/>
        <v>32953.879999999997</v>
      </c>
      <c r="Q44" s="259">
        <f t="shared" si="3"/>
        <v>16476.939999999999</v>
      </c>
      <c r="R44" s="259">
        <f t="shared" si="4"/>
        <v>4119.2349999999997</v>
      </c>
      <c r="S44" s="259">
        <f t="shared" si="5"/>
        <v>32953.879999999997</v>
      </c>
      <c r="T44" s="259">
        <f t="shared" si="6"/>
        <v>41192.350000000006</v>
      </c>
      <c r="U44" s="278">
        <f t="shared" si="7"/>
        <v>308942.625</v>
      </c>
      <c r="V44" s="279"/>
      <c r="W44" s="280">
        <f t="shared" si="8"/>
        <v>514904.375</v>
      </c>
      <c r="X44" t="str">
        <f>VLOOKUP(B44,Piloto!$B$79:$E$401,4,0)</f>
        <v>Disponível</v>
      </c>
      <c r="Y44" s="120"/>
      <c r="Z44" s="120"/>
      <c r="AB44" s="333">
        <v>45536</v>
      </c>
    </row>
    <row r="45" spans="1:28" ht="22.5" customHeight="1">
      <c r="A45" s="47">
        <v>2</v>
      </c>
      <c r="B45" s="284">
        <v>602</v>
      </c>
      <c r="C45" s="237">
        <f t="shared" si="10"/>
        <v>80.03</v>
      </c>
      <c r="D45" s="237">
        <f t="shared" si="11"/>
        <v>76.63</v>
      </c>
      <c r="E45" s="237">
        <v>61.99</v>
      </c>
      <c r="F45" s="237">
        <v>14.64</v>
      </c>
      <c r="G45" s="237"/>
      <c r="H45" s="238">
        <v>89</v>
      </c>
      <c r="I45" s="239" t="str">
        <f>VLOOKUP(H45,'Vagas de Garagem'!$B$1:$C$327,2,FALSE)</f>
        <v>SS1</v>
      </c>
      <c r="J45" s="240">
        <v>45</v>
      </c>
      <c r="K45" s="240" t="str">
        <f>IFERROR(VLOOKUP(J45,Escaninhos!$B$2:$D$212,3,FALSE),0)</f>
        <v>SS1</v>
      </c>
      <c r="L45" s="239">
        <f>IFERROR(VLOOKUP(J45,Escaninhos!$B$2:$D$211,2),0)</f>
        <v>3.4</v>
      </c>
      <c r="M45" s="241">
        <f>VLOOKUP(B45,Piloto!$B$77:$H$401,7,0)</f>
        <v>10204.110958390604</v>
      </c>
      <c r="N45" s="241">
        <f t="shared" si="1"/>
        <v>10204.110958390604</v>
      </c>
      <c r="O45" s="242">
        <f t="shared" si="9"/>
        <v>816635</v>
      </c>
      <c r="P45" s="241">
        <f t="shared" si="2"/>
        <v>32665.4</v>
      </c>
      <c r="Q45" s="241">
        <f t="shared" si="3"/>
        <v>16332.7</v>
      </c>
      <c r="R45" s="241">
        <f t="shared" si="4"/>
        <v>4083.1750000000002</v>
      </c>
      <c r="S45" s="241">
        <f t="shared" si="5"/>
        <v>32665.4</v>
      </c>
      <c r="T45" s="241">
        <f t="shared" si="6"/>
        <v>40831.75</v>
      </c>
      <c r="U45" s="242">
        <f t="shared" si="7"/>
        <v>306238.125</v>
      </c>
      <c r="V45" s="187"/>
      <c r="W45" s="186">
        <f t="shared" si="8"/>
        <v>510396.875</v>
      </c>
      <c r="X45" t="str">
        <f>VLOOKUP(B45,Piloto!$B$79:$E$401,4,0)</f>
        <v>Disponível</v>
      </c>
      <c r="Y45" s="120"/>
      <c r="Z45" s="120"/>
      <c r="AB45" s="333">
        <v>45566</v>
      </c>
    </row>
    <row r="46" spans="1:28" ht="22.5" customHeight="1">
      <c r="A46" s="47">
        <v>3</v>
      </c>
      <c r="B46" s="285">
        <v>603</v>
      </c>
      <c r="C46" s="244">
        <f t="shared" si="10"/>
        <v>85.72</v>
      </c>
      <c r="D46" s="244">
        <f t="shared" si="11"/>
        <v>81.08</v>
      </c>
      <c r="E46" s="253">
        <v>62.74</v>
      </c>
      <c r="F46" s="253">
        <v>18.34</v>
      </c>
      <c r="G46" s="244"/>
      <c r="H46" s="249">
        <v>88</v>
      </c>
      <c r="I46" s="245" t="str">
        <f>VLOOKUP(H46,'Vagas de Garagem'!$B$1:$C$327,2,FALSE)</f>
        <v>SS1</v>
      </c>
      <c r="J46" s="246">
        <v>44</v>
      </c>
      <c r="K46" s="246" t="str">
        <f>IFERROR(VLOOKUP(J46,Escaninhos!$B$2:$D$212,3,FALSE),0)</f>
        <v>SS1</v>
      </c>
      <c r="L46" s="245">
        <f>IFERROR(VLOOKUP(J46,Escaninhos!$B$2:$D$211,2),0)</f>
        <v>4.6399999999999997</v>
      </c>
      <c r="M46" s="257">
        <f>VLOOKUP(B46,Piloto!$B$77:$H$401,7,0)</f>
        <v>9751.9832011199251</v>
      </c>
      <c r="N46" s="257">
        <f t="shared" si="1"/>
        <v>9751.9832011199251</v>
      </c>
      <c r="O46" s="278">
        <f t="shared" si="9"/>
        <v>835940</v>
      </c>
      <c r="P46" s="259">
        <f t="shared" si="2"/>
        <v>33437.599999999999</v>
      </c>
      <c r="Q46" s="259">
        <f t="shared" si="3"/>
        <v>16718.8</v>
      </c>
      <c r="R46" s="259">
        <f t="shared" si="4"/>
        <v>4179.7</v>
      </c>
      <c r="S46" s="259">
        <f t="shared" si="5"/>
        <v>33437.599999999999</v>
      </c>
      <c r="T46" s="259">
        <f t="shared" si="6"/>
        <v>41797</v>
      </c>
      <c r="U46" s="278">
        <f t="shared" si="7"/>
        <v>313477.5</v>
      </c>
      <c r="V46" s="279"/>
      <c r="W46" s="280">
        <f t="shared" si="8"/>
        <v>522462.5</v>
      </c>
      <c r="X46" t="str">
        <f>VLOOKUP(B46,Piloto!$B$79:$E$401,4,0)</f>
        <v>Disponível</v>
      </c>
      <c r="Y46" s="120"/>
      <c r="Z46" s="120"/>
      <c r="AB46" s="333">
        <v>45597</v>
      </c>
    </row>
    <row r="47" spans="1:28" ht="22.5" hidden="1" customHeight="1">
      <c r="A47" s="47">
        <v>4</v>
      </c>
      <c r="B47" s="282">
        <v>604</v>
      </c>
      <c r="C47" s="243">
        <f t="shared" si="10"/>
        <v>50.49</v>
      </c>
      <c r="D47" s="243">
        <f t="shared" si="11"/>
        <v>50.49</v>
      </c>
      <c r="E47" s="244">
        <v>43.06</v>
      </c>
      <c r="F47" s="243">
        <v>7.43</v>
      </c>
      <c r="G47" s="243"/>
      <c r="H47" s="245">
        <v>11</v>
      </c>
      <c r="I47" s="245" t="str">
        <f>VLOOKUP(H47,'Vagas de Garagem'!$B$1:$C$327,2,FALSE)</f>
        <v>SS2</v>
      </c>
      <c r="J47" s="246"/>
      <c r="K47" s="246">
        <f>IFERROR(VLOOKUP(J47,Escaninhos!$B$2:$D$212,3,FALSE),0)</f>
        <v>0</v>
      </c>
      <c r="L47" s="245">
        <f>IFERROR(VLOOKUP(J47,Escaninhos!$B$2:$D$211,2),0)</f>
        <v>0</v>
      </c>
      <c r="M47" s="259">
        <f>VLOOKUP(B47,Piloto!$B$77:$H$401,7,0)</f>
        <v>9943.1966726084374</v>
      </c>
      <c r="N47" s="247">
        <f t="shared" si="1"/>
        <v>9943.1966726084374</v>
      </c>
      <c r="O47" s="278">
        <f t="shared" si="9"/>
        <v>502032</v>
      </c>
      <c r="P47" s="247">
        <f t="shared" si="2"/>
        <v>20081.28</v>
      </c>
      <c r="Q47" s="247">
        <f t="shared" si="3"/>
        <v>10040.64</v>
      </c>
      <c r="R47" s="247">
        <f t="shared" si="4"/>
        <v>2510.16</v>
      </c>
      <c r="S47" s="247">
        <f t="shared" si="5"/>
        <v>20081.28</v>
      </c>
      <c r="T47" s="247">
        <f t="shared" si="6"/>
        <v>25101.600000000002</v>
      </c>
      <c r="U47" s="248">
        <f t="shared" si="7"/>
        <v>188262</v>
      </c>
      <c r="V47" s="189"/>
      <c r="W47" s="188">
        <f t="shared" si="8"/>
        <v>313770</v>
      </c>
      <c r="X47" t="str">
        <f>VLOOKUP(B47,Piloto!$B$79:$E$401,4,0)</f>
        <v>Contrato</v>
      </c>
      <c r="Y47" s="120"/>
      <c r="Z47" s="120"/>
      <c r="AB47" s="333">
        <v>45627</v>
      </c>
    </row>
    <row r="48" spans="1:28" ht="22.5" hidden="1" customHeight="1">
      <c r="A48" s="47">
        <v>5</v>
      </c>
      <c r="B48" s="282">
        <v>605</v>
      </c>
      <c r="C48" s="243">
        <f t="shared" si="10"/>
        <v>51.78</v>
      </c>
      <c r="D48" s="243">
        <f t="shared" si="11"/>
        <v>51.78</v>
      </c>
      <c r="E48" s="244">
        <v>46.28</v>
      </c>
      <c r="F48" s="243">
        <v>5.5</v>
      </c>
      <c r="G48" s="243"/>
      <c r="H48" s="249">
        <v>12</v>
      </c>
      <c r="I48" s="245" t="str">
        <f>VLOOKUP(H48,'Vagas de Garagem'!$B$1:$C$327,2,FALSE)</f>
        <v>SS2</v>
      </c>
      <c r="J48" s="246"/>
      <c r="K48" s="246">
        <f>IFERROR(VLOOKUP(J48,Escaninhos!$B$2:$D$212,3,FALSE),0)</f>
        <v>0</v>
      </c>
      <c r="L48" s="245">
        <f>IFERROR(VLOOKUP(J48,Escaninhos!$B$2:$D$211,2),0)</f>
        <v>0</v>
      </c>
      <c r="M48" s="259">
        <f>VLOOKUP(B48,Piloto!$B$77:$H$401,7,0)</f>
        <v>9943.2020084974884</v>
      </c>
      <c r="N48" s="247">
        <f t="shared" si="1"/>
        <v>9943.2020084974884</v>
      </c>
      <c r="O48" s="278">
        <f t="shared" si="9"/>
        <v>514858.99999999994</v>
      </c>
      <c r="P48" s="247">
        <f t="shared" si="2"/>
        <v>20594.359999999997</v>
      </c>
      <c r="Q48" s="247">
        <f t="shared" si="3"/>
        <v>10297.179999999998</v>
      </c>
      <c r="R48" s="247">
        <f t="shared" si="4"/>
        <v>2574.2949999999996</v>
      </c>
      <c r="S48" s="247">
        <f t="shared" si="5"/>
        <v>20594.359999999997</v>
      </c>
      <c r="T48" s="247">
        <f t="shared" si="6"/>
        <v>25742.949999999997</v>
      </c>
      <c r="U48" s="248">
        <f t="shared" si="7"/>
        <v>193072.125</v>
      </c>
      <c r="V48" s="189"/>
      <c r="W48" s="188">
        <f t="shared" si="8"/>
        <v>321786.87499999994</v>
      </c>
      <c r="X48" t="str">
        <f>VLOOKUP(B48,Piloto!$B$79:$E$401,4,0)</f>
        <v>Contrato</v>
      </c>
      <c r="Y48" s="120"/>
      <c r="Z48" s="120"/>
      <c r="AB48" s="333">
        <v>45658</v>
      </c>
    </row>
    <row r="49" spans="1:28" ht="22.5" hidden="1" customHeight="1">
      <c r="A49" s="47">
        <v>6</v>
      </c>
      <c r="B49" s="282">
        <v>606</v>
      </c>
      <c r="C49" s="243">
        <f t="shared" si="10"/>
        <v>49.22</v>
      </c>
      <c r="D49" s="243">
        <f t="shared" si="11"/>
        <v>49.22</v>
      </c>
      <c r="E49" s="244">
        <v>44.18</v>
      </c>
      <c r="F49" s="243">
        <v>5.04</v>
      </c>
      <c r="G49" s="243"/>
      <c r="H49" s="249">
        <v>25</v>
      </c>
      <c r="I49" s="245" t="str">
        <f>VLOOKUP(H49,'Vagas de Garagem'!$B$1:$C$327,2,FALSE)</f>
        <v>SS2</v>
      </c>
      <c r="J49" s="246"/>
      <c r="K49" s="246">
        <f>IFERROR(VLOOKUP(J49,Escaninhos!$B$2:$D$212,3,FALSE),0)</f>
        <v>0</v>
      </c>
      <c r="L49" s="245">
        <f>IFERROR(VLOOKUP(J49,Escaninhos!$B$2:$D$211,2),0)</f>
        <v>0</v>
      </c>
      <c r="M49" s="259">
        <f>VLOOKUP(B49,Piloto!$B$77:$H$401,7,0)</f>
        <v>9943.1938236489241</v>
      </c>
      <c r="N49" s="247">
        <f t="shared" si="1"/>
        <v>9943.1938236489241</v>
      </c>
      <c r="O49" s="278">
        <f t="shared" si="9"/>
        <v>489404.00000000006</v>
      </c>
      <c r="P49" s="247">
        <f t="shared" si="2"/>
        <v>19576.160000000003</v>
      </c>
      <c r="Q49" s="247">
        <f t="shared" si="3"/>
        <v>9788.0800000000017</v>
      </c>
      <c r="R49" s="247">
        <f t="shared" si="4"/>
        <v>2447.0200000000004</v>
      </c>
      <c r="S49" s="247">
        <f t="shared" si="5"/>
        <v>19576.160000000003</v>
      </c>
      <c r="T49" s="247">
        <f t="shared" si="6"/>
        <v>24470.200000000004</v>
      </c>
      <c r="U49" s="248">
        <f t="shared" si="7"/>
        <v>183526.50000000003</v>
      </c>
      <c r="V49" s="189"/>
      <c r="W49" s="188">
        <f t="shared" si="8"/>
        <v>305877.50000000006</v>
      </c>
      <c r="X49" t="str">
        <f>VLOOKUP(B49,Piloto!$B$79:$E$401,4,0)</f>
        <v>Contrato</v>
      </c>
      <c r="Y49" s="120"/>
      <c r="Z49" s="120"/>
      <c r="AB49" s="333">
        <v>45689</v>
      </c>
    </row>
    <row r="50" spans="1:28" ht="22.5" hidden="1" customHeight="1">
      <c r="A50" s="47">
        <v>7</v>
      </c>
      <c r="B50" s="284">
        <v>607</v>
      </c>
      <c r="C50" s="237">
        <f t="shared" si="10"/>
        <v>111.79</v>
      </c>
      <c r="D50" s="237">
        <f t="shared" si="11"/>
        <v>108.03</v>
      </c>
      <c r="E50" s="237">
        <v>89.25</v>
      </c>
      <c r="F50" s="237">
        <v>18.78</v>
      </c>
      <c r="G50" s="237"/>
      <c r="H50" s="238" t="s">
        <v>1045</v>
      </c>
      <c r="I50" s="239" t="str">
        <f>VLOOKUP(H50,'Vagas de Garagem'!$B$1:$C$327,2,FALSE)</f>
        <v>SS2</v>
      </c>
      <c r="J50" s="240">
        <v>26</v>
      </c>
      <c r="K50" s="240" t="str">
        <f>IFERROR(VLOOKUP(J50,Escaninhos!$B$2:$D$212,3,FALSE),0)</f>
        <v>SS2</v>
      </c>
      <c r="L50" s="239">
        <f>IFERROR(VLOOKUP(J50,Escaninhos!$B$2:$D$211,2),0)</f>
        <v>3.76</v>
      </c>
      <c r="M50" s="241">
        <f>VLOOKUP(B50,Piloto!$B$77:$H$401,7,0)</f>
        <v>10070.677162536898</v>
      </c>
      <c r="N50" s="241">
        <f t="shared" si="1"/>
        <v>10070.677162536898</v>
      </c>
      <c r="O50" s="242">
        <f t="shared" si="9"/>
        <v>1125801</v>
      </c>
      <c r="P50" s="241">
        <f t="shared" si="2"/>
        <v>45032.04</v>
      </c>
      <c r="Q50" s="241">
        <f t="shared" si="3"/>
        <v>22516.02</v>
      </c>
      <c r="R50" s="241">
        <f t="shared" si="4"/>
        <v>5629.0050000000001</v>
      </c>
      <c r="S50" s="241">
        <f t="shared" si="5"/>
        <v>45032.04</v>
      </c>
      <c r="T50" s="241">
        <f t="shared" si="6"/>
        <v>56290.05</v>
      </c>
      <c r="U50" s="242">
        <f t="shared" si="7"/>
        <v>422175.375</v>
      </c>
      <c r="V50" s="187"/>
      <c r="W50" s="186">
        <f t="shared" si="8"/>
        <v>703625.625</v>
      </c>
      <c r="X50" t="str">
        <f>VLOOKUP(B50,Piloto!$B$79:$E$401,4,0)</f>
        <v>Contrato</v>
      </c>
      <c r="Y50" s="120"/>
      <c r="Z50" s="120"/>
      <c r="AB50" s="333">
        <v>45717</v>
      </c>
    </row>
    <row r="51" spans="1:28" ht="22.5" customHeight="1">
      <c r="A51" s="47">
        <v>8</v>
      </c>
      <c r="B51" s="285">
        <v>608</v>
      </c>
      <c r="C51" s="244">
        <f t="shared" si="10"/>
        <v>80.959999999999994</v>
      </c>
      <c r="D51" s="244">
        <f t="shared" si="11"/>
        <v>77.459999999999994</v>
      </c>
      <c r="E51" s="253">
        <v>64.739999999999995</v>
      </c>
      <c r="F51" s="253">
        <v>12.72</v>
      </c>
      <c r="G51" s="244"/>
      <c r="H51" s="249">
        <v>113</v>
      </c>
      <c r="I51" s="245" t="str">
        <f>VLOOKUP(H51,'Vagas de Garagem'!$B$1:$C$327,2,FALSE)</f>
        <v>SS1</v>
      </c>
      <c r="J51" s="246">
        <v>39</v>
      </c>
      <c r="K51" s="246" t="str">
        <f>IFERROR(VLOOKUP(J51,Escaninhos!$B$2:$D$212,3,FALSE),0)</f>
        <v>SS1</v>
      </c>
      <c r="L51" s="245">
        <f>IFERROR(VLOOKUP(J51,Escaninhos!$B$2:$D$211,2),0)</f>
        <v>3.5</v>
      </c>
      <c r="M51" s="257">
        <f>VLOOKUP(B51,Piloto!$B$77:$H$401,7,0)</f>
        <v>9751.9762845849818</v>
      </c>
      <c r="N51" s="257">
        <f t="shared" si="1"/>
        <v>9751.9762845849818</v>
      </c>
      <c r="O51" s="278">
        <f t="shared" si="9"/>
        <v>789520.00000000012</v>
      </c>
      <c r="P51" s="259">
        <f t="shared" si="2"/>
        <v>31580.800000000007</v>
      </c>
      <c r="Q51" s="259">
        <f t="shared" si="3"/>
        <v>15790.400000000003</v>
      </c>
      <c r="R51" s="259">
        <f t="shared" si="4"/>
        <v>3947.6000000000008</v>
      </c>
      <c r="S51" s="259">
        <f t="shared" si="5"/>
        <v>31580.800000000007</v>
      </c>
      <c r="T51" s="259">
        <f t="shared" si="6"/>
        <v>39476.000000000007</v>
      </c>
      <c r="U51" s="278">
        <f t="shared" si="7"/>
        <v>296070.00000000006</v>
      </c>
      <c r="V51" s="279"/>
      <c r="W51" s="280">
        <f t="shared" si="8"/>
        <v>493450.00000000006</v>
      </c>
      <c r="X51" t="str">
        <f>VLOOKUP(B51,Piloto!$B$79:$E$401,4,0)</f>
        <v>Disponível</v>
      </c>
      <c r="Y51" s="120"/>
      <c r="Z51" s="120"/>
      <c r="AB51" s="333">
        <v>45748</v>
      </c>
    </row>
    <row r="52" spans="1:28" ht="22.5" hidden="1" customHeight="1">
      <c r="A52" s="47">
        <v>9</v>
      </c>
      <c r="B52" s="282">
        <v>609</v>
      </c>
      <c r="C52" s="243">
        <f t="shared" si="10"/>
        <v>79.239999999999995</v>
      </c>
      <c r="D52" s="243">
        <f t="shared" si="11"/>
        <v>72.14</v>
      </c>
      <c r="E52" s="244">
        <v>66.09</v>
      </c>
      <c r="F52" s="243">
        <v>6.05</v>
      </c>
      <c r="G52" s="243"/>
      <c r="H52" s="249">
        <v>234</v>
      </c>
      <c r="I52" s="245" t="str">
        <f>VLOOKUP(H52,'Vagas de Garagem'!$B$1:$C$327,2,FALSE)</f>
        <v>G1</v>
      </c>
      <c r="J52" s="246">
        <v>99</v>
      </c>
      <c r="K52" s="246" t="str">
        <f>IFERROR(VLOOKUP(J52,Escaninhos!$B$2:$D$212,3,FALSE),0)</f>
        <v>PG1</v>
      </c>
      <c r="L52" s="245">
        <f>IFERROR(VLOOKUP(J52,Escaninhos!$B$2:$D$211,2),0)</f>
        <v>7.1</v>
      </c>
      <c r="M52" s="259">
        <f>VLOOKUP(B52,Piloto!$B$77:$H$401,7,0)</f>
        <v>9751.9813225643629</v>
      </c>
      <c r="N52" s="247">
        <f t="shared" si="1"/>
        <v>9751.9813225643629</v>
      </c>
      <c r="O52" s="278">
        <f t="shared" si="9"/>
        <v>772747.00000000012</v>
      </c>
      <c r="P52" s="247">
        <f t="shared" si="2"/>
        <v>30909.880000000005</v>
      </c>
      <c r="Q52" s="247">
        <f t="shared" si="3"/>
        <v>15454.940000000002</v>
      </c>
      <c r="R52" s="247">
        <f t="shared" si="4"/>
        <v>3863.7350000000006</v>
      </c>
      <c r="S52" s="247">
        <f t="shared" si="5"/>
        <v>30909.880000000005</v>
      </c>
      <c r="T52" s="247">
        <f t="shared" si="6"/>
        <v>38637.350000000006</v>
      </c>
      <c r="U52" s="248">
        <f t="shared" si="7"/>
        <v>289780.12500000006</v>
      </c>
      <c r="V52" s="189"/>
      <c r="W52" s="188">
        <f t="shared" si="8"/>
        <v>482966.87500000006</v>
      </c>
      <c r="X52" t="str">
        <f>VLOOKUP(B52,Piloto!$B$79:$E$401,4,0)</f>
        <v>Contrato</v>
      </c>
      <c r="Y52" s="120"/>
      <c r="Z52" s="120"/>
      <c r="AB52" s="333">
        <v>45778</v>
      </c>
    </row>
    <row r="53" spans="1:28" ht="22.5" hidden="1" customHeight="1">
      <c r="A53" s="47">
        <v>10</v>
      </c>
      <c r="B53" s="282">
        <v>610</v>
      </c>
      <c r="C53" s="243">
        <f t="shared" si="10"/>
        <v>50.25</v>
      </c>
      <c r="D53" s="243">
        <f t="shared" si="11"/>
        <v>50.25</v>
      </c>
      <c r="E53" s="244">
        <v>42.98</v>
      </c>
      <c r="F53" s="243">
        <v>7.27</v>
      </c>
      <c r="G53" s="243"/>
      <c r="H53" s="249">
        <v>24</v>
      </c>
      <c r="I53" s="245" t="str">
        <f>VLOOKUP(H53,'Vagas de Garagem'!$B$1:$C$327,2,FALSE)</f>
        <v>SS2</v>
      </c>
      <c r="J53" s="246"/>
      <c r="K53" s="246">
        <f>IFERROR(VLOOKUP(J53,Escaninhos!$B$2:$D$212,3,FALSE),0)</f>
        <v>0</v>
      </c>
      <c r="L53" s="245">
        <f>IFERROR(VLOOKUP(J53,Escaninhos!$B$2:$D$211,2),0)</f>
        <v>0</v>
      </c>
      <c r="M53" s="259">
        <f>VLOOKUP(B53,Piloto!$B$77:$H$401,7,0)</f>
        <v>9943.2039800995026</v>
      </c>
      <c r="N53" s="247">
        <f t="shared" si="1"/>
        <v>9943.2039800995026</v>
      </c>
      <c r="O53" s="278">
        <f t="shared" si="9"/>
        <v>499646</v>
      </c>
      <c r="P53" s="247">
        <f t="shared" si="2"/>
        <v>19985.84</v>
      </c>
      <c r="Q53" s="247">
        <f t="shared" si="3"/>
        <v>9992.92</v>
      </c>
      <c r="R53" s="247">
        <f t="shared" si="4"/>
        <v>2498.23</v>
      </c>
      <c r="S53" s="247">
        <f t="shared" si="5"/>
        <v>19985.84</v>
      </c>
      <c r="T53" s="247">
        <f t="shared" si="6"/>
        <v>24982.300000000003</v>
      </c>
      <c r="U53" s="248">
        <f t="shared" si="7"/>
        <v>187367.25</v>
      </c>
      <c r="V53" s="189"/>
      <c r="W53" s="188">
        <f t="shared" si="8"/>
        <v>312278.75</v>
      </c>
      <c r="X53" t="str">
        <f>VLOOKUP(B53,Piloto!$B$79:$E$401,4,0)</f>
        <v>Contrato</v>
      </c>
      <c r="Y53" s="120"/>
      <c r="Z53" s="120"/>
      <c r="AB53" s="333">
        <v>45809</v>
      </c>
    </row>
    <row r="54" spans="1:28" ht="22.5" customHeight="1">
      <c r="A54" s="47">
        <v>1</v>
      </c>
      <c r="B54" s="285">
        <v>701</v>
      </c>
      <c r="C54" s="244">
        <f t="shared" si="10"/>
        <v>85.64</v>
      </c>
      <c r="D54" s="244">
        <f t="shared" si="11"/>
        <v>81.67</v>
      </c>
      <c r="E54" s="253">
        <v>63.57</v>
      </c>
      <c r="F54" s="253">
        <v>18.100000000000001</v>
      </c>
      <c r="G54" s="244"/>
      <c r="H54" s="249">
        <v>134</v>
      </c>
      <c r="I54" s="245" t="str">
        <f>VLOOKUP(H54,'Vagas de Garagem'!$B$1:$C$327,2,FALSE)</f>
        <v>SS1</v>
      </c>
      <c r="J54" s="246">
        <v>40</v>
      </c>
      <c r="K54" s="246" t="str">
        <f>IFERROR(VLOOKUP(J54,Escaninhos!$B$2:$D$212,3,FALSE),0)</f>
        <v>SS1</v>
      </c>
      <c r="L54" s="245">
        <f>IFERROR(VLOOKUP(J54,Escaninhos!$B$2:$D$211,2),0)</f>
        <v>3.97</v>
      </c>
      <c r="M54" s="257">
        <f>VLOOKUP(B54,Piloto!$B$77:$H$401,7,0)</f>
        <v>9815.7169546940677</v>
      </c>
      <c r="N54" s="257">
        <f t="shared" si="1"/>
        <v>9815.7169546940677</v>
      </c>
      <c r="O54" s="278">
        <f t="shared" si="9"/>
        <v>840618</v>
      </c>
      <c r="P54" s="259">
        <f t="shared" si="2"/>
        <v>33624.720000000001</v>
      </c>
      <c r="Q54" s="259">
        <f t="shared" si="3"/>
        <v>16812.36</v>
      </c>
      <c r="R54" s="259">
        <f t="shared" si="4"/>
        <v>4203.09</v>
      </c>
      <c r="S54" s="259">
        <f t="shared" si="5"/>
        <v>33624.720000000001</v>
      </c>
      <c r="T54" s="259">
        <f t="shared" si="6"/>
        <v>42030.9</v>
      </c>
      <c r="U54" s="278">
        <f t="shared" si="7"/>
        <v>315231.75</v>
      </c>
      <c r="V54" s="279"/>
      <c r="W54" s="280">
        <f t="shared" si="8"/>
        <v>525386.25</v>
      </c>
      <c r="X54" t="str">
        <f>VLOOKUP(B54,Piloto!$B$79:$E$401,4,0)</f>
        <v>Disponível</v>
      </c>
      <c r="Y54" s="120"/>
      <c r="Z54" s="120"/>
      <c r="AB54" s="333">
        <v>45839</v>
      </c>
    </row>
    <row r="55" spans="1:28" ht="22.5" customHeight="1">
      <c r="A55" s="47">
        <v>2</v>
      </c>
      <c r="B55" s="284">
        <v>702</v>
      </c>
      <c r="C55" s="237">
        <f t="shared" si="10"/>
        <v>79.83</v>
      </c>
      <c r="D55" s="237">
        <f t="shared" si="11"/>
        <v>76.64</v>
      </c>
      <c r="E55" s="237">
        <v>61.99</v>
      </c>
      <c r="F55" s="237">
        <v>14.65</v>
      </c>
      <c r="G55" s="237"/>
      <c r="H55" s="238">
        <v>110</v>
      </c>
      <c r="I55" s="239" t="str">
        <f>VLOOKUP(H55,'Vagas de Garagem'!$B$1:$C$327,2,FALSE)</f>
        <v>SS1</v>
      </c>
      <c r="J55" s="240">
        <v>41</v>
      </c>
      <c r="K55" s="240" t="str">
        <f>IFERROR(VLOOKUP(J55,Escaninhos!$B$2:$D$212,3,FALSE),0)</f>
        <v>SS1</v>
      </c>
      <c r="L55" s="239">
        <f>IFERROR(VLOOKUP(J55,Escaninhos!$B$2:$D$211,2),0)</f>
        <v>3.19</v>
      </c>
      <c r="M55" s="241">
        <f>VLOOKUP(B55,Piloto!$B$77:$H$401,7,0)</f>
        <v>10134.410622572968</v>
      </c>
      <c r="N55" s="241">
        <f t="shared" si="1"/>
        <v>10134.410622572968</v>
      </c>
      <c r="O55" s="242">
        <f t="shared" si="9"/>
        <v>809030</v>
      </c>
      <c r="P55" s="241">
        <f t="shared" si="2"/>
        <v>32361.200000000001</v>
      </c>
      <c r="Q55" s="241">
        <f t="shared" si="3"/>
        <v>16180.6</v>
      </c>
      <c r="R55" s="241">
        <f t="shared" si="4"/>
        <v>4045.15</v>
      </c>
      <c r="S55" s="241">
        <f t="shared" si="5"/>
        <v>32361.200000000001</v>
      </c>
      <c r="T55" s="241">
        <f t="shared" si="6"/>
        <v>40451.5</v>
      </c>
      <c r="U55" s="242">
        <f t="shared" si="7"/>
        <v>303386.25</v>
      </c>
      <c r="V55" s="187"/>
      <c r="W55" s="186">
        <f t="shared" si="8"/>
        <v>505643.75</v>
      </c>
      <c r="X55" t="str">
        <f>VLOOKUP(B55,Piloto!$B$79:$E$401,4,0)</f>
        <v>Disponível</v>
      </c>
      <c r="Y55" s="120"/>
      <c r="Z55" s="120"/>
      <c r="AB55" s="333">
        <v>45870</v>
      </c>
    </row>
    <row r="56" spans="1:28" ht="22.5" customHeight="1">
      <c r="A56" s="47">
        <v>3</v>
      </c>
      <c r="B56" s="285">
        <v>703</v>
      </c>
      <c r="C56" s="244">
        <f t="shared" si="10"/>
        <v>84.28</v>
      </c>
      <c r="D56" s="244">
        <f t="shared" si="11"/>
        <v>80.45</v>
      </c>
      <c r="E56" s="253">
        <v>62.74</v>
      </c>
      <c r="F56" s="253">
        <v>17.71</v>
      </c>
      <c r="G56" s="244"/>
      <c r="H56" s="249">
        <v>108</v>
      </c>
      <c r="I56" s="245" t="str">
        <f>VLOOKUP(H56,'Vagas de Garagem'!$B$1:$C$327,2,FALSE)</f>
        <v>SS1</v>
      </c>
      <c r="J56" s="246">
        <v>42</v>
      </c>
      <c r="K56" s="246" t="str">
        <f>IFERROR(VLOOKUP(J56,Escaninhos!$B$2:$D$212,3,FALSE),0)</f>
        <v>SS1</v>
      </c>
      <c r="L56" s="245">
        <f>IFERROR(VLOOKUP(J56,Escaninhos!$B$2:$D$211,2),0)</f>
        <v>3.83</v>
      </c>
      <c r="M56" s="257">
        <f>VLOOKUP(B56,Piloto!$B$77:$H$401,7,0)</f>
        <v>9815.721404841006</v>
      </c>
      <c r="N56" s="257">
        <f t="shared" si="1"/>
        <v>9815.721404841006</v>
      </c>
      <c r="O56" s="278">
        <f t="shared" si="9"/>
        <v>827269</v>
      </c>
      <c r="P56" s="259">
        <f t="shared" si="2"/>
        <v>33090.76</v>
      </c>
      <c r="Q56" s="259">
        <f t="shared" si="3"/>
        <v>16545.38</v>
      </c>
      <c r="R56" s="259">
        <f t="shared" si="4"/>
        <v>4136.3450000000003</v>
      </c>
      <c r="S56" s="259">
        <f t="shared" si="5"/>
        <v>33090.76</v>
      </c>
      <c r="T56" s="259">
        <f t="shared" si="6"/>
        <v>41363.450000000004</v>
      </c>
      <c r="U56" s="278">
        <f t="shared" si="7"/>
        <v>310225.875</v>
      </c>
      <c r="V56" s="279"/>
      <c r="W56" s="280">
        <f t="shared" si="8"/>
        <v>517043.125</v>
      </c>
      <c r="X56" t="str">
        <f>VLOOKUP(B56,Piloto!$B$79:$E$401,4,0)</f>
        <v>Disponível</v>
      </c>
      <c r="Y56" s="120"/>
      <c r="Z56" s="120"/>
      <c r="AB56" s="333">
        <v>45901</v>
      </c>
    </row>
    <row r="57" spans="1:28" ht="22.5" customHeight="1">
      <c r="A57" s="47">
        <v>4</v>
      </c>
      <c r="B57" s="282">
        <v>704</v>
      </c>
      <c r="C57" s="243">
        <f t="shared" si="10"/>
        <v>50.49</v>
      </c>
      <c r="D57" s="243">
        <f t="shared" si="11"/>
        <v>50.49</v>
      </c>
      <c r="E57" s="244">
        <v>43.06</v>
      </c>
      <c r="F57" s="243">
        <v>7.43</v>
      </c>
      <c r="G57" s="243"/>
      <c r="H57" s="249">
        <v>13</v>
      </c>
      <c r="I57" s="245" t="str">
        <f>VLOOKUP(H57,'Vagas de Garagem'!$B$1:$C$327,2,FALSE)</f>
        <v>SS2</v>
      </c>
      <c r="J57" s="246"/>
      <c r="K57" s="246">
        <f>IFERROR(VLOOKUP(J57,Escaninhos!$B$2:$D$212,3,FALSE),0)</f>
        <v>0</v>
      </c>
      <c r="L57" s="245">
        <f>IFERROR(VLOOKUP(J57,Escaninhos!$B$2:$D$211,2),0)</f>
        <v>0</v>
      </c>
      <c r="M57" s="259">
        <f>VLOOKUP(B57,Piloto!$B$77:$H$401,7,0)</f>
        <v>10204.119627649039</v>
      </c>
      <c r="N57" s="247">
        <f t="shared" si="1"/>
        <v>10204.119627649039</v>
      </c>
      <c r="O57" s="278">
        <f t="shared" si="9"/>
        <v>515206</v>
      </c>
      <c r="P57" s="247">
        <f t="shared" si="2"/>
        <v>20608.240000000002</v>
      </c>
      <c r="Q57" s="247">
        <f t="shared" si="3"/>
        <v>10304.120000000001</v>
      </c>
      <c r="R57" s="247">
        <f t="shared" si="4"/>
        <v>2576.0300000000002</v>
      </c>
      <c r="S57" s="247">
        <f t="shared" si="5"/>
        <v>20608.240000000002</v>
      </c>
      <c r="T57" s="247">
        <f t="shared" si="6"/>
        <v>25760.300000000003</v>
      </c>
      <c r="U57" s="248">
        <f t="shared" si="7"/>
        <v>193202.25</v>
      </c>
      <c r="V57" s="189"/>
      <c r="W57" s="188">
        <f t="shared" si="8"/>
        <v>322003.75</v>
      </c>
      <c r="X57" t="str">
        <f>VLOOKUP(B57,Piloto!$B$79:$E$401,4,0)</f>
        <v>Disponível</v>
      </c>
      <c r="Y57" s="120"/>
      <c r="Z57" s="120"/>
      <c r="AB57" s="333">
        <v>45931</v>
      </c>
    </row>
    <row r="58" spans="1:28" ht="22.5" hidden="1" customHeight="1">
      <c r="A58" s="47">
        <v>5</v>
      </c>
      <c r="B58" s="282">
        <v>705</v>
      </c>
      <c r="C58" s="243">
        <f t="shared" si="10"/>
        <v>51.78</v>
      </c>
      <c r="D58" s="243">
        <f t="shared" si="11"/>
        <v>51.78</v>
      </c>
      <c r="E58" s="244">
        <v>46.28</v>
      </c>
      <c r="F58" s="243">
        <v>5.5</v>
      </c>
      <c r="G58" s="243"/>
      <c r="H58" s="249">
        <v>6</v>
      </c>
      <c r="I58" s="245" t="str">
        <f>VLOOKUP(H58,'Vagas de Garagem'!$B$1:$C$327,2,FALSE)</f>
        <v>SS2</v>
      </c>
      <c r="J58" s="246"/>
      <c r="K58" s="246">
        <f>IFERROR(VLOOKUP(J58,Escaninhos!$B$2:$D$212,3,FALSE),0)</f>
        <v>0</v>
      </c>
      <c r="L58" s="245">
        <f>IFERROR(VLOOKUP(J58,Escaninhos!$B$2:$D$211,2),0)</f>
        <v>0</v>
      </c>
      <c r="M58" s="259">
        <f>VLOOKUP(B58,Piloto!$B$77:$H$401,7,0)</f>
        <v>10204.113557358052</v>
      </c>
      <c r="N58" s="247">
        <f t="shared" si="1"/>
        <v>10204.113557358052</v>
      </c>
      <c r="O58" s="278">
        <f t="shared" si="9"/>
        <v>528369</v>
      </c>
      <c r="P58" s="247">
        <f t="shared" si="2"/>
        <v>21134.760000000002</v>
      </c>
      <c r="Q58" s="247">
        <f t="shared" si="3"/>
        <v>10567.380000000001</v>
      </c>
      <c r="R58" s="247">
        <f t="shared" si="4"/>
        <v>2641.8450000000003</v>
      </c>
      <c r="S58" s="247">
        <f t="shared" si="5"/>
        <v>21134.760000000002</v>
      </c>
      <c r="T58" s="247">
        <f t="shared" si="6"/>
        <v>26418.45</v>
      </c>
      <c r="U58" s="248">
        <f t="shared" si="7"/>
        <v>198138.37500000003</v>
      </c>
      <c r="V58" s="189"/>
      <c r="W58" s="188">
        <f t="shared" si="8"/>
        <v>330230.625</v>
      </c>
      <c r="X58" t="str">
        <f>VLOOKUP(B58,Piloto!$B$79:$E$401,4,0)</f>
        <v>Contrato</v>
      </c>
      <c r="Y58" s="120"/>
      <c r="Z58" s="120"/>
    </row>
    <row r="59" spans="1:28" ht="22.5" hidden="1" customHeight="1">
      <c r="A59" s="47">
        <v>6</v>
      </c>
      <c r="B59" s="282">
        <v>706</v>
      </c>
      <c r="C59" s="243">
        <f t="shared" si="10"/>
        <v>49.22</v>
      </c>
      <c r="D59" s="243">
        <f t="shared" si="11"/>
        <v>49.22</v>
      </c>
      <c r="E59" s="244">
        <v>44.18</v>
      </c>
      <c r="F59" s="243">
        <v>5.04</v>
      </c>
      <c r="G59" s="243"/>
      <c r="H59" s="249">
        <v>5</v>
      </c>
      <c r="I59" s="245" t="str">
        <f>VLOOKUP(H59,'Vagas de Garagem'!$B$1:$C$327,2,FALSE)</f>
        <v>SS2</v>
      </c>
      <c r="J59" s="246"/>
      <c r="K59" s="246">
        <f>IFERROR(VLOOKUP(J59,Escaninhos!$B$2:$D$212,3,FALSE),0)</f>
        <v>0</v>
      </c>
      <c r="L59" s="245">
        <f>IFERROR(VLOOKUP(J59,Escaninhos!$B$2:$D$211,2),0)</f>
        <v>0</v>
      </c>
      <c r="M59" s="259">
        <f>VLOOKUP(B59,Piloto!$B$77:$H$401,7,0)</f>
        <v>10204.124339699309</v>
      </c>
      <c r="N59" s="247">
        <f t="shared" si="1"/>
        <v>10204.124339699309</v>
      </c>
      <c r="O59" s="278">
        <f t="shared" si="9"/>
        <v>502246.99999999994</v>
      </c>
      <c r="P59" s="247">
        <f t="shared" si="2"/>
        <v>20089.879999999997</v>
      </c>
      <c r="Q59" s="247">
        <f t="shared" si="3"/>
        <v>10044.939999999999</v>
      </c>
      <c r="R59" s="247">
        <f t="shared" si="4"/>
        <v>2511.2349999999997</v>
      </c>
      <c r="S59" s="247">
        <f t="shared" si="5"/>
        <v>20089.879999999997</v>
      </c>
      <c r="T59" s="247">
        <f t="shared" si="6"/>
        <v>25112.35</v>
      </c>
      <c r="U59" s="248">
        <f t="shared" si="7"/>
        <v>188342.625</v>
      </c>
      <c r="V59" s="189"/>
      <c r="W59" s="188">
        <f t="shared" si="8"/>
        <v>313904.37499999994</v>
      </c>
      <c r="X59" t="str">
        <f>VLOOKUP(B59,Piloto!$B$79:$E$401,4,0)</f>
        <v>Contrato</v>
      </c>
      <c r="Y59" s="120"/>
      <c r="Z59" s="120"/>
    </row>
    <row r="60" spans="1:28" ht="22.5" hidden="1" customHeight="1">
      <c r="A60" s="47">
        <v>7</v>
      </c>
      <c r="B60" s="284">
        <v>707</v>
      </c>
      <c r="C60" s="237">
        <f t="shared" si="10"/>
        <v>112.29</v>
      </c>
      <c r="D60" s="237">
        <f t="shared" si="11"/>
        <v>108.53</v>
      </c>
      <c r="E60" s="237">
        <v>89.25</v>
      </c>
      <c r="F60" s="237">
        <v>19.28</v>
      </c>
      <c r="G60" s="237"/>
      <c r="H60" s="238" t="s">
        <v>208</v>
      </c>
      <c r="I60" s="239" t="str">
        <f>VLOOKUP(H60,'Vagas de Garagem'!$B$1:$C$327,2,FALSE)</f>
        <v>SS2</v>
      </c>
      <c r="J60" s="240">
        <v>27</v>
      </c>
      <c r="K60" s="240" t="str">
        <f>IFERROR(VLOOKUP(J60,Escaninhos!$B$2:$D$212,3,FALSE),0)</f>
        <v>SS2</v>
      </c>
      <c r="L60" s="239">
        <f>IFERROR(VLOOKUP(J60,Escaninhos!$B$2:$D$211,2),0)</f>
        <v>3.76</v>
      </c>
      <c r="M60" s="241">
        <f>VLOOKUP(B60,Piloto!$B$77:$H$401,7,0)</f>
        <v>10198.147653397453</v>
      </c>
      <c r="N60" s="241">
        <f t="shared" si="1"/>
        <v>10198.147653397453</v>
      </c>
      <c r="O60" s="242">
        <f t="shared" si="9"/>
        <v>1145150</v>
      </c>
      <c r="P60" s="241">
        <f t="shared" si="2"/>
        <v>45806</v>
      </c>
      <c r="Q60" s="241">
        <f t="shared" si="3"/>
        <v>22903</v>
      </c>
      <c r="R60" s="241">
        <f t="shared" si="4"/>
        <v>5725.75</v>
      </c>
      <c r="S60" s="241">
        <f t="shared" si="5"/>
        <v>45806</v>
      </c>
      <c r="T60" s="241">
        <f t="shared" si="6"/>
        <v>57257.5</v>
      </c>
      <c r="U60" s="242">
        <f t="shared" si="7"/>
        <v>429431.25</v>
      </c>
      <c r="V60" s="187"/>
      <c r="W60" s="186">
        <f t="shared" si="8"/>
        <v>715718.75</v>
      </c>
      <c r="X60" t="str">
        <f>VLOOKUP(B60,Piloto!$B$79:$E$401,4,0)</f>
        <v>Contrato</v>
      </c>
      <c r="Y60" s="120"/>
      <c r="Z60" s="120"/>
    </row>
    <row r="61" spans="1:28" ht="22.5" customHeight="1">
      <c r="A61" s="47">
        <v>8</v>
      </c>
      <c r="B61" s="527">
        <v>708</v>
      </c>
      <c r="C61" s="244">
        <f t="shared" si="10"/>
        <v>84.559999999999988</v>
      </c>
      <c r="D61" s="244">
        <f t="shared" si="11"/>
        <v>77.459999999999994</v>
      </c>
      <c r="E61" s="253">
        <v>64.739999999999995</v>
      </c>
      <c r="F61" s="252">
        <v>12.72</v>
      </c>
      <c r="G61" s="244"/>
      <c r="H61" s="249">
        <v>247</v>
      </c>
      <c r="I61" s="245" t="str">
        <f>VLOOKUP(H61,'Vagas de Garagem'!$B$1:$C$327,2,FALSE)</f>
        <v>G2</v>
      </c>
      <c r="J61" s="246">
        <v>181</v>
      </c>
      <c r="K61" s="246" t="str">
        <f>IFERROR(VLOOKUP(J61,Escaninhos!$B$2:$D$212,3,FALSE),0)</f>
        <v>PG2</v>
      </c>
      <c r="L61" s="245">
        <f>IFERROR(VLOOKUP(J61,Escaninhos!$B$2:$D$211,2),0)</f>
        <v>7.1</v>
      </c>
      <c r="M61" s="257">
        <f>VLOOKUP(B61,Piloto!$B$77:$H$401,7,0)</f>
        <v>9815.7166508987721</v>
      </c>
      <c r="N61" s="257">
        <f t="shared" si="1"/>
        <v>9815.7166508987721</v>
      </c>
      <c r="O61" s="278">
        <f t="shared" si="9"/>
        <v>830017</v>
      </c>
      <c r="P61" s="259">
        <f t="shared" si="2"/>
        <v>33200.68</v>
      </c>
      <c r="Q61" s="259">
        <f t="shared" si="3"/>
        <v>16600.34</v>
      </c>
      <c r="R61" s="259">
        <f t="shared" si="4"/>
        <v>4150.085</v>
      </c>
      <c r="S61" s="259">
        <f t="shared" si="5"/>
        <v>33200.68</v>
      </c>
      <c r="T61" s="259">
        <f t="shared" si="6"/>
        <v>41500.850000000006</v>
      </c>
      <c r="U61" s="278">
        <f t="shared" si="7"/>
        <v>311256.375</v>
      </c>
      <c r="V61" s="528"/>
      <c r="W61" s="280">
        <f t="shared" si="8"/>
        <v>518760.625</v>
      </c>
      <c r="X61" t="str">
        <f>VLOOKUP(B61,Piloto!$B$79:$E$401,4,0)</f>
        <v>Disponível</v>
      </c>
      <c r="Y61" s="120"/>
      <c r="Z61" s="120"/>
    </row>
    <row r="62" spans="1:28" ht="22.5" hidden="1" customHeight="1">
      <c r="A62" s="47">
        <v>9</v>
      </c>
      <c r="B62" s="250">
        <v>709</v>
      </c>
      <c r="C62" s="243">
        <f t="shared" si="10"/>
        <v>76.12</v>
      </c>
      <c r="D62" s="243">
        <f t="shared" si="11"/>
        <v>72.14</v>
      </c>
      <c r="E62" s="244">
        <v>66.09</v>
      </c>
      <c r="F62" s="250">
        <v>6.05</v>
      </c>
      <c r="G62" s="250"/>
      <c r="H62" s="249">
        <v>179</v>
      </c>
      <c r="I62" s="245" t="str">
        <f>VLOOKUP(H62,'Vagas de Garagem'!$B$1:$C$327,2,FALSE)</f>
        <v>TER</v>
      </c>
      <c r="J62" s="246">
        <v>77</v>
      </c>
      <c r="K62" s="246" t="str">
        <f>IFERROR(VLOOKUP(J62,Escaninhos!$B$2:$D$212,3,FALSE),0)</f>
        <v>TER</v>
      </c>
      <c r="L62" s="245">
        <f>IFERROR(VLOOKUP(J62,Escaninhos!$B$2:$D$211,2),0)</f>
        <v>3.98</v>
      </c>
      <c r="M62" s="259">
        <f>VLOOKUP(B62,Piloto!$B$77:$H$401,7,0)</f>
        <v>9815.7251707829728</v>
      </c>
      <c r="N62" s="247">
        <f t="shared" si="1"/>
        <v>9815.7251707829728</v>
      </c>
      <c r="O62" s="278">
        <f t="shared" si="9"/>
        <v>747172.99999999988</v>
      </c>
      <c r="P62" s="247">
        <f t="shared" si="2"/>
        <v>29886.919999999995</v>
      </c>
      <c r="Q62" s="247">
        <f t="shared" si="3"/>
        <v>14943.459999999997</v>
      </c>
      <c r="R62" s="247">
        <f t="shared" si="4"/>
        <v>3735.8649999999993</v>
      </c>
      <c r="S62" s="247">
        <f t="shared" si="5"/>
        <v>29886.919999999995</v>
      </c>
      <c r="T62" s="247">
        <f t="shared" si="6"/>
        <v>37358.649999999994</v>
      </c>
      <c r="U62" s="248">
        <f t="shared" si="7"/>
        <v>280189.87499999994</v>
      </c>
      <c r="V62" s="190"/>
      <c r="W62" s="188">
        <f t="shared" si="8"/>
        <v>466983.12499999994</v>
      </c>
      <c r="X62" t="str">
        <f>VLOOKUP(B62,Piloto!$B$79:$E$401,4,0)</f>
        <v>Fora de venda</v>
      </c>
      <c r="Y62" s="120"/>
      <c r="Z62" s="120"/>
    </row>
    <row r="63" spans="1:28" ht="22.35" hidden="1" customHeight="1">
      <c r="A63" s="47">
        <v>10</v>
      </c>
      <c r="B63" s="250">
        <v>710</v>
      </c>
      <c r="C63" s="243">
        <f t="shared" si="10"/>
        <v>50.25</v>
      </c>
      <c r="D63" s="243">
        <f t="shared" si="11"/>
        <v>50.25</v>
      </c>
      <c r="E63" s="244">
        <v>42.98</v>
      </c>
      <c r="F63" s="250">
        <v>7.27</v>
      </c>
      <c r="G63" s="250"/>
      <c r="H63" s="249">
        <v>26</v>
      </c>
      <c r="I63" s="245" t="str">
        <f>VLOOKUP(H63,'Vagas de Garagem'!$B$1:$C$327,2,FALSE)</f>
        <v>SS2</v>
      </c>
      <c r="J63" s="246"/>
      <c r="K63" s="246">
        <f>IFERROR(VLOOKUP(J63,Escaninhos!$B$2:$D$212,3,FALSE),0)</f>
        <v>0</v>
      </c>
      <c r="L63" s="245">
        <f>IFERROR(VLOOKUP(J63,Escaninhos!$B$2:$D$211,2),0)</f>
        <v>0</v>
      </c>
      <c r="M63" s="259">
        <f>VLOOKUP(B63,Piloto!$B$77:$H$401,7,0)</f>
        <v>10204.119402985074</v>
      </c>
      <c r="N63" s="247">
        <f t="shared" si="1"/>
        <v>10204.119402985074</v>
      </c>
      <c r="O63" s="278">
        <f t="shared" si="9"/>
        <v>512756.99999999994</v>
      </c>
      <c r="P63" s="247">
        <f t="shared" si="2"/>
        <v>20510.28</v>
      </c>
      <c r="Q63" s="247">
        <f t="shared" si="3"/>
        <v>10255.14</v>
      </c>
      <c r="R63" s="247">
        <f t="shared" si="4"/>
        <v>2563.7849999999999</v>
      </c>
      <c r="S63" s="247">
        <f t="shared" si="5"/>
        <v>20510.28</v>
      </c>
      <c r="T63" s="247">
        <f t="shared" si="6"/>
        <v>25637.85</v>
      </c>
      <c r="U63" s="248">
        <f t="shared" si="7"/>
        <v>192283.875</v>
      </c>
      <c r="V63" s="190"/>
      <c r="W63" s="188">
        <f t="shared" si="8"/>
        <v>320473.12499999994</v>
      </c>
      <c r="X63" t="str">
        <f>VLOOKUP(B63,Piloto!$B$79:$E$401,4,0)</f>
        <v>Contrato</v>
      </c>
      <c r="Y63" s="120"/>
      <c r="Z63" s="120"/>
    </row>
    <row r="64" spans="1:28" ht="22.5" hidden="1" customHeight="1">
      <c r="A64" s="47">
        <v>1</v>
      </c>
      <c r="B64" s="252">
        <v>801</v>
      </c>
      <c r="C64" s="253">
        <f t="shared" si="10"/>
        <v>84.3</v>
      </c>
      <c r="D64" s="253">
        <f t="shared" si="11"/>
        <v>81.3</v>
      </c>
      <c r="E64" s="253">
        <v>63.57</v>
      </c>
      <c r="F64" s="252">
        <v>17.73</v>
      </c>
      <c r="G64" s="252"/>
      <c r="H64" s="254">
        <v>106</v>
      </c>
      <c r="I64" s="255" t="str">
        <f>VLOOKUP(H64,'Vagas de Garagem'!$B$1:$C$327,2,FALSE)</f>
        <v>SS1</v>
      </c>
      <c r="J64" s="256">
        <v>47</v>
      </c>
      <c r="K64" s="256" t="str">
        <f>IFERROR(VLOOKUP(J64,Escaninhos!$B$2:$D$212,3,FALSE),0)</f>
        <v>SS1</v>
      </c>
      <c r="L64" s="255">
        <f>IFERROR(VLOOKUP(J64,Escaninhos!$B$2:$D$211,2),0)</f>
        <v>3</v>
      </c>
      <c r="M64" s="257">
        <f>VLOOKUP(B64,Piloto!$B$77:$H$401,7,0)</f>
        <v>9879.454329774615</v>
      </c>
      <c r="N64" s="257">
        <f t="shared" si="1"/>
        <v>9879.454329774615</v>
      </c>
      <c r="O64" s="258">
        <f t="shared" si="9"/>
        <v>832838</v>
      </c>
      <c r="P64" s="257">
        <f t="shared" si="2"/>
        <v>33313.520000000004</v>
      </c>
      <c r="Q64" s="257">
        <f t="shared" si="3"/>
        <v>16656.760000000002</v>
      </c>
      <c r="R64" s="257">
        <f t="shared" si="4"/>
        <v>4164.1900000000005</v>
      </c>
      <c r="S64" s="257">
        <f t="shared" si="5"/>
        <v>33313.520000000004</v>
      </c>
      <c r="T64" s="257">
        <f t="shared" si="6"/>
        <v>41641.9</v>
      </c>
      <c r="U64" s="258">
        <f t="shared" si="7"/>
        <v>312314.25000000006</v>
      </c>
      <c r="V64" s="193"/>
      <c r="W64" s="192">
        <f t="shared" si="8"/>
        <v>520523.75</v>
      </c>
      <c r="X64" t="str">
        <f>VLOOKUP(B64,Piloto!$B$79:$E$401,4,0)</f>
        <v>Contrato</v>
      </c>
      <c r="Y64" s="120"/>
      <c r="Z64" s="120"/>
    </row>
    <row r="65" spans="1:26" ht="22.5" customHeight="1">
      <c r="A65" s="47">
        <v>2</v>
      </c>
      <c r="B65" s="251">
        <v>802</v>
      </c>
      <c r="C65" s="237">
        <f t="shared" si="10"/>
        <v>79.14</v>
      </c>
      <c r="D65" s="237">
        <f t="shared" si="11"/>
        <v>76.63</v>
      </c>
      <c r="E65" s="237">
        <v>61.99</v>
      </c>
      <c r="F65" s="237">
        <v>14.64</v>
      </c>
      <c r="G65" s="251"/>
      <c r="H65" s="238">
        <v>103</v>
      </c>
      <c r="I65" s="239" t="str">
        <f>VLOOKUP(H65,'Vagas de Garagem'!$B$1:$C$327,2,FALSE)</f>
        <v>SS1</v>
      </c>
      <c r="J65" s="240">
        <v>48</v>
      </c>
      <c r="K65" s="240" t="str">
        <f>IFERROR(VLOOKUP(J65,Escaninhos!$B$2:$D$212,3,FALSE),0)</f>
        <v>SS1</v>
      </c>
      <c r="L65" s="239">
        <f>IFERROR(VLOOKUP(J65,Escaninhos!$B$2:$D$211,2),0)</f>
        <v>2.5099999999999998</v>
      </c>
      <c r="M65" s="241">
        <f>VLOOKUP(B65,Piloto!$B$77:$H$401,7,0)</f>
        <v>10261.890320950215</v>
      </c>
      <c r="N65" s="241">
        <f t="shared" si="1"/>
        <v>10261.890320950215</v>
      </c>
      <c r="O65" s="242">
        <f t="shared" si="9"/>
        <v>812126</v>
      </c>
      <c r="P65" s="241">
        <f t="shared" si="2"/>
        <v>32485.040000000001</v>
      </c>
      <c r="Q65" s="241">
        <f t="shared" si="3"/>
        <v>16242.52</v>
      </c>
      <c r="R65" s="241">
        <f t="shared" si="4"/>
        <v>4060.63</v>
      </c>
      <c r="S65" s="241">
        <f t="shared" si="5"/>
        <v>32485.040000000001</v>
      </c>
      <c r="T65" s="241">
        <f t="shared" si="6"/>
        <v>40606.300000000003</v>
      </c>
      <c r="U65" s="242">
        <f t="shared" si="7"/>
        <v>304547.25</v>
      </c>
      <c r="V65" s="191"/>
      <c r="W65" s="186">
        <f t="shared" si="8"/>
        <v>507578.75</v>
      </c>
      <c r="X65" t="str">
        <f>VLOOKUP(B65,Piloto!$B$79:$E$401,4,0)</f>
        <v>Disponível</v>
      </c>
      <c r="Y65" s="120"/>
      <c r="Z65" s="120"/>
    </row>
    <row r="66" spans="1:26" ht="22.5" hidden="1" customHeight="1">
      <c r="A66" s="47">
        <v>3</v>
      </c>
      <c r="B66" s="252">
        <v>803</v>
      </c>
      <c r="C66" s="253">
        <f t="shared" si="10"/>
        <v>83.47</v>
      </c>
      <c r="D66" s="253">
        <f t="shared" si="11"/>
        <v>81.08</v>
      </c>
      <c r="E66" s="253">
        <v>62.74</v>
      </c>
      <c r="F66" s="252">
        <v>18.34</v>
      </c>
      <c r="G66" s="252"/>
      <c r="H66" s="254">
        <v>102</v>
      </c>
      <c r="I66" s="255" t="str">
        <f>VLOOKUP(H66,'Vagas de Garagem'!$B$1:$C$327,2,FALSE)</f>
        <v>SS1</v>
      </c>
      <c r="J66" s="256">
        <v>49</v>
      </c>
      <c r="K66" s="256" t="str">
        <f>IFERROR(VLOOKUP(J66,Escaninhos!$B$2:$D$212,3,FALSE),0)</f>
        <v>SS1</v>
      </c>
      <c r="L66" s="255">
        <f>IFERROR(VLOOKUP(J66,Escaninhos!$B$2:$D$211,2),0)</f>
        <v>2.39</v>
      </c>
      <c r="M66" s="257">
        <f>VLOOKUP(B66,Piloto!$B$77:$H$401,7,0)</f>
        <v>9879.4536959386605</v>
      </c>
      <c r="N66" s="257">
        <f t="shared" si="1"/>
        <v>9879.4536959386605</v>
      </c>
      <c r="O66" s="258">
        <f t="shared" si="9"/>
        <v>824638</v>
      </c>
      <c r="P66" s="257">
        <f t="shared" si="2"/>
        <v>32985.520000000004</v>
      </c>
      <c r="Q66" s="257">
        <f t="shared" si="3"/>
        <v>16492.760000000002</v>
      </c>
      <c r="R66" s="257">
        <f t="shared" si="4"/>
        <v>4123.1900000000005</v>
      </c>
      <c r="S66" s="257">
        <f t="shared" si="5"/>
        <v>32985.520000000004</v>
      </c>
      <c r="T66" s="257">
        <f t="shared" si="6"/>
        <v>41231.9</v>
      </c>
      <c r="U66" s="258">
        <f t="shared" si="7"/>
        <v>309239.25000000006</v>
      </c>
      <c r="V66" s="193"/>
      <c r="W66" s="192">
        <f t="shared" si="8"/>
        <v>515398.75</v>
      </c>
      <c r="X66" t="str">
        <f>VLOOKUP(B66,Piloto!$B$79:$E$401,4,0)</f>
        <v>Contrato</v>
      </c>
      <c r="Y66" s="120"/>
      <c r="Z66" s="120"/>
    </row>
    <row r="67" spans="1:26" ht="22.5" hidden="1" customHeight="1">
      <c r="A67" s="47">
        <v>4</v>
      </c>
      <c r="B67" s="250">
        <v>804</v>
      </c>
      <c r="C67" s="243">
        <f t="shared" si="10"/>
        <v>50.49</v>
      </c>
      <c r="D67" s="243">
        <f t="shared" si="11"/>
        <v>50.49</v>
      </c>
      <c r="E67" s="244">
        <v>43.06</v>
      </c>
      <c r="F67" s="250">
        <v>7.43</v>
      </c>
      <c r="G67" s="243"/>
      <c r="H67" s="249">
        <v>44</v>
      </c>
      <c r="I67" s="245" t="str">
        <f>VLOOKUP(H67,'Vagas de Garagem'!$B$1:$C$327,2,FALSE)</f>
        <v>SS2</v>
      </c>
      <c r="J67" s="246"/>
      <c r="K67" s="246">
        <f>IFERROR(VLOOKUP(J67,Escaninhos!$B$2:$D$212,3,FALSE),0)</f>
        <v>0</v>
      </c>
      <c r="L67" s="245">
        <f>IFERROR(VLOOKUP(J67,Escaninhos!$B$2:$D$211,2),0)</f>
        <v>0</v>
      </c>
      <c r="M67" s="259">
        <f>VLOOKUP(B67,Piloto!$B$77:$H$401,7,0)</f>
        <v>10070.667458902753</v>
      </c>
      <c r="N67" s="247">
        <f t="shared" si="1"/>
        <v>10070.667458902753</v>
      </c>
      <c r="O67" s="278">
        <f t="shared" si="9"/>
        <v>508468.00000000006</v>
      </c>
      <c r="P67" s="247">
        <f t="shared" si="2"/>
        <v>20338.72</v>
      </c>
      <c r="Q67" s="247">
        <f t="shared" si="3"/>
        <v>10169.36</v>
      </c>
      <c r="R67" s="247">
        <f t="shared" si="4"/>
        <v>2542.34</v>
      </c>
      <c r="S67" s="247">
        <f t="shared" si="5"/>
        <v>20338.72</v>
      </c>
      <c r="T67" s="247">
        <f t="shared" si="6"/>
        <v>25423.400000000005</v>
      </c>
      <c r="U67" s="248">
        <f t="shared" si="7"/>
        <v>190675.5</v>
      </c>
      <c r="V67" s="190"/>
      <c r="W67" s="188">
        <f t="shared" si="8"/>
        <v>317792.50000000006</v>
      </c>
      <c r="X67" t="str">
        <f>VLOOKUP(B67,Piloto!$B$79:$E$401,4,0)</f>
        <v>Contrato</v>
      </c>
      <c r="Y67" s="120"/>
      <c r="Z67" s="120"/>
    </row>
    <row r="68" spans="1:26" ht="22.5" hidden="1" customHeight="1">
      <c r="A68" s="47">
        <v>5</v>
      </c>
      <c r="B68" s="250">
        <v>805</v>
      </c>
      <c r="C68" s="243">
        <f t="shared" si="10"/>
        <v>51.78</v>
      </c>
      <c r="D68" s="243">
        <f t="shared" si="11"/>
        <v>51.78</v>
      </c>
      <c r="E68" s="244">
        <v>46.28</v>
      </c>
      <c r="F68" s="250">
        <v>5.5</v>
      </c>
      <c r="G68" s="250"/>
      <c r="H68" s="249">
        <v>43</v>
      </c>
      <c r="I68" s="245" t="str">
        <f>VLOOKUP(H68,'Vagas de Garagem'!$B$1:$C$327,2,FALSE)</f>
        <v>SS2</v>
      </c>
      <c r="J68" s="246"/>
      <c r="K68" s="246">
        <f>IFERROR(VLOOKUP(J68,Escaninhos!$B$2:$D$212,3,FALSE),0)</f>
        <v>0</v>
      </c>
      <c r="L68" s="245">
        <f>IFERROR(VLOOKUP(J68,Escaninhos!$B$2:$D$211,2),0)</f>
        <v>0</v>
      </c>
      <c r="M68" s="259">
        <f>VLOOKUP(B68,Piloto!$B$77:$H$401,7,0)</f>
        <v>10070.683661645422</v>
      </c>
      <c r="N68" s="247">
        <f t="shared" si="1"/>
        <v>10070.683661645422</v>
      </c>
      <c r="O68" s="278">
        <f t="shared" si="9"/>
        <v>521459.99999999994</v>
      </c>
      <c r="P68" s="247">
        <f t="shared" si="2"/>
        <v>20858.399999999998</v>
      </c>
      <c r="Q68" s="247">
        <f t="shared" si="3"/>
        <v>10429.199999999999</v>
      </c>
      <c r="R68" s="247">
        <f t="shared" si="4"/>
        <v>2607.2999999999997</v>
      </c>
      <c r="S68" s="247">
        <f t="shared" si="5"/>
        <v>20858.399999999998</v>
      </c>
      <c r="T68" s="247">
        <f t="shared" si="6"/>
        <v>26073</v>
      </c>
      <c r="U68" s="248">
        <f t="shared" si="7"/>
        <v>195547.5</v>
      </c>
      <c r="V68" s="190"/>
      <c r="W68" s="188">
        <f t="shared" si="8"/>
        <v>325912.49999999994</v>
      </c>
      <c r="X68" t="str">
        <f>VLOOKUP(B68,Piloto!$B$79:$E$401,4,0)</f>
        <v>Contrato</v>
      </c>
      <c r="Y68" s="120"/>
      <c r="Z68" s="120"/>
    </row>
    <row r="69" spans="1:26" ht="22.5" hidden="1" customHeight="1">
      <c r="A69" s="47">
        <v>6</v>
      </c>
      <c r="B69" s="250">
        <v>806</v>
      </c>
      <c r="C69" s="243">
        <f t="shared" si="10"/>
        <v>49.22</v>
      </c>
      <c r="D69" s="243">
        <f t="shared" si="11"/>
        <v>49.22</v>
      </c>
      <c r="E69" s="244">
        <v>44.18</v>
      </c>
      <c r="F69" s="250">
        <v>5.04</v>
      </c>
      <c r="G69" s="250"/>
      <c r="H69" s="249">
        <v>69</v>
      </c>
      <c r="I69" s="245" t="str">
        <f>VLOOKUP(H69,'Vagas de Garagem'!$B$1:$C$327,2,FALSE)</f>
        <v>SS2</v>
      </c>
      <c r="J69" s="246"/>
      <c r="K69" s="246">
        <f>IFERROR(VLOOKUP(J69,Escaninhos!$B$2:$D$212,3,FALSE),0)</f>
        <v>0</v>
      </c>
      <c r="L69" s="245">
        <f>IFERROR(VLOOKUP(J69,Escaninhos!$B$2:$D$211,2),0)</f>
        <v>0</v>
      </c>
      <c r="M69" s="259">
        <f>VLOOKUP(B69,Piloto!$B$77:$H$401,7,0)</f>
        <v>10070.682649329541</v>
      </c>
      <c r="N69" s="247">
        <f t="shared" si="1"/>
        <v>10070.682649329541</v>
      </c>
      <c r="O69" s="278">
        <f t="shared" si="9"/>
        <v>495679</v>
      </c>
      <c r="P69" s="247">
        <f t="shared" si="2"/>
        <v>19827.16</v>
      </c>
      <c r="Q69" s="247">
        <f t="shared" si="3"/>
        <v>9913.58</v>
      </c>
      <c r="R69" s="247">
        <f t="shared" si="4"/>
        <v>2478.395</v>
      </c>
      <c r="S69" s="247">
        <f t="shared" si="5"/>
        <v>19827.16</v>
      </c>
      <c r="T69" s="247">
        <f t="shared" si="6"/>
        <v>24783.95</v>
      </c>
      <c r="U69" s="248">
        <f t="shared" si="7"/>
        <v>185879.625</v>
      </c>
      <c r="V69" s="190"/>
      <c r="W69" s="188">
        <f t="shared" si="8"/>
        <v>309799.375</v>
      </c>
      <c r="X69" t="str">
        <f>VLOOKUP(B69,Piloto!$B$79:$E$401,4,0)</f>
        <v>Contrato</v>
      </c>
      <c r="Y69" s="120"/>
      <c r="Z69" s="120"/>
    </row>
    <row r="70" spans="1:26" ht="22.5" hidden="1" customHeight="1">
      <c r="A70" s="47">
        <v>7</v>
      </c>
      <c r="B70" s="251">
        <v>807</v>
      </c>
      <c r="C70" s="237">
        <f t="shared" si="10"/>
        <v>113.62</v>
      </c>
      <c r="D70" s="237">
        <f t="shared" si="11"/>
        <v>108.03</v>
      </c>
      <c r="E70" s="237">
        <v>89.25</v>
      </c>
      <c r="F70" s="237">
        <v>18.78</v>
      </c>
      <c r="G70" s="237"/>
      <c r="H70" s="238" t="s">
        <v>245</v>
      </c>
      <c r="I70" s="239" t="str">
        <f>VLOOKUP(H70,'Vagas de Garagem'!$B$1:$C$327,2,FALSE)</f>
        <v>SS2</v>
      </c>
      <c r="J70" s="240">
        <v>29</v>
      </c>
      <c r="K70" s="240" t="str">
        <f>IFERROR(VLOOKUP(J70,Escaninhos!$B$2:$D$212,3,FALSE),0)</f>
        <v>SS2</v>
      </c>
      <c r="L70" s="239">
        <f>IFERROR(VLOOKUP(J70,Escaninhos!$B$2:$D$211,2),0)</f>
        <v>5.59</v>
      </c>
      <c r="M70" s="241">
        <f>VLOOKUP(B70,Piloto!$B$77:$H$401,7,0)</f>
        <v>10325.629290617848</v>
      </c>
      <c r="N70" s="241">
        <f t="shared" si="1"/>
        <v>10325.629290617848</v>
      </c>
      <c r="O70" s="242">
        <f t="shared" si="9"/>
        <v>1173198</v>
      </c>
      <c r="P70" s="241">
        <f t="shared" si="2"/>
        <v>46927.92</v>
      </c>
      <c r="Q70" s="241">
        <f t="shared" si="3"/>
        <v>23463.96</v>
      </c>
      <c r="R70" s="241">
        <f t="shared" si="4"/>
        <v>5865.99</v>
      </c>
      <c r="S70" s="241">
        <f t="shared" si="5"/>
        <v>46927.92</v>
      </c>
      <c r="T70" s="241">
        <f t="shared" si="6"/>
        <v>58659.9</v>
      </c>
      <c r="U70" s="242">
        <f t="shared" si="7"/>
        <v>439949.25</v>
      </c>
      <c r="V70" s="191"/>
      <c r="W70" s="186">
        <f t="shared" si="8"/>
        <v>733248.75</v>
      </c>
      <c r="X70" t="str">
        <f>VLOOKUP(B70,Piloto!$B$79:$E$401,4,0)</f>
        <v>Contrato</v>
      </c>
      <c r="Y70" s="120"/>
      <c r="Z70" s="120"/>
    </row>
    <row r="71" spans="1:26" ht="22.5" customHeight="1">
      <c r="A71" s="47">
        <v>8</v>
      </c>
      <c r="B71" s="527">
        <v>808</v>
      </c>
      <c r="C71" s="244">
        <f t="shared" si="10"/>
        <v>79.959999999999994</v>
      </c>
      <c r="D71" s="244">
        <f t="shared" si="11"/>
        <v>77.459999999999994</v>
      </c>
      <c r="E71" s="253">
        <v>64.739999999999995</v>
      </c>
      <c r="F71" s="253">
        <v>12.72</v>
      </c>
      <c r="G71" s="527"/>
      <c r="H71" s="249">
        <v>101</v>
      </c>
      <c r="I71" s="245" t="str">
        <f>VLOOKUP(H71,'Vagas de Garagem'!$B$1:$C$327,2,FALSE)</f>
        <v>SS1</v>
      </c>
      <c r="J71" s="246">
        <v>50</v>
      </c>
      <c r="K71" s="246" t="str">
        <f>IFERROR(VLOOKUP(J71,Escaninhos!$B$2:$D$212,3,FALSE),0)</f>
        <v>SS1</v>
      </c>
      <c r="L71" s="245">
        <f>IFERROR(VLOOKUP(J71,Escaninhos!$B$2:$D$211,2),0)</f>
        <v>2.5</v>
      </c>
      <c r="M71" s="257">
        <f>VLOOKUP(B71,Piloto!$B$77:$H$401,7,0)</f>
        <v>9879.4647323661848</v>
      </c>
      <c r="N71" s="257">
        <f t="shared" si="1"/>
        <v>9879.4647323661848</v>
      </c>
      <c r="O71" s="278">
        <f t="shared" si="9"/>
        <v>789962.00000000012</v>
      </c>
      <c r="P71" s="259">
        <f t="shared" si="2"/>
        <v>31598.480000000007</v>
      </c>
      <c r="Q71" s="259">
        <f t="shared" si="3"/>
        <v>15799.240000000003</v>
      </c>
      <c r="R71" s="259">
        <f t="shared" si="4"/>
        <v>3949.8100000000009</v>
      </c>
      <c r="S71" s="259">
        <f t="shared" si="5"/>
        <v>31598.480000000007</v>
      </c>
      <c r="T71" s="259">
        <f t="shared" si="6"/>
        <v>39498.100000000006</v>
      </c>
      <c r="U71" s="278">
        <f t="shared" si="7"/>
        <v>296235.75000000006</v>
      </c>
      <c r="V71" s="528"/>
      <c r="W71" s="280">
        <f t="shared" si="8"/>
        <v>493726.25000000006</v>
      </c>
      <c r="X71" t="str">
        <f>VLOOKUP(B71,Piloto!$B$79:$E$401,4,0)</f>
        <v>Disponível</v>
      </c>
      <c r="Y71" s="120"/>
      <c r="Z71" s="120"/>
    </row>
    <row r="72" spans="1:26" ht="22.5" hidden="1" customHeight="1">
      <c r="A72" s="47">
        <v>9</v>
      </c>
      <c r="B72" s="250">
        <v>809</v>
      </c>
      <c r="C72" s="243">
        <f t="shared" si="10"/>
        <v>76.210000000000008</v>
      </c>
      <c r="D72" s="243">
        <f t="shared" si="11"/>
        <v>72.14</v>
      </c>
      <c r="E72" s="244">
        <v>66.09</v>
      </c>
      <c r="F72" s="250">
        <v>6.05</v>
      </c>
      <c r="G72" s="250"/>
      <c r="H72" s="249">
        <v>15</v>
      </c>
      <c r="I72" s="245" t="str">
        <f>VLOOKUP(H72,'Vagas de Garagem'!$B$1:$C$327,2,FALSE)</f>
        <v>SS2</v>
      </c>
      <c r="J72" s="246">
        <v>13</v>
      </c>
      <c r="K72" s="246" t="str">
        <f>IFERROR(VLOOKUP(J72,Escaninhos!$B$2:$D$212,3,FALSE),0)</f>
        <v>SS2</v>
      </c>
      <c r="L72" s="245">
        <f>IFERROR(VLOOKUP(J72,Escaninhos!$B$2:$D$211,2),0)</f>
        <v>4.07</v>
      </c>
      <c r="M72" s="259">
        <f>VLOOKUP(B72,Piloto!$B$77:$H$401,7,0)</f>
        <v>9879.4646371867202</v>
      </c>
      <c r="N72" s="247">
        <f t="shared" si="1"/>
        <v>9879.4646371867202</v>
      </c>
      <c r="O72" s="278">
        <f t="shared" si="9"/>
        <v>752914</v>
      </c>
      <c r="P72" s="247">
        <f t="shared" si="2"/>
        <v>30116.560000000001</v>
      </c>
      <c r="Q72" s="247">
        <f t="shared" si="3"/>
        <v>15058.28</v>
      </c>
      <c r="R72" s="247">
        <f t="shared" si="4"/>
        <v>3764.57</v>
      </c>
      <c r="S72" s="247">
        <f t="shared" si="5"/>
        <v>30116.560000000001</v>
      </c>
      <c r="T72" s="247">
        <f t="shared" si="6"/>
        <v>37645.700000000004</v>
      </c>
      <c r="U72" s="248">
        <f t="shared" si="7"/>
        <v>282342.75</v>
      </c>
      <c r="V72" s="190"/>
      <c r="W72" s="188">
        <f t="shared" si="8"/>
        <v>470571.25</v>
      </c>
      <c r="X72" t="str">
        <f>VLOOKUP(B72,Piloto!$B$79:$E$401,4,0)</f>
        <v>Contrato</v>
      </c>
      <c r="Y72" s="120"/>
      <c r="Z72" s="120"/>
    </row>
    <row r="73" spans="1:26" ht="22.5" hidden="1" customHeight="1">
      <c r="A73" s="47">
        <v>10</v>
      </c>
      <c r="B73" s="250">
        <v>810</v>
      </c>
      <c r="C73" s="243">
        <f t="shared" si="10"/>
        <v>50.25</v>
      </c>
      <c r="D73" s="243">
        <f t="shared" si="11"/>
        <v>50.25</v>
      </c>
      <c r="E73" s="244">
        <v>42.98</v>
      </c>
      <c r="F73" s="250">
        <v>7.27</v>
      </c>
      <c r="G73" s="243"/>
      <c r="H73" s="249">
        <v>70</v>
      </c>
      <c r="I73" s="245" t="str">
        <f>VLOOKUP(H73,'Vagas de Garagem'!$B$1:$C$327,2,FALSE)</f>
        <v>SS2</v>
      </c>
      <c r="J73" s="246"/>
      <c r="K73" s="246">
        <f>IFERROR(VLOOKUP(J73,Escaninhos!$B$2:$D$212,3,FALSE),0)</f>
        <v>0</v>
      </c>
      <c r="L73" s="245">
        <f>IFERROR(VLOOKUP(J73,Escaninhos!$B$2:$D$211,2),0)</f>
        <v>0</v>
      </c>
      <c r="M73" s="259">
        <f>VLOOKUP(B73,Piloto!$B$77:$H$401,7,0)</f>
        <v>10070.666666666666</v>
      </c>
      <c r="N73" s="247">
        <f t="shared" si="1"/>
        <v>10070.666666666666</v>
      </c>
      <c r="O73" s="278">
        <f t="shared" si="9"/>
        <v>506050.99999999994</v>
      </c>
      <c r="P73" s="247">
        <f t="shared" si="2"/>
        <v>20242.039999999997</v>
      </c>
      <c r="Q73" s="247">
        <f t="shared" si="3"/>
        <v>10121.019999999999</v>
      </c>
      <c r="R73" s="247">
        <f t="shared" si="4"/>
        <v>2530.2549999999997</v>
      </c>
      <c r="S73" s="247">
        <f t="shared" si="5"/>
        <v>20242.039999999997</v>
      </c>
      <c r="T73" s="247">
        <f t="shared" si="6"/>
        <v>25302.55</v>
      </c>
      <c r="U73" s="248">
        <f t="shared" si="7"/>
        <v>189769.125</v>
      </c>
      <c r="V73" s="190"/>
      <c r="W73" s="188">
        <f t="shared" si="8"/>
        <v>316281.87499999994</v>
      </c>
      <c r="X73" t="str">
        <f>VLOOKUP(B73,Piloto!$B$79:$E$401,4,0)</f>
        <v>Contrato</v>
      </c>
      <c r="Y73" s="120"/>
      <c r="Z73" s="120"/>
    </row>
    <row r="74" spans="1:26" ht="22.5" hidden="1" customHeight="1">
      <c r="A74" s="47">
        <v>1</v>
      </c>
      <c r="B74" s="252">
        <v>901</v>
      </c>
      <c r="C74" s="253">
        <f t="shared" si="10"/>
        <v>85.58</v>
      </c>
      <c r="D74" s="253">
        <f t="shared" si="11"/>
        <v>81.67</v>
      </c>
      <c r="E74" s="253">
        <v>63.57</v>
      </c>
      <c r="F74" s="252">
        <v>18.100000000000001</v>
      </c>
      <c r="G74" s="252"/>
      <c r="H74" s="254">
        <v>100</v>
      </c>
      <c r="I74" s="255" t="str">
        <f>VLOOKUP(H74,'Vagas de Garagem'!$B$1:$C$327,2,FALSE)</f>
        <v>SS1</v>
      </c>
      <c r="J74" s="256">
        <v>51</v>
      </c>
      <c r="K74" s="256" t="str">
        <f>IFERROR(VLOOKUP(J74,Escaninhos!$B$2:$D$212,3,FALSE),0)</f>
        <v>SS1</v>
      </c>
      <c r="L74" s="255">
        <f>IFERROR(VLOOKUP(J74,Escaninhos!$B$2:$D$211,2),0)</f>
        <v>3.91</v>
      </c>
      <c r="M74" s="257">
        <f>VLOOKUP(B74,Piloto!$B$77:$H$401,7,0)</f>
        <v>9943.1993456415057</v>
      </c>
      <c r="N74" s="257">
        <f t="shared" si="1"/>
        <v>9943.1993456415057</v>
      </c>
      <c r="O74" s="258">
        <f t="shared" si="9"/>
        <v>850939</v>
      </c>
      <c r="P74" s="257">
        <f t="shared" si="2"/>
        <v>34037.56</v>
      </c>
      <c r="Q74" s="257">
        <f t="shared" si="3"/>
        <v>17018.78</v>
      </c>
      <c r="R74" s="257">
        <f t="shared" si="4"/>
        <v>4254.6949999999997</v>
      </c>
      <c r="S74" s="257">
        <f t="shared" si="5"/>
        <v>34037.56</v>
      </c>
      <c r="T74" s="257">
        <f t="shared" si="6"/>
        <v>42546.950000000004</v>
      </c>
      <c r="U74" s="258">
        <f t="shared" si="7"/>
        <v>319102.125</v>
      </c>
      <c r="V74" s="193"/>
      <c r="W74" s="192">
        <f t="shared" si="8"/>
        <v>531836.875</v>
      </c>
      <c r="X74" t="str">
        <f>VLOOKUP(B74,Piloto!$B$79:$E$401,4,0)</f>
        <v>Contrato</v>
      </c>
      <c r="Y74" s="120"/>
      <c r="Z74" s="120"/>
    </row>
    <row r="75" spans="1:26" ht="22.5" customHeight="1">
      <c r="A75" s="47">
        <v>2</v>
      </c>
      <c r="B75" s="251">
        <v>902</v>
      </c>
      <c r="C75" s="237">
        <f t="shared" si="10"/>
        <v>80.09</v>
      </c>
      <c r="D75" s="237">
        <f t="shared" si="11"/>
        <v>76.64</v>
      </c>
      <c r="E75" s="237">
        <v>61.99</v>
      </c>
      <c r="F75" s="251">
        <v>14.65</v>
      </c>
      <c r="G75" s="251"/>
      <c r="H75" s="238">
        <v>94</v>
      </c>
      <c r="I75" s="239" t="str">
        <f>VLOOKUP(H75,'Vagas de Garagem'!$B$1:$C$327,2,FALSE)</f>
        <v>SS1</v>
      </c>
      <c r="J75" s="240">
        <v>63</v>
      </c>
      <c r="K75" s="240" t="str">
        <f>IFERROR(VLOOKUP(J75,Escaninhos!$B$2:$D$212,3,FALSE),0)</f>
        <v>SS1</v>
      </c>
      <c r="L75" s="239">
        <f>IFERROR(VLOOKUP(J75,Escaninhos!$B$2:$D$211,2),0)</f>
        <v>3.45</v>
      </c>
      <c r="M75" s="241">
        <f>VLOOKUP(B75,Piloto!$B$77:$H$401,7,0)</f>
        <v>10389.361967786241</v>
      </c>
      <c r="N75" s="241">
        <f t="shared" si="1"/>
        <v>10389.361967786241</v>
      </c>
      <c r="O75" s="242">
        <f t="shared" si="9"/>
        <v>832084</v>
      </c>
      <c r="P75" s="241">
        <f t="shared" si="2"/>
        <v>33283.360000000001</v>
      </c>
      <c r="Q75" s="241">
        <f t="shared" si="3"/>
        <v>16641.68</v>
      </c>
      <c r="R75" s="241">
        <f t="shared" si="4"/>
        <v>4160.42</v>
      </c>
      <c r="S75" s="241">
        <f t="shared" si="5"/>
        <v>33283.360000000001</v>
      </c>
      <c r="T75" s="241">
        <f t="shared" si="6"/>
        <v>41604.200000000004</v>
      </c>
      <c r="U75" s="242">
        <f t="shared" si="7"/>
        <v>312031.5</v>
      </c>
      <c r="V75" s="191"/>
      <c r="W75" s="186">
        <f t="shared" si="8"/>
        <v>520052.5</v>
      </c>
      <c r="X75" t="str">
        <f>VLOOKUP(B75,Piloto!$B$79:$E$401,4,0)</f>
        <v>Disponível</v>
      </c>
      <c r="Y75" s="120"/>
      <c r="Z75" s="120"/>
    </row>
    <row r="76" spans="1:26" ht="22.5" customHeight="1">
      <c r="A76" s="47">
        <v>3</v>
      </c>
      <c r="B76" s="527">
        <v>903</v>
      </c>
      <c r="C76" s="244">
        <f t="shared" si="10"/>
        <v>83.97</v>
      </c>
      <c r="D76" s="244">
        <f t="shared" si="11"/>
        <v>80.45</v>
      </c>
      <c r="E76" s="253">
        <v>62.74</v>
      </c>
      <c r="F76" s="252">
        <v>17.71</v>
      </c>
      <c r="G76" s="527"/>
      <c r="H76" s="249">
        <v>95</v>
      </c>
      <c r="I76" s="245" t="str">
        <f>VLOOKUP(H76,'Vagas de Garagem'!$B$1:$C$327,2,FALSE)</f>
        <v>SS1</v>
      </c>
      <c r="J76" s="246">
        <v>62</v>
      </c>
      <c r="K76" s="246" t="str">
        <f>IFERROR(VLOOKUP(J76,Escaninhos!$B$2:$D$212,3,FALSE),0)</f>
        <v>SS1</v>
      </c>
      <c r="L76" s="245">
        <f>IFERROR(VLOOKUP(J76,Escaninhos!$B$2:$D$211,2),0)</f>
        <v>3.52</v>
      </c>
      <c r="M76" s="257">
        <f>VLOOKUP(B76,Piloto!$B$77:$H$401,7,0)</f>
        <v>9943.1939978563769</v>
      </c>
      <c r="N76" s="257">
        <f t="shared" si="1"/>
        <v>9943.1939978563769</v>
      </c>
      <c r="O76" s="278">
        <f t="shared" si="9"/>
        <v>834930</v>
      </c>
      <c r="P76" s="259">
        <f t="shared" si="2"/>
        <v>33397.199999999997</v>
      </c>
      <c r="Q76" s="259">
        <f t="shared" si="3"/>
        <v>16698.599999999999</v>
      </c>
      <c r="R76" s="259">
        <f t="shared" si="4"/>
        <v>4174.6499999999996</v>
      </c>
      <c r="S76" s="259">
        <f t="shared" si="5"/>
        <v>33397.199999999997</v>
      </c>
      <c r="T76" s="259">
        <f t="shared" si="6"/>
        <v>41746.5</v>
      </c>
      <c r="U76" s="278">
        <f t="shared" si="7"/>
        <v>313098.75</v>
      </c>
      <c r="V76" s="528"/>
      <c r="W76" s="280">
        <f t="shared" si="8"/>
        <v>521831.25</v>
      </c>
      <c r="X76" t="str">
        <f>VLOOKUP(B76,Piloto!$B$79:$E$401,4,0)</f>
        <v>Disponível</v>
      </c>
      <c r="Y76" s="120"/>
      <c r="Z76" s="120"/>
    </row>
    <row r="77" spans="1:26" ht="22.5" hidden="1" customHeight="1">
      <c r="A77" s="47">
        <v>4</v>
      </c>
      <c r="B77" s="250">
        <v>904</v>
      </c>
      <c r="C77" s="243">
        <f t="shared" si="10"/>
        <v>50.49</v>
      </c>
      <c r="D77" s="243">
        <f t="shared" si="11"/>
        <v>50.49</v>
      </c>
      <c r="E77" s="244">
        <v>43.06</v>
      </c>
      <c r="F77" s="243">
        <v>7.43</v>
      </c>
      <c r="G77" s="250"/>
      <c r="H77" s="249">
        <v>71</v>
      </c>
      <c r="I77" s="245" t="str">
        <f>VLOOKUP(H77,'Vagas de Garagem'!$B$1:$C$327,2,FALSE)</f>
        <v>SS2</v>
      </c>
      <c r="J77" s="246"/>
      <c r="K77" s="246">
        <f>IFERROR(VLOOKUP(J77,Escaninhos!$B$2:$D$212,3,FALSE),0)</f>
        <v>0</v>
      </c>
      <c r="L77" s="245">
        <f>IFERROR(VLOOKUP(J77,Escaninhos!$B$2:$D$211,2),0)</f>
        <v>0</v>
      </c>
      <c r="M77" s="259">
        <f>VLOOKUP(B77,Piloto!$B$77:$H$401,7,0)</f>
        <v>10134.402852049911</v>
      </c>
      <c r="N77" s="247">
        <f t="shared" si="1"/>
        <v>10134.402852049911</v>
      </c>
      <c r="O77" s="278">
        <f t="shared" si="9"/>
        <v>511686</v>
      </c>
      <c r="P77" s="247">
        <f t="shared" si="2"/>
        <v>20467.439999999999</v>
      </c>
      <c r="Q77" s="247">
        <f t="shared" si="3"/>
        <v>10233.719999999999</v>
      </c>
      <c r="R77" s="247">
        <f t="shared" si="4"/>
        <v>2558.4299999999998</v>
      </c>
      <c r="S77" s="247">
        <f t="shared" si="5"/>
        <v>20467.439999999999</v>
      </c>
      <c r="T77" s="247">
        <f t="shared" si="6"/>
        <v>25584.300000000003</v>
      </c>
      <c r="U77" s="248">
        <f t="shared" si="7"/>
        <v>191882.24999999997</v>
      </c>
      <c r="V77" s="190"/>
      <c r="W77" s="188">
        <f t="shared" si="8"/>
        <v>319803.75</v>
      </c>
      <c r="X77" t="str">
        <f>VLOOKUP(B77,Piloto!$B$79:$E$401,4,0)</f>
        <v>Contrato</v>
      </c>
      <c r="Y77" s="120"/>
      <c r="Z77" s="120"/>
    </row>
    <row r="78" spans="1:26" ht="22.5" hidden="1" customHeight="1">
      <c r="A78" s="47">
        <v>5</v>
      </c>
      <c r="B78" s="250">
        <v>905</v>
      </c>
      <c r="C78" s="243">
        <f t="shared" si="10"/>
        <v>51.78</v>
      </c>
      <c r="D78" s="243">
        <f t="shared" si="11"/>
        <v>51.78</v>
      </c>
      <c r="E78" s="244">
        <v>46.28</v>
      </c>
      <c r="F78" s="250">
        <v>5.5</v>
      </c>
      <c r="G78" s="250"/>
      <c r="H78" s="249">
        <v>51</v>
      </c>
      <c r="I78" s="245" t="str">
        <f>VLOOKUP(H78,'Vagas de Garagem'!$B$1:$C$327,2,FALSE)</f>
        <v>SS2</v>
      </c>
      <c r="J78" s="246"/>
      <c r="K78" s="246">
        <f>IFERROR(VLOOKUP(J78,Escaninhos!$B$2:$D$212,3,FALSE),0)</f>
        <v>0</v>
      </c>
      <c r="L78" s="245">
        <f>IFERROR(VLOOKUP(J78,Escaninhos!$B$2:$D$211,2),0)</f>
        <v>0</v>
      </c>
      <c r="M78" s="259">
        <f>VLOOKUP(B78,Piloto!$B$77:$H$401,7,0)</f>
        <v>10134.414831981459</v>
      </c>
      <c r="N78" s="247">
        <f t="shared" si="1"/>
        <v>10134.414831981459</v>
      </c>
      <c r="O78" s="278">
        <f t="shared" si="9"/>
        <v>524760</v>
      </c>
      <c r="P78" s="247">
        <f t="shared" si="2"/>
        <v>20990.400000000001</v>
      </c>
      <c r="Q78" s="247">
        <f t="shared" si="3"/>
        <v>10495.2</v>
      </c>
      <c r="R78" s="247">
        <f t="shared" si="4"/>
        <v>2623.8</v>
      </c>
      <c r="S78" s="247">
        <f t="shared" si="5"/>
        <v>20990.400000000001</v>
      </c>
      <c r="T78" s="247">
        <f t="shared" si="6"/>
        <v>26238</v>
      </c>
      <c r="U78" s="248">
        <f t="shared" si="7"/>
        <v>196785</v>
      </c>
      <c r="V78" s="190"/>
      <c r="W78" s="188">
        <f t="shared" si="8"/>
        <v>327975</v>
      </c>
      <c r="X78" t="str">
        <f>VLOOKUP(B78,Piloto!$B$79:$E$401,4,0)</f>
        <v>Contrato</v>
      </c>
      <c r="Y78" s="120"/>
      <c r="Z78" s="120"/>
    </row>
    <row r="79" spans="1:26" ht="22.5" hidden="1" customHeight="1">
      <c r="A79" s="47">
        <v>6</v>
      </c>
      <c r="B79" s="250">
        <v>906</v>
      </c>
      <c r="C79" s="243">
        <f t="shared" si="10"/>
        <v>49.22</v>
      </c>
      <c r="D79" s="243">
        <f t="shared" si="11"/>
        <v>49.22</v>
      </c>
      <c r="E79" s="244">
        <v>44.18</v>
      </c>
      <c r="F79" s="250">
        <v>5.04</v>
      </c>
      <c r="G79" s="243"/>
      <c r="H79" s="249">
        <v>50</v>
      </c>
      <c r="I79" s="245" t="str">
        <f>VLOOKUP(H79,'Vagas de Garagem'!$B$1:$C$327,2,FALSE)</f>
        <v>SS2</v>
      </c>
      <c r="J79" s="246"/>
      <c r="K79" s="246">
        <f>IFERROR(VLOOKUP(J79,Escaninhos!$B$2:$D$212,3,FALSE),0)</f>
        <v>0</v>
      </c>
      <c r="L79" s="245">
        <f>IFERROR(VLOOKUP(J79,Escaninhos!$B$2:$D$211,2),0)</f>
        <v>0</v>
      </c>
      <c r="M79" s="259">
        <f>VLOOKUP(B79,Piloto!$B$77:$H$401,7,0)</f>
        <v>10134.416903697684</v>
      </c>
      <c r="N79" s="247">
        <f t="shared" si="1"/>
        <v>10134.416903697684</v>
      </c>
      <c r="O79" s="278">
        <f t="shared" si="9"/>
        <v>498816</v>
      </c>
      <c r="P79" s="247">
        <f t="shared" si="2"/>
        <v>19952.64</v>
      </c>
      <c r="Q79" s="247">
        <f t="shared" si="3"/>
        <v>9976.32</v>
      </c>
      <c r="R79" s="247">
        <f t="shared" si="4"/>
        <v>2494.08</v>
      </c>
      <c r="S79" s="247">
        <f t="shared" si="5"/>
        <v>19952.64</v>
      </c>
      <c r="T79" s="247">
        <f t="shared" si="6"/>
        <v>24940.800000000003</v>
      </c>
      <c r="U79" s="248">
        <f t="shared" si="7"/>
        <v>187056</v>
      </c>
      <c r="V79" s="190"/>
      <c r="W79" s="188">
        <f t="shared" si="8"/>
        <v>311760</v>
      </c>
      <c r="X79" t="str">
        <f>VLOOKUP(B79,Piloto!$B$79:$E$401,4,0)</f>
        <v>Contrato</v>
      </c>
      <c r="Y79" s="120"/>
      <c r="Z79" s="120"/>
    </row>
    <row r="80" spans="1:26" ht="22.5" customHeight="1">
      <c r="A80" s="47">
        <v>7</v>
      </c>
      <c r="B80" s="251">
        <v>907</v>
      </c>
      <c r="C80" s="237">
        <f t="shared" si="10"/>
        <v>112.99</v>
      </c>
      <c r="D80" s="237">
        <f t="shared" si="11"/>
        <v>108.53</v>
      </c>
      <c r="E80" s="237">
        <v>89.25</v>
      </c>
      <c r="F80" s="251">
        <v>19.28</v>
      </c>
      <c r="G80" s="251"/>
      <c r="H80" s="238" t="s">
        <v>274</v>
      </c>
      <c r="I80" s="239" t="str">
        <f>VLOOKUP(H80,'Vagas de Garagem'!$B$1:$C$327,2,FALSE)</f>
        <v>SS2</v>
      </c>
      <c r="J80" s="240">
        <v>28</v>
      </c>
      <c r="K80" s="240" t="str">
        <f>IFERROR(VLOOKUP(J80,Escaninhos!$B$2:$D$212,3,FALSE),0)</f>
        <v>SS2</v>
      </c>
      <c r="L80" s="239">
        <f>IFERROR(VLOOKUP(J80,Escaninhos!$B$2:$D$211,2),0)</f>
        <v>4.46</v>
      </c>
      <c r="M80" s="241">
        <f>VLOOKUP(B80,Piloto!$B$77:$H$401,7,0)</f>
        <v>10453.102044428711</v>
      </c>
      <c r="N80" s="241">
        <f t="shared" si="1"/>
        <v>10453.102044428711</v>
      </c>
      <c r="O80" s="242">
        <f t="shared" si="9"/>
        <v>1181096</v>
      </c>
      <c r="P80" s="241">
        <f t="shared" si="2"/>
        <v>47243.840000000004</v>
      </c>
      <c r="Q80" s="241">
        <f t="shared" si="3"/>
        <v>23621.920000000002</v>
      </c>
      <c r="R80" s="241">
        <f t="shared" si="4"/>
        <v>5905.4800000000005</v>
      </c>
      <c r="S80" s="241">
        <f t="shared" si="5"/>
        <v>47243.840000000004</v>
      </c>
      <c r="T80" s="241">
        <f t="shared" si="6"/>
        <v>59054.8</v>
      </c>
      <c r="U80" s="242">
        <f t="shared" si="7"/>
        <v>442911.00000000006</v>
      </c>
      <c r="V80" s="191"/>
      <c r="W80" s="186">
        <f t="shared" si="8"/>
        <v>738185</v>
      </c>
      <c r="X80" t="str">
        <f>VLOOKUP(B80,Piloto!$B$79:$E$401,4,0)</f>
        <v>Disponível</v>
      </c>
      <c r="Y80" s="120"/>
      <c r="Z80" s="120"/>
    </row>
    <row r="81" spans="1:26" ht="22.5" customHeight="1">
      <c r="A81" s="47">
        <v>8</v>
      </c>
      <c r="B81" s="527">
        <v>908</v>
      </c>
      <c r="C81" s="244">
        <f t="shared" si="10"/>
        <v>82.69</v>
      </c>
      <c r="D81" s="244">
        <f t="shared" si="11"/>
        <v>77.459999999999994</v>
      </c>
      <c r="E81" s="253">
        <v>64.739999999999995</v>
      </c>
      <c r="F81" s="252">
        <v>12.72</v>
      </c>
      <c r="G81" s="527"/>
      <c r="H81" s="249">
        <v>139</v>
      </c>
      <c r="I81" s="245" t="str">
        <f>VLOOKUP(H81,'Vagas de Garagem'!$B$1:$C$327,2,FALSE)</f>
        <v>SS1</v>
      </c>
      <c r="J81" s="246">
        <v>61</v>
      </c>
      <c r="K81" s="246" t="str">
        <f>IFERROR(VLOOKUP(J81,Escaninhos!$B$2:$D$212,3,FALSE),0)</f>
        <v>SS1</v>
      </c>
      <c r="L81" s="245">
        <f>IFERROR(VLOOKUP(J81,Escaninhos!$B$2:$D$211,2),0)</f>
        <v>5.23</v>
      </c>
      <c r="M81" s="257">
        <f>VLOOKUP(B81,Piloto!$B$77:$H$401,7,0)</f>
        <v>9943.1974845809655</v>
      </c>
      <c r="N81" s="257">
        <f t="shared" si="1"/>
        <v>9943.1974845809655</v>
      </c>
      <c r="O81" s="278">
        <f t="shared" si="9"/>
        <v>822203</v>
      </c>
      <c r="P81" s="259">
        <f t="shared" si="2"/>
        <v>32888.120000000003</v>
      </c>
      <c r="Q81" s="259">
        <f t="shared" si="3"/>
        <v>16444.060000000001</v>
      </c>
      <c r="R81" s="259">
        <f t="shared" si="4"/>
        <v>4111.0150000000003</v>
      </c>
      <c r="S81" s="259">
        <f t="shared" si="5"/>
        <v>32888.120000000003</v>
      </c>
      <c r="T81" s="259">
        <f t="shared" si="6"/>
        <v>41110.15</v>
      </c>
      <c r="U81" s="278">
        <f t="shared" si="7"/>
        <v>308326.125</v>
      </c>
      <c r="V81" s="528"/>
      <c r="W81" s="280">
        <f t="shared" si="8"/>
        <v>513876.875</v>
      </c>
      <c r="X81" t="str">
        <f>VLOOKUP(B81,Piloto!$B$79:$E$401,4,0)</f>
        <v>Disponível</v>
      </c>
      <c r="Y81" s="120"/>
      <c r="Z81" s="120"/>
    </row>
    <row r="82" spans="1:26" ht="22.5" customHeight="1">
      <c r="A82" s="47">
        <v>9</v>
      </c>
      <c r="B82" s="250">
        <v>909</v>
      </c>
      <c r="C82" s="243">
        <f t="shared" si="10"/>
        <v>77.5</v>
      </c>
      <c r="D82" s="243">
        <f t="shared" si="11"/>
        <v>72.14</v>
      </c>
      <c r="E82" s="244">
        <v>66.09</v>
      </c>
      <c r="F82" s="243">
        <v>6.05</v>
      </c>
      <c r="G82" s="243"/>
      <c r="H82" s="249">
        <v>68</v>
      </c>
      <c r="I82" s="245" t="str">
        <f>VLOOKUP(H82,'Vagas de Garagem'!$B$1:$C$327,2,FALSE)</f>
        <v>SS2</v>
      </c>
      <c r="J82" s="246">
        <v>22</v>
      </c>
      <c r="K82" s="246" t="str">
        <f>IFERROR(VLOOKUP(J82,Escaninhos!$B$2:$D$212,3,FALSE),0)</f>
        <v>SS2</v>
      </c>
      <c r="L82" s="245">
        <f>IFERROR(VLOOKUP(J82,Escaninhos!$B$2:$D$211,2),0)</f>
        <v>5.36</v>
      </c>
      <c r="M82" s="259">
        <f>VLOOKUP(B82,Piloto!$B$77:$H$401,7,0)</f>
        <v>9943.2000000000007</v>
      </c>
      <c r="N82" s="247">
        <f t="shared" si="1"/>
        <v>9943.2000000000007</v>
      </c>
      <c r="O82" s="278">
        <f t="shared" si="9"/>
        <v>770598</v>
      </c>
      <c r="P82" s="247">
        <f t="shared" si="2"/>
        <v>30823.920000000002</v>
      </c>
      <c r="Q82" s="247">
        <f t="shared" si="3"/>
        <v>15411.960000000001</v>
      </c>
      <c r="R82" s="247">
        <f t="shared" si="4"/>
        <v>3852.9900000000002</v>
      </c>
      <c r="S82" s="247">
        <f t="shared" si="5"/>
        <v>30823.920000000002</v>
      </c>
      <c r="T82" s="247">
        <f t="shared" si="6"/>
        <v>38529.9</v>
      </c>
      <c r="U82" s="248">
        <f t="shared" si="7"/>
        <v>288974.25</v>
      </c>
      <c r="V82" s="190"/>
      <c r="W82" s="188">
        <f t="shared" si="8"/>
        <v>481623.75</v>
      </c>
      <c r="X82" t="str">
        <f>VLOOKUP(B82,Piloto!$B$79:$E$401,4,0)</f>
        <v>Disponível</v>
      </c>
      <c r="Y82" s="120"/>
      <c r="Z82" s="120"/>
    </row>
    <row r="83" spans="1:26" ht="22.35" hidden="1" customHeight="1">
      <c r="A83" s="47">
        <v>10</v>
      </c>
      <c r="B83" s="250">
        <v>910</v>
      </c>
      <c r="C83" s="243">
        <f t="shared" si="10"/>
        <v>50.25</v>
      </c>
      <c r="D83" s="243">
        <f t="shared" si="11"/>
        <v>50.25</v>
      </c>
      <c r="E83" s="244">
        <v>42.98</v>
      </c>
      <c r="F83" s="243">
        <v>7.27</v>
      </c>
      <c r="G83" s="250"/>
      <c r="H83" s="249">
        <v>27</v>
      </c>
      <c r="I83" s="245" t="str">
        <f>VLOOKUP(H83,'Vagas de Garagem'!$B$1:$C$327,2,FALSE)</f>
        <v>SS2</v>
      </c>
      <c r="J83" s="246"/>
      <c r="K83" s="246">
        <f>IFERROR(VLOOKUP(J83,Escaninhos!$B$2:$D$212,3,FALSE),0)</f>
        <v>0</v>
      </c>
      <c r="L83" s="245">
        <f>IFERROR(VLOOKUP(J83,Escaninhos!$B$2:$D$211,2),0)</f>
        <v>0</v>
      </c>
      <c r="M83" s="259">
        <f>VLOOKUP(B83,Piloto!$B$77:$H$401,7,0)</f>
        <v>10134.407960199005</v>
      </c>
      <c r="N83" s="247">
        <f t="shared" si="1"/>
        <v>10134.407960199005</v>
      </c>
      <c r="O83" s="278">
        <f t="shared" si="9"/>
        <v>509254</v>
      </c>
      <c r="P83" s="247">
        <f t="shared" si="2"/>
        <v>20370.16</v>
      </c>
      <c r="Q83" s="247">
        <f t="shared" si="3"/>
        <v>10185.08</v>
      </c>
      <c r="R83" s="247">
        <f t="shared" si="4"/>
        <v>2546.27</v>
      </c>
      <c r="S83" s="247">
        <f t="shared" si="5"/>
        <v>20370.16</v>
      </c>
      <c r="T83" s="247">
        <f t="shared" si="6"/>
        <v>25462.7</v>
      </c>
      <c r="U83" s="248">
        <f t="shared" si="7"/>
        <v>190970.25</v>
      </c>
      <c r="V83" s="190"/>
      <c r="W83" s="188">
        <f t="shared" si="8"/>
        <v>318283.75</v>
      </c>
      <c r="X83" t="str">
        <f>VLOOKUP(B83,Piloto!$B$79:$E$401,4,0)</f>
        <v>Contrato</v>
      </c>
      <c r="Y83" s="120"/>
      <c r="Z83" s="120"/>
    </row>
    <row r="84" spans="1:26" ht="23.1" hidden="1" customHeight="1">
      <c r="A84" s="47">
        <v>1</v>
      </c>
      <c r="B84" s="252">
        <v>1001</v>
      </c>
      <c r="C84" s="253">
        <f t="shared" si="10"/>
        <v>86.429999999999993</v>
      </c>
      <c r="D84" s="253">
        <f t="shared" si="11"/>
        <v>81.3</v>
      </c>
      <c r="E84" s="253">
        <v>63.57</v>
      </c>
      <c r="F84" s="252">
        <v>17.73</v>
      </c>
      <c r="G84" s="252"/>
      <c r="H84" s="254">
        <v>138</v>
      </c>
      <c r="I84" s="255" t="str">
        <f>VLOOKUP(H84,'Vagas de Garagem'!$B$1:$C$327,2,FALSE)</f>
        <v>SS1</v>
      </c>
      <c r="J84" s="256">
        <v>60</v>
      </c>
      <c r="K84" s="256" t="str">
        <f>IFERROR(VLOOKUP(J84,Escaninhos!$B$2:$D$212,3,FALSE),0)</f>
        <v>SS1</v>
      </c>
      <c r="L84" s="255">
        <f>IFERROR(VLOOKUP(J84,Escaninhos!$B$2:$D$211,2),0)</f>
        <v>5.13</v>
      </c>
      <c r="M84" s="257">
        <f>VLOOKUP(B84,Piloto!$B$77:$H$401,7,0)</f>
        <v>10204.118940182807</v>
      </c>
      <c r="N84" s="257">
        <f t="shared" si="1"/>
        <v>10204.118940182807</v>
      </c>
      <c r="O84" s="258">
        <f t="shared" si="9"/>
        <v>881941.99999999988</v>
      </c>
      <c r="P84" s="257">
        <f t="shared" si="2"/>
        <v>35277.679999999993</v>
      </c>
      <c r="Q84" s="257">
        <f t="shared" si="3"/>
        <v>17638.839999999997</v>
      </c>
      <c r="R84" s="257">
        <f t="shared" si="4"/>
        <v>4409.7099999999991</v>
      </c>
      <c r="S84" s="257">
        <f t="shared" si="5"/>
        <v>35277.679999999993</v>
      </c>
      <c r="T84" s="257">
        <f t="shared" si="6"/>
        <v>44097.1</v>
      </c>
      <c r="U84" s="258">
        <f t="shared" si="7"/>
        <v>330728.24999999994</v>
      </c>
      <c r="V84" s="193"/>
      <c r="W84" s="192">
        <f t="shared" si="8"/>
        <v>551213.74999999988</v>
      </c>
      <c r="X84" t="str">
        <f>VLOOKUP(B84,Piloto!$B$79:$E$401,4,0)</f>
        <v>Fora de venda</v>
      </c>
      <c r="Y84" s="120"/>
      <c r="Z84" s="120"/>
    </row>
    <row r="85" spans="1:26" ht="23.1" customHeight="1">
      <c r="A85" s="47">
        <v>2</v>
      </c>
      <c r="B85" s="251">
        <v>1002</v>
      </c>
      <c r="C85" s="237">
        <f t="shared" si="10"/>
        <v>82.99</v>
      </c>
      <c r="D85" s="237">
        <f t="shared" si="11"/>
        <v>76.63</v>
      </c>
      <c r="E85" s="237">
        <v>61.99</v>
      </c>
      <c r="F85" s="251">
        <v>14.64</v>
      </c>
      <c r="G85" s="237"/>
      <c r="H85" s="238">
        <v>310</v>
      </c>
      <c r="I85" s="239" t="str">
        <f>VLOOKUP(H85,'Vagas de Garagem'!$B$1:$C$327,2,FALSE)</f>
        <v>G3</v>
      </c>
      <c r="J85" s="240">
        <v>210</v>
      </c>
      <c r="K85" s="240" t="str">
        <f>IFERROR(VLOOKUP(J85,Escaninhos!$B$2:$D$212,3,FALSE),0)</f>
        <v>PG3</v>
      </c>
      <c r="L85" s="239">
        <f>IFERROR(VLOOKUP(J85,Escaninhos!$B$2:$D$211,2),0)</f>
        <v>6.36</v>
      </c>
      <c r="M85" s="241">
        <f>VLOOKUP(B85,Piloto!$B$77:$H$401,7,0)</f>
        <v>10516.84540306061</v>
      </c>
      <c r="N85" s="241">
        <f t="shared" si="1"/>
        <v>10516.84540306061</v>
      </c>
      <c r="O85" s="242">
        <f t="shared" si="9"/>
        <v>872793</v>
      </c>
      <c r="P85" s="241">
        <f t="shared" si="2"/>
        <v>34911.72</v>
      </c>
      <c r="Q85" s="241">
        <f t="shared" si="3"/>
        <v>17455.86</v>
      </c>
      <c r="R85" s="241">
        <f t="shared" si="4"/>
        <v>4363.9650000000001</v>
      </c>
      <c r="S85" s="241">
        <f t="shared" si="5"/>
        <v>34911.72</v>
      </c>
      <c r="T85" s="241">
        <f t="shared" si="6"/>
        <v>43639.65</v>
      </c>
      <c r="U85" s="242">
        <f t="shared" si="7"/>
        <v>327297.375</v>
      </c>
      <c r="V85" s="191"/>
      <c r="W85" s="186">
        <f t="shared" si="8"/>
        <v>545495.625</v>
      </c>
      <c r="X85" t="str">
        <f>VLOOKUP(B85,Piloto!$B$79:$E$401,4,0)</f>
        <v>Disponível</v>
      </c>
      <c r="Y85" s="120"/>
      <c r="Z85" s="120"/>
    </row>
    <row r="86" spans="1:26" ht="23.1" hidden="1" customHeight="1">
      <c r="A86" s="47">
        <v>3</v>
      </c>
      <c r="B86" s="252">
        <v>1003</v>
      </c>
      <c r="C86" s="253">
        <f t="shared" si="10"/>
        <v>87.27</v>
      </c>
      <c r="D86" s="253">
        <f t="shared" si="11"/>
        <v>81.08</v>
      </c>
      <c r="E86" s="253">
        <v>62.74</v>
      </c>
      <c r="F86" s="252">
        <v>18.34</v>
      </c>
      <c r="G86" s="252"/>
      <c r="H86" s="254">
        <v>309</v>
      </c>
      <c r="I86" s="255" t="str">
        <f>VLOOKUP(H86,'Vagas de Garagem'!$B$1:$C$327,2,FALSE)</f>
        <v>G3</v>
      </c>
      <c r="J86" s="256">
        <v>196</v>
      </c>
      <c r="K86" s="256" t="str">
        <f>IFERROR(VLOOKUP(J86,Escaninhos!$B$2:$D$212,3,FALSE),0)</f>
        <v>PG3</v>
      </c>
      <c r="L86" s="255">
        <f>IFERROR(VLOOKUP(J86,Escaninhos!$B$2:$D$211,2),0)</f>
        <v>6.19</v>
      </c>
      <c r="M86" s="257">
        <f>VLOOKUP(B86,Piloto!$B$77:$H$401,7,0)</f>
        <v>10204.113670218861</v>
      </c>
      <c r="N86" s="257">
        <f t="shared" si="1"/>
        <v>10204.113670218861</v>
      </c>
      <c r="O86" s="258">
        <f t="shared" si="9"/>
        <v>890513</v>
      </c>
      <c r="P86" s="257">
        <f t="shared" si="2"/>
        <v>35620.520000000004</v>
      </c>
      <c r="Q86" s="257">
        <f t="shared" si="3"/>
        <v>17810.260000000002</v>
      </c>
      <c r="R86" s="257">
        <f t="shared" si="4"/>
        <v>4452.5650000000005</v>
      </c>
      <c r="S86" s="257">
        <f t="shared" si="5"/>
        <v>35620.520000000004</v>
      </c>
      <c r="T86" s="257">
        <f t="shared" si="6"/>
        <v>44525.65</v>
      </c>
      <c r="U86" s="258">
        <f t="shared" si="7"/>
        <v>333942.37500000006</v>
      </c>
      <c r="V86" s="193"/>
      <c r="W86" s="192">
        <f t="shared" si="8"/>
        <v>556570.625</v>
      </c>
      <c r="X86" t="str">
        <f>VLOOKUP(B86,Piloto!$B$79:$E$401,4,0)</f>
        <v>Contrato</v>
      </c>
      <c r="Y86" s="120"/>
      <c r="Z86" s="120"/>
    </row>
    <row r="87" spans="1:26" ht="23.1" hidden="1" customHeight="1">
      <c r="A87" s="47">
        <v>4</v>
      </c>
      <c r="B87" s="250">
        <v>1004</v>
      </c>
      <c r="C87" s="243">
        <f t="shared" si="10"/>
        <v>50.49</v>
      </c>
      <c r="D87" s="243">
        <f t="shared" si="11"/>
        <v>50.49</v>
      </c>
      <c r="E87" s="244">
        <v>43.06</v>
      </c>
      <c r="F87" s="250">
        <v>7.43</v>
      </c>
      <c r="G87" s="250"/>
      <c r="H87" s="249">
        <v>49</v>
      </c>
      <c r="I87" s="245" t="str">
        <f>VLOOKUP(H87,'Vagas de Garagem'!$B$1:$C$327,2,FALSE)</f>
        <v>SS2</v>
      </c>
      <c r="J87" s="246"/>
      <c r="K87" s="246">
        <f>IFERROR(VLOOKUP(J87,Escaninhos!$B$2:$D$212,3,FALSE),0)</f>
        <v>0</v>
      </c>
      <c r="L87" s="245">
        <f>IFERROR(VLOOKUP(J87,Escaninhos!$B$2:$D$211,2),0)</f>
        <v>0</v>
      </c>
      <c r="M87" s="259">
        <f>VLOOKUP(B87,Piloto!$B$77:$H$401,7,0)</f>
        <v>10347.57377698554</v>
      </c>
      <c r="N87" s="247">
        <f t="shared" si="1"/>
        <v>10347.57377698554</v>
      </c>
      <c r="O87" s="278">
        <f t="shared" si="9"/>
        <v>522448.99999999994</v>
      </c>
      <c r="P87" s="247">
        <f t="shared" si="2"/>
        <v>20897.96</v>
      </c>
      <c r="Q87" s="247">
        <f t="shared" si="3"/>
        <v>10448.98</v>
      </c>
      <c r="R87" s="247">
        <f t="shared" si="4"/>
        <v>2612.2449999999999</v>
      </c>
      <c r="S87" s="247">
        <f t="shared" si="5"/>
        <v>20897.96</v>
      </c>
      <c r="T87" s="247">
        <f t="shared" si="6"/>
        <v>26122.449999999997</v>
      </c>
      <c r="U87" s="248">
        <f t="shared" si="7"/>
        <v>195918.37499999997</v>
      </c>
      <c r="V87" s="190"/>
      <c r="W87" s="188">
        <f t="shared" si="8"/>
        <v>326530.62499999994</v>
      </c>
      <c r="X87" t="str">
        <f>VLOOKUP(B87,Piloto!$B$79:$E$401,4,0)</f>
        <v>Contrato</v>
      </c>
      <c r="Y87" s="120"/>
      <c r="Z87" s="120"/>
    </row>
    <row r="88" spans="1:26" ht="23.1" hidden="1" customHeight="1">
      <c r="A88" s="47">
        <v>5</v>
      </c>
      <c r="B88" s="250">
        <v>1005</v>
      </c>
      <c r="C88" s="243">
        <f t="shared" si="10"/>
        <v>51.78</v>
      </c>
      <c r="D88" s="243">
        <f t="shared" si="11"/>
        <v>51.78</v>
      </c>
      <c r="E88" s="244">
        <v>46.28</v>
      </c>
      <c r="F88" s="250">
        <v>5.5</v>
      </c>
      <c r="G88" s="250"/>
      <c r="H88" s="249">
        <v>72</v>
      </c>
      <c r="I88" s="245" t="str">
        <f>VLOOKUP(H88,'Vagas de Garagem'!$B$1:$C$327,2,FALSE)</f>
        <v>SS2</v>
      </c>
      <c r="J88" s="246"/>
      <c r="K88" s="246">
        <f>IFERROR(VLOOKUP(J88,Escaninhos!$B$2:$D$212,3,FALSE),0)</f>
        <v>0</v>
      </c>
      <c r="L88" s="245">
        <f>IFERROR(VLOOKUP(J88,Escaninhos!$B$2:$D$211,2),0)</f>
        <v>0</v>
      </c>
      <c r="M88" s="259">
        <f>VLOOKUP(B88,Piloto!$B$77:$H$401,7,0)</f>
        <v>10347.566628041715</v>
      </c>
      <c r="N88" s="247">
        <f t="shared" ref="N88:N151" si="12">O88/C88</f>
        <v>10347.566628041715</v>
      </c>
      <c r="O88" s="278">
        <f t="shared" si="9"/>
        <v>535797</v>
      </c>
      <c r="P88" s="247">
        <f t="shared" ref="P88:P151" si="13">$P$19*O88</f>
        <v>21431.88</v>
      </c>
      <c r="Q88" s="247">
        <f t="shared" ref="Q88:Q151" si="14">$Q$19*O88</f>
        <v>10715.94</v>
      </c>
      <c r="R88" s="247">
        <f t="shared" ref="R88:R151" si="15">$R$19*O88</f>
        <v>2678.9850000000001</v>
      </c>
      <c r="S88" s="247">
        <f t="shared" ref="S88:S151" si="16">$S$19*O88</f>
        <v>21431.88</v>
      </c>
      <c r="T88" s="247">
        <f t="shared" ref="T88:T151" si="17">$T$19*O88</f>
        <v>26789.850000000002</v>
      </c>
      <c r="U88" s="248">
        <f t="shared" ref="U88:U151" si="18">P88*$P$17+Q88*$Q$17+S88*$S$17+T88*$T$17+R88*$R$17</f>
        <v>200923.875</v>
      </c>
      <c r="V88" s="190"/>
      <c r="W88" s="188">
        <f t="shared" ref="W88:W151" si="19">$W$19*O88</f>
        <v>334873.125</v>
      </c>
      <c r="X88" t="str">
        <f>VLOOKUP(B88,Piloto!$B$79:$E$401,4,0)</f>
        <v>Contrato</v>
      </c>
      <c r="Y88" s="120"/>
      <c r="Z88" s="120"/>
    </row>
    <row r="89" spans="1:26" ht="23.1" hidden="1" customHeight="1">
      <c r="A89" s="47">
        <v>6</v>
      </c>
      <c r="B89" s="250">
        <v>1006</v>
      </c>
      <c r="C89" s="243">
        <f t="shared" si="10"/>
        <v>49.22</v>
      </c>
      <c r="D89" s="243">
        <f t="shared" si="11"/>
        <v>49.22</v>
      </c>
      <c r="E89" s="244">
        <v>44.18</v>
      </c>
      <c r="F89" s="243">
        <v>5.04</v>
      </c>
      <c r="G89" s="243"/>
      <c r="H89" s="249">
        <v>93</v>
      </c>
      <c r="I89" s="245" t="str">
        <f>VLOOKUP(H89,'Vagas de Garagem'!$B$1:$C$327,2,FALSE)</f>
        <v>SS1</v>
      </c>
      <c r="J89" s="246"/>
      <c r="K89" s="246">
        <f>IFERROR(VLOOKUP(J89,Escaninhos!$B$2:$D$212,3,FALSE),0)</f>
        <v>0</v>
      </c>
      <c r="L89" s="245">
        <f>IFERROR(VLOOKUP(J89,Escaninhos!$B$2:$D$211,2),0)</f>
        <v>0</v>
      </c>
      <c r="M89" s="259">
        <f>VLOOKUP(B89,Piloto!$B$77:$H$401,7,0)</f>
        <v>10347.561966680212</v>
      </c>
      <c r="N89" s="247">
        <f t="shared" si="12"/>
        <v>10347.561966680212</v>
      </c>
      <c r="O89" s="278">
        <f t="shared" ref="O89:O152" si="20">C89*M89</f>
        <v>509307.00000000006</v>
      </c>
      <c r="P89" s="247">
        <f t="shared" si="13"/>
        <v>20372.280000000002</v>
      </c>
      <c r="Q89" s="247">
        <f t="shared" si="14"/>
        <v>10186.140000000001</v>
      </c>
      <c r="R89" s="247">
        <f t="shared" si="15"/>
        <v>2546.5350000000003</v>
      </c>
      <c r="S89" s="247">
        <f t="shared" si="16"/>
        <v>20372.280000000002</v>
      </c>
      <c r="T89" s="247">
        <f t="shared" si="17"/>
        <v>25465.350000000006</v>
      </c>
      <c r="U89" s="248">
        <f t="shared" si="18"/>
        <v>190990.12500000003</v>
      </c>
      <c r="V89" s="190"/>
      <c r="W89" s="188">
        <f t="shared" si="19"/>
        <v>318316.87500000006</v>
      </c>
      <c r="X89" t="str">
        <f>VLOOKUP(B89,Piloto!$B$79:$E$401,4,0)</f>
        <v>Contrato</v>
      </c>
      <c r="Y89" s="120"/>
      <c r="Z89" s="120"/>
    </row>
    <row r="90" spans="1:26" ht="23.1" customHeight="1">
      <c r="A90" s="47">
        <v>7</v>
      </c>
      <c r="B90" s="251">
        <v>1007</v>
      </c>
      <c r="C90" s="237">
        <f t="shared" si="10"/>
        <v>113.32000000000001</v>
      </c>
      <c r="D90" s="237">
        <f t="shared" si="11"/>
        <v>108.03</v>
      </c>
      <c r="E90" s="237">
        <v>89.25</v>
      </c>
      <c r="F90" s="251">
        <v>18.78</v>
      </c>
      <c r="G90" s="251"/>
      <c r="H90" s="238" t="s">
        <v>305</v>
      </c>
      <c r="I90" s="239" t="str">
        <f>VLOOKUP(H90,'Vagas de Garagem'!$B$1:$C$327,2,FALSE)</f>
        <v>SS1</v>
      </c>
      <c r="J90" s="240">
        <v>37</v>
      </c>
      <c r="K90" s="240" t="str">
        <f>IFERROR(VLOOKUP(J90,Escaninhos!$B$2:$D$212,3,FALSE),0)</f>
        <v>SS1</v>
      </c>
      <c r="L90" s="239">
        <f>IFERROR(VLOOKUP(J90,Escaninhos!$B$2:$D$211,2),0)</f>
        <v>5.29</v>
      </c>
      <c r="M90" s="241">
        <f>VLOOKUP(B90,Piloto!$B$77:$H$401,7,0)</f>
        <v>10516.846099541122</v>
      </c>
      <c r="N90" s="241">
        <f t="shared" si="12"/>
        <v>10516.846099541122</v>
      </c>
      <c r="O90" s="242">
        <f t="shared" si="20"/>
        <v>1191769</v>
      </c>
      <c r="P90" s="241">
        <f t="shared" si="13"/>
        <v>47670.76</v>
      </c>
      <c r="Q90" s="241">
        <f t="shared" si="14"/>
        <v>23835.38</v>
      </c>
      <c r="R90" s="241">
        <f t="shared" si="15"/>
        <v>5958.8450000000003</v>
      </c>
      <c r="S90" s="241">
        <f t="shared" si="16"/>
        <v>47670.76</v>
      </c>
      <c r="T90" s="241">
        <f t="shared" si="17"/>
        <v>59588.450000000004</v>
      </c>
      <c r="U90" s="242">
        <f t="shared" si="18"/>
        <v>446913.375</v>
      </c>
      <c r="V90" s="191"/>
      <c r="W90" s="186">
        <f t="shared" si="19"/>
        <v>744855.625</v>
      </c>
      <c r="X90" t="str">
        <f>VLOOKUP(B90,Piloto!$B$79:$E$401,4,0)</f>
        <v>Disponível</v>
      </c>
      <c r="Y90" s="120"/>
      <c r="Z90" s="120"/>
    </row>
    <row r="91" spans="1:26" ht="23.1" customHeight="1">
      <c r="A91" s="47">
        <v>8</v>
      </c>
      <c r="B91" s="527">
        <v>1008</v>
      </c>
      <c r="C91" s="244">
        <f t="shared" ref="C91:C154" si="21">D91+G91+L91</f>
        <v>80.589999999999989</v>
      </c>
      <c r="D91" s="244">
        <f t="shared" ref="D91:D154" si="22">E91+F91</f>
        <v>77.459999999999994</v>
      </c>
      <c r="E91" s="253">
        <v>64.739999999999995</v>
      </c>
      <c r="F91" s="252">
        <v>12.72</v>
      </c>
      <c r="G91" s="527"/>
      <c r="H91" s="249">
        <v>324</v>
      </c>
      <c r="I91" s="245" t="str">
        <f>VLOOKUP(H91,'Vagas de Garagem'!$B$1:$C$327,2,FALSE)</f>
        <v>G3</v>
      </c>
      <c r="J91" s="246">
        <v>200</v>
      </c>
      <c r="K91" s="246" t="str">
        <f>IFERROR(VLOOKUP(J91,Escaninhos!$B$2:$D$212,3,FALSE),0)</f>
        <v>PG3</v>
      </c>
      <c r="L91" s="245">
        <f>IFERROR(VLOOKUP(J91,Escaninhos!$B$2:$D$211,2),0)</f>
        <v>3.13</v>
      </c>
      <c r="M91" s="257">
        <f>VLOOKUP(B91,Piloto!$B$77:$H$401,7,0)</f>
        <v>10204.119617818589</v>
      </c>
      <c r="N91" s="257">
        <f t="shared" si="12"/>
        <v>10204.119617818589</v>
      </c>
      <c r="O91" s="278">
        <f t="shared" si="20"/>
        <v>822350</v>
      </c>
      <c r="P91" s="259">
        <f t="shared" si="13"/>
        <v>32894</v>
      </c>
      <c r="Q91" s="259">
        <f t="shared" si="14"/>
        <v>16447</v>
      </c>
      <c r="R91" s="259">
        <f t="shared" si="15"/>
        <v>4111.75</v>
      </c>
      <c r="S91" s="259">
        <f t="shared" si="16"/>
        <v>32894</v>
      </c>
      <c r="T91" s="259">
        <f t="shared" si="17"/>
        <v>41117.5</v>
      </c>
      <c r="U91" s="278">
        <f t="shared" si="18"/>
        <v>308381.25</v>
      </c>
      <c r="V91" s="528"/>
      <c r="W91" s="280">
        <f t="shared" si="19"/>
        <v>513968.75</v>
      </c>
      <c r="X91" t="str">
        <f>VLOOKUP(B91,Piloto!$B$79:$E$401,4,0)</f>
        <v>Disponível</v>
      </c>
      <c r="Y91" s="120"/>
      <c r="Z91" s="120"/>
    </row>
    <row r="92" spans="1:26" ht="23.1" customHeight="1">
      <c r="A92" s="47">
        <v>9</v>
      </c>
      <c r="B92" s="250">
        <v>1009</v>
      </c>
      <c r="C92" s="243">
        <f t="shared" si="21"/>
        <v>74.72</v>
      </c>
      <c r="D92" s="243">
        <f t="shared" si="22"/>
        <v>72.14</v>
      </c>
      <c r="E92" s="244">
        <v>66.09</v>
      </c>
      <c r="F92" s="243">
        <v>6.05</v>
      </c>
      <c r="G92" s="250"/>
      <c r="H92" s="249">
        <v>35</v>
      </c>
      <c r="I92" s="245" t="str">
        <f>VLOOKUP(H92,'Vagas de Garagem'!$B$1:$C$327,2,FALSE)</f>
        <v>SS2</v>
      </c>
      <c r="J92" s="246">
        <v>25</v>
      </c>
      <c r="K92" s="246" t="str">
        <f>IFERROR(VLOOKUP(J92,Escaninhos!$B$2:$D$212,3,FALSE),0)</f>
        <v>SS2</v>
      </c>
      <c r="L92" s="245">
        <f>IFERROR(VLOOKUP(J92,Escaninhos!$B$2:$D$211,2),0)</f>
        <v>2.58</v>
      </c>
      <c r="M92" s="259">
        <f>VLOOKUP(B92,Piloto!$B$77:$H$401,7,0)</f>
        <v>10204.122055674517</v>
      </c>
      <c r="N92" s="247">
        <f t="shared" si="12"/>
        <v>10204.122055674517</v>
      </c>
      <c r="O92" s="278">
        <f t="shared" si="20"/>
        <v>762451.99999999988</v>
      </c>
      <c r="P92" s="247">
        <f t="shared" si="13"/>
        <v>30498.079999999994</v>
      </c>
      <c r="Q92" s="247">
        <f t="shared" si="14"/>
        <v>15249.039999999997</v>
      </c>
      <c r="R92" s="247">
        <f t="shared" si="15"/>
        <v>3812.2599999999993</v>
      </c>
      <c r="S92" s="247">
        <f t="shared" si="16"/>
        <v>30498.079999999994</v>
      </c>
      <c r="T92" s="247">
        <f t="shared" si="17"/>
        <v>38122.6</v>
      </c>
      <c r="U92" s="248">
        <f t="shared" si="18"/>
        <v>285919.5</v>
      </c>
      <c r="V92" s="190"/>
      <c r="W92" s="188">
        <f t="shared" si="19"/>
        <v>476532.49999999994</v>
      </c>
      <c r="X92" t="str">
        <f>VLOOKUP(B92,Piloto!$B$79:$E$401,4,0)</f>
        <v>Disponível</v>
      </c>
      <c r="Y92" s="120"/>
      <c r="Z92" s="120"/>
    </row>
    <row r="93" spans="1:26" ht="23.1" hidden="1" customHeight="1">
      <c r="A93" s="47">
        <v>10</v>
      </c>
      <c r="B93" s="250">
        <v>1010</v>
      </c>
      <c r="C93" s="243">
        <f t="shared" si="21"/>
        <v>50.25</v>
      </c>
      <c r="D93" s="243">
        <f t="shared" si="22"/>
        <v>50.25</v>
      </c>
      <c r="E93" s="244">
        <v>42.98</v>
      </c>
      <c r="F93" s="250">
        <v>7.27</v>
      </c>
      <c r="G93" s="250"/>
      <c r="H93" s="249">
        <v>97</v>
      </c>
      <c r="I93" s="245" t="str">
        <f>VLOOKUP(H93,'Vagas de Garagem'!$B$1:$C$327,2,FALSE)</f>
        <v>SS1</v>
      </c>
      <c r="J93" s="246"/>
      <c r="K93" s="246">
        <f>IFERROR(VLOOKUP(J93,Escaninhos!$B$2:$D$212,3,FALSE),0)</f>
        <v>0</v>
      </c>
      <c r="L93" s="245">
        <f>IFERROR(VLOOKUP(J93,Escaninhos!$B$2:$D$211,2),0)</f>
        <v>0</v>
      </c>
      <c r="M93" s="259">
        <f>VLOOKUP(B93,Piloto!$B$77:$H$401,7,0)</f>
        <v>10968.417910447761</v>
      </c>
      <c r="N93" s="247">
        <f t="shared" si="12"/>
        <v>10968.417910447761</v>
      </c>
      <c r="O93" s="278">
        <f t="shared" si="20"/>
        <v>551163</v>
      </c>
      <c r="P93" s="247">
        <f t="shared" si="13"/>
        <v>22046.52</v>
      </c>
      <c r="Q93" s="247">
        <f t="shared" si="14"/>
        <v>11023.26</v>
      </c>
      <c r="R93" s="247">
        <f t="shared" si="15"/>
        <v>2755.8150000000001</v>
      </c>
      <c r="S93" s="247">
        <f t="shared" si="16"/>
        <v>22046.52</v>
      </c>
      <c r="T93" s="247">
        <f t="shared" si="17"/>
        <v>27558.15</v>
      </c>
      <c r="U93" s="248">
        <f t="shared" si="18"/>
        <v>206686.125</v>
      </c>
      <c r="V93" s="190"/>
      <c r="W93" s="188">
        <f t="shared" si="19"/>
        <v>344476.875</v>
      </c>
      <c r="X93" t="str">
        <f>VLOOKUP(B93,Piloto!$B$79:$E$401,4,0)</f>
        <v>Contrato</v>
      </c>
      <c r="Y93" s="120"/>
      <c r="Z93" s="120"/>
    </row>
    <row r="94" spans="1:26" ht="23.1" customHeight="1">
      <c r="A94" s="47">
        <v>1</v>
      </c>
      <c r="B94" s="252">
        <v>1101</v>
      </c>
      <c r="C94" s="253">
        <f t="shared" si="21"/>
        <v>84.93</v>
      </c>
      <c r="D94" s="253">
        <f t="shared" si="22"/>
        <v>81.67</v>
      </c>
      <c r="E94" s="253">
        <v>63.57</v>
      </c>
      <c r="F94" s="252">
        <v>18.100000000000001</v>
      </c>
      <c r="G94" s="252"/>
      <c r="H94" s="254">
        <v>323</v>
      </c>
      <c r="I94" s="255" t="str">
        <f>VLOOKUP(H94,'Vagas de Garagem'!$B$1:$C$327,2,FALSE)</f>
        <v>G3</v>
      </c>
      <c r="J94" s="256">
        <v>201</v>
      </c>
      <c r="K94" s="256" t="str">
        <f>IFERROR(VLOOKUP(J94,Escaninhos!$B$2:$D$212,3,FALSE),0)</f>
        <v>PG3</v>
      </c>
      <c r="L94" s="255">
        <f>IFERROR(VLOOKUP(J94,Escaninhos!$B$2:$D$211,2),0)</f>
        <v>3.26</v>
      </c>
      <c r="M94" s="257">
        <f>VLOOKUP(B94,Piloto!$B$77:$H$401,7,0)</f>
        <v>10204.121040857175</v>
      </c>
      <c r="N94" s="257">
        <f t="shared" si="12"/>
        <v>10204.121040857175</v>
      </c>
      <c r="O94" s="258">
        <f t="shared" si="20"/>
        <v>866636</v>
      </c>
      <c r="P94" s="257">
        <f t="shared" si="13"/>
        <v>34665.440000000002</v>
      </c>
      <c r="Q94" s="257">
        <f t="shared" si="14"/>
        <v>17332.72</v>
      </c>
      <c r="R94" s="257">
        <f t="shared" si="15"/>
        <v>4333.18</v>
      </c>
      <c r="S94" s="257">
        <f t="shared" si="16"/>
        <v>34665.440000000002</v>
      </c>
      <c r="T94" s="257">
        <f t="shared" si="17"/>
        <v>43331.8</v>
      </c>
      <c r="U94" s="258">
        <f t="shared" si="18"/>
        <v>324988.5</v>
      </c>
      <c r="V94" s="193"/>
      <c r="W94" s="192">
        <f t="shared" si="19"/>
        <v>541647.5</v>
      </c>
      <c r="X94" t="str">
        <f>VLOOKUP(B94,Piloto!$B$79:$E$401,4,0)</f>
        <v>Disponível</v>
      </c>
      <c r="Y94" s="120"/>
      <c r="Z94" s="120"/>
    </row>
    <row r="95" spans="1:26" ht="23.1" customHeight="1">
      <c r="A95" s="47">
        <v>2</v>
      </c>
      <c r="B95" s="251">
        <v>1102</v>
      </c>
      <c r="C95" s="237">
        <f t="shared" si="21"/>
        <v>82.210000000000008</v>
      </c>
      <c r="D95" s="237">
        <f t="shared" si="22"/>
        <v>76.64</v>
      </c>
      <c r="E95" s="237">
        <v>61.99</v>
      </c>
      <c r="F95" s="251">
        <v>14.65</v>
      </c>
      <c r="G95" s="251"/>
      <c r="H95" s="238">
        <v>321</v>
      </c>
      <c r="I95" s="239" t="str">
        <f>VLOOKUP(H95,'Vagas de Garagem'!$B$1:$C$327,2,FALSE)</f>
        <v>G3</v>
      </c>
      <c r="J95" s="240">
        <v>202</v>
      </c>
      <c r="K95" s="240" t="str">
        <f>IFERROR(VLOOKUP(J95,Escaninhos!$B$2:$D$212,3,FALSE),0)</f>
        <v>PG3</v>
      </c>
      <c r="L95" s="239">
        <f>IFERROR(VLOOKUP(J95,Escaninhos!$B$2:$D$211,2),0)</f>
        <v>5.57</v>
      </c>
      <c r="M95" s="241">
        <f>VLOOKUP(B95,Piloto!$B$77:$H$401,7,0)</f>
        <v>10516.847098893079</v>
      </c>
      <c r="N95" s="241">
        <f t="shared" si="12"/>
        <v>10516.847098893079</v>
      </c>
      <c r="O95" s="242">
        <f t="shared" si="20"/>
        <v>864590.00000000012</v>
      </c>
      <c r="P95" s="241">
        <f t="shared" si="13"/>
        <v>34583.600000000006</v>
      </c>
      <c r="Q95" s="241">
        <f t="shared" si="14"/>
        <v>17291.800000000003</v>
      </c>
      <c r="R95" s="241">
        <f t="shared" si="15"/>
        <v>4322.9500000000007</v>
      </c>
      <c r="S95" s="241">
        <f t="shared" si="16"/>
        <v>34583.600000000006</v>
      </c>
      <c r="T95" s="241">
        <f t="shared" si="17"/>
        <v>43229.500000000007</v>
      </c>
      <c r="U95" s="242">
        <f t="shared" si="18"/>
        <v>324221.25000000006</v>
      </c>
      <c r="V95" s="191"/>
      <c r="W95" s="186">
        <f t="shared" si="19"/>
        <v>540368.75000000012</v>
      </c>
      <c r="X95" t="str">
        <f>VLOOKUP(B95,Piloto!$B$79:$E$401,4,0)</f>
        <v>Disponível</v>
      </c>
      <c r="Y95" s="120"/>
      <c r="Z95" s="120"/>
    </row>
    <row r="96" spans="1:26" ht="23.1" hidden="1" customHeight="1">
      <c r="A96" s="47">
        <v>3</v>
      </c>
      <c r="B96" s="252">
        <v>1103</v>
      </c>
      <c r="C96" s="253">
        <f t="shared" si="21"/>
        <v>85.36</v>
      </c>
      <c r="D96" s="253">
        <f t="shared" si="22"/>
        <v>80.45</v>
      </c>
      <c r="E96" s="253">
        <v>62.74</v>
      </c>
      <c r="F96" s="252">
        <v>17.71</v>
      </c>
      <c r="G96" s="252"/>
      <c r="H96" s="254">
        <v>320</v>
      </c>
      <c r="I96" s="255" t="str">
        <f>VLOOKUP(H96,'Vagas de Garagem'!$B$1:$C$327,2,FALSE)</f>
        <v>G3</v>
      </c>
      <c r="J96" s="256">
        <v>203</v>
      </c>
      <c r="K96" s="256" t="str">
        <f>IFERROR(VLOOKUP(J96,Escaninhos!$B$2:$D$212,3,FALSE),0)</f>
        <v>PG3</v>
      </c>
      <c r="L96" s="255">
        <f>IFERROR(VLOOKUP(J96,Escaninhos!$B$2:$D$211,2),0)</f>
        <v>4.91</v>
      </c>
      <c r="M96" s="257">
        <f>VLOOKUP(B96,Piloto!$B$77:$H$401,7,0)</f>
        <v>10204.111996251171</v>
      </c>
      <c r="N96" s="257">
        <f t="shared" si="12"/>
        <v>10204.111996251171</v>
      </c>
      <c r="O96" s="258">
        <f t="shared" si="20"/>
        <v>871023</v>
      </c>
      <c r="P96" s="257">
        <f t="shared" si="13"/>
        <v>34840.92</v>
      </c>
      <c r="Q96" s="257">
        <f t="shared" si="14"/>
        <v>17420.46</v>
      </c>
      <c r="R96" s="257">
        <f t="shared" si="15"/>
        <v>4355.1149999999998</v>
      </c>
      <c r="S96" s="257">
        <f t="shared" si="16"/>
        <v>34840.92</v>
      </c>
      <c r="T96" s="257">
        <f t="shared" si="17"/>
        <v>43551.15</v>
      </c>
      <c r="U96" s="258">
        <f t="shared" si="18"/>
        <v>326633.625</v>
      </c>
      <c r="V96" s="193"/>
      <c r="W96" s="192">
        <f t="shared" si="19"/>
        <v>544389.375</v>
      </c>
      <c r="X96" t="str">
        <f>VLOOKUP(B96,Piloto!$B$79:$E$401,4,0)</f>
        <v>Contrato</v>
      </c>
      <c r="Y96" s="120"/>
      <c r="Z96" s="120"/>
    </row>
    <row r="97" spans="1:26" ht="23.1" hidden="1" customHeight="1">
      <c r="A97" s="47">
        <v>4</v>
      </c>
      <c r="B97" s="250">
        <v>1104</v>
      </c>
      <c r="C97" s="243">
        <f t="shared" si="21"/>
        <v>50.49</v>
      </c>
      <c r="D97" s="243">
        <f t="shared" si="22"/>
        <v>50.49</v>
      </c>
      <c r="E97" s="244">
        <v>43.06</v>
      </c>
      <c r="F97" s="250">
        <v>7.43</v>
      </c>
      <c r="G97" s="250"/>
      <c r="H97" s="249">
        <v>79</v>
      </c>
      <c r="I97" s="245" t="str">
        <f>VLOOKUP(H97,'Vagas de Garagem'!$B$1:$C$327,2,FALSE)</f>
        <v>SS1</v>
      </c>
      <c r="J97" s="246"/>
      <c r="K97" s="246">
        <f>IFERROR(VLOOKUP(J97,Escaninhos!$B$2:$D$212,3,FALSE),0)</f>
        <v>0</v>
      </c>
      <c r="L97" s="245">
        <f>IFERROR(VLOOKUP(J97,Escaninhos!$B$2:$D$211,2),0)</f>
        <v>0</v>
      </c>
      <c r="M97" s="259">
        <f>VLOOKUP(B97,Piloto!$B$77:$H$401,7,0)</f>
        <v>10347.57377698554</v>
      </c>
      <c r="N97" s="247">
        <f t="shared" si="12"/>
        <v>10347.57377698554</v>
      </c>
      <c r="O97" s="278">
        <f t="shared" si="20"/>
        <v>522448.99999999994</v>
      </c>
      <c r="P97" s="247">
        <f t="shared" si="13"/>
        <v>20897.96</v>
      </c>
      <c r="Q97" s="247">
        <f t="shared" si="14"/>
        <v>10448.98</v>
      </c>
      <c r="R97" s="247">
        <f t="shared" si="15"/>
        <v>2612.2449999999999</v>
      </c>
      <c r="S97" s="247">
        <f t="shared" si="16"/>
        <v>20897.96</v>
      </c>
      <c r="T97" s="247">
        <f t="shared" si="17"/>
        <v>26122.449999999997</v>
      </c>
      <c r="U97" s="248">
        <f t="shared" si="18"/>
        <v>195918.37499999997</v>
      </c>
      <c r="V97" s="190"/>
      <c r="W97" s="188">
        <f t="shared" si="19"/>
        <v>326530.62499999994</v>
      </c>
      <c r="X97" t="str">
        <f>VLOOKUP(B97,Piloto!$B$79:$E$401,4,0)</f>
        <v>Contrato</v>
      </c>
      <c r="Y97" s="120"/>
      <c r="Z97" s="120"/>
    </row>
    <row r="98" spans="1:26" ht="22.5" hidden="1" customHeight="1">
      <c r="A98" s="47">
        <v>5</v>
      </c>
      <c r="B98" s="250">
        <v>1105</v>
      </c>
      <c r="C98" s="243">
        <f t="shared" si="21"/>
        <v>51.78</v>
      </c>
      <c r="D98" s="243">
        <f t="shared" si="22"/>
        <v>51.78</v>
      </c>
      <c r="E98" s="244">
        <v>46.28</v>
      </c>
      <c r="F98" s="243">
        <v>5.5</v>
      </c>
      <c r="G98" s="250"/>
      <c r="H98" s="249">
        <v>85</v>
      </c>
      <c r="I98" s="245" t="str">
        <f>VLOOKUP(H98,'Vagas de Garagem'!$B$1:$C$327,2,FALSE)</f>
        <v>SS1</v>
      </c>
      <c r="J98" s="246"/>
      <c r="K98" s="246">
        <f>IFERROR(VLOOKUP(J98,Escaninhos!$B$2:$D$212,3,FALSE),0)</f>
        <v>0</v>
      </c>
      <c r="L98" s="245">
        <f>IFERROR(VLOOKUP(J98,Escaninhos!$B$2:$D$211,2),0)</f>
        <v>0</v>
      </c>
      <c r="M98" s="259">
        <f>VLOOKUP(B98,Piloto!$B$77:$H$401,7,0)</f>
        <v>10347.566628041715</v>
      </c>
      <c r="N98" s="247">
        <f t="shared" si="12"/>
        <v>10347.566628041715</v>
      </c>
      <c r="O98" s="278">
        <f t="shared" si="20"/>
        <v>535797</v>
      </c>
      <c r="P98" s="247">
        <f t="shared" si="13"/>
        <v>21431.88</v>
      </c>
      <c r="Q98" s="247">
        <f t="shared" si="14"/>
        <v>10715.94</v>
      </c>
      <c r="R98" s="247">
        <f t="shared" si="15"/>
        <v>2678.9850000000001</v>
      </c>
      <c r="S98" s="247">
        <f t="shared" si="16"/>
        <v>21431.88</v>
      </c>
      <c r="T98" s="247">
        <f t="shared" si="17"/>
        <v>26789.850000000002</v>
      </c>
      <c r="U98" s="248">
        <f t="shared" si="18"/>
        <v>200923.875</v>
      </c>
      <c r="V98" s="190"/>
      <c r="W98" s="188">
        <f t="shared" si="19"/>
        <v>334873.125</v>
      </c>
      <c r="X98" t="str">
        <f>VLOOKUP(B98,Piloto!$B$79:$E$401,4,0)</f>
        <v>Contrato</v>
      </c>
      <c r="Y98" s="120"/>
      <c r="Z98" s="120"/>
    </row>
    <row r="99" spans="1:26" ht="22.5" hidden="1" customHeight="1">
      <c r="A99" s="47">
        <v>6</v>
      </c>
      <c r="B99" s="250">
        <v>1106</v>
      </c>
      <c r="C99" s="243">
        <f t="shared" si="21"/>
        <v>49.22</v>
      </c>
      <c r="D99" s="243">
        <f t="shared" si="22"/>
        <v>49.22</v>
      </c>
      <c r="E99" s="244">
        <v>44.18</v>
      </c>
      <c r="F99" s="250">
        <v>5.04</v>
      </c>
      <c r="G99" s="250"/>
      <c r="H99" s="249">
        <v>142</v>
      </c>
      <c r="I99" s="245" t="str">
        <f>VLOOKUP(H99,'Vagas de Garagem'!$B$1:$C$327,2,FALSE)</f>
        <v>SS1</v>
      </c>
      <c r="J99" s="246"/>
      <c r="K99" s="246">
        <f>IFERROR(VLOOKUP(J99,Escaninhos!$B$2:$D$212,3,FALSE),0)</f>
        <v>0</v>
      </c>
      <c r="L99" s="245">
        <f>IFERROR(VLOOKUP(J99,Escaninhos!$B$2:$D$211,2),0)</f>
        <v>0</v>
      </c>
      <c r="M99" s="259">
        <f>VLOOKUP(B99,Piloto!$B$77:$H$401,7,0)</f>
        <v>10347.561966680212</v>
      </c>
      <c r="N99" s="247">
        <f t="shared" si="12"/>
        <v>10347.561966680212</v>
      </c>
      <c r="O99" s="278">
        <f t="shared" si="20"/>
        <v>509307.00000000006</v>
      </c>
      <c r="P99" s="247">
        <f t="shared" si="13"/>
        <v>20372.280000000002</v>
      </c>
      <c r="Q99" s="247">
        <f t="shared" si="14"/>
        <v>10186.140000000001</v>
      </c>
      <c r="R99" s="247">
        <f t="shared" si="15"/>
        <v>2546.5350000000003</v>
      </c>
      <c r="S99" s="247">
        <f t="shared" si="16"/>
        <v>20372.280000000002</v>
      </c>
      <c r="T99" s="247">
        <f t="shared" si="17"/>
        <v>25465.350000000006</v>
      </c>
      <c r="U99" s="248">
        <f t="shared" si="18"/>
        <v>190990.12500000003</v>
      </c>
      <c r="V99" s="190"/>
      <c r="W99" s="188">
        <f t="shared" si="19"/>
        <v>318316.87500000006</v>
      </c>
      <c r="X99" t="str">
        <f>VLOOKUP(B99,Piloto!$B$79:$E$401,4,0)</f>
        <v>Contrato</v>
      </c>
      <c r="Y99" s="120"/>
      <c r="Z99" s="120"/>
    </row>
    <row r="100" spans="1:26" ht="22.5" customHeight="1">
      <c r="A100" s="47">
        <v>7</v>
      </c>
      <c r="B100" s="251">
        <v>1107</v>
      </c>
      <c r="C100" s="237">
        <f t="shared" si="21"/>
        <v>112.6</v>
      </c>
      <c r="D100" s="237">
        <f t="shared" si="22"/>
        <v>108.53</v>
      </c>
      <c r="E100" s="237">
        <v>89.25</v>
      </c>
      <c r="F100" s="251">
        <v>19.28</v>
      </c>
      <c r="G100" s="251"/>
      <c r="H100" s="238" t="s">
        <v>332</v>
      </c>
      <c r="I100" s="239" t="str">
        <f>VLOOKUP(H100,'Vagas de Garagem'!$B$1:$C$327,2,FALSE)</f>
        <v>SS1</v>
      </c>
      <c r="J100" s="240">
        <v>38</v>
      </c>
      <c r="K100" s="240" t="str">
        <f>IFERROR(VLOOKUP(J100,Escaninhos!$B$2:$D$212,3,FALSE),0)</f>
        <v>SS1</v>
      </c>
      <c r="L100" s="239">
        <f>IFERROR(VLOOKUP(J100,Escaninhos!$B$2:$D$211,2),0)</f>
        <v>4.07</v>
      </c>
      <c r="M100" s="241">
        <f>VLOOKUP(B100,Piloto!$B$77:$H$401,7,0)</f>
        <v>10516.847246891652</v>
      </c>
      <c r="N100" s="241">
        <f t="shared" si="12"/>
        <v>10516.847246891652</v>
      </c>
      <c r="O100" s="242">
        <f t="shared" si="20"/>
        <v>1184197</v>
      </c>
      <c r="P100" s="241">
        <f t="shared" si="13"/>
        <v>47367.88</v>
      </c>
      <c r="Q100" s="241">
        <f t="shared" si="14"/>
        <v>23683.94</v>
      </c>
      <c r="R100" s="241">
        <f t="shared" si="15"/>
        <v>5920.9849999999997</v>
      </c>
      <c r="S100" s="241">
        <f t="shared" si="16"/>
        <v>47367.88</v>
      </c>
      <c r="T100" s="241">
        <f t="shared" si="17"/>
        <v>59209.850000000006</v>
      </c>
      <c r="U100" s="242">
        <f t="shared" si="18"/>
        <v>444073.87499999994</v>
      </c>
      <c r="V100" s="191"/>
      <c r="W100" s="186">
        <f t="shared" si="19"/>
        <v>740123.125</v>
      </c>
      <c r="X100" t="str">
        <f>VLOOKUP(B100,Piloto!$B$79:$E$401,4,0)</f>
        <v>Disponível</v>
      </c>
      <c r="Y100" s="120"/>
      <c r="Z100" s="120"/>
    </row>
    <row r="101" spans="1:26" ht="22.5" customHeight="1">
      <c r="A101" s="47">
        <v>8</v>
      </c>
      <c r="B101" s="527">
        <v>1108</v>
      </c>
      <c r="C101" s="244">
        <f t="shared" si="21"/>
        <v>82.389999999999986</v>
      </c>
      <c r="D101" s="244">
        <f t="shared" si="22"/>
        <v>77.459999999999994</v>
      </c>
      <c r="E101" s="253">
        <v>64.739999999999995</v>
      </c>
      <c r="F101" s="252">
        <v>12.72</v>
      </c>
      <c r="G101" s="527"/>
      <c r="H101" s="249">
        <v>319</v>
      </c>
      <c r="I101" s="245" t="str">
        <f>VLOOKUP(H101,'Vagas de Garagem'!$B$1:$C$327,2,FALSE)</f>
        <v>G3</v>
      </c>
      <c r="J101" s="246">
        <v>204</v>
      </c>
      <c r="K101" s="246" t="str">
        <f>IFERROR(VLOOKUP(J101,Escaninhos!$B$2:$D$212,3,FALSE),0)</f>
        <v>PG3</v>
      </c>
      <c r="L101" s="245">
        <f>IFERROR(VLOOKUP(J101,Escaninhos!$B$2:$D$211,2),0)</f>
        <v>4.93</v>
      </c>
      <c r="M101" s="257">
        <f>VLOOKUP(B101,Piloto!$B$77:$H$401,7,0)</f>
        <v>10204.114577011775</v>
      </c>
      <c r="N101" s="257">
        <f t="shared" si="12"/>
        <v>10204.114577011775</v>
      </c>
      <c r="O101" s="278">
        <f t="shared" si="20"/>
        <v>840717</v>
      </c>
      <c r="P101" s="259">
        <f t="shared" si="13"/>
        <v>33628.68</v>
      </c>
      <c r="Q101" s="259">
        <f t="shared" si="14"/>
        <v>16814.34</v>
      </c>
      <c r="R101" s="259">
        <f t="shared" si="15"/>
        <v>4203.585</v>
      </c>
      <c r="S101" s="259">
        <f t="shared" si="16"/>
        <v>33628.68</v>
      </c>
      <c r="T101" s="259">
        <f t="shared" si="17"/>
        <v>42035.850000000006</v>
      </c>
      <c r="U101" s="278">
        <f t="shared" si="18"/>
        <v>315268.875</v>
      </c>
      <c r="V101" s="528"/>
      <c r="W101" s="280">
        <f t="shared" si="19"/>
        <v>525448.125</v>
      </c>
      <c r="X101" t="str">
        <f>VLOOKUP(B101,Piloto!$B$79:$E$401,4,0)</f>
        <v>Disponível</v>
      </c>
      <c r="Y101" s="120"/>
      <c r="Z101" s="120"/>
    </row>
    <row r="102" spans="1:26" ht="22.5" hidden="1" customHeight="1">
      <c r="A102" s="47">
        <v>9</v>
      </c>
      <c r="B102" s="250">
        <v>1109</v>
      </c>
      <c r="C102" s="243">
        <f t="shared" si="21"/>
        <v>74.53</v>
      </c>
      <c r="D102" s="243">
        <f t="shared" si="22"/>
        <v>72.14</v>
      </c>
      <c r="E102" s="244">
        <v>66.09</v>
      </c>
      <c r="F102" s="250">
        <v>6.05</v>
      </c>
      <c r="G102" s="250"/>
      <c r="H102" s="249">
        <v>33</v>
      </c>
      <c r="I102" s="245" t="str">
        <f>VLOOKUP(H102,'Vagas de Garagem'!$B$1:$C$327,2,FALSE)</f>
        <v>SS2</v>
      </c>
      <c r="J102" s="246">
        <v>24</v>
      </c>
      <c r="K102" s="246" t="str">
        <f>IFERROR(VLOOKUP(J102,Escaninhos!$B$2:$D$212,3,FALSE),0)</f>
        <v>SS2</v>
      </c>
      <c r="L102" s="245">
        <f>IFERROR(VLOOKUP(J102,Escaninhos!$B$2:$D$211,2),0)</f>
        <v>2.39</v>
      </c>
      <c r="M102" s="259">
        <f>VLOOKUP(B102,Piloto!$B$77:$H$401,7,0)</f>
        <v>10204.119146652354</v>
      </c>
      <c r="N102" s="247">
        <f t="shared" si="12"/>
        <v>10204.119146652354</v>
      </c>
      <c r="O102" s="278">
        <f t="shared" si="20"/>
        <v>760513</v>
      </c>
      <c r="P102" s="247">
        <f t="shared" si="13"/>
        <v>30420.52</v>
      </c>
      <c r="Q102" s="247">
        <f t="shared" si="14"/>
        <v>15210.26</v>
      </c>
      <c r="R102" s="247">
        <f t="shared" si="15"/>
        <v>3802.5650000000001</v>
      </c>
      <c r="S102" s="247">
        <f t="shared" si="16"/>
        <v>30420.52</v>
      </c>
      <c r="T102" s="247">
        <f t="shared" si="17"/>
        <v>38025.65</v>
      </c>
      <c r="U102" s="248">
        <f t="shared" si="18"/>
        <v>285192.375</v>
      </c>
      <c r="V102" s="190"/>
      <c r="W102" s="188">
        <f t="shared" si="19"/>
        <v>475320.625</v>
      </c>
      <c r="X102" t="str">
        <f>VLOOKUP(B102,Piloto!$B$79:$E$401,4,0)</f>
        <v>Contrato</v>
      </c>
      <c r="Y102" s="120"/>
      <c r="Z102" s="120"/>
    </row>
    <row r="103" spans="1:26" ht="22.5" hidden="1" customHeight="1">
      <c r="A103" s="47">
        <v>10</v>
      </c>
      <c r="B103" s="250">
        <v>1110</v>
      </c>
      <c r="C103" s="243">
        <f t="shared" si="21"/>
        <v>50.25</v>
      </c>
      <c r="D103" s="243">
        <f t="shared" si="22"/>
        <v>50.25</v>
      </c>
      <c r="E103" s="244">
        <v>42.98</v>
      </c>
      <c r="F103" s="250">
        <v>7.27</v>
      </c>
      <c r="G103" s="250"/>
      <c r="H103" s="249">
        <v>141</v>
      </c>
      <c r="I103" s="245" t="str">
        <f>VLOOKUP(H103,'Vagas de Garagem'!$B$1:$C$327,2,FALSE)</f>
        <v>SS1</v>
      </c>
      <c r="J103" s="246"/>
      <c r="K103" s="246">
        <f>IFERROR(VLOOKUP(J103,Escaninhos!$B$2:$D$212,3,FALSE),0)</f>
        <v>0</v>
      </c>
      <c r="L103" s="245">
        <f>IFERROR(VLOOKUP(J103,Escaninhos!$B$2:$D$211,2),0)</f>
        <v>0</v>
      </c>
      <c r="M103" s="259">
        <f>VLOOKUP(B103,Piloto!$B$77:$H$401,7,0)</f>
        <v>10347.562189054726</v>
      </c>
      <c r="N103" s="247">
        <f t="shared" si="12"/>
        <v>10347.562189054726</v>
      </c>
      <c r="O103" s="278">
        <f t="shared" si="20"/>
        <v>519965</v>
      </c>
      <c r="P103" s="247">
        <f t="shared" si="13"/>
        <v>20798.600000000002</v>
      </c>
      <c r="Q103" s="247">
        <f t="shared" si="14"/>
        <v>10399.300000000001</v>
      </c>
      <c r="R103" s="247">
        <f t="shared" si="15"/>
        <v>2599.8250000000003</v>
      </c>
      <c r="S103" s="247">
        <f t="shared" si="16"/>
        <v>20798.600000000002</v>
      </c>
      <c r="T103" s="247">
        <f t="shared" si="17"/>
        <v>25998.25</v>
      </c>
      <c r="U103" s="248">
        <f t="shared" si="18"/>
        <v>194986.875</v>
      </c>
      <c r="V103" s="190"/>
      <c r="W103" s="188">
        <f t="shared" si="19"/>
        <v>324978.125</v>
      </c>
      <c r="X103" t="str">
        <f>VLOOKUP(B103,Piloto!$B$79:$E$401,4,0)</f>
        <v>Contrato</v>
      </c>
      <c r="Y103" s="120"/>
      <c r="Z103" s="120"/>
    </row>
    <row r="104" spans="1:26" ht="22.5" hidden="1" customHeight="1">
      <c r="A104" s="47">
        <v>1</v>
      </c>
      <c r="B104" s="252">
        <v>1201</v>
      </c>
      <c r="C104" s="253">
        <f t="shared" si="21"/>
        <v>86.42</v>
      </c>
      <c r="D104" s="253">
        <f t="shared" si="22"/>
        <v>81.3</v>
      </c>
      <c r="E104" s="253">
        <v>63.57</v>
      </c>
      <c r="F104" s="253">
        <v>17.73</v>
      </c>
      <c r="G104" s="252"/>
      <c r="H104" s="254">
        <v>318</v>
      </c>
      <c r="I104" s="255" t="str">
        <f>VLOOKUP(H104,'Vagas de Garagem'!$B$1:$C$327,2,FALSE)</f>
        <v>G3</v>
      </c>
      <c r="J104" s="256">
        <v>205</v>
      </c>
      <c r="K104" s="256" t="str">
        <f>IFERROR(VLOOKUP(J104,Escaninhos!$B$2:$D$212,3,FALSE),0)</f>
        <v>PG3</v>
      </c>
      <c r="L104" s="255">
        <f>IFERROR(VLOOKUP(J104,Escaninhos!$B$2:$D$211,2),0)</f>
        <v>5.12</v>
      </c>
      <c r="M104" s="257">
        <f>VLOOKUP(B104,Piloto!$B$77:$H$401,7,0)</f>
        <v>10204.119416801666</v>
      </c>
      <c r="N104" s="257">
        <f t="shared" si="12"/>
        <v>10204.119416801666</v>
      </c>
      <c r="O104" s="258">
        <f t="shared" si="20"/>
        <v>881840</v>
      </c>
      <c r="P104" s="257">
        <f t="shared" si="13"/>
        <v>35273.599999999999</v>
      </c>
      <c r="Q104" s="257">
        <f t="shared" si="14"/>
        <v>17636.8</v>
      </c>
      <c r="R104" s="257">
        <f t="shared" si="15"/>
        <v>4409.2</v>
      </c>
      <c r="S104" s="257">
        <f t="shared" si="16"/>
        <v>35273.599999999999</v>
      </c>
      <c r="T104" s="257">
        <f t="shared" si="17"/>
        <v>44092</v>
      </c>
      <c r="U104" s="258">
        <f t="shared" si="18"/>
        <v>330690</v>
      </c>
      <c r="V104" s="193"/>
      <c r="W104" s="192">
        <f t="shared" si="19"/>
        <v>551150</v>
      </c>
      <c r="X104" t="str">
        <f>VLOOKUP(B104,Piloto!$B$79:$E$401,4,0)</f>
        <v>Contrato</v>
      </c>
      <c r="Y104" s="120"/>
      <c r="Z104" s="120"/>
    </row>
    <row r="105" spans="1:26" ht="22.5" customHeight="1">
      <c r="A105" s="47">
        <v>2</v>
      </c>
      <c r="B105" s="251">
        <v>1202</v>
      </c>
      <c r="C105" s="237">
        <f t="shared" si="21"/>
        <v>83.3</v>
      </c>
      <c r="D105" s="237">
        <f t="shared" si="22"/>
        <v>76.63</v>
      </c>
      <c r="E105" s="237">
        <v>61.99</v>
      </c>
      <c r="F105" s="251">
        <v>14.64</v>
      </c>
      <c r="G105" s="251"/>
      <c r="H105" s="238">
        <v>253</v>
      </c>
      <c r="I105" s="239" t="str">
        <f>VLOOKUP(H105,'Vagas de Garagem'!$B$1:$C$327,2,FALSE)</f>
        <v>G2</v>
      </c>
      <c r="J105" s="240">
        <v>187</v>
      </c>
      <c r="K105" s="240" t="str">
        <f>IFERROR(VLOOKUP(J105,Escaninhos!$B$2:$D$212,3,FALSE),0)</f>
        <v>PG2</v>
      </c>
      <c r="L105" s="239">
        <f>IFERROR(VLOOKUP(J105,Escaninhos!$B$2:$D$211,2),0)</f>
        <v>6.67</v>
      </c>
      <c r="M105" s="241">
        <f>VLOOKUP(B105,Piloto!$B$77:$H$401,7,0)</f>
        <v>10516.842737094838</v>
      </c>
      <c r="N105" s="241">
        <f t="shared" si="12"/>
        <v>10516.842737094838</v>
      </c>
      <c r="O105" s="242">
        <f t="shared" si="20"/>
        <v>876052.99999999988</v>
      </c>
      <c r="P105" s="241">
        <f t="shared" si="13"/>
        <v>35042.119999999995</v>
      </c>
      <c r="Q105" s="241">
        <f t="shared" si="14"/>
        <v>17521.059999999998</v>
      </c>
      <c r="R105" s="241">
        <f t="shared" si="15"/>
        <v>4380.2649999999994</v>
      </c>
      <c r="S105" s="241">
        <f t="shared" si="16"/>
        <v>35042.119999999995</v>
      </c>
      <c r="T105" s="241">
        <f t="shared" si="17"/>
        <v>43802.649999999994</v>
      </c>
      <c r="U105" s="242">
        <f t="shared" si="18"/>
        <v>328519.87499999994</v>
      </c>
      <c r="V105" s="191"/>
      <c r="W105" s="186">
        <f t="shared" si="19"/>
        <v>547533.12499999988</v>
      </c>
      <c r="X105" t="str">
        <f>VLOOKUP(B105,Piloto!$B$79:$E$401,4,0)</f>
        <v>Disponível</v>
      </c>
      <c r="Y105" s="120"/>
      <c r="Z105" s="120"/>
    </row>
    <row r="106" spans="1:26" ht="22.5" hidden="1" customHeight="1">
      <c r="A106" s="47">
        <v>3</v>
      </c>
      <c r="B106" s="252">
        <v>1203</v>
      </c>
      <c r="C106" s="253">
        <f t="shared" si="21"/>
        <v>86.78</v>
      </c>
      <c r="D106" s="253">
        <f t="shared" si="22"/>
        <v>81.08</v>
      </c>
      <c r="E106" s="253">
        <v>62.74</v>
      </c>
      <c r="F106" s="252">
        <v>18.34</v>
      </c>
      <c r="G106" s="252"/>
      <c r="H106" s="254">
        <v>254</v>
      </c>
      <c r="I106" s="255" t="str">
        <f>VLOOKUP(H106,'Vagas de Garagem'!$B$1:$C$327,2,FALSE)</f>
        <v>G2</v>
      </c>
      <c r="J106" s="256">
        <v>188</v>
      </c>
      <c r="K106" s="256" t="str">
        <f>IFERROR(VLOOKUP(J106,Escaninhos!$B$2:$D$212,3,FALSE),0)</f>
        <v>PG2</v>
      </c>
      <c r="L106" s="255">
        <f>IFERROR(VLOOKUP(J106,Escaninhos!$B$2:$D$211,2),0)</f>
        <v>5.7</v>
      </c>
      <c r="M106" s="257">
        <f>VLOOKUP(B106,Piloto!$B$77:$H$401,7,0)</f>
        <v>10204.113851117769</v>
      </c>
      <c r="N106" s="257">
        <f t="shared" si="12"/>
        <v>10204.113851117769</v>
      </c>
      <c r="O106" s="258">
        <f t="shared" si="20"/>
        <v>885513</v>
      </c>
      <c r="P106" s="257">
        <f t="shared" si="13"/>
        <v>35420.520000000004</v>
      </c>
      <c r="Q106" s="257">
        <f t="shared" si="14"/>
        <v>17710.260000000002</v>
      </c>
      <c r="R106" s="257">
        <f t="shared" si="15"/>
        <v>4427.5650000000005</v>
      </c>
      <c r="S106" s="257">
        <f t="shared" si="16"/>
        <v>35420.520000000004</v>
      </c>
      <c r="T106" s="257">
        <f t="shared" si="17"/>
        <v>44275.65</v>
      </c>
      <c r="U106" s="258">
        <f t="shared" si="18"/>
        <v>332067.37500000006</v>
      </c>
      <c r="V106" s="193"/>
      <c r="W106" s="192">
        <f t="shared" si="19"/>
        <v>553445.625</v>
      </c>
      <c r="X106" t="str">
        <f>VLOOKUP(B106,Piloto!$B$79:$E$401,4,0)</f>
        <v>Contrato</v>
      </c>
      <c r="Y106" s="120"/>
      <c r="Z106" s="120"/>
    </row>
    <row r="107" spans="1:26" ht="22.5" hidden="1" customHeight="1">
      <c r="A107" s="47">
        <v>4</v>
      </c>
      <c r="B107" s="250">
        <v>1204</v>
      </c>
      <c r="C107" s="243">
        <f t="shared" si="21"/>
        <v>50.49</v>
      </c>
      <c r="D107" s="243">
        <f t="shared" si="22"/>
        <v>50.49</v>
      </c>
      <c r="E107" s="244">
        <v>43.06</v>
      </c>
      <c r="F107" s="250">
        <v>7.43</v>
      </c>
      <c r="G107" s="250"/>
      <c r="H107" s="249">
        <v>99</v>
      </c>
      <c r="I107" s="245" t="str">
        <f>VLOOKUP(H107,'Vagas de Garagem'!$B$1:$C$327,2,FALSE)</f>
        <v>SS1</v>
      </c>
      <c r="J107" s="246"/>
      <c r="K107" s="246">
        <f>IFERROR(VLOOKUP(J107,Escaninhos!$B$2:$D$212,3,FALSE),0)</f>
        <v>0</v>
      </c>
      <c r="L107" s="245">
        <f>IFERROR(VLOOKUP(J107,Escaninhos!$B$2:$D$211,2),0)</f>
        <v>0</v>
      </c>
      <c r="M107" s="259">
        <f>VLOOKUP(B107,Piloto!$B$77:$H$401,7,0)</f>
        <v>10347.57377698554</v>
      </c>
      <c r="N107" s="247">
        <f t="shared" si="12"/>
        <v>10347.57377698554</v>
      </c>
      <c r="O107" s="278">
        <f t="shared" si="20"/>
        <v>522448.99999999994</v>
      </c>
      <c r="P107" s="247">
        <f t="shared" si="13"/>
        <v>20897.96</v>
      </c>
      <c r="Q107" s="247">
        <f t="shared" si="14"/>
        <v>10448.98</v>
      </c>
      <c r="R107" s="247">
        <f t="shared" si="15"/>
        <v>2612.2449999999999</v>
      </c>
      <c r="S107" s="247">
        <f t="shared" si="16"/>
        <v>20897.96</v>
      </c>
      <c r="T107" s="247">
        <f t="shared" si="17"/>
        <v>26122.449999999997</v>
      </c>
      <c r="U107" s="248">
        <f t="shared" si="18"/>
        <v>195918.37499999997</v>
      </c>
      <c r="V107" s="190"/>
      <c r="W107" s="188">
        <f t="shared" si="19"/>
        <v>326530.62499999994</v>
      </c>
      <c r="X107" t="str">
        <f>VLOOKUP(B107,Piloto!$B$79:$E$401,4,0)</f>
        <v>Contrato</v>
      </c>
      <c r="Y107" s="120"/>
      <c r="Z107" s="120"/>
    </row>
    <row r="108" spans="1:26" ht="22.5" hidden="1" customHeight="1">
      <c r="A108" s="47">
        <v>5</v>
      </c>
      <c r="B108" s="250">
        <v>1205</v>
      </c>
      <c r="C108" s="243">
        <f t="shared" si="21"/>
        <v>51.78</v>
      </c>
      <c r="D108" s="243">
        <f t="shared" si="22"/>
        <v>51.78</v>
      </c>
      <c r="E108" s="244">
        <v>46.28</v>
      </c>
      <c r="F108" s="250">
        <v>5.5</v>
      </c>
      <c r="G108" s="250"/>
      <c r="H108" s="249">
        <v>314</v>
      </c>
      <c r="I108" s="245" t="str">
        <f>VLOOKUP(H108,'Vagas de Garagem'!$B$1:$C$327,2,FALSE)</f>
        <v>G3</v>
      </c>
      <c r="J108" s="246"/>
      <c r="K108" s="246">
        <f>IFERROR(VLOOKUP(J108,Escaninhos!$B$2:$D$212,3,FALSE),0)</f>
        <v>0</v>
      </c>
      <c r="L108" s="245">
        <f>IFERROR(VLOOKUP(J108,Escaninhos!$B$2:$D$211,2),0)</f>
        <v>0</v>
      </c>
      <c r="M108" s="259">
        <f>VLOOKUP(B108,Piloto!$B$77:$H$401,7,0)</f>
        <v>10347.566628041715</v>
      </c>
      <c r="N108" s="247">
        <f t="shared" si="12"/>
        <v>10347.566628041715</v>
      </c>
      <c r="O108" s="278">
        <f t="shared" si="20"/>
        <v>535797</v>
      </c>
      <c r="P108" s="247">
        <f t="shared" si="13"/>
        <v>21431.88</v>
      </c>
      <c r="Q108" s="247">
        <f t="shared" si="14"/>
        <v>10715.94</v>
      </c>
      <c r="R108" s="247">
        <f t="shared" si="15"/>
        <v>2678.9850000000001</v>
      </c>
      <c r="S108" s="247">
        <f t="shared" si="16"/>
        <v>21431.88</v>
      </c>
      <c r="T108" s="247">
        <f t="shared" si="17"/>
        <v>26789.850000000002</v>
      </c>
      <c r="U108" s="248">
        <f t="shared" si="18"/>
        <v>200923.875</v>
      </c>
      <c r="V108" s="190"/>
      <c r="W108" s="188">
        <f t="shared" si="19"/>
        <v>334873.125</v>
      </c>
      <c r="X108" t="str">
        <f>VLOOKUP(B108,Piloto!$B$79:$E$401,4,0)</f>
        <v>Contrato</v>
      </c>
      <c r="Y108" s="120"/>
      <c r="Z108" s="120"/>
    </row>
    <row r="109" spans="1:26" ht="22.5" hidden="1" customHeight="1">
      <c r="A109" s="47">
        <v>6</v>
      </c>
      <c r="B109" s="250">
        <v>1206</v>
      </c>
      <c r="C109" s="243">
        <f t="shared" si="21"/>
        <v>49.22</v>
      </c>
      <c r="D109" s="243">
        <f t="shared" si="22"/>
        <v>49.22</v>
      </c>
      <c r="E109" s="244">
        <v>44.18</v>
      </c>
      <c r="F109" s="250">
        <v>5.04</v>
      </c>
      <c r="G109" s="250"/>
      <c r="H109" s="249">
        <v>92</v>
      </c>
      <c r="I109" s="245" t="str">
        <f>VLOOKUP(H109,'Vagas de Garagem'!$B$1:$C$327,2,FALSE)</f>
        <v>SS1</v>
      </c>
      <c r="J109" s="246"/>
      <c r="K109" s="246">
        <f>IFERROR(VLOOKUP(J109,Escaninhos!$B$2:$D$212,3,FALSE),0)</f>
        <v>0</v>
      </c>
      <c r="L109" s="245">
        <f>IFERROR(VLOOKUP(J109,Escaninhos!$B$2:$D$211,2),0)</f>
        <v>0</v>
      </c>
      <c r="M109" s="259">
        <f>VLOOKUP(B109,Piloto!$B$77:$H$401,7,0)</f>
        <v>10347.561966680212</v>
      </c>
      <c r="N109" s="247">
        <f t="shared" si="12"/>
        <v>10347.561966680212</v>
      </c>
      <c r="O109" s="278">
        <f t="shared" si="20"/>
        <v>509307.00000000006</v>
      </c>
      <c r="P109" s="247">
        <f t="shared" si="13"/>
        <v>20372.280000000002</v>
      </c>
      <c r="Q109" s="247">
        <f t="shared" si="14"/>
        <v>10186.140000000001</v>
      </c>
      <c r="R109" s="247">
        <f t="shared" si="15"/>
        <v>2546.5350000000003</v>
      </c>
      <c r="S109" s="247">
        <f t="shared" si="16"/>
        <v>20372.280000000002</v>
      </c>
      <c r="T109" s="247">
        <f t="shared" si="17"/>
        <v>25465.350000000006</v>
      </c>
      <c r="U109" s="248">
        <f t="shared" si="18"/>
        <v>190990.12500000003</v>
      </c>
      <c r="V109" s="190"/>
      <c r="W109" s="188">
        <f t="shared" si="19"/>
        <v>318316.87500000006</v>
      </c>
      <c r="X109" t="str">
        <f>VLOOKUP(B109,Piloto!$B$79:$E$401,4,0)</f>
        <v>Contrato</v>
      </c>
      <c r="Y109" s="120"/>
      <c r="Z109" s="120"/>
    </row>
    <row r="110" spans="1:26" ht="22.5" customHeight="1">
      <c r="A110" s="47">
        <v>7</v>
      </c>
      <c r="B110" s="251">
        <v>1207</v>
      </c>
      <c r="C110" s="237">
        <f t="shared" si="21"/>
        <v>111.79</v>
      </c>
      <c r="D110" s="237">
        <f t="shared" si="22"/>
        <v>108.03</v>
      </c>
      <c r="E110" s="237">
        <v>89.25</v>
      </c>
      <c r="F110" s="237">
        <v>18.78</v>
      </c>
      <c r="G110" s="251"/>
      <c r="H110" s="238" t="s">
        <v>358</v>
      </c>
      <c r="I110" s="239" t="str">
        <f>VLOOKUP(H110,'Vagas de Garagem'!$B$1:$C$327,2,FALSE)</f>
        <v>SS1</v>
      </c>
      <c r="J110" s="240">
        <v>56</v>
      </c>
      <c r="K110" s="240" t="str">
        <f>IFERROR(VLOOKUP(J110,Escaninhos!$B$2:$D$212,3,FALSE),0)</f>
        <v>SS1</v>
      </c>
      <c r="L110" s="239">
        <f>IFERROR(VLOOKUP(J110,Escaninhos!$B$2:$D$211,2),0)</f>
        <v>3.76</v>
      </c>
      <c r="M110" s="241">
        <f>VLOOKUP(B110,Piloto!$B$77:$H$401,7,0)</f>
        <v>10516.844082654978</v>
      </c>
      <c r="N110" s="241">
        <f t="shared" si="12"/>
        <v>10516.844082654978</v>
      </c>
      <c r="O110" s="242">
        <f t="shared" si="20"/>
        <v>1175678</v>
      </c>
      <c r="P110" s="241">
        <f t="shared" si="13"/>
        <v>47027.12</v>
      </c>
      <c r="Q110" s="241">
        <f t="shared" si="14"/>
        <v>23513.56</v>
      </c>
      <c r="R110" s="241">
        <f t="shared" si="15"/>
        <v>5878.39</v>
      </c>
      <c r="S110" s="241">
        <f t="shared" si="16"/>
        <v>47027.12</v>
      </c>
      <c r="T110" s="241">
        <f t="shared" si="17"/>
        <v>58783.9</v>
      </c>
      <c r="U110" s="242">
        <f t="shared" si="18"/>
        <v>440879.25000000006</v>
      </c>
      <c r="V110" s="191"/>
      <c r="W110" s="186">
        <f t="shared" si="19"/>
        <v>734798.75</v>
      </c>
      <c r="X110" t="str">
        <f>VLOOKUP(B110,Piloto!$B$79:$E$401,4,0)</f>
        <v>Disponível</v>
      </c>
      <c r="Y110" s="120"/>
      <c r="Z110" s="120"/>
    </row>
    <row r="111" spans="1:26" ht="22.5" customHeight="1">
      <c r="A111" s="47">
        <v>8</v>
      </c>
      <c r="B111" s="527">
        <v>1208</v>
      </c>
      <c r="C111" s="244">
        <f t="shared" si="21"/>
        <v>82.089999999999989</v>
      </c>
      <c r="D111" s="244">
        <f t="shared" si="22"/>
        <v>77.459999999999994</v>
      </c>
      <c r="E111" s="253">
        <v>64.739999999999995</v>
      </c>
      <c r="F111" s="252">
        <v>12.72</v>
      </c>
      <c r="G111" s="527"/>
      <c r="H111" s="249">
        <v>248</v>
      </c>
      <c r="I111" s="245" t="str">
        <f>VLOOKUP(H111,'Vagas de Garagem'!$B$1:$C$327,2,FALSE)</f>
        <v>G2</v>
      </c>
      <c r="J111" s="246">
        <v>148</v>
      </c>
      <c r="K111" s="246" t="str">
        <f>IFERROR(VLOOKUP(J111,Escaninhos!$B$2:$D$212,3,FALSE),0)</f>
        <v>PG2</v>
      </c>
      <c r="L111" s="245">
        <f>IFERROR(VLOOKUP(J111,Escaninhos!$B$2:$D$211,2),0)</f>
        <v>4.63</v>
      </c>
      <c r="M111" s="257">
        <f>VLOOKUP(B111,Piloto!$B$77:$H$401,7,0)</f>
        <v>10204.117432086736</v>
      </c>
      <c r="N111" s="257">
        <f t="shared" si="12"/>
        <v>10204.117432086736</v>
      </c>
      <c r="O111" s="278">
        <f t="shared" si="20"/>
        <v>837656</v>
      </c>
      <c r="P111" s="259">
        <f t="shared" si="13"/>
        <v>33506.239999999998</v>
      </c>
      <c r="Q111" s="259">
        <f t="shared" si="14"/>
        <v>16753.12</v>
      </c>
      <c r="R111" s="259">
        <f t="shared" si="15"/>
        <v>4188.28</v>
      </c>
      <c r="S111" s="259">
        <f t="shared" si="16"/>
        <v>33506.239999999998</v>
      </c>
      <c r="T111" s="259">
        <f t="shared" si="17"/>
        <v>41882.800000000003</v>
      </c>
      <c r="U111" s="278">
        <f t="shared" si="18"/>
        <v>314121</v>
      </c>
      <c r="V111" s="528"/>
      <c r="W111" s="280">
        <f t="shared" si="19"/>
        <v>523535</v>
      </c>
      <c r="X111" t="str">
        <f>VLOOKUP(B111,Piloto!$B$79:$E$401,4,0)</f>
        <v>Disponível</v>
      </c>
      <c r="Y111" s="120"/>
      <c r="Z111" s="120"/>
    </row>
    <row r="112" spans="1:26" ht="22.5" hidden="1" customHeight="1">
      <c r="A112" s="47">
        <v>9</v>
      </c>
      <c r="B112" s="262">
        <v>1209</v>
      </c>
      <c r="C112" s="261">
        <f t="shared" si="21"/>
        <v>72.14</v>
      </c>
      <c r="D112" s="261">
        <f t="shared" si="22"/>
        <v>72.14</v>
      </c>
      <c r="E112" s="261">
        <v>66.09</v>
      </c>
      <c r="F112" s="262">
        <v>6.05</v>
      </c>
      <c r="G112" s="262"/>
      <c r="H112" s="263">
        <v>60</v>
      </c>
      <c r="I112" s="264" t="str">
        <f>VLOOKUP(H112,'Vagas de Garagem'!$B$1:$C$327,2,FALSE)</f>
        <v>SS2</v>
      </c>
      <c r="J112" s="265"/>
      <c r="K112" s="265">
        <f>IFERROR(VLOOKUP(J112,Escaninhos!$B$2:$D$212,3,FALSE),0)</f>
        <v>0</v>
      </c>
      <c r="L112" s="264">
        <f>IFERROR(VLOOKUP(J112,Escaninhos!$B$2:$D$211,2),0)</f>
        <v>0</v>
      </c>
      <c r="M112" s="260">
        <f>VLOOKUP(B112,Piloto!$B$77:$H$401,7,0)</f>
        <v>10204.116994732465</v>
      </c>
      <c r="N112" s="260">
        <f t="shared" si="12"/>
        <v>10204.116994732465</v>
      </c>
      <c r="O112" s="266">
        <f t="shared" si="20"/>
        <v>736125</v>
      </c>
      <c r="P112" s="260">
        <f t="shared" si="13"/>
        <v>29445</v>
      </c>
      <c r="Q112" s="260">
        <f t="shared" si="14"/>
        <v>14722.5</v>
      </c>
      <c r="R112" s="260">
        <f t="shared" si="15"/>
        <v>3680.625</v>
      </c>
      <c r="S112" s="260">
        <f t="shared" si="16"/>
        <v>29445</v>
      </c>
      <c r="T112" s="260">
        <f t="shared" si="17"/>
        <v>36806.25</v>
      </c>
      <c r="U112" s="266">
        <f t="shared" si="18"/>
        <v>276046.875</v>
      </c>
      <c r="V112" s="267"/>
      <c r="W112" s="268">
        <f t="shared" si="19"/>
        <v>460078.125</v>
      </c>
      <c r="X112" t="str">
        <f>VLOOKUP(B112,Piloto!$B$79:$E$401,4,0)</f>
        <v>Fora de venda</v>
      </c>
      <c r="Y112" s="120"/>
      <c r="Z112" s="120"/>
    </row>
    <row r="113" spans="1:26" ht="22.35" hidden="1" customHeight="1">
      <c r="A113" s="47">
        <v>10</v>
      </c>
      <c r="B113" s="262">
        <v>1210</v>
      </c>
      <c r="C113" s="261">
        <f t="shared" si="21"/>
        <v>50.25</v>
      </c>
      <c r="D113" s="261">
        <f t="shared" si="22"/>
        <v>50.25</v>
      </c>
      <c r="E113" s="261">
        <v>42.98</v>
      </c>
      <c r="F113" s="262">
        <v>7.27</v>
      </c>
      <c r="G113" s="262"/>
      <c r="H113" s="263">
        <v>63</v>
      </c>
      <c r="I113" s="264" t="str">
        <f>VLOOKUP(H113,'Vagas de Garagem'!$B$1:$C$327,2,FALSE)</f>
        <v>SS2</v>
      </c>
      <c r="J113" s="265"/>
      <c r="K113" s="265">
        <f>IFERROR(VLOOKUP(J113,Escaninhos!$B$2:$D$212,3,FALSE),0)</f>
        <v>0</v>
      </c>
      <c r="L113" s="264">
        <f>IFERROR(VLOOKUP(J113,Escaninhos!$B$2:$D$211,2),0)</f>
        <v>0</v>
      </c>
      <c r="M113" s="260">
        <f>VLOOKUP(B113,Piloto!$B$77:$H$401,7,0)</f>
        <v>10347.562189054726</v>
      </c>
      <c r="N113" s="260">
        <f t="shared" si="12"/>
        <v>10347.562189054726</v>
      </c>
      <c r="O113" s="266">
        <f t="shared" si="20"/>
        <v>519965</v>
      </c>
      <c r="P113" s="260">
        <f t="shared" si="13"/>
        <v>20798.600000000002</v>
      </c>
      <c r="Q113" s="260">
        <f t="shared" si="14"/>
        <v>10399.300000000001</v>
      </c>
      <c r="R113" s="260">
        <f t="shared" si="15"/>
        <v>2599.8250000000003</v>
      </c>
      <c r="S113" s="260">
        <f t="shared" si="16"/>
        <v>20798.600000000002</v>
      </c>
      <c r="T113" s="260">
        <f t="shared" si="17"/>
        <v>25998.25</v>
      </c>
      <c r="U113" s="266">
        <f t="shared" si="18"/>
        <v>194986.875</v>
      </c>
      <c r="V113" s="267"/>
      <c r="W113" s="268">
        <f t="shared" si="19"/>
        <v>324978.125</v>
      </c>
      <c r="X113" t="str">
        <f>VLOOKUP(B113,Piloto!$B$79:$E$401,4,0)</f>
        <v>Fora de venda</v>
      </c>
      <c r="Y113" s="120"/>
      <c r="Z113" s="120"/>
    </row>
    <row r="114" spans="1:26" ht="22.35" hidden="1" customHeight="1">
      <c r="A114" s="47">
        <v>1</v>
      </c>
      <c r="B114" s="252">
        <v>1301</v>
      </c>
      <c r="C114" s="253">
        <f t="shared" si="21"/>
        <v>86.16</v>
      </c>
      <c r="D114" s="253">
        <f t="shared" si="22"/>
        <v>81.67</v>
      </c>
      <c r="E114" s="253">
        <v>63.57</v>
      </c>
      <c r="F114" s="252">
        <v>18.100000000000001</v>
      </c>
      <c r="G114" s="252"/>
      <c r="H114" s="254">
        <v>249</v>
      </c>
      <c r="I114" s="255" t="str">
        <f>VLOOKUP(H114,'Vagas de Garagem'!$B$1:$C$327,2,FALSE)</f>
        <v>G2</v>
      </c>
      <c r="J114" s="256">
        <v>147</v>
      </c>
      <c r="K114" s="256" t="str">
        <f>IFERROR(VLOOKUP(J114,Escaninhos!$B$2:$D$212,3,FALSE),0)</f>
        <v>PG2</v>
      </c>
      <c r="L114" s="255">
        <f>IFERROR(VLOOKUP(J114,Escaninhos!$B$2:$D$211,2),0)</f>
        <v>4.49</v>
      </c>
      <c r="M114" s="257">
        <f>VLOOKUP(B114,Piloto!$B$77:$H$401,7,0)</f>
        <v>10204.120241411329</v>
      </c>
      <c r="N114" s="257">
        <f t="shared" si="12"/>
        <v>10204.120241411329</v>
      </c>
      <c r="O114" s="258">
        <f t="shared" si="20"/>
        <v>879187</v>
      </c>
      <c r="P114" s="257">
        <f t="shared" si="13"/>
        <v>35167.480000000003</v>
      </c>
      <c r="Q114" s="257">
        <f t="shared" si="14"/>
        <v>17583.740000000002</v>
      </c>
      <c r="R114" s="257">
        <f t="shared" si="15"/>
        <v>4395.9350000000004</v>
      </c>
      <c r="S114" s="257">
        <f t="shared" si="16"/>
        <v>35167.480000000003</v>
      </c>
      <c r="T114" s="257">
        <f t="shared" si="17"/>
        <v>43959.350000000006</v>
      </c>
      <c r="U114" s="258">
        <f t="shared" si="18"/>
        <v>329695.125</v>
      </c>
      <c r="V114" s="193"/>
      <c r="W114" s="192">
        <f t="shared" si="19"/>
        <v>549491.875</v>
      </c>
      <c r="X114" t="str">
        <f>VLOOKUP(B114,Piloto!$B$79:$E$401,4,0)</f>
        <v>Contrato</v>
      </c>
      <c r="Y114" s="120"/>
      <c r="Z114" s="120"/>
    </row>
    <row r="115" spans="1:26" ht="22.35" customHeight="1">
      <c r="A115" s="47">
        <v>2</v>
      </c>
      <c r="B115" s="251">
        <v>1302</v>
      </c>
      <c r="C115" s="237">
        <f t="shared" si="21"/>
        <v>80.59</v>
      </c>
      <c r="D115" s="237">
        <f t="shared" si="22"/>
        <v>76.64</v>
      </c>
      <c r="E115" s="237">
        <v>61.99</v>
      </c>
      <c r="F115" s="251">
        <v>14.65</v>
      </c>
      <c r="G115" s="251"/>
      <c r="H115" s="238">
        <v>250</v>
      </c>
      <c r="I115" s="239" t="str">
        <f>VLOOKUP(H115,'Vagas de Garagem'!$B$1:$C$327,2,FALSE)</f>
        <v>G2</v>
      </c>
      <c r="J115" s="240">
        <v>146</v>
      </c>
      <c r="K115" s="240" t="str">
        <f>IFERROR(VLOOKUP(J115,Escaninhos!$B$2:$D$212,3,FALSE),0)</f>
        <v>PG2</v>
      </c>
      <c r="L115" s="239">
        <f>IFERROR(VLOOKUP(J115,Escaninhos!$B$2:$D$211,2),0)</f>
        <v>3.95</v>
      </c>
      <c r="M115" s="241">
        <f>VLOOKUP(B115,Piloto!$B$77:$H$401,7,0)</f>
        <v>10516.838317409107</v>
      </c>
      <c r="N115" s="241">
        <f t="shared" si="12"/>
        <v>10516.838317409107</v>
      </c>
      <c r="O115" s="242">
        <f t="shared" si="20"/>
        <v>847552</v>
      </c>
      <c r="P115" s="241">
        <f t="shared" si="13"/>
        <v>33902.080000000002</v>
      </c>
      <c r="Q115" s="241">
        <f t="shared" si="14"/>
        <v>16951.04</v>
      </c>
      <c r="R115" s="241">
        <f t="shared" si="15"/>
        <v>4237.76</v>
      </c>
      <c r="S115" s="241">
        <f t="shared" si="16"/>
        <v>33902.080000000002</v>
      </c>
      <c r="T115" s="241">
        <f t="shared" si="17"/>
        <v>42377.600000000006</v>
      </c>
      <c r="U115" s="242">
        <f t="shared" si="18"/>
        <v>317832</v>
      </c>
      <c r="V115" s="191"/>
      <c r="W115" s="186">
        <f t="shared" si="19"/>
        <v>529720</v>
      </c>
      <c r="X115" t="str">
        <f>VLOOKUP(B115,Piloto!$B$79:$E$401,4,0)</f>
        <v>Disponível</v>
      </c>
      <c r="Y115" s="120"/>
      <c r="Z115" s="120"/>
    </row>
    <row r="116" spans="1:26" ht="22.5" hidden="1" customHeight="1">
      <c r="A116" s="47">
        <v>3</v>
      </c>
      <c r="B116" s="252">
        <v>1303</v>
      </c>
      <c r="C116" s="253">
        <f t="shared" si="21"/>
        <v>85.460000000000008</v>
      </c>
      <c r="D116" s="253">
        <f t="shared" si="22"/>
        <v>80.45</v>
      </c>
      <c r="E116" s="253">
        <v>62.74</v>
      </c>
      <c r="F116" s="253">
        <v>17.71</v>
      </c>
      <c r="G116" s="252"/>
      <c r="H116" s="254">
        <v>262</v>
      </c>
      <c r="I116" s="255" t="str">
        <f>VLOOKUP(H116,'Vagas de Garagem'!$B$1:$C$327,2,FALSE)</f>
        <v>G2</v>
      </c>
      <c r="J116" s="256">
        <v>192</v>
      </c>
      <c r="K116" s="256" t="str">
        <f>IFERROR(VLOOKUP(J116,Escaninhos!$B$2:$D$212,3,FALSE),0)</f>
        <v>PG2</v>
      </c>
      <c r="L116" s="255">
        <f>IFERROR(VLOOKUP(J116,Escaninhos!$B$2:$D$211,2),0)</f>
        <v>5.01</v>
      </c>
      <c r="M116" s="257">
        <f>VLOOKUP(B116,Piloto!$B$77:$H$401,7,0)</f>
        <v>10204.118886028551</v>
      </c>
      <c r="N116" s="257">
        <f t="shared" si="12"/>
        <v>10204.118886028551</v>
      </c>
      <c r="O116" s="258">
        <f t="shared" si="20"/>
        <v>872044</v>
      </c>
      <c r="P116" s="257">
        <f t="shared" si="13"/>
        <v>34881.760000000002</v>
      </c>
      <c r="Q116" s="257">
        <f t="shared" si="14"/>
        <v>17440.88</v>
      </c>
      <c r="R116" s="257">
        <f t="shared" si="15"/>
        <v>4360.22</v>
      </c>
      <c r="S116" s="257">
        <f t="shared" si="16"/>
        <v>34881.760000000002</v>
      </c>
      <c r="T116" s="257">
        <f t="shared" si="17"/>
        <v>43602.200000000004</v>
      </c>
      <c r="U116" s="258">
        <f t="shared" si="18"/>
        <v>327016.5</v>
      </c>
      <c r="V116" s="193"/>
      <c r="W116" s="192">
        <f t="shared" si="19"/>
        <v>545027.5</v>
      </c>
      <c r="X116" t="str">
        <f>VLOOKUP(B116,Piloto!$B$79:$E$401,4,0)</f>
        <v>Contrato</v>
      </c>
      <c r="Y116" s="120"/>
      <c r="Z116" s="120"/>
    </row>
    <row r="117" spans="1:26" ht="22.5" hidden="1" customHeight="1">
      <c r="A117" s="47">
        <v>4</v>
      </c>
      <c r="B117" s="250">
        <v>1304</v>
      </c>
      <c r="C117" s="243">
        <f t="shared" si="21"/>
        <v>50.49</v>
      </c>
      <c r="D117" s="243">
        <f t="shared" si="22"/>
        <v>50.49</v>
      </c>
      <c r="E117" s="244">
        <v>43.06</v>
      </c>
      <c r="F117" s="250">
        <v>7.43</v>
      </c>
      <c r="G117" s="250"/>
      <c r="H117" s="249">
        <v>87</v>
      </c>
      <c r="I117" s="245" t="str">
        <f>VLOOKUP(H117,'Vagas de Garagem'!$B$1:$C$327,2,FALSE)</f>
        <v>SS1</v>
      </c>
      <c r="J117" s="246"/>
      <c r="K117" s="246">
        <f>IFERROR(VLOOKUP(J117,Escaninhos!$B$2:$D$212,3,FALSE),0)</f>
        <v>0</v>
      </c>
      <c r="L117" s="245">
        <f>IFERROR(VLOOKUP(J117,Escaninhos!$B$2:$D$211,2),0)</f>
        <v>0</v>
      </c>
      <c r="M117" s="259">
        <f>VLOOKUP(B117,Piloto!$B$77:$H$401,7,0)</f>
        <v>10347.57377698554</v>
      </c>
      <c r="N117" s="247">
        <f t="shared" si="12"/>
        <v>10347.57377698554</v>
      </c>
      <c r="O117" s="278">
        <f t="shared" si="20"/>
        <v>522448.99999999994</v>
      </c>
      <c r="P117" s="247">
        <f t="shared" si="13"/>
        <v>20897.96</v>
      </c>
      <c r="Q117" s="247">
        <f t="shared" si="14"/>
        <v>10448.98</v>
      </c>
      <c r="R117" s="247">
        <f t="shared" si="15"/>
        <v>2612.2449999999999</v>
      </c>
      <c r="S117" s="247">
        <f t="shared" si="16"/>
        <v>20897.96</v>
      </c>
      <c r="T117" s="247">
        <f t="shared" si="17"/>
        <v>26122.449999999997</v>
      </c>
      <c r="U117" s="248">
        <f t="shared" si="18"/>
        <v>195918.37499999997</v>
      </c>
      <c r="V117" s="190"/>
      <c r="W117" s="188">
        <f t="shared" si="19"/>
        <v>326530.62499999994</v>
      </c>
      <c r="X117" t="str">
        <f>VLOOKUP(B117,Piloto!$B$79:$E$401,4,0)</f>
        <v>Contrato</v>
      </c>
      <c r="Y117" s="120"/>
      <c r="Z117" s="120"/>
    </row>
    <row r="118" spans="1:26" ht="23.1" hidden="1" customHeight="1">
      <c r="A118" s="47">
        <v>5</v>
      </c>
      <c r="B118" s="250">
        <v>1305</v>
      </c>
      <c r="C118" s="243">
        <f t="shared" si="21"/>
        <v>54.35</v>
      </c>
      <c r="D118" s="243">
        <f t="shared" si="22"/>
        <v>51.78</v>
      </c>
      <c r="E118" s="244">
        <v>46.28</v>
      </c>
      <c r="F118" s="250">
        <v>5.5</v>
      </c>
      <c r="G118" s="250"/>
      <c r="H118" s="249">
        <v>109</v>
      </c>
      <c r="I118" s="245" t="str">
        <f>VLOOKUP(H118,'Vagas de Garagem'!$B$1:$C$327,2,FALSE)</f>
        <v>SS1</v>
      </c>
      <c r="J118" s="246">
        <v>53</v>
      </c>
      <c r="K118" s="246" t="str">
        <f>IFERROR(VLOOKUP(J118,Escaninhos!$B$2:$D$212,3,FALSE),0)</f>
        <v>SS1</v>
      </c>
      <c r="L118" s="245">
        <f>IFERROR(VLOOKUP(J118,Escaninhos!$B$2:$D$211,2),0)</f>
        <v>2.57</v>
      </c>
      <c r="M118" s="259">
        <f>VLOOKUP(B118,Piloto!$B$77:$H$401,7,0)</f>
        <v>10347.562097516098</v>
      </c>
      <c r="N118" s="247">
        <f t="shared" si="12"/>
        <v>10347.562097516098</v>
      </c>
      <c r="O118" s="278">
        <f t="shared" si="20"/>
        <v>562390</v>
      </c>
      <c r="P118" s="247">
        <f t="shared" si="13"/>
        <v>22495.600000000002</v>
      </c>
      <c r="Q118" s="247">
        <f t="shared" si="14"/>
        <v>11247.800000000001</v>
      </c>
      <c r="R118" s="247">
        <f t="shared" si="15"/>
        <v>2811.9500000000003</v>
      </c>
      <c r="S118" s="247">
        <f t="shared" si="16"/>
        <v>22495.600000000002</v>
      </c>
      <c r="T118" s="247">
        <f t="shared" si="17"/>
        <v>28119.5</v>
      </c>
      <c r="U118" s="248">
        <f t="shared" si="18"/>
        <v>210896.25</v>
      </c>
      <c r="V118" s="194"/>
      <c r="W118" s="188">
        <f t="shared" si="19"/>
        <v>351493.75</v>
      </c>
      <c r="X118" t="str">
        <f>VLOOKUP(B118,Piloto!$B$79:$E$401,4,0)</f>
        <v>Contrato</v>
      </c>
      <c r="Y118" s="120"/>
      <c r="Z118" s="120"/>
    </row>
    <row r="119" spans="1:26" ht="22.5" hidden="1" customHeight="1">
      <c r="A119" s="47">
        <v>6</v>
      </c>
      <c r="B119" s="282">
        <v>1306</v>
      </c>
      <c r="C119" s="243">
        <f t="shared" si="21"/>
        <v>51.79</v>
      </c>
      <c r="D119" s="243">
        <f t="shared" si="22"/>
        <v>49.22</v>
      </c>
      <c r="E119" s="244">
        <v>44.18</v>
      </c>
      <c r="F119" s="243">
        <v>5.04</v>
      </c>
      <c r="G119" s="243"/>
      <c r="H119" s="249">
        <v>32</v>
      </c>
      <c r="I119" s="245" t="str">
        <f>VLOOKUP(H119,'Vagas de Garagem'!$B$1:$C$327,2,FALSE)</f>
        <v>SS2</v>
      </c>
      <c r="J119" s="246">
        <v>23</v>
      </c>
      <c r="K119" s="246" t="str">
        <f>IFERROR(VLOOKUP(J119,Escaninhos!$B$2:$D$212,3,FALSE),0)</f>
        <v>SS2</v>
      </c>
      <c r="L119" s="245">
        <f>IFERROR(VLOOKUP(J119,Escaninhos!$B$2:$D$211,2),0)</f>
        <v>2.57</v>
      </c>
      <c r="M119" s="259">
        <f>VLOOKUP(B119,Piloto!$B$77:$H$401,7,0)</f>
        <v>10347.576752268778</v>
      </c>
      <c r="N119" s="247">
        <f t="shared" si="12"/>
        <v>10347.576752268778</v>
      </c>
      <c r="O119" s="278">
        <f t="shared" si="20"/>
        <v>535901</v>
      </c>
      <c r="P119" s="247">
        <f t="shared" si="13"/>
        <v>21436.04</v>
      </c>
      <c r="Q119" s="247">
        <f t="shared" si="14"/>
        <v>10718.02</v>
      </c>
      <c r="R119" s="247">
        <f t="shared" si="15"/>
        <v>2679.5050000000001</v>
      </c>
      <c r="S119" s="247">
        <f t="shared" si="16"/>
        <v>21436.04</v>
      </c>
      <c r="T119" s="247">
        <f t="shared" si="17"/>
        <v>26795.050000000003</v>
      </c>
      <c r="U119" s="248">
        <f t="shared" si="18"/>
        <v>200962.87500000003</v>
      </c>
      <c r="V119" s="189"/>
      <c r="W119" s="195">
        <f t="shared" si="19"/>
        <v>334938.125</v>
      </c>
      <c r="X119" t="str">
        <f>VLOOKUP(B119,Piloto!$B$79:$E$401,4,0)</f>
        <v>Contrato</v>
      </c>
      <c r="Y119" s="120"/>
      <c r="Z119" s="120"/>
    </row>
    <row r="120" spans="1:26" ht="22.5" hidden="1" customHeight="1">
      <c r="A120" s="47">
        <v>7</v>
      </c>
      <c r="B120" s="284">
        <v>1307</v>
      </c>
      <c r="C120" s="237">
        <f t="shared" si="21"/>
        <v>112.29</v>
      </c>
      <c r="D120" s="237">
        <f t="shared" si="22"/>
        <v>108.53</v>
      </c>
      <c r="E120" s="237">
        <v>89.25</v>
      </c>
      <c r="F120" s="237">
        <v>19.28</v>
      </c>
      <c r="G120" s="237"/>
      <c r="H120" s="238" t="s">
        <v>386</v>
      </c>
      <c r="I120" s="239" t="str">
        <f>VLOOKUP(H120,'Vagas de Garagem'!$B$1:$C$327,2,FALSE)</f>
        <v>SS1</v>
      </c>
      <c r="J120" s="240">
        <v>57</v>
      </c>
      <c r="K120" s="240" t="str">
        <f>IFERROR(VLOOKUP(J120,Escaninhos!$B$2:$D$212,3,FALSE),0)</f>
        <v>SS1</v>
      </c>
      <c r="L120" s="239">
        <f>IFERROR(VLOOKUP(J120,Escaninhos!$B$2:$D$211,2),0)</f>
        <v>3.76</v>
      </c>
      <c r="M120" s="241">
        <f>VLOOKUP(B120,Piloto!$B$77:$H$401,7,0)</f>
        <v>10516.840324160656</v>
      </c>
      <c r="N120" s="241">
        <f t="shared" si="12"/>
        <v>10516.840324160656</v>
      </c>
      <c r="O120" s="242">
        <f t="shared" si="20"/>
        <v>1180936</v>
      </c>
      <c r="P120" s="241">
        <f t="shared" si="13"/>
        <v>47237.440000000002</v>
      </c>
      <c r="Q120" s="241">
        <f t="shared" si="14"/>
        <v>23618.720000000001</v>
      </c>
      <c r="R120" s="241">
        <f t="shared" si="15"/>
        <v>5904.68</v>
      </c>
      <c r="S120" s="241">
        <f t="shared" si="16"/>
        <v>47237.440000000002</v>
      </c>
      <c r="T120" s="241">
        <f t="shared" si="17"/>
        <v>59046.8</v>
      </c>
      <c r="U120" s="242">
        <f t="shared" si="18"/>
        <v>442851</v>
      </c>
      <c r="V120" s="187"/>
      <c r="W120" s="186">
        <f t="shared" si="19"/>
        <v>738085</v>
      </c>
      <c r="X120" t="str">
        <f>VLOOKUP(B120,Piloto!$B$79:$E$401,4,0)</f>
        <v>Contrato</v>
      </c>
      <c r="Y120" s="120"/>
      <c r="Z120" s="120"/>
    </row>
    <row r="121" spans="1:26" ht="22.5" customHeight="1">
      <c r="A121" s="47">
        <v>8</v>
      </c>
      <c r="B121" s="285">
        <v>1308</v>
      </c>
      <c r="C121" s="244">
        <f t="shared" si="21"/>
        <v>82.449999999999989</v>
      </c>
      <c r="D121" s="244">
        <f t="shared" si="22"/>
        <v>77.459999999999994</v>
      </c>
      <c r="E121" s="253">
        <v>64.739999999999995</v>
      </c>
      <c r="F121" s="253">
        <v>12.72</v>
      </c>
      <c r="G121" s="244"/>
      <c r="H121" s="249">
        <v>261</v>
      </c>
      <c r="I121" s="245" t="str">
        <f>VLOOKUP(H121,'Vagas de Garagem'!$B$1:$C$327,2,FALSE)</f>
        <v>G2</v>
      </c>
      <c r="J121" s="246">
        <v>190</v>
      </c>
      <c r="K121" s="246" t="str">
        <f>IFERROR(VLOOKUP(J121,Escaninhos!$B$2:$D$212,3,FALSE),0)</f>
        <v>PG2</v>
      </c>
      <c r="L121" s="245">
        <f>IFERROR(VLOOKUP(J121,Escaninhos!$B$2:$D$211,2),0)</f>
        <v>4.99</v>
      </c>
      <c r="M121" s="257">
        <f>VLOOKUP(B121,Piloto!$B$77:$H$401,7,0)</f>
        <v>10204.111582777443</v>
      </c>
      <c r="N121" s="257">
        <f t="shared" si="12"/>
        <v>10204.111582777443</v>
      </c>
      <c r="O121" s="278">
        <f t="shared" si="20"/>
        <v>841329</v>
      </c>
      <c r="P121" s="259">
        <f t="shared" si="13"/>
        <v>33653.160000000003</v>
      </c>
      <c r="Q121" s="259">
        <f t="shared" si="14"/>
        <v>16826.580000000002</v>
      </c>
      <c r="R121" s="259">
        <f t="shared" si="15"/>
        <v>4206.6450000000004</v>
      </c>
      <c r="S121" s="259">
        <f t="shared" si="16"/>
        <v>33653.160000000003</v>
      </c>
      <c r="T121" s="259">
        <f t="shared" si="17"/>
        <v>42066.450000000004</v>
      </c>
      <c r="U121" s="278">
        <f t="shared" si="18"/>
        <v>315498.375</v>
      </c>
      <c r="V121" s="279"/>
      <c r="W121" s="280">
        <f t="shared" si="19"/>
        <v>525830.625</v>
      </c>
      <c r="X121" t="str">
        <f>VLOOKUP(B121,Piloto!$B$79:$E$401,4,0)</f>
        <v>Disponível</v>
      </c>
      <c r="Y121" s="120"/>
      <c r="Z121" s="120"/>
    </row>
    <row r="122" spans="1:26" ht="22.5" customHeight="1">
      <c r="A122" s="47">
        <v>9</v>
      </c>
      <c r="B122" s="282">
        <v>1309</v>
      </c>
      <c r="C122" s="243">
        <f t="shared" si="21"/>
        <v>78.489999999999995</v>
      </c>
      <c r="D122" s="243">
        <f t="shared" si="22"/>
        <v>72.14</v>
      </c>
      <c r="E122" s="244">
        <v>66.09</v>
      </c>
      <c r="F122" s="243">
        <v>6.05</v>
      </c>
      <c r="G122" s="243"/>
      <c r="H122" s="249">
        <v>316</v>
      </c>
      <c r="I122" s="245" t="str">
        <f>VLOOKUP(H122,'Vagas de Garagem'!$B$1:$C$327,2,FALSE)</f>
        <v>G3</v>
      </c>
      <c r="J122" s="246">
        <v>207</v>
      </c>
      <c r="K122" s="246" t="str">
        <f>IFERROR(VLOOKUP(J122,Escaninhos!$B$2:$D$212,3,FALSE),0)</f>
        <v>PG3</v>
      </c>
      <c r="L122" s="245">
        <f>IFERROR(VLOOKUP(J122,Escaninhos!$B$2:$D$211,2),0)</f>
        <v>6.35</v>
      </c>
      <c r="M122" s="259">
        <f>VLOOKUP(B122,Piloto!$B$77:$H$401,7,0)</f>
        <v>10204.115173907505</v>
      </c>
      <c r="N122" s="247">
        <f t="shared" si="12"/>
        <v>10204.115173907505</v>
      </c>
      <c r="O122" s="278">
        <f t="shared" si="20"/>
        <v>800921</v>
      </c>
      <c r="P122" s="247">
        <f t="shared" si="13"/>
        <v>32036.84</v>
      </c>
      <c r="Q122" s="247">
        <f t="shared" si="14"/>
        <v>16018.42</v>
      </c>
      <c r="R122" s="247">
        <f t="shared" si="15"/>
        <v>4004.605</v>
      </c>
      <c r="S122" s="247">
        <f t="shared" si="16"/>
        <v>32036.84</v>
      </c>
      <c r="T122" s="247">
        <f t="shared" si="17"/>
        <v>40046.050000000003</v>
      </c>
      <c r="U122" s="248">
        <f t="shared" si="18"/>
        <v>300345.375</v>
      </c>
      <c r="V122" s="189"/>
      <c r="W122" s="188">
        <f t="shared" si="19"/>
        <v>500575.625</v>
      </c>
      <c r="X122" t="str">
        <f>VLOOKUP(B122,Piloto!$B$79:$E$401,4,0)</f>
        <v>Disponível</v>
      </c>
      <c r="Y122" s="120"/>
      <c r="Z122" s="120"/>
    </row>
    <row r="123" spans="1:26" ht="22.5" hidden="1" customHeight="1">
      <c r="A123" s="47">
        <v>10</v>
      </c>
      <c r="B123" s="282">
        <v>1310</v>
      </c>
      <c r="C123" s="243">
        <f t="shared" si="21"/>
        <v>54.16</v>
      </c>
      <c r="D123" s="243">
        <f t="shared" si="22"/>
        <v>50.25</v>
      </c>
      <c r="E123" s="244">
        <v>42.98</v>
      </c>
      <c r="F123" s="243">
        <v>7.27</v>
      </c>
      <c r="G123" s="243"/>
      <c r="H123" s="249">
        <v>28</v>
      </c>
      <c r="I123" s="245" t="str">
        <f>VLOOKUP(H123,'Vagas de Garagem'!$B$1:$C$327,2,FALSE)</f>
        <v>SS2</v>
      </c>
      <c r="J123" s="246">
        <v>21</v>
      </c>
      <c r="K123" s="246" t="str">
        <f>IFERROR(VLOOKUP(J123,Escaninhos!$B$2:$D$212,3,FALSE),0)</f>
        <v>SS2</v>
      </c>
      <c r="L123" s="245">
        <f>IFERROR(VLOOKUP(J123,Escaninhos!$B$2:$D$211,2),0)</f>
        <v>3.91</v>
      </c>
      <c r="M123" s="259">
        <f>VLOOKUP(B123,Piloto!$B$77:$H$401,7,0)</f>
        <v>10347.562776957164</v>
      </c>
      <c r="N123" s="247">
        <f t="shared" si="12"/>
        <v>10347.562776957164</v>
      </c>
      <c r="O123" s="278">
        <f t="shared" si="20"/>
        <v>560424</v>
      </c>
      <c r="P123" s="247">
        <f t="shared" si="13"/>
        <v>22416.959999999999</v>
      </c>
      <c r="Q123" s="247">
        <f t="shared" si="14"/>
        <v>11208.48</v>
      </c>
      <c r="R123" s="247">
        <f t="shared" si="15"/>
        <v>2802.12</v>
      </c>
      <c r="S123" s="247">
        <f t="shared" si="16"/>
        <v>22416.959999999999</v>
      </c>
      <c r="T123" s="247">
        <f t="shared" si="17"/>
        <v>28021.200000000001</v>
      </c>
      <c r="U123" s="248">
        <f t="shared" si="18"/>
        <v>210159</v>
      </c>
      <c r="V123" s="189"/>
      <c r="W123" s="188">
        <f t="shared" si="19"/>
        <v>350265</v>
      </c>
      <c r="X123" t="str">
        <f>VLOOKUP(B123,Piloto!$B$79:$E$401,4,0)</f>
        <v>Contrato</v>
      </c>
      <c r="Y123" s="120"/>
      <c r="Z123" s="120"/>
    </row>
    <row r="124" spans="1:26" ht="22.5" hidden="1" customHeight="1">
      <c r="A124" s="47">
        <v>1</v>
      </c>
      <c r="B124" s="252">
        <v>1401</v>
      </c>
      <c r="C124" s="253">
        <f t="shared" si="21"/>
        <v>86.59</v>
      </c>
      <c r="D124" s="253">
        <f t="shared" si="22"/>
        <v>81.3</v>
      </c>
      <c r="E124" s="261">
        <v>63.57</v>
      </c>
      <c r="F124" s="262">
        <v>17.73</v>
      </c>
      <c r="G124" s="252"/>
      <c r="H124" s="254">
        <v>260</v>
      </c>
      <c r="I124" s="255" t="str">
        <f>VLOOKUP(H124,'Vagas de Garagem'!$B$1:$C$327,2,FALSE)</f>
        <v>G2</v>
      </c>
      <c r="J124" s="256">
        <v>191</v>
      </c>
      <c r="K124" s="256" t="str">
        <f>IFERROR(VLOOKUP(J124,Escaninhos!$B$2:$D$212,3,FALSE),0)</f>
        <v>PG2</v>
      </c>
      <c r="L124" s="255">
        <f>IFERROR(VLOOKUP(J124,Escaninhos!$B$2:$D$211,2),0)</f>
        <v>5.29</v>
      </c>
      <c r="M124" s="257">
        <f>VLOOKUP(B124,Piloto!$B$77:$H$401,7,0)</f>
        <v>10204.111329252801</v>
      </c>
      <c r="N124" s="257">
        <f t="shared" si="12"/>
        <v>10204.111329252801</v>
      </c>
      <c r="O124" s="258">
        <f t="shared" si="20"/>
        <v>883574</v>
      </c>
      <c r="P124" s="257">
        <f t="shared" si="13"/>
        <v>35342.959999999999</v>
      </c>
      <c r="Q124" s="257">
        <f t="shared" si="14"/>
        <v>17671.48</v>
      </c>
      <c r="R124" s="257">
        <f t="shared" si="15"/>
        <v>4417.87</v>
      </c>
      <c r="S124" s="257">
        <f t="shared" si="16"/>
        <v>35342.959999999999</v>
      </c>
      <c r="T124" s="257">
        <f t="shared" si="17"/>
        <v>44178.700000000004</v>
      </c>
      <c r="U124" s="258">
        <f t="shared" si="18"/>
        <v>331340.25</v>
      </c>
      <c r="V124" s="193"/>
      <c r="W124" s="192">
        <f t="shared" si="19"/>
        <v>552233.75</v>
      </c>
      <c r="X124" t="str">
        <f>VLOOKUP(B124,Piloto!$B$79:$E$401,4,0)</f>
        <v>Contrato</v>
      </c>
      <c r="Y124" s="120"/>
      <c r="Z124" s="120"/>
    </row>
    <row r="125" spans="1:26" ht="22.5" customHeight="1">
      <c r="A125" s="47">
        <v>2</v>
      </c>
      <c r="B125" s="284">
        <v>1402</v>
      </c>
      <c r="C125" s="237">
        <f t="shared" si="21"/>
        <v>82.74</v>
      </c>
      <c r="D125" s="237">
        <f t="shared" si="22"/>
        <v>76.63</v>
      </c>
      <c r="E125" s="237">
        <v>61.99</v>
      </c>
      <c r="F125" s="237">
        <v>14.64</v>
      </c>
      <c r="G125" s="237"/>
      <c r="H125" s="238">
        <v>305</v>
      </c>
      <c r="I125" s="239" t="str">
        <f>VLOOKUP(H125,'Vagas de Garagem'!$B$1:$C$327,2,FALSE)</f>
        <v>G2</v>
      </c>
      <c r="J125" s="240">
        <v>178</v>
      </c>
      <c r="K125" s="240" t="str">
        <f>IFERROR(VLOOKUP(J125,Escaninhos!$B$2:$D$212,3,FALSE),0)</f>
        <v>PG2</v>
      </c>
      <c r="L125" s="239">
        <f>IFERROR(VLOOKUP(J125,Escaninhos!$B$2:$D$211,2),0)</f>
        <v>6.1099999999999994</v>
      </c>
      <c r="M125" s="241">
        <f>VLOOKUP(B125,Piloto!$B$77:$H$401,7,0)</f>
        <v>10516.847957457096</v>
      </c>
      <c r="N125" s="241">
        <f t="shared" si="12"/>
        <v>10516.847957457096</v>
      </c>
      <c r="O125" s="242">
        <f t="shared" si="20"/>
        <v>870164</v>
      </c>
      <c r="P125" s="241">
        <f t="shared" si="13"/>
        <v>34806.559999999998</v>
      </c>
      <c r="Q125" s="241">
        <f t="shared" si="14"/>
        <v>17403.28</v>
      </c>
      <c r="R125" s="241">
        <f t="shared" si="15"/>
        <v>4350.82</v>
      </c>
      <c r="S125" s="241">
        <f t="shared" si="16"/>
        <v>34806.559999999998</v>
      </c>
      <c r="T125" s="241">
        <f t="shared" si="17"/>
        <v>43508.200000000004</v>
      </c>
      <c r="U125" s="242">
        <f t="shared" si="18"/>
        <v>326311.5</v>
      </c>
      <c r="V125" s="187"/>
      <c r="W125" s="186">
        <f t="shared" si="19"/>
        <v>543852.5</v>
      </c>
      <c r="X125" t="str">
        <f>VLOOKUP(B125,Piloto!$B$79:$E$401,4,0)</f>
        <v>Disponível</v>
      </c>
      <c r="Y125" s="120"/>
      <c r="Z125" s="120"/>
    </row>
    <row r="126" spans="1:26" ht="22.5" hidden="1" customHeight="1">
      <c r="A126" s="47">
        <v>3</v>
      </c>
      <c r="B126" s="281">
        <v>1403</v>
      </c>
      <c r="C126" s="253">
        <f t="shared" si="21"/>
        <v>87.289999999999992</v>
      </c>
      <c r="D126" s="253">
        <f t="shared" si="22"/>
        <v>81.08</v>
      </c>
      <c r="E126" s="253">
        <v>62.74</v>
      </c>
      <c r="F126" s="253">
        <v>18.34</v>
      </c>
      <c r="G126" s="253"/>
      <c r="H126" s="254">
        <v>304</v>
      </c>
      <c r="I126" s="255" t="str">
        <f>VLOOKUP(H126,'Vagas de Garagem'!$B$1:$C$327,2,FALSE)</f>
        <v>G2</v>
      </c>
      <c r="J126" s="256">
        <v>152</v>
      </c>
      <c r="K126" s="256" t="str">
        <f>IFERROR(VLOOKUP(J126,Escaninhos!$B$2:$D$212,3,FALSE),0)</f>
        <v>PG2</v>
      </c>
      <c r="L126" s="255">
        <f>IFERROR(VLOOKUP(J126,Escaninhos!$B$2:$D$211,2),0)</f>
        <v>6.21</v>
      </c>
      <c r="M126" s="257">
        <f>VLOOKUP(B126,Piloto!$B$77:$H$401,7,0)</f>
        <v>10204.112727689313</v>
      </c>
      <c r="N126" s="257">
        <f t="shared" si="12"/>
        <v>10204.112727689313</v>
      </c>
      <c r="O126" s="258">
        <f t="shared" si="20"/>
        <v>890717</v>
      </c>
      <c r="P126" s="257">
        <f t="shared" si="13"/>
        <v>35628.68</v>
      </c>
      <c r="Q126" s="257">
        <f t="shared" si="14"/>
        <v>17814.34</v>
      </c>
      <c r="R126" s="257">
        <f t="shared" si="15"/>
        <v>4453.585</v>
      </c>
      <c r="S126" s="257">
        <f t="shared" si="16"/>
        <v>35628.68</v>
      </c>
      <c r="T126" s="257">
        <f t="shared" si="17"/>
        <v>44535.850000000006</v>
      </c>
      <c r="U126" s="258">
        <f t="shared" si="18"/>
        <v>334018.875</v>
      </c>
      <c r="V126" s="196"/>
      <c r="W126" s="192">
        <f t="shared" si="19"/>
        <v>556698.125</v>
      </c>
      <c r="X126" t="str">
        <f>VLOOKUP(B126,Piloto!$B$79:$E$401,4,0)</f>
        <v>Contrato</v>
      </c>
      <c r="Y126" s="120"/>
      <c r="Z126" s="120"/>
    </row>
    <row r="127" spans="1:26" ht="22.5" hidden="1" customHeight="1">
      <c r="A127" s="47">
        <v>4</v>
      </c>
      <c r="B127" s="282">
        <v>1404</v>
      </c>
      <c r="C127" s="243">
        <f t="shared" si="21"/>
        <v>50.49</v>
      </c>
      <c r="D127" s="243">
        <f t="shared" si="22"/>
        <v>50.49</v>
      </c>
      <c r="E127" s="244">
        <v>43.06</v>
      </c>
      <c r="F127" s="243">
        <v>7.43</v>
      </c>
      <c r="G127" s="243"/>
      <c r="H127" s="249">
        <v>81</v>
      </c>
      <c r="I127" s="245" t="str">
        <f>VLOOKUP(H127,'Vagas de Garagem'!$B$1:$C$327,2,FALSE)</f>
        <v>SS1</v>
      </c>
      <c r="J127" s="246"/>
      <c r="K127" s="246">
        <f>IFERROR(VLOOKUP(J127,Escaninhos!$B$2:$D$212,3,FALSE),0)</f>
        <v>0</v>
      </c>
      <c r="L127" s="245">
        <f>IFERROR(VLOOKUP(J127,Escaninhos!$B$2:$D$211,2),0)</f>
        <v>0</v>
      </c>
      <c r="M127" s="259">
        <f>VLOOKUP(B127,Piloto!$B$77:$H$401,7,0)</f>
        <v>10347.57377698554</v>
      </c>
      <c r="N127" s="247">
        <f t="shared" si="12"/>
        <v>10347.57377698554</v>
      </c>
      <c r="O127" s="278">
        <f t="shared" si="20"/>
        <v>522448.99999999994</v>
      </c>
      <c r="P127" s="247">
        <f t="shared" si="13"/>
        <v>20897.96</v>
      </c>
      <c r="Q127" s="247">
        <f t="shared" si="14"/>
        <v>10448.98</v>
      </c>
      <c r="R127" s="247">
        <f t="shared" si="15"/>
        <v>2612.2449999999999</v>
      </c>
      <c r="S127" s="247">
        <f t="shared" si="16"/>
        <v>20897.96</v>
      </c>
      <c r="T127" s="247">
        <f t="shared" si="17"/>
        <v>26122.449999999997</v>
      </c>
      <c r="U127" s="248">
        <f t="shared" si="18"/>
        <v>195918.37499999997</v>
      </c>
      <c r="V127" s="189"/>
      <c r="W127" s="188">
        <f t="shared" si="19"/>
        <v>326530.62499999994</v>
      </c>
      <c r="X127" t="str">
        <f>VLOOKUP(B127,Piloto!$B$79:$E$401,4,0)</f>
        <v>Contrato</v>
      </c>
      <c r="Y127" s="120"/>
      <c r="Z127" s="120"/>
    </row>
    <row r="128" spans="1:26" ht="22.5" hidden="1" customHeight="1">
      <c r="A128" s="47">
        <v>5</v>
      </c>
      <c r="B128" s="282">
        <v>1405</v>
      </c>
      <c r="C128" s="243">
        <f t="shared" si="21"/>
        <v>51.78</v>
      </c>
      <c r="D128" s="243">
        <f t="shared" si="22"/>
        <v>51.78</v>
      </c>
      <c r="E128" s="244">
        <v>46.28</v>
      </c>
      <c r="F128" s="243">
        <v>5.5</v>
      </c>
      <c r="G128" s="243"/>
      <c r="H128" s="249">
        <v>82</v>
      </c>
      <c r="I128" s="245" t="str">
        <f>VLOOKUP(H128,'Vagas de Garagem'!$B$1:$C$327,2,FALSE)</f>
        <v>SS1</v>
      </c>
      <c r="J128" s="246"/>
      <c r="K128" s="246">
        <f>IFERROR(VLOOKUP(J128,Escaninhos!$B$2:$D$212,3,FALSE),0)</f>
        <v>0</v>
      </c>
      <c r="L128" s="245">
        <f>IFERROR(VLOOKUP(J128,Escaninhos!$B$2:$D$211,2),0)</f>
        <v>0</v>
      </c>
      <c r="M128" s="259">
        <f>VLOOKUP(B128,Piloto!$B$77:$H$401,7,0)</f>
        <v>10347.566628041715</v>
      </c>
      <c r="N128" s="247">
        <f t="shared" si="12"/>
        <v>10347.566628041715</v>
      </c>
      <c r="O128" s="278">
        <f t="shared" si="20"/>
        <v>535797</v>
      </c>
      <c r="P128" s="247">
        <f t="shared" si="13"/>
        <v>21431.88</v>
      </c>
      <c r="Q128" s="247">
        <f t="shared" si="14"/>
        <v>10715.94</v>
      </c>
      <c r="R128" s="247">
        <f t="shared" si="15"/>
        <v>2678.9850000000001</v>
      </c>
      <c r="S128" s="247">
        <f t="shared" si="16"/>
        <v>21431.88</v>
      </c>
      <c r="T128" s="247">
        <f t="shared" si="17"/>
        <v>26789.850000000002</v>
      </c>
      <c r="U128" s="248">
        <f t="shared" si="18"/>
        <v>200923.875</v>
      </c>
      <c r="V128" s="189"/>
      <c r="W128" s="188">
        <f t="shared" si="19"/>
        <v>334873.125</v>
      </c>
      <c r="X128" t="str">
        <f>VLOOKUP(B128,Piloto!$B$79:$E$401,4,0)</f>
        <v>Contrato</v>
      </c>
      <c r="Y128" s="120"/>
      <c r="Z128" s="120"/>
    </row>
    <row r="129" spans="1:26" ht="22.5" hidden="1" customHeight="1">
      <c r="A129" s="47">
        <v>6</v>
      </c>
      <c r="B129" s="282">
        <v>1406</v>
      </c>
      <c r="C129" s="243">
        <f t="shared" si="21"/>
        <v>49.22</v>
      </c>
      <c r="D129" s="243">
        <f t="shared" si="22"/>
        <v>49.22</v>
      </c>
      <c r="E129" s="244">
        <v>44.18</v>
      </c>
      <c r="F129" s="243">
        <v>5.04</v>
      </c>
      <c r="G129" s="243"/>
      <c r="H129" s="249">
        <v>83</v>
      </c>
      <c r="I129" s="245" t="str">
        <f>VLOOKUP(H129,'Vagas de Garagem'!$B$1:$C$327,2,FALSE)</f>
        <v>SS1</v>
      </c>
      <c r="J129" s="246"/>
      <c r="K129" s="246">
        <f>IFERROR(VLOOKUP(J129,Escaninhos!$B$2:$D$212,3,FALSE),0)</f>
        <v>0</v>
      </c>
      <c r="L129" s="245">
        <f>IFERROR(VLOOKUP(J129,Escaninhos!$B$2:$D$211,2),0)</f>
        <v>0</v>
      </c>
      <c r="M129" s="259">
        <f>VLOOKUP(B129,Piloto!$B$77:$H$401,7,0)</f>
        <v>10347.561966680212</v>
      </c>
      <c r="N129" s="247">
        <f t="shared" si="12"/>
        <v>10347.561966680212</v>
      </c>
      <c r="O129" s="278">
        <f t="shared" si="20"/>
        <v>509307.00000000006</v>
      </c>
      <c r="P129" s="247">
        <f t="shared" si="13"/>
        <v>20372.280000000002</v>
      </c>
      <c r="Q129" s="247">
        <f t="shared" si="14"/>
        <v>10186.140000000001</v>
      </c>
      <c r="R129" s="247">
        <f t="shared" si="15"/>
        <v>2546.5350000000003</v>
      </c>
      <c r="S129" s="247">
        <f t="shared" si="16"/>
        <v>20372.280000000002</v>
      </c>
      <c r="T129" s="247">
        <f t="shared" si="17"/>
        <v>25465.350000000006</v>
      </c>
      <c r="U129" s="248">
        <f t="shared" si="18"/>
        <v>190990.12500000003</v>
      </c>
      <c r="V129" s="189"/>
      <c r="W129" s="188">
        <f t="shared" si="19"/>
        <v>318316.87500000006</v>
      </c>
      <c r="X129" t="str">
        <f>VLOOKUP(B129,Piloto!$B$79:$E$401,4,0)</f>
        <v>Contrato</v>
      </c>
      <c r="Y129" s="120"/>
      <c r="Z129" s="120"/>
    </row>
    <row r="130" spans="1:26" ht="22.5" hidden="1" customHeight="1">
      <c r="A130" s="47">
        <v>7</v>
      </c>
      <c r="B130" s="284">
        <v>1407</v>
      </c>
      <c r="C130" s="237">
        <f t="shared" si="21"/>
        <v>113.62</v>
      </c>
      <c r="D130" s="237">
        <f t="shared" si="22"/>
        <v>108.03</v>
      </c>
      <c r="E130" s="237">
        <v>89.25</v>
      </c>
      <c r="F130" s="237">
        <v>18.78</v>
      </c>
      <c r="G130" s="237"/>
      <c r="H130" s="238" t="s">
        <v>413</v>
      </c>
      <c r="I130" s="239" t="str">
        <f>VLOOKUP(H130,'Vagas de Garagem'!$B$1:$C$327,2,FALSE)</f>
        <v>SS1</v>
      </c>
      <c r="J130" s="240">
        <v>59</v>
      </c>
      <c r="K130" s="240" t="str">
        <f>IFERROR(VLOOKUP(J130,Escaninhos!$B$2:$D$212,3,FALSE),0)</f>
        <v>SS1</v>
      </c>
      <c r="L130" s="239">
        <f>IFERROR(VLOOKUP(J130,Escaninhos!$B$2:$D$211,2),0)</f>
        <v>5.59</v>
      </c>
      <c r="M130" s="241">
        <f>VLOOKUP(B130,Piloto!$B$77:$H$401,7,0)</f>
        <v>10516.845625770111</v>
      </c>
      <c r="N130" s="241">
        <f t="shared" si="12"/>
        <v>10516.845625770111</v>
      </c>
      <c r="O130" s="242">
        <f t="shared" si="20"/>
        <v>1194924</v>
      </c>
      <c r="P130" s="241">
        <f t="shared" si="13"/>
        <v>47796.959999999999</v>
      </c>
      <c r="Q130" s="241">
        <f t="shared" si="14"/>
        <v>23898.48</v>
      </c>
      <c r="R130" s="241">
        <f t="shared" si="15"/>
        <v>5974.62</v>
      </c>
      <c r="S130" s="241">
        <f t="shared" si="16"/>
        <v>47796.959999999999</v>
      </c>
      <c r="T130" s="241">
        <f t="shared" si="17"/>
        <v>59746.200000000004</v>
      </c>
      <c r="U130" s="242">
        <f t="shared" si="18"/>
        <v>448096.50000000006</v>
      </c>
      <c r="V130" s="187"/>
      <c r="W130" s="186">
        <f t="shared" si="19"/>
        <v>746827.5</v>
      </c>
      <c r="X130" t="str">
        <f>VLOOKUP(B130,Piloto!$B$79:$E$401,4,0)</f>
        <v>Contrato</v>
      </c>
      <c r="Y130" s="120"/>
      <c r="Z130" s="120"/>
    </row>
    <row r="131" spans="1:26" ht="22.5" hidden="1" customHeight="1">
      <c r="A131" s="47">
        <v>8</v>
      </c>
      <c r="B131" s="281">
        <v>1408</v>
      </c>
      <c r="C131" s="253">
        <f t="shared" si="21"/>
        <v>83.559999999999988</v>
      </c>
      <c r="D131" s="253">
        <f t="shared" si="22"/>
        <v>77.459999999999994</v>
      </c>
      <c r="E131" s="253">
        <v>64.739999999999995</v>
      </c>
      <c r="F131" s="253">
        <v>12.72</v>
      </c>
      <c r="G131" s="253"/>
      <c r="H131" s="254">
        <v>303</v>
      </c>
      <c r="I131" s="255" t="str">
        <f>VLOOKUP(H131,'Vagas de Garagem'!$B$1:$C$327,2,FALSE)</f>
        <v>G2</v>
      </c>
      <c r="J131" s="256">
        <v>153</v>
      </c>
      <c r="K131" s="256" t="str">
        <f>IFERROR(VLOOKUP(J131,Escaninhos!$B$2:$D$212,3,FALSE),0)</f>
        <v>PG2</v>
      </c>
      <c r="L131" s="255">
        <f>IFERROR(VLOOKUP(J131,Escaninhos!$B$2:$D$211,2),0)</f>
        <v>6.1</v>
      </c>
      <c r="M131" s="257">
        <f>VLOOKUP(B131,Piloto!$B$77:$H$401,7,0)</f>
        <v>10204.116802297751</v>
      </c>
      <c r="N131" s="257">
        <f t="shared" si="12"/>
        <v>10204.116802297751</v>
      </c>
      <c r="O131" s="258">
        <f t="shared" si="20"/>
        <v>852655.99999999988</v>
      </c>
      <c r="P131" s="257">
        <f t="shared" si="13"/>
        <v>34106.239999999998</v>
      </c>
      <c r="Q131" s="257">
        <f t="shared" si="14"/>
        <v>17053.12</v>
      </c>
      <c r="R131" s="257">
        <f t="shared" si="15"/>
        <v>4263.28</v>
      </c>
      <c r="S131" s="257">
        <f t="shared" si="16"/>
        <v>34106.239999999998</v>
      </c>
      <c r="T131" s="257">
        <f t="shared" si="17"/>
        <v>42632.799999999996</v>
      </c>
      <c r="U131" s="258">
        <f t="shared" si="18"/>
        <v>319746</v>
      </c>
      <c r="V131" s="196"/>
      <c r="W131" s="192">
        <f t="shared" si="19"/>
        <v>532909.99999999988</v>
      </c>
      <c r="X131" t="str">
        <f>VLOOKUP(B131,Piloto!$B$79:$E$401,4,0)</f>
        <v>Contrato</v>
      </c>
      <c r="Y131" s="120"/>
      <c r="Z131" s="120"/>
    </row>
    <row r="132" spans="1:26" ht="22.5" hidden="1" customHeight="1">
      <c r="A132" s="47">
        <v>9</v>
      </c>
      <c r="B132" s="347">
        <v>1409</v>
      </c>
      <c r="C132" s="348">
        <f t="shared" si="21"/>
        <v>72.14</v>
      </c>
      <c r="D132" s="348">
        <f t="shared" si="22"/>
        <v>72.14</v>
      </c>
      <c r="E132" s="348">
        <v>66.09</v>
      </c>
      <c r="F132" s="347">
        <v>6.05</v>
      </c>
      <c r="G132" s="347"/>
      <c r="H132" s="349">
        <v>315</v>
      </c>
      <c r="I132" s="350" t="str">
        <f>VLOOKUP(H132,'Vagas de Garagem'!$B$1:$C$327,2,FALSE)</f>
        <v>G3</v>
      </c>
      <c r="J132" s="351"/>
      <c r="K132" s="351">
        <f>IFERROR(VLOOKUP(J132,Escaninhos!$B$2:$D$212,3,FALSE),0)</f>
        <v>0</v>
      </c>
      <c r="L132" s="350">
        <f>IFERROR(VLOOKUP(J132,Escaninhos!$B$2:$D$211,2),0)</f>
        <v>0</v>
      </c>
      <c r="M132" s="352">
        <f>VLOOKUP(B132,Piloto!$B$77:$H$401,7,0)</f>
        <v>10204.116994732465</v>
      </c>
      <c r="N132" s="352">
        <f t="shared" si="12"/>
        <v>10204.116994732465</v>
      </c>
      <c r="O132" s="353">
        <f t="shared" si="20"/>
        <v>736125</v>
      </c>
      <c r="P132" s="352">
        <f t="shared" si="13"/>
        <v>29445</v>
      </c>
      <c r="Q132" s="352">
        <f t="shared" si="14"/>
        <v>14722.5</v>
      </c>
      <c r="R132" s="352">
        <f t="shared" si="15"/>
        <v>3680.625</v>
      </c>
      <c r="S132" s="352">
        <f t="shared" si="16"/>
        <v>29445</v>
      </c>
      <c r="T132" s="352">
        <f t="shared" si="17"/>
        <v>36806.25</v>
      </c>
      <c r="U132" s="353">
        <f t="shared" si="18"/>
        <v>276046.875</v>
      </c>
      <c r="V132" s="354"/>
      <c r="W132" s="355">
        <f t="shared" si="19"/>
        <v>460078.125</v>
      </c>
      <c r="X132" t="str">
        <f>VLOOKUP(B132,Piloto!$B$79:$E$401,4,0)</f>
        <v>Fora de venda</v>
      </c>
      <c r="Y132" s="120"/>
      <c r="Z132" s="120"/>
    </row>
    <row r="133" spans="1:26" ht="22.5" hidden="1" customHeight="1">
      <c r="A133" s="47">
        <v>10</v>
      </c>
      <c r="B133" s="282">
        <v>1410</v>
      </c>
      <c r="C133" s="243">
        <f t="shared" si="21"/>
        <v>50.25</v>
      </c>
      <c r="D133" s="243">
        <f t="shared" si="22"/>
        <v>50.25</v>
      </c>
      <c r="E133" s="244">
        <v>42.98</v>
      </c>
      <c r="F133" s="243">
        <v>7.27</v>
      </c>
      <c r="G133" s="243"/>
      <c r="H133" s="249">
        <v>80</v>
      </c>
      <c r="I133" s="245" t="str">
        <f>VLOOKUP(H133,'Vagas de Garagem'!$B$1:$C$327,2,FALSE)</f>
        <v>SS1</v>
      </c>
      <c r="J133" s="246"/>
      <c r="K133" s="246">
        <f>IFERROR(VLOOKUP(J133,Escaninhos!$B$2:$D$212,3,FALSE),0)</f>
        <v>0</v>
      </c>
      <c r="L133" s="245">
        <f>IFERROR(VLOOKUP(J133,Escaninhos!$B$2:$D$211,2),0)</f>
        <v>0</v>
      </c>
      <c r="M133" s="259">
        <f>VLOOKUP(B133,Piloto!$B$77:$H$401,7,0)</f>
        <v>10347.562189054726</v>
      </c>
      <c r="N133" s="247">
        <f t="shared" si="12"/>
        <v>10347.562189054726</v>
      </c>
      <c r="O133" s="278">
        <f t="shared" si="20"/>
        <v>519965</v>
      </c>
      <c r="P133" s="247">
        <f t="shared" si="13"/>
        <v>20798.600000000002</v>
      </c>
      <c r="Q133" s="247">
        <f t="shared" si="14"/>
        <v>10399.300000000001</v>
      </c>
      <c r="R133" s="247">
        <f t="shared" si="15"/>
        <v>2599.8250000000003</v>
      </c>
      <c r="S133" s="247">
        <f t="shared" si="16"/>
        <v>20798.600000000002</v>
      </c>
      <c r="T133" s="247">
        <f t="shared" si="17"/>
        <v>25998.25</v>
      </c>
      <c r="U133" s="248">
        <f t="shared" si="18"/>
        <v>194986.875</v>
      </c>
      <c r="V133" s="189"/>
      <c r="W133" s="188">
        <f t="shared" si="19"/>
        <v>324978.125</v>
      </c>
      <c r="X133" t="str">
        <f>VLOOKUP(B133,Piloto!$B$79:$E$401,4,0)</f>
        <v>Contrato</v>
      </c>
      <c r="Y133" s="120"/>
      <c r="Z133" s="120"/>
    </row>
    <row r="134" spans="1:26" ht="22.5" hidden="1" customHeight="1">
      <c r="A134" s="47">
        <v>1</v>
      </c>
      <c r="B134" s="283">
        <v>1501</v>
      </c>
      <c r="C134" s="261">
        <f t="shared" si="21"/>
        <v>81.67</v>
      </c>
      <c r="D134" s="261">
        <f t="shared" si="22"/>
        <v>81.67</v>
      </c>
      <c r="E134" s="261">
        <v>63.57</v>
      </c>
      <c r="F134" s="261">
        <v>18.100000000000001</v>
      </c>
      <c r="G134" s="261"/>
      <c r="H134" s="263">
        <v>65</v>
      </c>
      <c r="I134" s="264" t="str">
        <f>VLOOKUP(H134,'Vagas de Garagem'!$B$1:$C$327,2,FALSE)</f>
        <v>SS2</v>
      </c>
      <c r="J134" s="265"/>
      <c r="K134" s="265">
        <f>IFERROR(VLOOKUP(J134,Escaninhos!$B$2:$D$212,3,FALSE),0)</f>
        <v>0</v>
      </c>
      <c r="L134" s="264">
        <f>IFERROR(VLOOKUP(J134,Escaninhos!$B$2:$D$211,2),0)</f>
        <v>0</v>
      </c>
      <c r="M134" s="257">
        <f>VLOOKUP(B134,Piloto!$B$77:$H$401,7,0)</f>
        <v>10204.11411779111</v>
      </c>
      <c r="N134" s="260">
        <f t="shared" si="12"/>
        <v>10204.11411779111</v>
      </c>
      <c r="O134" s="266">
        <f t="shared" si="20"/>
        <v>833370</v>
      </c>
      <c r="P134" s="260">
        <f t="shared" si="13"/>
        <v>33334.800000000003</v>
      </c>
      <c r="Q134" s="260">
        <f t="shared" si="14"/>
        <v>16667.400000000001</v>
      </c>
      <c r="R134" s="260">
        <f t="shared" si="15"/>
        <v>4166.8500000000004</v>
      </c>
      <c r="S134" s="260">
        <f t="shared" si="16"/>
        <v>33334.800000000003</v>
      </c>
      <c r="T134" s="260">
        <f t="shared" si="17"/>
        <v>41668.5</v>
      </c>
      <c r="U134" s="266">
        <f t="shared" si="18"/>
        <v>312513.75</v>
      </c>
      <c r="V134" s="269"/>
      <c r="W134" s="268">
        <f t="shared" si="19"/>
        <v>520856.25</v>
      </c>
      <c r="X134" t="str">
        <f>VLOOKUP(B134,Piloto!$B$79:$E$401,4,0)</f>
        <v>Fora de venda</v>
      </c>
      <c r="Y134" s="120"/>
      <c r="Z134" s="120"/>
    </row>
    <row r="135" spans="1:26" ht="22.5" customHeight="1">
      <c r="A135" s="47">
        <v>2</v>
      </c>
      <c r="B135" s="284">
        <v>1502</v>
      </c>
      <c r="C135" s="237">
        <f t="shared" si="21"/>
        <v>81.239999999999995</v>
      </c>
      <c r="D135" s="237">
        <f t="shared" si="22"/>
        <v>76.64</v>
      </c>
      <c r="E135" s="237">
        <v>61.99</v>
      </c>
      <c r="F135" s="237">
        <v>14.65</v>
      </c>
      <c r="G135" s="237"/>
      <c r="H135" s="238">
        <v>298</v>
      </c>
      <c r="I135" s="239" t="str">
        <f>VLOOKUP(H135,'Vagas de Garagem'!$B$1:$C$327,2,FALSE)</f>
        <v>G2</v>
      </c>
      <c r="J135" s="240">
        <v>155</v>
      </c>
      <c r="K135" s="240" t="str">
        <f>IFERROR(VLOOKUP(J135,Escaninhos!$B$2:$D$212,3,FALSE),0)</f>
        <v>PG2</v>
      </c>
      <c r="L135" s="239">
        <f>IFERROR(VLOOKUP(J135,Escaninhos!$B$2:$D$211,2),0)</f>
        <v>4.5999999999999996</v>
      </c>
      <c r="M135" s="241">
        <f>VLOOKUP(B135,Piloto!$B$77:$H$401,7,0)</f>
        <v>10516.838995568685</v>
      </c>
      <c r="N135" s="241">
        <f t="shared" si="12"/>
        <v>10516.838995568685</v>
      </c>
      <c r="O135" s="242">
        <f t="shared" si="20"/>
        <v>854387.99999999988</v>
      </c>
      <c r="P135" s="241">
        <f t="shared" si="13"/>
        <v>34175.519999999997</v>
      </c>
      <c r="Q135" s="241">
        <f t="shared" si="14"/>
        <v>17087.759999999998</v>
      </c>
      <c r="R135" s="241">
        <f t="shared" si="15"/>
        <v>4271.9399999999996</v>
      </c>
      <c r="S135" s="241">
        <f t="shared" si="16"/>
        <v>34175.519999999997</v>
      </c>
      <c r="T135" s="241">
        <f t="shared" si="17"/>
        <v>42719.399999999994</v>
      </c>
      <c r="U135" s="242">
        <f t="shared" si="18"/>
        <v>320395.5</v>
      </c>
      <c r="V135" s="187"/>
      <c r="W135" s="186">
        <f t="shared" si="19"/>
        <v>533992.49999999988</v>
      </c>
      <c r="X135" t="str">
        <f>VLOOKUP(B135,Piloto!$B$79:$E$401,4,0)</f>
        <v>Disponível</v>
      </c>
      <c r="Y135" s="120"/>
      <c r="Z135" s="120"/>
    </row>
    <row r="136" spans="1:26" ht="22.35" hidden="1" customHeight="1">
      <c r="A136" s="47">
        <v>3</v>
      </c>
      <c r="B136" s="281">
        <v>1503</v>
      </c>
      <c r="C136" s="253">
        <f t="shared" si="21"/>
        <v>85.06</v>
      </c>
      <c r="D136" s="253">
        <f t="shared" si="22"/>
        <v>80.45</v>
      </c>
      <c r="E136" s="253">
        <v>62.74</v>
      </c>
      <c r="F136" s="253">
        <v>17.71</v>
      </c>
      <c r="G136" s="253"/>
      <c r="H136" s="254">
        <v>297</v>
      </c>
      <c r="I136" s="255" t="str">
        <f>VLOOKUP(H136,'Vagas de Garagem'!$B$1:$C$327,2,FALSE)</f>
        <v>G2</v>
      </c>
      <c r="J136" s="256">
        <v>156</v>
      </c>
      <c r="K136" s="256" t="str">
        <f>IFERROR(VLOOKUP(J136,Escaninhos!$B$2:$D$212,3,FALSE),0)</f>
        <v>PG2</v>
      </c>
      <c r="L136" s="255">
        <f>IFERROR(VLOOKUP(J136,Escaninhos!$B$2:$D$211,2),0)</f>
        <v>4.6100000000000003</v>
      </c>
      <c r="M136" s="257">
        <f>VLOOKUP(B136,Piloto!$B$77:$H$401,7,0)</f>
        <v>10204.114742534681</v>
      </c>
      <c r="N136" s="257">
        <f t="shared" si="12"/>
        <v>10204.114742534681</v>
      </c>
      <c r="O136" s="258">
        <f t="shared" si="20"/>
        <v>867962</v>
      </c>
      <c r="P136" s="257">
        <f t="shared" si="13"/>
        <v>34718.480000000003</v>
      </c>
      <c r="Q136" s="257">
        <f t="shared" si="14"/>
        <v>17359.240000000002</v>
      </c>
      <c r="R136" s="257">
        <f t="shared" si="15"/>
        <v>4339.8100000000004</v>
      </c>
      <c r="S136" s="257">
        <f t="shared" si="16"/>
        <v>34718.480000000003</v>
      </c>
      <c r="T136" s="257">
        <f t="shared" si="17"/>
        <v>43398.100000000006</v>
      </c>
      <c r="U136" s="258">
        <f t="shared" si="18"/>
        <v>325485.75</v>
      </c>
      <c r="V136" s="196"/>
      <c r="W136" s="192">
        <f t="shared" si="19"/>
        <v>542476.25</v>
      </c>
      <c r="X136" t="str">
        <f>VLOOKUP(B136,Piloto!$B$79:$E$401,4,0)</f>
        <v>Contrato</v>
      </c>
      <c r="Y136" s="120"/>
      <c r="Z136" s="120"/>
    </row>
    <row r="137" spans="1:26" ht="22.5" hidden="1" customHeight="1">
      <c r="A137" s="47">
        <v>4</v>
      </c>
      <c r="B137" s="282">
        <v>1504</v>
      </c>
      <c r="C137" s="243">
        <f t="shared" si="21"/>
        <v>50.49</v>
      </c>
      <c r="D137" s="243">
        <f t="shared" si="22"/>
        <v>50.49</v>
      </c>
      <c r="E137" s="244">
        <v>43.06</v>
      </c>
      <c r="F137" s="243">
        <v>7.43</v>
      </c>
      <c r="G137" s="243"/>
      <c r="H137" s="249">
        <v>84</v>
      </c>
      <c r="I137" s="245" t="str">
        <f>VLOOKUP(H137,'Vagas de Garagem'!$B$1:$C$327,2,FALSE)</f>
        <v>SS1</v>
      </c>
      <c r="J137" s="246"/>
      <c r="K137" s="246">
        <f>IFERROR(VLOOKUP(J137,Escaninhos!$B$2:$D$212,3,FALSE),0)</f>
        <v>0</v>
      </c>
      <c r="L137" s="245">
        <f>IFERROR(VLOOKUP(J137,Escaninhos!$B$2:$D$211,2),0)</f>
        <v>0</v>
      </c>
      <c r="M137" s="259">
        <f>VLOOKUP(B137,Piloto!$B$77:$H$401,7,0)</f>
        <v>10347.57377698554</v>
      </c>
      <c r="N137" s="247">
        <f t="shared" si="12"/>
        <v>10347.57377698554</v>
      </c>
      <c r="O137" s="278">
        <f t="shared" si="20"/>
        <v>522448.99999999994</v>
      </c>
      <c r="P137" s="247">
        <f t="shared" si="13"/>
        <v>20897.96</v>
      </c>
      <c r="Q137" s="247">
        <f t="shared" si="14"/>
        <v>10448.98</v>
      </c>
      <c r="R137" s="247">
        <f t="shared" si="15"/>
        <v>2612.2449999999999</v>
      </c>
      <c r="S137" s="247">
        <f t="shared" si="16"/>
        <v>20897.96</v>
      </c>
      <c r="T137" s="247">
        <f t="shared" si="17"/>
        <v>26122.449999999997</v>
      </c>
      <c r="U137" s="248">
        <f t="shared" si="18"/>
        <v>195918.37499999997</v>
      </c>
      <c r="V137" s="189"/>
      <c r="W137" s="188">
        <f t="shared" si="19"/>
        <v>326530.62499999994</v>
      </c>
      <c r="X137" t="str">
        <f>VLOOKUP(B137,Piloto!$B$79:$E$401,4,0)</f>
        <v>Contrato</v>
      </c>
      <c r="Y137" s="120"/>
      <c r="Z137" s="120"/>
    </row>
    <row r="138" spans="1:26" ht="21.95" hidden="1" customHeight="1">
      <c r="A138" s="47">
        <v>5</v>
      </c>
      <c r="B138" s="283">
        <v>1505</v>
      </c>
      <c r="C138" s="261">
        <f t="shared" si="21"/>
        <v>51.78</v>
      </c>
      <c r="D138" s="261">
        <f t="shared" si="22"/>
        <v>51.78</v>
      </c>
      <c r="E138" s="261">
        <v>46.28</v>
      </c>
      <c r="F138" s="261">
        <v>5.5</v>
      </c>
      <c r="G138" s="261"/>
      <c r="H138" s="263">
        <v>57</v>
      </c>
      <c r="I138" s="264" t="str">
        <f>VLOOKUP(H138,'Vagas de Garagem'!$B$1:$C$327,2,FALSE)</f>
        <v>SS2</v>
      </c>
      <c r="J138" s="265"/>
      <c r="K138" s="265">
        <f>IFERROR(VLOOKUP(J138,Escaninhos!$B$2:$D$212,3,FALSE),0)</f>
        <v>0</v>
      </c>
      <c r="L138" s="264">
        <f>IFERROR(VLOOKUP(J138,Escaninhos!$B$2:$D$211,2),0)</f>
        <v>0</v>
      </c>
      <c r="M138" s="260">
        <f>VLOOKUP(B138,Piloto!$B$77:$H$401,7,0)</f>
        <v>10347.566628041715</v>
      </c>
      <c r="N138" s="260">
        <f t="shared" si="12"/>
        <v>10347.566628041715</v>
      </c>
      <c r="O138" s="266">
        <f t="shared" si="20"/>
        <v>535797</v>
      </c>
      <c r="P138" s="260">
        <f t="shared" si="13"/>
        <v>21431.88</v>
      </c>
      <c r="Q138" s="260">
        <f t="shared" si="14"/>
        <v>10715.94</v>
      </c>
      <c r="R138" s="260">
        <f t="shared" si="15"/>
        <v>2678.9850000000001</v>
      </c>
      <c r="S138" s="260">
        <f t="shared" si="16"/>
        <v>21431.88</v>
      </c>
      <c r="T138" s="260">
        <f t="shared" si="17"/>
        <v>26789.850000000002</v>
      </c>
      <c r="U138" s="266">
        <f t="shared" si="18"/>
        <v>200923.875</v>
      </c>
      <c r="V138" s="269"/>
      <c r="W138" s="268">
        <f t="shared" si="19"/>
        <v>334873.125</v>
      </c>
      <c r="X138" t="str">
        <f>VLOOKUP(B138,Piloto!$B$79:$E$401,4,0)</f>
        <v>Fora de venda</v>
      </c>
      <c r="Y138" s="120"/>
      <c r="Z138" s="120"/>
    </row>
    <row r="139" spans="1:26" ht="22.5" hidden="1" customHeight="1">
      <c r="A139" s="47">
        <v>6</v>
      </c>
      <c r="B139" s="283">
        <v>1506</v>
      </c>
      <c r="C139" s="261">
        <f t="shared" si="21"/>
        <v>49.22</v>
      </c>
      <c r="D139" s="261">
        <f t="shared" si="22"/>
        <v>49.22</v>
      </c>
      <c r="E139" s="261">
        <v>44.18</v>
      </c>
      <c r="F139" s="261">
        <v>5.04</v>
      </c>
      <c r="G139" s="261"/>
      <c r="H139" s="263">
        <v>54</v>
      </c>
      <c r="I139" s="264" t="str">
        <f>VLOOKUP(H139,'Vagas de Garagem'!$B$1:$C$327,2,FALSE)</f>
        <v>SS2</v>
      </c>
      <c r="J139" s="265"/>
      <c r="K139" s="265">
        <f>IFERROR(VLOOKUP(J139,Escaninhos!$B$2:$D$212,3,FALSE),0)</f>
        <v>0</v>
      </c>
      <c r="L139" s="264">
        <f>IFERROR(VLOOKUP(J139,Escaninhos!$B$2:$D$211,2),0)</f>
        <v>0</v>
      </c>
      <c r="M139" s="260">
        <f>VLOOKUP(B139,Piloto!$B$77:$H$401,7,0)</f>
        <v>10347.561966680212</v>
      </c>
      <c r="N139" s="260">
        <f t="shared" si="12"/>
        <v>10347.561966680212</v>
      </c>
      <c r="O139" s="266">
        <f t="shared" si="20"/>
        <v>509307.00000000006</v>
      </c>
      <c r="P139" s="260">
        <f t="shared" si="13"/>
        <v>20372.280000000002</v>
      </c>
      <c r="Q139" s="260">
        <f t="shared" si="14"/>
        <v>10186.140000000001</v>
      </c>
      <c r="R139" s="260">
        <f t="shared" si="15"/>
        <v>2546.5350000000003</v>
      </c>
      <c r="S139" s="260">
        <f t="shared" si="16"/>
        <v>20372.280000000002</v>
      </c>
      <c r="T139" s="260">
        <f t="shared" si="17"/>
        <v>25465.350000000006</v>
      </c>
      <c r="U139" s="266">
        <f t="shared" si="18"/>
        <v>190990.12500000003</v>
      </c>
      <c r="V139" s="269"/>
      <c r="W139" s="268">
        <f t="shared" si="19"/>
        <v>318316.87500000006</v>
      </c>
      <c r="X139" t="str">
        <f>VLOOKUP(B139,Piloto!$B$79:$E$401,4,0)</f>
        <v>Fora de venda</v>
      </c>
      <c r="Y139" s="120"/>
      <c r="Z139" s="120"/>
    </row>
    <row r="140" spans="1:26" ht="22.5" customHeight="1">
      <c r="A140" s="47">
        <v>7</v>
      </c>
      <c r="B140" s="284">
        <v>1507</v>
      </c>
      <c r="C140" s="237">
        <f t="shared" si="21"/>
        <v>112.99</v>
      </c>
      <c r="D140" s="237">
        <f t="shared" si="22"/>
        <v>108.53</v>
      </c>
      <c r="E140" s="237">
        <v>89.25</v>
      </c>
      <c r="F140" s="237">
        <v>19.28</v>
      </c>
      <c r="G140" s="237"/>
      <c r="H140" s="238" t="s">
        <v>434</v>
      </c>
      <c r="I140" s="239" t="str">
        <f>VLOOKUP(H140,'Vagas de Garagem'!$B$1:$C$327,2,FALSE)</f>
        <v>SS1</v>
      </c>
      <c r="J140" s="240">
        <v>58</v>
      </c>
      <c r="K140" s="240" t="str">
        <f>IFERROR(VLOOKUP(J140,Escaninhos!$B$2:$D$212,3,FALSE),0)</f>
        <v>SS1</v>
      </c>
      <c r="L140" s="239">
        <f>IFERROR(VLOOKUP(J140,Escaninhos!$B$2:$D$211,2),0)</f>
        <v>4.46</v>
      </c>
      <c r="M140" s="241">
        <f>VLOOKUP(B140,Piloto!$B$77:$H$401,7,0)</f>
        <v>10516.84219842464</v>
      </c>
      <c r="N140" s="241">
        <f t="shared" si="12"/>
        <v>10516.84219842464</v>
      </c>
      <c r="O140" s="242">
        <f t="shared" si="20"/>
        <v>1188298</v>
      </c>
      <c r="P140" s="241">
        <f t="shared" si="13"/>
        <v>47531.92</v>
      </c>
      <c r="Q140" s="241">
        <f t="shared" si="14"/>
        <v>23765.96</v>
      </c>
      <c r="R140" s="241">
        <f t="shared" si="15"/>
        <v>5941.49</v>
      </c>
      <c r="S140" s="241">
        <f t="shared" si="16"/>
        <v>47531.92</v>
      </c>
      <c r="T140" s="241">
        <f t="shared" si="17"/>
        <v>59414.9</v>
      </c>
      <c r="U140" s="242">
        <f t="shared" si="18"/>
        <v>445611.75</v>
      </c>
      <c r="V140" s="187"/>
      <c r="W140" s="186">
        <f t="shared" si="19"/>
        <v>742686.25</v>
      </c>
      <c r="X140" t="str">
        <f>VLOOKUP(B140,Piloto!$B$79:$E$401,4,0)</f>
        <v>Disponível</v>
      </c>
      <c r="Y140" s="120"/>
      <c r="Z140" s="120"/>
    </row>
    <row r="141" spans="1:26" ht="22.5" hidden="1" customHeight="1">
      <c r="A141" s="47">
        <v>8</v>
      </c>
      <c r="B141" s="283">
        <v>1508</v>
      </c>
      <c r="C141" s="261">
        <f t="shared" si="21"/>
        <v>77.459999999999994</v>
      </c>
      <c r="D141" s="261">
        <f t="shared" si="22"/>
        <v>77.459999999999994</v>
      </c>
      <c r="E141" s="261">
        <v>64.739999999999995</v>
      </c>
      <c r="F141" s="261">
        <v>12.72</v>
      </c>
      <c r="G141" s="261"/>
      <c r="H141" s="263">
        <v>52</v>
      </c>
      <c r="I141" s="264" t="str">
        <f>VLOOKUP(H141,'Vagas de Garagem'!$B$1:$C$327,2,FALSE)</f>
        <v>SS2</v>
      </c>
      <c r="J141" s="265"/>
      <c r="K141" s="265">
        <f>IFERROR(VLOOKUP(J141,Escaninhos!$B$2:$D$212,3,FALSE),0)</f>
        <v>0</v>
      </c>
      <c r="L141" s="264">
        <f>IFERROR(VLOOKUP(J141,Escaninhos!$B$2:$D$211,2),0)</f>
        <v>0</v>
      </c>
      <c r="M141" s="260">
        <f>VLOOKUP(B141,Piloto!$B$77:$H$401,7,0)</f>
        <v>10204.118254583011</v>
      </c>
      <c r="N141" s="260">
        <f t="shared" si="12"/>
        <v>10204.118254583011</v>
      </c>
      <c r="O141" s="266">
        <f t="shared" si="20"/>
        <v>790410.99999999988</v>
      </c>
      <c r="P141" s="260">
        <f t="shared" si="13"/>
        <v>31616.439999999995</v>
      </c>
      <c r="Q141" s="260">
        <f t="shared" si="14"/>
        <v>15808.219999999998</v>
      </c>
      <c r="R141" s="260">
        <f t="shared" si="15"/>
        <v>3952.0549999999994</v>
      </c>
      <c r="S141" s="260">
        <f t="shared" si="16"/>
        <v>31616.439999999995</v>
      </c>
      <c r="T141" s="260">
        <f t="shared" si="17"/>
        <v>39520.549999999996</v>
      </c>
      <c r="U141" s="266">
        <f t="shared" si="18"/>
        <v>296404.12499999994</v>
      </c>
      <c r="V141" s="269"/>
      <c r="W141" s="268">
        <f t="shared" si="19"/>
        <v>494006.87499999994</v>
      </c>
      <c r="X141" t="str">
        <f>VLOOKUP(B141,Piloto!$B$79:$E$401,4,0)</f>
        <v>Fora de venda</v>
      </c>
      <c r="Y141" s="120"/>
      <c r="Z141" s="120"/>
    </row>
    <row r="142" spans="1:26" ht="22.5" hidden="1" customHeight="1">
      <c r="A142" s="47">
        <v>9</v>
      </c>
      <c r="B142" s="283">
        <v>1509</v>
      </c>
      <c r="C142" s="261">
        <f t="shared" si="21"/>
        <v>72.14</v>
      </c>
      <c r="D142" s="261">
        <f t="shared" si="22"/>
        <v>72.14</v>
      </c>
      <c r="E142" s="261">
        <v>66.09</v>
      </c>
      <c r="F142" s="261">
        <v>6.05</v>
      </c>
      <c r="G142" s="261"/>
      <c r="H142" s="270">
        <v>59</v>
      </c>
      <c r="I142" s="264" t="str">
        <f>VLOOKUP(H142,'Vagas de Garagem'!$B$1:$C$327,2,FALSE)</f>
        <v>SS2</v>
      </c>
      <c r="J142" s="265"/>
      <c r="K142" s="265">
        <f>IFERROR(VLOOKUP(J142,Escaninhos!$B$2:$D$212,3,FALSE),0)</f>
        <v>0</v>
      </c>
      <c r="L142" s="264">
        <f>IFERROR(VLOOKUP(J142,Escaninhos!$B$2:$D$211,2),0)</f>
        <v>0</v>
      </c>
      <c r="M142" s="260">
        <f>VLOOKUP(B142,Piloto!$B$77:$H$401,7,0)</f>
        <v>10204.116994732465</v>
      </c>
      <c r="N142" s="260">
        <f t="shared" si="12"/>
        <v>10204.116994732465</v>
      </c>
      <c r="O142" s="266">
        <f t="shared" si="20"/>
        <v>736125</v>
      </c>
      <c r="P142" s="260">
        <f t="shared" si="13"/>
        <v>29445</v>
      </c>
      <c r="Q142" s="260">
        <f t="shared" si="14"/>
        <v>14722.5</v>
      </c>
      <c r="R142" s="260">
        <f t="shared" si="15"/>
        <v>3680.625</v>
      </c>
      <c r="S142" s="260">
        <f t="shared" si="16"/>
        <v>29445</v>
      </c>
      <c r="T142" s="260">
        <f t="shared" si="17"/>
        <v>36806.25</v>
      </c>
      <c r="U142" s="266">
        <f t="shared" si="18"/>
        <v>276046.875</v>
      </c>
      <c r="V142" s="269"/>
      <c r="W142" s="268">
        <f t="shared" si="19"/>
        <v>460078.125</v>
      </c>
      <c r="X142" t="str">
        <f>VLOOKUP(B142,Piloto!$B$79:$E$401,4,0)</f>
        <v>Fora de venda</v>
      </c>
      <c r="Y142" s="120"/>
      <c r="Z142" s="120"/>
    </row>
    <row r="143" spans="1:26" ht="22.5" hidden="1" customHeight="1">
      <c r="A143" s="47">
        <v>10</v>
      </c>
      <c r="B143" s="283">
        <v>1510</v>
      </c>
      <c r="C143" s="261">
        <f t="shared" si="21"/>
        <v>50.25</v>
      </c>
      <c r="D143" s="261">
        <f t="shared" si="22"/>
        <v>50.25</v>
      </c>
      <c r="E143" s="261">
        <v>42.98</v>
      </c>
      <c r="F143" s="261">
        <v>7.27</v>
      </c>
      <c r="G143" s="261"/>
      <c r="H143" s="263">
        <v>62</v>
      </c>
      <c r="I143" s="264" t="str">
        <f>VLOOKUP(H143,'Vagas de Garagem'!$B$1:$C$327,2,FALSE)</f>
        <v>SS2</v>
      </c>
      <c r="J143" s="265"/>
      <c r="K143" s="265">
        <f>IFERROR(VLOOKUP(J143,Escaninhos!$B$2:$D$212,3,FALSE),0)</f>
        <v>0</v>
      </c>
      <c r="L143" s="264">
        <f>IFERROR(VLOOKUP(J143,Escaninhos!$B$2:$D$211,2),0)</f>
        <v>0</v>
      </c>
      <c r="M143" s="260">
        <f>VLOOKUP(B143,Piloto!$B$77:$H$401,7,0)</f>
        <v>10347.562189054726</v>
      </c>
      <c r="N143" s="260">
        <f t="shared" si="12"/>
        <v>10347.562189054726</v>
      </c>
      <c r="O143" s="266">
        <f t="shared" si="20"/>
        <v>519965</v>
      </c>
      <c r="P143" s="260">
        <f t="shared" si="13"/>
        <v>20798.600000000002</v>
      </c>
      <c r="Q143" s="260">
        <f t="shared" si="14"/>
        <v>10399.300000000001</v>
      </c>
      <c r="R143" s="260">
        <f t="shared" si="15"/>
        <v>2599.8250000000003</v>
      </c>
      <c r="S143" s="260">
        <f t="shared" si="16"/>
        <v>20798.600000000002</v>
      </c>
      <c r="T143" s="260">
        <f t="shared" si="17"/>
        <v>25998.25</v>
      </c>
      <c r="U143" s="266">
        <f t="shared" si="18"/>
        <v>194986.875</v>
      </c>
      <c r="V143" s="269"/>
      <c r="W143" s="268">
        <f t="shared" si="19"/>
        <v>324978.125</v>
      </c>
      <c r="X143" t="str">
        <f>VLOOKUP(B143,Piloto!$B$79:$E$401,4,0)</f>
        <v>Fora de venda</v>
      </c>
      <c r="Y143" s="120"/>
      <c r="Z143" s="120"/>
    </row>
    <row r="144" spans="1:26" ht="22.5" hidden="1" customHeight="1">
      <c r="A144" s="47">
        <v>1</v>
      </c>
      <c r="B144" s="281">
        <v>1601</v>
      </c>
      <c r="C144" s="253">
        <f t="shared" si="21"/>
        <v>85.56</v>
      </c>
      <c r="D144" s="253">
        <f t="shared" si="22"/>
        <v>81.3</v>
      </c>
      <c r="E144" s="253">
        <v>63.57</v>
      </c>
      <c r="F144" s="253">
        <v>17.73</v>
      </c>
      <c r="G144" s="253"/>
      <c r="H144" s="254">
        <v>295</v>
      </c>
      <c r="I144" s="255" t="str">
        <f>VLOOKUP(H144,'Vagas de Garagem'!$B$1:$C$327,2,FALSE)</f>
        <v>G2</v>
      </c>
      <c r="J144" s="256">
        <v>158</v>
      </c>
      <c r="K144" s="256" t="str">
        <f>IFERROR(VLOOKUP(J144,Escaninhos!$B$2:$D$212,3,FALSE),0)</f>
        <v>PG2</v>
      </c>
      <c r="L144" s="255">
        <f>IFERROR(VLOOKUP(J144,Escaninhos!$B$2:$D$211,2),0)</f>
        <v>4.26</v>
      </c>
      <c r="M144" s="257">
        <f>VLOOKUP(B144,Piloto!$B$77:$H$401,7,0)</f>
        <v>10204.11407199626</v>
      </c>
      <c r="N144" s="257">
        <f t="shared" si="12"/>
        <v>10204.11407199626</v>
      </c>
      <c r="O144" s="258">
        <f t="shared" si="20"/>
        <v>873064.00000000012</v>
      </c>
      <c r="P144" s="257">
        <f t="shared" si="13"/>
        <v>34922.560000000005</v>
      </c>
      <c r="Q144" s="257">
        <f t="shared" si="14"/>
        <v>17461.280000000002</v>
      </c>
      <c r="R144" s="257">
        <f t="shared" si="15"/>
        <v>4365.3200000000006</v>
      </c>
      <c r="S144" s="257">
        <f t="shared" si="16"/>
        <v>34922.560000000005</v>
      </c>
      <c r="T144" s="257">
        <f t="shared" si="17"/>
        <v>43653.200000000012</v>
      </c>
      <c r="U144" s="258">
        <f t="shared" si="18"/>
        <v>327399.00000000006</v>
      </c>
      <c r="V144" s="196"/>
      <c r="W144" s="192">
        <f t="shared" si="19"/>
        <v>545665.00000000012</v>
      </c>
      <c r="X144" t="str">
        <f>VLOOKUP(B144,Piloto!$B$79:$E$401,4,0)</f>
        <v>Contrato</v>
      </c>
      <c r="Y144" s="120"/>
      <c r="Z144" s="120"/>
    </row>
    <row r="145" spans="1:26" ht="22.5" customHeight="1">
      <c r="A145" s="47">
        <v>2</v>
      </c>
      <c r="B145" s="284">
        <v>1602</v>
      </c>
      <c r="C145" s="237">
        <f t="shared" si="21"/>
        <v>81.31</v>
      </c>
      <c r="D145" s="237">
        <f t="shared" si="22"/>
        <v>76.63</v>
      </c>
      <c r="E145" s="237">
        <v>61.99</v>
      </c>
      <c r="F145" s="237">
        <v>14.64</v>
      </c>
      <c r="G145" s="237"/>
      <c r="H145" s="238">
        <v>294</v>
      </c>
      <c r="I145" s="239" t="str">
        <f>VLOOKUP(H145,'Vagas de Garagem'!$B$1:$C$327,2,FALSE)</f>
        <v>G2</v>
      </c>
      <c r="J145" s="240">
        <v>159</v>
      </c>
      <c r="K145" s="240" t="str">
        <f>IFERROR(VLOOKUP(J145,Escaninhos!$B$2:$D$212,3,FALSE),0)</f>
        <v>PG2</v>
      </c>
      <c r="L145" s="239">
        <f>IFERROR(VLOOKUP(J145,Escaninhos!$B$2:$D$211,2),0)</f>
        <v>4.68</v>
      </c>
      <c r="M145" s="241">
        <f>VLOOKUP(B145,Piloto!$B$77:$H$401,7,0)</f>
        <v>10516.849096052147</v>
      </c>
      <c r="N145" s="241">
        <f t="shared" si="12"/>
        <v>10516.849096052147</v>
      </c>
      <c r="O145" s="242">
        <f t="shared" si="20"/>
        <v>855125.00000000012</v>
      </c>
      <c r="P145" s="241">
        <f t="shared" si="13"/>
        <v>34205.000000000007</v>
      </c>
      <c r="Q145" s="241">
        <f t="shared" si="14"/>
        <v>17102.500000000004</v>
      </c>
      <c r="R145" s="241">
        <f t="shared" si="15"/>
        <v>4275.6250000000009</v>
      </c>
      <c r="S145" s="241">
        <f t="shared" si="16"/>
        <v>34205.000000000007</v>
      </c>
      <c r="T145" s="241">
        <f t="shared" si="17"/>
        <v>42756.250000000007</v>
      </c>
      <c r="U145" s="242">
        <f t="shared" si="18"/>
        <v>320671.87500000006</v>
      </c>
      <c r="V145" s="187"/>
      <c r="W145" s="186">
        <f t="shared" si="19"/>
        <v>534453.12500000012</v>
      </c>
      <c r="X145" t="str">
        <f>VLOOKUP(B145,Piloto!$B$79:$E$401,4,0)</f>
        <v>Disponível</v>
      </c>
      <c r="Y145" s="120"/>
      <c r="Z145" s="120"/>
    </row>
    <row r="146" spans="1:26" ht="22.5" hidden="1" customHeight="1">
      <c r="A146" s="47">
        <v>3</v>
      </c>
      <c r="B146" s="281">
        <v>1603</v>
      </c>
      <c r="C146" s="253">
        <f t="shared" si="21"/>
        <v>85.97</v>
      </c>
      <c r="D146" s="253">
        <f t="shared" si="22"/>
        <v>81.08</v>
      </c>
      <c r="E146" s="253">
        <v>62.74</v>
      </c>
      <c r="F146" s="253">
        <v>18.34</v>
      </c>
      <c r="G146" s="253"/>
      <c r="H146" s="254">
        <v>289</v>
      </c>
      <c r="I146" s="255" t="str">
        <f>VLOOKUP(H146,'Vagas de Garagem'!$B$1:$C$327,2,FALSE)</f>
        <v>G2</v>
      </c>
      <c r="J146" s="256">
        <v>160</v>
      </c>
      <c r="K146" s="256" t="str">
        <f>IFERROR(VLOOKUP(J146,Escaninhos!$B$2:$D$212,3,FALSE),0)</f>
        <v>PG2</v>
      </c>
      <c r="L146" s="255">
        <f>IFERROR(VLOOKUP(J146,Escaninhos!$B$2:$D$211,2),0)</f>
        <v>4.8899999999999997</v>
      </c>
      <c r="M146" s="257">
        <f>VLOOKUP(B146,Piloto!$B$77:$H$401,7,0)</f>
        <v>10204.117715482145</v>
      </c>
      <c r="N146" s="257">
        <f t="shared" si="12"/>
        <v>10204.117715482145</v>
      </c>
      <c r="O146" s="258">
        <f t="shared" si="20"/>
        <v>877248</v>
      </c>
      <c r="P146" s="257">
        <f t="shared" si="13"/>
        <v>35089.919999999998</v>
      </c>
      <c r="Q146" s="257">
        <f t="shared" si="14"/>
        <v>17544.96</v>
      </c>
      <c r="R146" s="257">
        <f t="shared" si="15"/>
        <v>4386.24</v>
      </c>
      <c r="S146" s="257">
        <f t="shared" si="16"/>
        <v>35089.919999999998</v>
      </c>
      <c r="T146" s="257">
        <f t="shared" si="17"/>
        <v>43862.400000000001</v>
      </c>
      <c r="U146" s="258">
        <f t="shared" si="18"/>
        <v>328968</v>
      </c>
      <c r="V146" s="196"/>
      <c r="W146" s="192">
        <f t="shared" si="19"/>
        <v>548280</v>
      </c>
      <c r="X146" t="str">
        <f>VLOOKUP(B146,Piloto!$B$79:$E$401,4,0)</f>
        <v>Contrato</v>
      </c>
      <c r="Y146" s="120"/>
      <c r="Z146" s="120"/>
    </row>
    <row r="147" spans="1:26" ht="22.5" hidden="1" customHeight="1">
      <c r="A147" s="47">
        <v>4</v>
      </c>
      <c r="B147" s="282">
        <v>1604</v>
      </c>
      <c r="C147" s="243">
        <f t="shared" si="21"/>
        <v>50.49</v>
      </c>
      <c r="D147" s="243">
        <f t="shared" si="22"/>
        <v>50.49</v>
      </c>
      <c r="E147" s="244">
        <v>43.06</v>
      </c>
      <c r="F147" s="243">
        <v>7.43</v>
      </c>
      <c r="G147" s="243"/>
      <c r="H147" s="249">
        <v>78</v>
      </c>
      <c r="I147" s="245" t="str">
        <f>VLOOKUP(H147,'Vagas de Garagem'!$B$1:$C$327,2,FALSE)</f>
        <v>SS1</v>
      </c>
      <c r="J147" s="246"/>
      <c r="K147" s="246">
        <f>IFERROR(VLOOKUP(J147,Escaninhos!$B$2:$D$212,3,FALSE),0)</f>
        <v>0</v>
      </c>
      <c r="L147" s="245">
        <f>IFERROR(VLOOKUP(J147,Escaninhos!$B$2:$D$211,2),0)</f>
        <v>0</v>
      </c>
      <c r="M147" s="259">
        <f>VLOOKUP(B147,Piloto!$B$77:$H$401,7,0)</f>
        <v>10761.477520301049</v>
      </c>
      <c r="N147" s="247">
        <f t="shared" si="12"/>
        <v>10761.477520301049</v>
      </c>
      <c r="O147" s="278">
        <f t="shared" si="20"/>
        <v>543347</v>
      </c>
      <c r="P147" s="247">
        <f t="shared" si="13"/>
        <v>21733.88</v>
      </c>
      <c r="Q147" s="247">
        <f t="shared" si="14"/>
        <v>10866.94</v>
      </c>
      <c r="R147" s="247">
        <f t="shared" si="15"/>
        <v>2716.7350000000001</v>
      </c>
      <c r="S147" s="247">
        <f t="shared" si="16"/>
        <v>21733.88</v>
      </c>
      <c r="T147" s="247">
        <f t="shared" si="17"/>
        <v>27167.350000000002</v>
      </c>
      <c r="U147" s="248">
        <f t="shared" si="18"/>
        <v>203755.125</v>
      </c>
      <c r="V147" s="189"/>
      <c r="W147" s="188">
        <f t="shared" si="19"/>
        <v>339591.875</v>
      </c>
      <c r="X147" t="str">
        <f>VLOOKUP(B147,Piloto!$B$79:$E$401,4,0)</f>
        <v>Contrato</v>
      </c>
      <c r="Y147" s="120"/>
      <c r="Z147" s="120"/>
    </row>
    <row r="148" spans="1:26" ht="22.5" hidden="1" customHeight="1">
      <c r="A148" s="47">
        <v>5</v>
      </c>
      <c r="B148" s="282">
        <v>1605</v>
      </c>
      <c r="C148" s="243">
        <f t="shared" si="21"/>
        <v>51.78</v>
      </c>
      <c r="D148" s="243">
        <f t="shared" si="22"/>
        <v>51.78</v>
      </c>
      <c r="E148" s="244">
        <v>46.28</v>
      </c>
      <c r="F148" s="243">
        <v>5.5</v>
      </c>
      <c r="G148" s="243"/>
      <c r="H148" s="249">
        <v>74</v>
      </c>
      <c r="I148" s="245" t="str">
        <f>VLOOKUP(H148,'Vagas de Garagem'!$B$1:$C$327,2,FALSE)</f>
        <v>SS1</v>
      </c>
      <c r="J148" s="246"/>
      <c r="K148" s="246">
        <f>IFERROR(VLOOKUP(J148,Escaninhos!$B$2:$D$212,3,FALSE),0)</f>
        <v>0</v>
      </c>
      <c r="L148" s="245">
        <f>IFERROR(VLOOKUP(J148,Escaninhos!$B$2:$D$211,2),0)</f>
        <v>0</v>
      </c>
      <c r="M148" s="259">
        <f>VLOOKUP(B148,Piloto!$B$77:$H$401,7,0)</f>
        <v>10347.566628041715</v>
      </c>
      <c r="N148" s="247">
        <f t="shared" si="12"/>
        <v>10347.566628041715</v>
      </c>
      <c r="O148" s="278">
        <f t="shared" si="20"/>
        <v>535797</v>
      </c>
      <c r="P148" s="247">
        <f t="shared" si="13"/>
        <v>21431.88</v>
      </c>
      <c r="Q148" s="247">
        <f t="shared" si="14"/>
        <v>10715.94</v>
      </c>
      <c r="R148" s="247">
        <f t="shared" si="15"/>
        <v>2678.9850000000001</v>
      </c>
      <c r="S148" s="247">
        <f t="shared" si="16"/>
        <v>21431.88</v>
      </c>
      <c r="T148" s="247">
        <f t="shared" si="17"/>
        <v>26789.850000000002</v>
      </c>
      <c r="U148" s="248">
        <f t="shared" si="18"/>
        <v>200923.875</v>
      </c>
      <c r="V148" s="189"/>
      <c r="W148" s="188">
        <f t="shared" si="19"/>
        <v>334873.125</v>
      </c>
      <c r="X148" t="str">
        <f>VLOOKUP(B148,Piloto!$B$79:$E$401,4,0)</f>
        <v>Contrato</v>
      </c>
      <c r="Y148" s="120"/>
      <c r="Z148" s="120"/>
    </row>
    <row r="149" spans="1:26" ht="22.5" hidden="1" customHeight="1">
      <c r="A149" s="47">
        <v>6</v>
      </c>
      <c r="B149" s="282">
        <v>1606</v>
      </c>
      <c r="C149" s="243">
        <f t="shared" si="21"/>
        <v>49.22</v>
      </c>
      <c r="D149" s="243">
        <f t="shared" si="22"/>
        <v>49.22</v>
      </c>
      <c r="E149" s="244">
        <v>44.18</v>
      </c>
      <c r="F149" s="243">
        <v>5.04</v>
      </c>
      <c r="G149" s="243"/>
      <c r="H149" s="249">
        <v>123</v>
      </c>
      <c r="I149" s="245" t="str">
        <f>VLOOKUP(H149,'Vagas de Garagem'!$B$1:$C$327,2,FALSE)</f>
        <v>SS1</v>
      </c>
      <c r="J149" s="246"/>
      <c r="K149" s="246">
        <f>IFERROR(VLOOKUP(J149,Escaninhos!$B$2:$D$212,3,FALSE),0)</f>
        <v>0</v>
      </c>
      <c r="L149" s="245">
        <f>IFERROR(VLOOKUP(J149,Escaninhos!$B$2:$D$211,2),0)</f>
        <v>0</v>
      </c>
      <c r="M149" s="259">
        <f>VLOOKUP(B149,Piloto!$B$77:$H$401,7,0)</f>
        <v>10347.561966680212</v>
      </c>
      <c r="N149" s="247">
        <f t="shared" si="12"/>
        <v>10347.561966680212</v>
      </c>
      <c r="O149" s="278">
        <f t="shared" si="20"/>
        <v>509307.00000000006</v>
      </c>
      <c r="P149" s="247">
        <f t="shared" si="13"/>
        <v>20372.280000000002</v>
      </c>
      <c r="Q149" s="247">
        <f t="shared" si="14"/>
        <v>10186.140000000001</v>
      </c>
      <c r="R149" s="247">
        <f t="shared" si="15"/>
        <v>2546.5350000000003</v>
      </c>
      <c r="S149" s="247">
        <f t="shared" si="16"/>
        <v>20372.280000000002</v>
      </c>
      <c r="T149" s="247">
        <f t="shared" si="17"/>
        <v>25465.350000000006</v>
      </c>
      <c r="U149" s="248">
        <f t="shared" si="18"/>
        <v>190990.12500000003</v>
      </c>
      <c r="V149" s="189"/>
      <c r="W149" s="188">
        <f t="shared" si="19"/>
        <v>318316.87500000006</v>
      </c>
      <c r="X149" t="str">
        <f>VLOOKUP(B149,Piloto!$B$79:$E$401,4,0)</f>
        <v>Contrato</v>
      </c>
      <c r="Y149" s="120"/>
      <c r="Z149" s="120"/>
    </row>
    <row r="150" spans="1:26" ht="22.5" customHeight="1">
      <c r="A150" s="47">
        <v>7</v>
      </c>
      <c r="B150" s="284">
        <v>1607</v>
      </c>
      <c r="C150" s="237">
        <f t="shared" si="21"/>
        <v>113.36</v>
      </c>
      <c r="D150" s="237">
        <f t="shared" si="22"/>
        <v>108.03</v>
      </c>
      <c r="E150" s="237">
        <v>89.25</v>
      </c>
      <c r="F150" s="237">
        <v>18.78</v>
      </c>
      <c r="G150" s="237"/>
      <c r="H150" s="238" t="s">
        <v>457</v>
      </c>
      <c r="I150" s="239" t="str">
        <f>VLOOKUP(H150,'Vagas de Garagem'!$B$1:$C$327,2,FALSE)</f>
        <v>G3</v>
      </c>
      <c r="J150" s="240">
        <v>208</v>
      </c>
      <c r="K150" s="240" t="str">
        <f>IFERROR(VLOOKUP(J150,Escaninhos!$B$2:$D$212,3,FALSE),0)</f>
        <v>PG3</v>
      </c>
      <c r="L150" s="239">
        <f>IFERROR(VLOOKUP(J150,Escaninhos!$B$2:$D$211,2),0)</f>
        <v>5.33</v>
      </c>
      <c r="M150" s="241">
        <f>VLOOKUP(B150,Piloto!$B$77:$H$401,7,0)</f>
        <v>10516.840155257587</v>
      </c>
      <c r="N150" s="241">
        <f t="shared" si="12"/>
        <v>10516.840155257587</v>
      </c>
      <c r="O150" s="242">
        <f t="shared" si="20"/>
        <v>1192189</v>
      </c>
      <c r="P150" s="241">
        <f t="shared" si="13"/>
        <v>47687.56</v>
      </c>
      <c r="Q150" s="241">
        <f t="shared" si="14"/>
        <v>23843.78</v>
      </c>
      <c r="R150" s="241">
        <f t="shared" si="15"/>
        <v>5960.9449999999997</v>
      </c>
      <c r="S150" s="241">
        <f t="shared" si="16"/>
        <v>47687.56</v>
      </c>
      <c r="T150" s="241">
        <f t="shared" si="17"/>
        <v>59609.450000000004</v>
      </c>
      <c r="U150" s="242">
        <f t="shared" si="18"/>
        <v>447070.875</v>
      </c>
      <c r="V150" s="187"/>
      <c r="W150" s="186">
        <f t="shared" si="19"/>
        <v>745118.125</v>
      </c>
      <c r="X150" t="str">
        <f>VLOOKUP(B150,Piloto!$B$79:$E$401,4,0)</f>
        <v>Disponível</v>
      </c>
      <c r="Y150" s="120"/>
      <c r="Z150" s="120"/>
    </row>
    <row r="151" spans="1:26" ht="22.5" hidden="1" customHeight="1">
      <c r="A151" s="47">
        <v>8</v>
      </c>
      <c r="B151" s="281">
        <v>1608</v>
      </c>
      <c r="C151" s="253">
        <f t="shared" si="21"/>
        <v>83.13</v>
      </c>
      <c r="D151" s="253">
        <f t="shared" si="22"/>
        <v>77.459999999999994</v>
      </c>
      <c r="E151" s="253">
        <v>64.739999999999995</v>
      </c>
      <c r="F151" s="253">
        <v>12.72</v>
      </c>
      <c r="G151" s="253"/>
      <c r="H151" s="254">
        <v>290</v>
      </c>
      <c r="I151" s="255" t="str">
        <f>VLOOKUP(H151,'Vagas de Garagem'!$B$1:$C$327,2,FALSE)</f>
        <v>G2</v>
      </c>
      <c r="J151" s="256">
        <v>161</v>
      </c>
      <c r="K151" s="256" t="str">
        <f>IFERROR(VLOOKUP(J151,Escaninhos!$B$2:$D$212,3,FALSE),0)</f>
        <v>PG2</v>
      </c>
      <c r="L151" s="255">
        <f>IFERROR(VLOOKUP(J151,Escaninhos!$B$2:$D$211,2),0)</f>
        <v>5.67</v>
      </c>
      <c r="M151" s="257">
        <f>VLOOKUP(B151,Piloto!$B$77:$H$401,7,0)</f>
        <v>10204.114038253339</v>
      </c>
      <c r="N151" s="257">
        <f t="shared" si="12"/>
        <v>10204.114038253339</v>
      </c>
      <c r="O151" s="258">
        <f t="shared" si="20"/>
        <v>848268.00000000012</v>
      </c>
      <c r="P151" s="257">
        <f t="shared" si="13"/>
        <v>33930.720000000008</v>
      </c>
      <c r="Q151" s="257">
        <f t="shared" si="14"/>
        <v>16965.360000000004</v>
      </c>
      <c r="R151" s="257">
        <f t="shared" si="15"/>
        <v>4241.3400000000011</v>
      </c>
      <c r="S151" s="257">
        <f t="shared" si="16"/>
        <v>33930.720000000008</v>
      </c>
      <c r="T151" s="257">
        <f t="shared" si="17"/>
        <v>42413.400000000009</v>
      </c>
      <c r="U151" s="258">
        <f t="shared" si="18"/>
        <v>318100.50000000006</v>
      </c>
      <c r="V151" s="196"/>
      <c r="W151" s="192">
        <f t="shared" si="19"/>
        <v>530167.50000000012</v>
      </c>
      <c r="X151" t="str">
        <f>VLOOKUP(B151,Piloto!$B$79:$E$401,4,0)</f>
        <v>Contrato</v>
      </c>
      <c r="Y151" s="120"/>
      <c r="Z151" s="120"/>
    </row>
    <row r="152" spans="1:26" ht="22.5" hidden="1" customHeight="1">
      <c r="A152" s="47">
        <v>9</v>
      </c>
      <c r="B152" s="282">
        <v>1609</v>
      </c>
      <c r="C152" s="243">
        <f t="shared" si="21"/>
        <v>76.73</v>
      </c>
      <c r="D152" s="243">
        <f t="shared" si="22"/>
        <v>72.14</v>
      </c>
      <c r="E152" s="244">
        <v>66.09</v>
      </c>
      <c r="F152" s="243">
        <v>6.05</v>
      </c>
      <c r="G152" s="243"/>
      <c r="H152" s="249">
        <v>317</v>
      </c>
      <c r="I152" s="245" t="str">
        <f>VLOOKUP(H152,'Vagas de Garagem'!$B$1:$C$327,2,FALSE)</f>
        <v>G3</v>
      </c>
      <c r="J152" s="246">
        <v>206</v>
      </c>
      <c r="K152" s="246" t="str">
        <f>IFERROR(VLOOKUP(J152,Escaninhos!$B$2:$D$212,3,FALSE),0)</f>
        <v>PG3</v>
      </c>
      <c r="L152" s="245">
        <f>IFERROR(VLOOKUP(J152,Escaninhos!$B$2:$D$211,2),0)</f>
        <v>4.59</v>
      </c>
      <c r="M152" s="259">
        <f>VLOOKUP(B152,Piloto!$B$77:$H$401,7,0)</f>
        <v>10204.118337025935</v>
      </c>
      <c r="N152" s="247">
        <f t="shared" ref="N152:N215" si="23">O152/C152</f>
        <v>10204.118337025935</v>
      </c>
      <c r="O152" s="278">
        <f t="shared" si="20"/>
        <v>782962</v>
      </c>
      <c r="P152" s="247">
        <f t="shared" ref="P152:P215" si="24">$P$19*O152</f>
        <v>31318.48</v>
      </c>
      <c r="Q152" s="247">
        <f t="shared" ref="Q152:Q215" si="25">$Q$19*O152</f>
        <v>15659.24</v>
      </c>
      <c r="R152" s="247">
        <f t="shared" ref="R152:R215" si="26">$R$19*O152</f>
        <v>3914.81</v>
      </c>
      <c r="S152" s="247">
        <f t="shared" ref="S152:S215" si="27">$S$19*O152</f>
        <v>31318.48</v>
      </c>
      <c r="T152" s="247">
        <f t="shared" ref="T152:T215" si="28">$T$19*O152</f>
        <v>39148.1</v>
      </c>
      <c r="U152" s="248">
        <f t="shared" ref="U152:U215" si="29">P152*$P$17+Q152*$Q$17+S152*$S$17+T152*$T$17+R152*$R$17</f>
        <v>293610.75</v>
      </c>
      <c r="V152" s="189"/>
      <c r="W152" s="188">
        <f t="shared" ref="W152:W215" si="30">$W$19*O152</f>
        <v>489351.25</v>
      </c>
      <c r="X152" t="str">
        <f>VLOOKUP(B152,Piloto!$B$79:$E$401,4,0)</f>
        <v>Contrato</v>
      </c>
      <c r="Y152" s="120"/>
      <c r="Z152" s="120"/>
    </row>
    <row r="153" spans="1:26" ht="22.5" hidden="1" customHeight="1">
      <c r="A153" s="47">
        <v>10</v>
      </c>
      <c r="B153" s="282">
        <v>1610</v>
      </c>
      <c r="C153" s="243">
        <f t="shared" si="21"/>
        <v>50.25</v>
      </c>
      <c r="D153" s="243">
        <f t="shared" si="22"/>
        <v>50.25</v>
      </c>
      <c r="E153" s="244">
        <v>42.98</v>
      </c>
      <c r="F153" s="243">
        <v>7.27</v>
      </c>
      <c r="G153" s="243"/>
      <c r="H153" s="249">
        <v>91</v>
      </c>
      <c r="I153" s="245" t="str">
        <f>VLOOKUP(H153,'Vagas de Garagem'!$B$1:$C$327,2,FALSE)</f>
        <v>SS1</v>
      </c>
      <c r="J153" s="246"/>
      <c r="K153" s="246">
        <f>IFERROR(VLOOKUP(J153,Escaninhos!$B$2:$D$212,3,FALSE),0)</f>
        <v>0</v>
      </c>
      <c r="L153" s="245">
        <f>IFERROR(VLOOKUP(J153,Escaninhos!$B$2:$D$211,2),0)</f>
        <v>0</v>
      </c>
      <c r="M153" s="259">
        <f>VLOOKUP(B153,Piloto!$B$77:$H$401,7,0)</f>
        <v>10347.562189054726</v>
      </c>
      <c r="N153" s="247">
        <f t="shared" si="23"/>
        <v>10347.562189054726</v>
      </c>
      <c r="O153" s="278">
        <f t="shared" ref="O153:O216" si="31">C153*M153</f>
        <v>519965</v>
      </c>
      <c r="P153" s="247">
        <f t="shared" si="24"/>
        <v>20798.600000000002</v>
      </c>
      <c r="Q153" s="247">
        <f t="shared" si="25"/>
        <v>10399.300000000001</v>
      </c>
      <c r="R153" s="247">
        <f t="shared" si="26"/>
        <v>2599.8250000000003</v>
      </c>
      <c r="S153" s="247">
        <f t="shared" si="27"/>
        <v>20798.600000000002</v>
      </c>
      <c r="T153" s="247">
        <f t="shared" si="28"/>
        <v>25998.25</v>
      </c>
      <c r="U153" s="248">
        <f t="shared" si="29"/>
        <v>194986.875</v>
      </c>
      <c r="V153" s="189"/>
      <c r="W153" s="188">
        <f t="shared" si="30"/>
        <v>324978.125</v>
      </c>
      <c r="X153" t="str">
        <f>VLOOKUP(B153,Piloto!$B$79:$E$401,4,0)</f>
        <v>Contrato</v>
      </c>
      <c r="Y153" s="120"/>
      <c r="Z153" s="120"/>
    </row>
    <row r="154" spans="1:26" ht="22.5" hidden="1" customHeight="1">
      <c r="A154" s="47">
        <v>1</v>
      </c>
      <c r="B154" s="283">
        <v>1701</v>
      </c>
      <c r="C154" s="261">
        <f t="shared" si="21"/>
        <v>81.67</v>
      </c>
      <c r="D154" s="261">
        <f t="shared" si="22"/>
        <v>81.67</v>
      </c>
      <c r="E154" s="261">
        <v>63.57</v>
      </c>
      <c r="F154" s="261">
        <v>18.100000000000001</v>
      </c>
      <c r="G154" s="261"/>
      <c r="H154" s="263">
        <v>64</v>
      </c>
      <c r="I154" s="264" t="str">
        <f>VLOOKUP(H154,'Vagas de Garagem'!$B$1:$C$327,2,FALSE)</f>
        <v>SS2</v>
      </c>
      <c r="J154" s="265"/>
      <c r="K154" s="265">
        <f>IFERROR(VLOOKUP(J154,Escaninhos!$B$2:$D$212,3,FALSE),0)</f>
        <v>0</v>
      </c>
      <c r="L154" s="264">
        <f>IFERROR(VLOOKUP(J154,Escaninhos!$B$2:$D$211,2),0)</f>
        <v>0</v>
      </c>
      <c r="M154" s="257">
        <f>VLOOKUP(B154,Piloto!$B$77:$H$401,7,0)</f>
        <v>10204.11411779111</v>
      </c>
      <c r="N154" s="260">
        <f t="shared" si="23"/>
        <v>10204.11411779111</v>
      </c>
      <c r="O154" s="266">
        <f t="shared" si="31"/>
        <v>833370</v>
      </c>
      <c r="P154" s="260">
        <f t="shared" si="24"/>
        <v>33334.800000000003</v>
      </c>
      <c r="Q154" s="260">
        <f t="shared" si="25"/>
        <v>16667.400000000001</v>
      </c>
      <c r="R154" s="260">
        <f t="shared" si="26"/>
        <v>4166.8500000000004</v>
      </c>
      <c r="S154" s="260">
        <f t="shared" si="27"/>
        <v>33334.800000000003</v>
      </c>
      <c r="T154" s="260">
        <f t="shared" si="28"/>
        <v>41668.5</v>
      </c>
      <c r="U154" s="266">
        <f t="shared" si="29"/>
        <v>312513.75</v>
      </c>
      <c r="V154" s="269"/>
      <c r="W154" s="268">
        <f t="shared" si="30"/>
        <v>520856.25</v>
      </c>
      <c r="X154" t="str">
        <f>VLOOKUP(B154,Piloto!$B$79:$E$401,4,0)</f>
        <v>Fora de venda</v>
      </c>
      <c r="Y154" s="120"/>
      <c r="Z154" s="120"/>
    </row>
    <row r="155" spans="1:26" ht="22.5" customHeight="1">
      <c r="A155" s="47">
        <v>2</v>
      </c>
      <c r="B155" s="284">
        <v>1702</v>
      </c>
      <c r="C155" s="237">
        <f t="shared" ref="C155:C218" si="32">D155+G155+L155</f>
        <v>83.69</v>
      </c>
      <c r="D155" s="237">
        <f t="shared" ref="D155:D218" si="33">E155+F155</f>
        <v>76.64</v>
      </c>
      <c r="E155" s="237">
        <v>61.99</v>
      </c>
      <c r="F155" s="237">
        <v>14.65</v>
      </c>
      <c r="G155" s="237"/>
      <c r="H155" s="238">
        <v>285</v>
      </c>
      <c r="I155" s="239" t="str">
        <f>VLOOKUP(H155,'Vagas de Garagem'!$B$1:$C$327,2,FALSE)</f>
        <v>G2</v>
      </c>
      <c r="J155" s="240">
        <v>150</v>
      </c>
      <c r="K155" s="240" t="str">
        <f>IFERROR(VLOOKUP(J155,Escaninhos!$B$2:$D$212,3,FALSE),0)</f>
        <v>PG2</v>
      </c>
      <c r="L155" s="239">
        <f>IFERROR(VLOOKUP(J155,Escaninhos!$B$2:$D$211,2),0)</f>
        <v>7.05</v>
      </c>
      <c r="M155" s="241">
        <f>VLOOKUP(B155,Piloto!$B$77:$H$401,7,0)</f>
        <v>10516.847891026408</v>
      </c>
      <c r="N155" s="241">
        <f t="shared" si="23"/>
        <v>10516.847891026408</v>
      </c>
      <c r="O155" s="242">
        <f t="shared" si="31"/>
        <v>880155</v>
      </c>
      <c r="P155" s="241">
        <f t="shared" si="24"/>
        <v>35206.200000000004</v>
      </c>
      <c r="Q155" s="241">
        <f t="shared" si="25"/>
        <v>17603.100000000002</v>
      </c>
      <c r="R155" s="241">
        <f t="shared" si="26"/>
        <v>4400.7750000000005</v>
      </c>
      <c r="S155" s="241">
        <f t="shared" si="27"/>
        <v>35206.200000000004</v>
      </c>
      <c r="T155" s="241">
        <f t="shared" si="28"/>
        <v>44007.75</v>
      </c>
      <c r="U155" s="242">
        <f t="shared" si="29"/>
        <v>330058.125</v>
      </c>
      <c r="V155" s="187"/>
      <c r="W155" s="186">
        <f t="shared" si="30"/>
        <v>550096.875</v>
      </c>
      <c r="X155" t="str">
        <f>VLOOKUP(B155,Piloto!$B$79:$E$401,4,0)</f>
        <v>Disponível</v>
      </c>
      <c r="Y155" s="120"/>
      <c r="Z155" s="120"/>
    </row>
    <row r="156" spans="1:26" ht="22.5" hidden="1" customHeight="1">
      <c r="A156" s="47">
        <v>3</v>
      </c>
      <c r="B156" s="252">
        <v>1703</v>
      </c>
      <c r="C156" s="253">
        <f t="shared" si="32"/>
        <v>87.820000000000007</v>
      </c>
      <c r="D156" s="253">
        <f t="shared" si="33"/>
        <v>80.45</v>
      </c>
      <c r="E156" s="253">
        <v>62.74</v>
      </c>
      <c r="F156" s="252">
        <v>17.71</v>
      </c>
      <c r="G156" s="253"/>
      <c r="H156" s="254">
        <v>284</v>
      </c>
      <c r="I156" s="255" t="str">
        <f>VLOOKUP(H156,'Vagas de Garagem'!$B$1:$C$327,2,FALSE)</f>
        <v>G2</v>
      </c>
      <c r="J156" s="256">
        <v>151</v>
      </c>
      <c r="K156" s="256" t="str">
        <f>IFERROR(VLOOKUP(J156,Escaninhos!$B$2:$D$212,3,FALSE),0)</f>
        <v>PG2</v>
      </c>
      <c r="L156" s="255">
        <f>IFERROR(VLOOKUP(J156,Escaninhos!$B$2:$D$211,2),0)</f>
        <v>7.37</v>
      </c>
      <c r="M156" s="257">
        <f>VLOOKUP(B156,Piloto!$B$77:$H$401,7,0)</f>
        <v>10204.122067866088</v>
      </c>
      <c r="N156" s="257">
        <f t="shared" si="23"/>
        <v>10204.122067866088</v>
      </c>
      <c r="O156" s="258">
        <f t="shared" si="31"/>
        <v>896126</v>
      </c>
      <c r="P156" s="257">
        <f t="shared" si="24"/>
        <v>35845.040000000001</v>
      </c>
      <c r="Q156" s="257">
        <f t="shared" si="25"/>
        <v>17922.52</v>
      </c>
      <c r="R156" s="257">
        <f t="shared" si="26"/>
        <v>4480.63</v>
      </c>
      <c r="S156" s="257">
        <f t="shared" si="27"/>
        <v>35845.040000000001</v>
      </c>
      <c r="T156" s="257">
        <f t="shared" si="28"/>
        <v>44806.3</v>
      </c>
      <c r="U156" s="258">
        <f t="shared" si="29"/>
        <v>336047.25</v>
      </c>
      <c r="V156" s="193"/>
      <c r="W156" s="192">
        <f t="shared" si="30"/>
        <v>560078.75</v>
      </c>
      <c r="X156" t="str">
        <f>VLOOKUP(B156,Piloto!$B$79:$E$401,4,0)</f>
        <v>Contrato</v>
      </c>
      <c r="Y156" s="120"/>
      <c r="Z156" s="120"/>
    </row>
    <row r="157" spans="1:26" ht="22.5" hidden="1" customHeight="1">
      <c r="A157" s="47">
        <v>4</v>
      </c>
      <c r="B157" s="250">
        <v>1704</v>
      </c>
      <c r="C157" s="243">
        <f t="shared" si="32"/>
        <v>50.49</v>
      </c>
      <c r="D157" s="243">
        <f t="shared" si="33"/>
        <v>50.49</v>
      </c>
      <c r="E157" s="244">
        <v>43.06</v>
      </c>
      <c r="F157" s="250">
        <v>7.43</v>
      </c>
      <c r="G157" s="250"/>
      <c r="H157" s="249">
        <v>96</v>
      </c>
      <c r="I157" s="245" t="str">
        <f>VLOOKUP(H157,'Vagas de Garagem'!$B$1:$C$327,2,FALSE)</f>
        <v>SS1</v>
      </c>
      <c r="J157" s="246"/>
      <c r="K157" s="246">
        <f>IFERROR(VLOOKUP(J157,Escaninhos!$B$2:$D$212,3,FALSE),0)</f>
        <v>0</v>
      </c>
      <c r="L157" s="245">
        <f>IFERROR(VLOOKUP(J157,Escaninhos!$B$2:$D$211,2),0)</f>
        <v>0</v>
      </c>
      <c r="M157" s="259">
        <f>VLOOKUP(B157,Piloto!$B$77:$H$401,7,0)</f>
        <v>10347.57377698554</v>
      </c>
      <c r="N157" s="247">
        <f t="shared" si="23"/>
        <v>10347.57377698554</v>
      </c>
      <c r="O157" s="278">
        <f t="shared" si="31"/>
        <v>522448.99999999994</v>
      </c>
      <c r="P157" s="247">
        <f t="shared" si="24"/>
        <v>20897.96</v>
      </c>
      <c r="Q157" s="247">
        <f t="shared" si="25"/>
        <v>10448.98</v>
      </c>
      <c r="R157" s="247">
        <f t="shared" si="26"/>
        <v>2612.2449999999999</v>
      </c>
      <c r="S157" s="247">
        <f t="shared" si="27"/>
        <v>20897.96</v>
      </c>
      <c r="T157" s="247">
        <f t="shared" si="28"/>
        <v>26122.449999999997</v>
      </c>
      <c r="U157" s="248">
        <f t="shared" si="29"/>
        <v>195918.37499999997</v>
      </c>
      <c r="V157" s="190"/>
      <c r="W157" s="188">
        <f t="shared" si="30"/>
        <v>326530.62499999994</v>
      </c>
      <c r="X157" t="str">
        <f>VLOOKUP(B157,Piloto!$B$79:$E$401,4,0)</f>
        <v>Contrato</v>
      </c>
      <c r="Y157" s="120"/>
      <c r="Z157" s="120"/>
    </row>
    <row r="158" spans="1:26" ht="22.35" hidden="1" customHeight="1">
      <c r="A158" s="47">
        <v>5</v>
      </c>
      <c r="B158" s="262">
        <v>1705</v>
      </c>
      <c r="C158" s="261">
        <f t="shared" si="32"/>
        <v>51.78</v>
      </c>
      <c r="D158" s="261">
        <f t="shared" si="33"/>
        <v>51.78</v>
      </c>
      <c r="E158" s="261">
        <v>46.28</v>
      </c>
      <c r="F158" s="262">
        <v>5.5</v>
      </c>
      <c r="G158" s="262"/>
      <c r="H158" s="263">
        <v>53</v>
      </c>
      <c r="I158" s="264" t="str">
        <f>VLOOKUP(H158,'Vagas de Garagem'!$B$1:$C$327,2,FALSE)</f>
        <v>SS2</v>
      </c>
      <c r="J158" s="265"/>
      <c r="K158" s="265">
        <f>IFERROR(VLOOKUP(J158,Escaninhos!$B$2:$D$212,3,FALSE),0)</f>
        <v>0</v>
      </c>
      <c r="L158" s="264">
        <f>IFERROR(VLOOKUP(J158,Escaninhos!$B$2:$D$211,2),0)</f>
        <v>0</v>
      </c>
      <c r="M158" s="260">
        <f>VLOOKUP(B158,Piloto!$B$77:$H$401,7,0)</f>
        <v>10347.566628041715</v>
      </c>
      <c r="N158" s="260">
        <f t="shared" si="23"/>
        <v>10347.566628041715</v>
      </c>
      <c r="O158" s="266">
        <f t="shared" si="31"/>
        <v>535797</v>
      </c>
      <c r="P158" s="260">
        <f t="shared" si="24"/>
        <v>21431.88</v>
      </c>
      <c r="Q158" s="260">
        <f t="shared" si="25"/>
        <v>10715.94</v>
      </c>
      <c r="R158" s="260">
        <f t="shared" si="26"/>
        <v>2678.9850000000001</v>
      </c>
      <c r="S158" s="260">
        <f t="shared" si="27"/>
        <v>21431.88</v>
      </c>
      <c r="T158" s="260">
        <f t="shared" si="28"/>
        <v>26789.850000000002</v>
      </c>
      <c r="U158" s="266">
        <f t="shared" si="29"/>
        <v>200923.875</v>
      </c>
      <c r="V158" s="267"/>
      <c r="W158" s="268">
        <f t="shared" si="30"/>
        <v>334873.125</v>
      </c>
      <c r="X158" t="str">
        <f>VLOOKUP(B158,Piloto!$B$79:$E$401,4,0)</f>
        <v>Fora de venda</v>
      </c>
      <c r="Y158" s="120"/>
      <c r="Z158" s="120"/>
    </row>
    <row r="159" spans="1:26" ht="22.5" hidden="1" customHeight="1">
      <c r="A159" s="47">
        <v>6</v>
      </c>
      <c r="B159" s="262">
        <v>1706</v>
      </c>
      <c r="C159" s="261">
        <f t="shared" si="32"/>
        <v>49.22</v>
      </c>
      <c r="D159" s="261">
        <f t="shared" si="33"/>
        <v>49.22</v>
      </c>
      <c r="E159" s="261">
        <v>44.18</v>
      </c>
      <c r="F159" s="262">
        <v>5.04</v>
      </c>
      <c r="G159" s="262"/>
      <c r="H159" s="263">
        <v>56</v>
      </c>
      <c r="I159" s="264" t="str">
        <f>VLOOKUP(H159,'Vagas de Garagem'!$B$1:$C$327,2,FALSE)</f>
        <v>SS2</v>
      </c>
      <c r="J159" s="265"/>
      <c r="K159" s="265">
        <f>IFERROR(VLOOKUP(J159,Escaninhos!$B$2:$D$212,3,FALSE),0)</f>
        <v>0</v>
      </c>
      <c r="L159" s="264">
        <f>IFERROR(VLOOKUP(J159,Escaninhos!$B$2:$D$211,2),0)</f>
        <v>0</v>
      </c>
      <c r="M159" s="260">
        <f>VLOOKUP(B159,Piloto!$B$77:$H$401,7,0)</f>
        <v>10347.561966680212</v>
      </c>
      <c r="N159" s="260">
        <f t="shared" si="23"/>
        <v>10347.561966680212</v>
      </c>
      <c r="O159" s="266">
        <f t="shared" si="31"/>
        <v>509307.00000000006</v>
      </c>
      <c r="P159" s="260">
        <f t="shared" si="24"/>
        <v>20372.280000000002</v>
      </c>
      <c r="Q159" s="260">
        <f t="shared" si="25"/>
        <v>10186.140000000001</v>
      </c>
      <c r="R159" s="260">
        <f t="shared" si="26"/>
        <v>2546.5350000000003</v>
      </c>
      <c r="S159" s="260">
        <f t="shared" si="27"/>
        <v>20372.280000000002</v>
      </c>
      <c r="T159" s="260">
        <f t="shared" si="28"/>
        <v>25465.350000000006</v>
      </c>
      <c r="U159" s="266">
        <f t="shared" si="29"/>
        <v>190990.12500000003</v>
      </c>
      <c r="V159" s="267"/>
      <c r="W159" s="268">
        <f t="shared" si="30"/>
        <v>318316.87500000006</v>
      </c>
      <c r="X159" t="str">
        <f>VLOOKUP(B159,Piloto!$B$79:$E$401,4,0)</f>
        <v>Fora de venda</v>
      </c>
      <c r="Y159" s="120"/>
      <c r="Z159" s="120"/>
    </row>
    <row r="160" spans="1:26" ht="22.5" customHeight="1">
      <c r="A160" s="47">
        <v>7</v>
      </c>
      <c r="B160" s="251">
        <v>1707</v>
      </c>
      <c r="C160" s="237">
        <f t="shared" si="32"/>
        <v>114.74</v>
      </c>
      <c r="D160" s="237">
        <f t="shared" si="33"/>
        <v>108.53</v>
      </c>
      <c r="E160" s="237">
        <v>89.25</v>
      </c>
      <c r="F160" s="237">
        <v>19.28</v>
      </c>
      <c r="G160" s="251"/>
      <c r="H160" s="238" t="s">
        <v>481</v>
      </c>
      <c r="I160" s="239" t="str">
        <f>VLOOKUP(H160,'Vagas de Garagem'!$B$1:$C$327,2,FALSE)</f>
        <v>G3</v>
      </c>
      <c r="J160" s="240">
        <v>209</v>
      </c>
      <c r="K160" s="240" t="str">
        <f>IFERROR(VLOOKUP(J160,Escaninhos!$B$2:$D$212,3,FALSE),0)</f>
        <v>PG3</v>
      </c>
      <c r="L160" s="239">
        <f>IFERROR(VLOOKUP(J160,Escaninhos!$B$2:$D$211,2),0)</f>
        <v>6.21</v>
      </c>
      <c r="M160" s="241">
        <f>VLOOKUP(B160,Piloto!$B$77:$H$401,7,0)</f>
        <v>10516.846784033467</v>
      </c>
      <c r="N160" s="241">
        <f t="shared" si="23"/>
        <v>10516.846784033467</v>
      </c>
      <c r="O160" s="242">
        <f t="shared" si="31"/>
        <v>1206703</v>
      </c>
      <c r="P160" s="241">
        <f t="shared" si="24"/>
        <v>48268.12</v>
      </c>
      <c r="Q160" s="241">
        <f t="shared" si="25"/>
        <v>24134.06</v>
      </c>
      <c r="R160" s="241">
        <f t="shared" si="26"/>
        <v>6033.5150000000003</v>
      </c>
      <c r="S160" s="241">
        <f t="shared" si="27"/>
        <v>48268.12</v>
      </c>
      <c r="T160" s="241">
        <f t="shared" si="28"/>
        <v>60335.15</v>
      </c>
      <c r="U160" s="242">
        <f t="shared" si="29"/>
        <v>452513.62500000006</v>
      </c>
      <c r="V160" s="191"/>
      <c r="W160" s="186">
        <f t="shared" si="30"/>
        <v>754189.375</v>
      </c>
      <c r="X160" t="str">
        <f>VLOOKUP(B160,Piloto!$B$79:$E$401,4,0)</f>
        <v>Disponível</v>
      </c>
      <c r="Y160" s="120"/>
      <c r="Z160" s="120"/>
    </row>
    <row r="161" spans="1:26" ht="22.5" hidden="1" customHeight="1">
      <c r="A161" s="47">
        <v>8</v>
      </c>
      <c r="B161" s="262">
        <v>1708</v>
      </c>
      <c r="C161" s="261">
        <f t="shared" si="32"/>
        <v>77.459999999999994</v>
      </c>
      <c r="D161" s="261">
        <f t="shared" si="33"/>
        <v>77.459999999999994</v>
      </c>
      <c r="E161" s="261">
        <v>64.739999999999995</v>
      </c>
      <c r="F161" s="262">
        <v>12.72</v>
      </c>
      <c r="G161" s="262"/>
      <c r="H161" s="263">
        <v>55</v>
      </c>
      <c r="I161" s="264" t="str">
        <f>VLOOKUP(H161,'Vagas de Garagem'!$B$1:$C$327,2,FALSE)</f>
        <v>SS2</v>
      </c>
      <c r="J161" s="265"/>
      <c r="K161" s="265">
        <f>IFERROR(VLOOKUP(J161,Escaninhos!$B$2:$D$212,3,FALSE),0)</f>
        <v>0</v>
      </c>
      <c r="L161" s="264">
        <f>IFERROR(VLOOKUP(J161,Escaninhos!$B$2:$D$211,2),0)</f>
        <v>0</v>
      </c>
      <c r="M161" s="260">
        <f>VLOOKUP(B161,Piloto!$B$77:$H$401,7,0)</f>
        <v>10204.118254583011</v>
      </c>
      <c r="N161" s="260">
        <f t="shared" si="23"/>
        <v>10204.118254583011</v>
      </c>
      <c r="O161" s="266">
        <f t="shared" si="31"/>
        <v>790410.99999999988</v>
      </c>
      <c r="P161" s="260">
        <f t="shared" si="24"/>
        <v>31616.439999999995</v>
      </c>
      <c r="Q161" s="260">
        <f t="shared" si="25"/>
        <v>15808.219999999998</v>
      </c>
      <c r="R161" s="260">
        <f t="shared" si="26"/>
        <v>3952.0549999999994</v>
      </c>
      <c r="S161" s="260">
        <f t="shared" si="27"/>
        <v>31616.439999999995</v>
      </c>
      <c r="T161" s="260">
        <f t="shared" si="28"/>
        <v>39520.549999999996</v>
      </c>
      <c r="U161" s="266">
        <f t="shared" si="29"/>
        <v>296404.12499999994</v>
      </c>
      <c r="V161" s="267"/>
      <c r="W161" s="268">
        <f t="shared" si="30"/>
        <v>494006.87499999994</v>
      </c>
      <c r="X161" t="str">
        <f>VLOOKUP(B161,Piloto!$B$79:$E$401,4,0)</f>
        <v>Fora de venda</v>
      </c>
      <c r="Y161" s="120"/>
      <c r="Z161" s="120"/>
    </row>
    <row r="162" spans="1:26" ht="22.5" hidden="1" customHeight="1">
      <c r="A162" s="47">
        <v>9</v>
      </c>
      <c r="B162" s="262">
        <v>1709</v>
      </c>
      <c r="C162" s="261">
        <f t="shared" si="32"/>
        <v>72.14</v>
      </c>
      <c r="D162" s="261">
        <f t="shared" si="33"/>
        <v>72.14</v>
      </c>
      <c r="E162" s="261">
        <v>66.09</v>
      </c>
      <c r="F162" s="262">
        <v>6.05</v>
      </c>
      <c r="G162" s="261"/>
      <c r="H162" s="263">
        <v>58</v>
      </c>
      <c r="I162" s="264" t="str">
        <f>VLOOKUP(H162,'Vagas de Garagem'!$B$1:$C$327,2,FALSE)</f>
        <v>SS2</v>
      </c>
      <c r="J162" s="265"/>
      <c r="K162" s="265">
        <f>IFERROR(VLOOKUP(J162,Escaninhos!$B$2:$D$212,3,FALSE),0)</f>
        <v>0</v>
      </c>
      <c r="L162" s="264">
        <f>IFERROR(VLOOKUP(J162,Escaninhos!$B$2:$D$211,2),0)</f>
        <v>0</v>
      </c>
      <c r="M162" s="260">
        <f>VLOOKUP(B162,Piloto!$B$77:$H$401,7,0)</f>
        <v>10204.116994732465</v>
      </c>
      <c r="N162" s="260">
        <f t="shared" si="23"/>
        <v>10204.116994732465</v>
      </c>
      <c r="O162" s="266">
        <f t="shared" si="31"/>
        <v>736125</v>
      </c>
      <c r="P162" s="260">
        <f t="shared" si="24"/>
        <v>29445</v>
      </c>
      <c r="Q162" s="260">
        <f t="shared" si="25"/>
        <v>14722.5</v>
      </c>
      <c r="R162" s="260">
        <f t="shared" si="26"/>
        <v>3680.625</v>
      </c>
      <c r="S162" s="260">
        <f t="shared" si="27"/>
        <v>29445</v>
      </c>
      <c r="T162" s="260">
        <f t="shared" si="28"/>
        <v>36806.25</v>
      </c>
      <c r="U162" s="266">
        <f t="shared" si="29"/>
        <v>276046.875</v>
      </c>
      <c r="V162" s="267"/>
      <c r="W162" s="268">
        <f t="shared" si="30"/>
        <v>460078.125</v>
      </c>
      <c r="X162" t="str">
        <f>VLOOKUP(B162,Piloto!$B$79:$E$401,4,0)</f>
        <v>Fora de venda</v>
      </c>
      <c r="Y162" s="120"/>
      <c r="Z162" s="120"/>
    </row>
    <row r="163" spans="1:26" ht="22.5" hidden="1" customHeight="1">
      <c r="A163" s="47">
        <v>10</v>
      </c>
      <c r="B163" s="262">
        <v>1710</v>
      </c>
      <c r="C163" s="261">
        <f t="shared" si="32"/>
        <v>50.25</v>
      </c>
      <c r="D163" s="261">
        <f t="shared" si="33"/>
        <v>50.25</v>
      </c>
      <c r="E163" s="261">
        <v>42.98</v>
      </c>
      <c r="F163" s="262">
        <v>7.27</v>
      </c>
      <c r="G163" s="262"/>
      <c r="H163" s="263">
        <v>61</v>
      </c>
      <c r="I163" s="264" t="str">
        <f>VLOOKUP(H163,'Vagas de Garagem'!$B$1:$C$327,2,FALSE)</f>
        <v>SS2</v>
      </c>
      <c r="J163" s="265"/>
      <c r="K163" s="265">
        <f>IFERROR(VLOOKUP(J163,Escaninhos!$B$2:$D$212,3,FALSE),0)</f>
        <v>0</v>
      </c>
      <c r="L163" s="264">
        <f>IFERROR(VLOOKUP(J163,Escaninhos!$B$2:$D$211,2),0)</f>
        <v>0</v>
      </c>
      <c r="M163" s="260">
        <f>VLOOKUP(B163,Piloto!$B$77:$H$401,7,0)</f>
        <v>10347.562189054726</v>
      </c>
      <c r="N163" s="260">
        <f t="shared" si="23"/>
        <v>10347.562189054726</v>
      </c>
      <c r="O163" s="266">
        <f t="shared" si="31"/>
        <v>519965</v>
      </c>
      <c r="P163" s="260">
        <f t="shared" si="24"/>
        <v>20798.600000000002</v>
      </c>
      <c r="Q163" s="260">
        <f t="shared" si="25"/>
        <v>10399.300000000001</v>
      </c>
      <c r="R163" s="260">
        <f t="shared" si="26"/>
        <v>2599.8250000000003</v>
      </c>
      <c r="S163" s="260">
        <f t="shared" si="27"/>
        <v>20798.600000000002</v>
      </c>
      <c r="T163" s="260">
        <f t="shared" si="28"/>
        <v>25998.25</v>
      </c>
      <c r="U163" s="266">
        <f t="shared" si="29"/>
        <v>194986.875</v>
      </c>
      <c r="V163" s="267"/>
      <c r="W163" s="268">
        <f t="shared" si="30"/>
        <v>324978.125</v>
      </c>
      <c r="X163" t="str">
        <f>VLOOKUP(B163,Piloto!$B$79:$E$401,4,0)</f>
        <v>Fora de venda</v>
      </c>
      <c r="Y163" s="120"/>
      <c r="Z163" s="120"/>
    </row>
    <row r="164" spans="1:26" ht="22.5" hidden="1" customHeight="1">
      <c r="A164" s="47">
        <v>1</v>
      </c>
      <c r="B164" s="527">
        <v>1801</v>
      </c>
      <c r="C164" s="244">
        <f t="shared" si="32"/>
        <v>87.27</v>
      </c>
      <c r="D164" s="244">
        <f t="shared" si="33"/>
        <v>81.3</v>
      </c>
      <c r="E164" s="253">
        <v>63.57</v>
      </c>
      <c r="F164" s="252">
        <v>17.73</v>
      </c>
      <c r="G164" s="527"/>
      <c r="H164" s="249">
        <v>268</v>
      </c>
      <c r="I164" s="245" t="str">
        <f>VLOOKUP(H164,'Vagas de Garagem'!$B$1:$C$327,2,FALSE)</f>
        <v>G2</v>
      </c>
      <c r="J164" s="246">
        <v>193</v>
      </c>
      <c r="K164" s="246" t="str">
        <f>IFERROR(VLOOKUP(J164,Escaninhos!$B$2:$D$212,3,FALSE),0)</f>
        <v>PG2</v>
      </c>
      <c r="L164" s="245">
        <f>IFERROR(VLOOKUP(J164,Escaninhos!$B$2:$D$211,2),0)</f>
        <v>5.97</v>
      </c>
      <c r="M164" s="257">
        <f>VLOOKUP(B164,Piloto!$B$77:$H$401,7,0)</f>
        <v>10204.113670218861</v>
      </c>
      <c r="N164" s="257">
        <f t="shared" si="23"/>
        <v>10204.113670218861</v>
      </c>
      <c r="O164" s="278">
        <f t="shared" si="31"/>
        <v>890513</v>
      </c>
      <c r="P164" s="259">
        <f t="shared" si="24"/>
        <v>35620.520000000004</v>
      </c>
      <c r="Q164" s="259">
        <f t="shared" si="25"/>
        <v>17810.260000000002</v>
      </c>
      <c r="R164" s="259">
        <f t="shared" si="26"/>
        <v>4452.5650000000005</v>
      </c>
      <c r="S164" s="259">
        <f t="shared" si="27"/>
        <v>35620.520000000004</v>
      </c>
      <c r="T164" s="259">
        <f t="shared" si="28"/>
        <v>44525.65</v>
      </c>
      <c r="U164" s="278">
        <f t="shared" si="29"/>
        <v>333942.37500000006</v>
      </c>
      <c r="V164" s="528"/>
      <c r="W164" s="280">
        <f t="shared" si="30"/>
        <v>556570.625</v>
      </c>
      <c r="X164" t="str">
        <f>VLOOKUP(B164,Piloto!$B$79:$E$401,4,0)</f>
        <v>Contrato</v>
      </c>
      <c r="Y164" s="120"/>
      <c r="Z164" s="120"/>
    </row>
    <row r="165" spans="1:26" ht="22.5" customHeight="1">
      <c r="A165" s="47">
        <v>2</v>
      </c>
      <c r="B165" s="251">
        <v>1802</v>
      </c>
      <c r="C165" s="237">
        <f t="shared" si="32"/>
        <v>81.91</v>
      </c>
      <c r="D165" s="237">
        <f t="shared" si="33"/>
        <v>76.63</v>
      </c>
      <c r="E165" s="237">
        <v>61.99</v>
      </c>
      <c r="F165" s="237">
        <v>14.64</v>
      </c>
      <c r="G165" s="237"/>
      <c r="H165" s="238">
        <v>269</v>
      </c>
      <c r="I165" s="239" t="str">
        <f>VLOOKUP(H165,'Vagas de Garagem'!$B$1:$C$327,2,FALSE)</f>
        <v>G2</v>
      </c>
      <c r="J165" s="240">
        <v>162</v>
      </c>
      <c r="K165" s="240" t="str">
        <f>IFERROR(VLOOKUP(J165,Escaninhos!$B$2:$D$212,3,FALSE),0)</f>
        <v>PG2</v>
      </c>
      <c r="L165" s="239">
        <f>IFERROR(VLOOKUP(J165,Escaninhos!$B$2:$D$211,2),0)</f>
        <v>5.28</v>
      </c>
      <c r="M165" s="241">
        <f>VLOOKUP(B165,Piloto!$B$77:$H$401,7,0)</f>
        <v>10516.847759736296</v>
      </c>
      <c r="N165" s="241">
        <f t="shared" si="23"/>
        <v>10516.847759736296</v>
      </c>
      <c r="O165" s="242">
        <f t="shared" si="31"/>
        <v>861435</v>
      </c>
      <c r="P165" s="241">
        <f t="shared" si="24"/>
        <v>34457.4</v>
      </c>
      <c r="Q165" s="241">
        <f t="shared" si="25"/>
        <v>17228.7</v>
      </c>
      <c r="R165" s="241">
        <f t="shared" si="26"/>
        <v>4307.1750000000002</v>
      </c>
      <c r="S165" s="241">
        <f t="shared" si="27"/>
        <v>34457.4</v>
      </c>
      <c r="T165" s="241">
        <f t="shared" si="28"/>
        <v>43071.75</v>
      </c>
      <c r="U165" s="242">
        <f t="shared" si="29"/>
        <v>323038.125</v>
      </c>
      <c r="V165" s="191"/>
      <c r="W165" s="186">
        <f t="shared" si="30"/>
        <v>538396.875</v>
      </c>
      <c r="X165" t="str">
        <f>VLOOKUP(B165,Piloto!$B$79:$E$401,4,0)</f>
        <v>Disponível</v>
      </c>
      <c r="Y165" s="120"/>
      <c r="Z165" s="120"/>
    </row>
    <row r="166" spans="1:26" ht="22.5" hidden="1" customHeight="1">
      <c r="A166" s="47">
        <v>3</v>
      </c>
      <c r="B166" s="252">
        <v>1803</v>
      </c>
      <c r="C166" s="253">
        <f t="shared" si="32"/>
        <v>86.35</v>
      </c>
      <c r="D166" s="253">
        <f t="shared" si="33"/>
        <v>81.08</v>
      </c>
      <c r="E166" s="253">
        <v>62.74</v>
      </c>
      <c r="F166" s="253">
        <v>18.34</v>
      </c>
      <c r="G166" s="252"/>
      <c r="H166" s="254">
        <v>270</v>
      </c>
      <c r="I166" s="255" t="str">
        <f>VLOOKUP(H166,'Vagas de Garagem'!$B$1:$C$327,2,FALSE)</f>
        <v>G2</v>
      </c>
      <c r="J166" s="256">
        <v>163</v>
      </c>
      <c r="K166" s="256" t="str">
        <f>IFERROR(VLOOKUP(J166,Escaninhos!$B$2:$D$212,3,FALSE),0)</f>
        <v>PG2</v>
      </c>
      <c r="L166" s="255">
        <f>IFERROR(VLOOKUP(J166,Escaninhos!$B$2:$D$211,2),0)</f>
        <v>5.27</v>
      </c>
      <c r="M166" s="257">
        <f>VLOOKUP(B166,Piloto!$B$77:$H$401,7,0)</f>
        <v>10204.111175448756</v>
      </c>
      <c r="N166" s="257">
        <f t="shared" si="23"/>
        <v>10204.111175448756</v>
      </c>
      <c r="O166" s="258">
        <f t="shared" si="31"/>
        <v>881125</v>
      </c>
      <c r="P166" s="257">
        <f t="shared" si="24"/>
        <v>35245</v>
      </c>
      <c r="Q166" s="257">
        <f t="shared" si="25"/>
        <v>17622.5</v>
      </c>
      <c r="R166" s="257">
        <f t="shared" si="26"/>
        <v>4405.625</v>
      </c>
      <c r="S166" s="257">
        <f t="shared" si="27"/>
        <v>35245</v>
      </c>
      <c r="T166" s="257">
        <f t="shared" si="28"/>
        <v>44056.25</v>
      </c>
      <c r="U166" s="258">
        <f t="shared" si="29"/>
        <v>330421.875</v>
      </c>
      <c r="V166" s="193"/>
      <c r="W166" s="192">
        <f t="shared" si="30"/>
        <v>550703.125</v>
      </c>
      <c r="X166" t="str">
        <f>VLOOKUP(B166,Piloto!$B$79:$E$401,4,0)</f>
        <v>Contrato</v>
      </c>
      <c r="Y166" s="120"/>
      <c r="Z166" s="120"/>
    </row>
    <row r="167" spans="1:26" ht="22.5" hidden="1" customHeight="1">
      <c r="A167" s="47">
        <v>4</v>
      </c>
      <c r="B167" s="250">
        <v>1804</v>
      </c>
      <c r="C167" s="243">
        <f t="shared" si="32"/>
        <v>50.49</v>
      </c>
      <c r="D167" s="243">
        <f t="shared" si="33"/>
        <v>50.49</v>
      </c>
      <c r="E167" s="244">
        <v>43.06</v>
      </c>
      <c r="F167" s="250">
        <v>7.43</v>
      </c>
      <c r="G167" s="250"/>
      <c r="H167" s="249">
        <v>121</v>
      </c>
      <c r="I167" s="245" t="str">
        <f>VLOOKUP(H167,'Vagas de Garagem'!$B$1:$C$327,2,FALSE)</f>
        <v>SS1</v>
      </c>
      <c r="J167" s="246"/>
      <c r="K167" s="246">
        <f>IFERROR(VLOOKUP(J167,Escaninhos!$B$2:$D$212,3,FALSE),0)</f>
        <v>0</v>
      </c>
      <c r="L167" s="245">
        <f>IFERROR(VLOOKUP(J167,Escaninhos!$B$2:$D$211,2),0)</f>
        <v>0</v>
      </c>
      <c r="M167" s="259">
        <f>VLOOKUP(B167,Piloto!$B$77:$H$401,7,0)</f>
        <v>10347.57377698554</v>
      </c>
      <c r="N167" s="247">
        <f t="shared" si="23"/>
        <v>10347.57377698554</v>
      </c>
      <c r="O167" s="278">
        <f t="shared" si="31"/>
        <v>522448.99999999994</v>
      </c>
      <c r="P167" s="247">
        <f t="shared" si="24"/>
        <v>20897.96</v>
      </c>
      <c r="Q167" s="247">
        <f t="shared" si="25"/>
        <v>10448.98</v>
      </c>
      <c r="R167" s="247">
        <f t="shared" si="26"/>
        <v>2612.2449999999999</v>
      </c>
      <c r="S167" s="247">
        <f t="shared" si="27"/>
        <v>20897.96</v>
      </c>
      <c r="T167" s="247">
        <f t="shared" si="28"/>
        <v>26122.449999999997</v>
      </c>
      <c r="U167" s="248">
        <f t="shared" si="29"/>
        <v>195918.37499999997</v>
      </c>
      <c r="V167" s="190"/>
      <c r="W167" s="188">
        <f t="shared" si="30"/>
        <v>326530.62499999994</v>
      </c>
      <c r="X167" t="str">
        <f>VLOOKUP(B167,Piloto!$B$79:$E$401,4,0)</f>
        <v>Contrato</v>
      </c>
      <c r="Y167" s="120"/>
      <c r="Z167" s="120"/>
    </row>
    <row r="168" spans="1:26" ht="22.5" hidden="1" customHeight="1">
      <c r="A168" s="47">
        <v>5</v>
      </c>
      <c r="B168" s="250">
        <v>1805</v>
      </c>
      <c r="C168" s="243">
        <f t="shared" si="32"/>
        <v>51.78</v>
      </c>
      <c r="D168" s="243">
        <f t="shared" si="33"/>
        <v>51.78</v>
      </c>
      <c r="E168" s="244">
        <v>46.28</v>
      </c>
      <c r="F168" s="250">
        <v>5.5</v>
      </c>
      <c r="G168" s="243"/>
      <c r="H168" s="249">
        <v>122</v>
      </c>
      <c r="I168" s="245" t="str">
        <f>VLOOKUP(H168,'Vagas de Garagem'!$B$1:$C$327,2,FALSE)</f>
        <v>SS1</v>
      </c>
      <c r="J168" s="246"/>
      <c r="K168" s="246">
        <f>IFERROR(VLOOKUP(J168,Escaninhos!$B$2:$D$212,3,FALSE),0)</f>
        <v>0</v>
      </c>
      <c r="L168" s="245">
        <f>IFERROR(VLOOKUP(J168,Escaninhos!$B$2:$D$211,2),0)</f>
        <v>0</v>
      </c>
      <c r="M168" s="259">
        <f>VLOOKUP(B168,Piloto!$B$77:$H$401,7,0)</f>
        <v>10347.566628041715</v>
      </c>
      <c r="N168" s="247">
        <f t="shared" si="23"/>
        <v>10347.566628041715</v>
      </c>
      <c r="O168" s="278">
        <f t="shared" si="31"/>
        <v>535797</v>
      </c>
      <c r="P168" s="247">
        <f t="shared" si="24"/>
        <v>21431.88</v>
      </c>
      <c r="Q168" s="247">
        <f t="shared" si="25"/>
        <v>10715.94</v>
      </c>
      <c r="R168" s="247">
        <f t="shared" si="26"/>
        <v>2678.9850000000001</v>
      </c>
      <c r="S168" s="247">
        <f t="shared" si="27"/>
        <v>21431.88</v>
      </c>
      <c r="T168" s="247">
        <f t="shared" si="28"/>
        <v>26789.850000000002</v>
      </c>
      <c r="U168" s="248">
        <f t="shared" si="29"/>
        <v>200923.875</v>
      </c>
      <c r="V168" s="190"/>
      <c r="W168" s="188">
        <f t="shared" si="30"/>
        <v>334873.125</v>
      </c>
      <c r="X168" t="str">
        <f>VLOOKUP(B168,Piloto!$B$79:$E$401,4,0)</f>
        <v>Contrato</v>
      </c>
      <c r="Y168" s="120"/>
      <c r="Z168" s="120"/>
    </row>
    <row r="169" spans="1:26" ht="22.5" hidden="1" customHeight="1">
      <c r="A169" s="47">
        <v>6</v>
      </c>
      <c r="B169" s="262">
        <v>1806</v>
      </c>
      <c r="C169" s="261">
        <f t="shared" si="32"/>
        <v>49.22</v>
      </c>
      <c r="D169" s="261">
        <f t="shared" si="33"/>
        <v>49.22</v>
      </c>
      <c r="E169" s="261">
        <v>44.18</v>
      </c>
      <c r="F169" s="262">
        <v>5.04</v>
      </c>
      <c r="G169" s="262"/>
      <c r="H169" s="263">
        <v>114</v>
      </c>
      <c r="I169" s="264" t="str">
        <f>VLOOKUP(H169,'Vagas de Garagem'!$B$1:$C$327,2,FALSE)</f>
        <v>SS1</v>
      </c>
      <c r="J169" s="265"/>
      <c r="K169" s="265">
        <f>IFERROR(VLOOKUP(J169,Escaninhos!$B$2:$D$212,3,FALSE),0)</f>
        <v>0</v>
      </c>
      <c r="L169" s="264">
        <f>IFERROR(VLOOKUP(J169,Escaninhos!$B$2:$D$211,2),0)</f>
        <v>0</v>
      </c>
      <c r="M169" s="260">
        <f>VLOOKUP(B169,Piloto!$B$77:$H$401,7,0)</f>
        <v>10347.561966680212</v>
      </c>
      <c r="N169" s="260">
        <f t="shared" si="23"/>
        <v>10347.561966680212</v>
      </c>
      <c r="O169" s="266">
        <f t="shared" si="31"/>
        <v>509307.00000000006</v>
      </c>
      <c r="P169" s="260">
        <f t="shared" si="24"/>
        <v>20372.280000000002</v>
      </c>
      <c r="Q169" s="260">
        <f t="shared" si="25"/>
        <v>10186.140000000001</v>
      </c>
      <c r="R169" s="260">
        <f t="shared" si="26"/>
        <v>2546.5350000000003</v>
      </c>
      <c r="S169" s="260">
        <f t="shared" si="27"/>
        <v>20372.280000000002</v>
      </c>
      <c r="T169" s="260">
        <f t="shared" si="28"/>
        <v>25465.350000000006</v>
      </c>
      <c r="U169" s="266">
        <f t="shared" si="29"/>
        <v>190990.12500000003</v>
      </c>
      <c r="V169" s="267"/>
      <c r="W169" s="268">
        <f t="shared" si="30"/>
        <v>318316.87500000006</v>
      </c>
      <c r="X169" t="str">
        <f>VLOOKUP(B169,Piloto!$B$79:$E$401,4,0)</f>
        <v>Fora de venda</v>
      </c>
      <c r="Y169" s="120"/>
      <c r="Z169" s="120"/>
    </row>
    <row r="170" spans="1:26" ht="22.5" hidden="1" customHeight="1">
      <c r="A170" s="47">
        <v>7</v>
      </c>
      <c r="B170" s="251">
        <v>1807</v>
      </c>
      <c r="C170" s="237">
        <f t="shared" si="32"/>
        <v>114.44</v>
      </c>
      <c r="D170" s="237">
        <f t="shared" si="33"/>
        <v>108.03</v>
      </c>
      <c r="E170" s="237">
        <v>89.25</v>
      </c>
      <c r="F170" s="251">
        <v>18.78</v>
      </c>
      <c r="G170" s="251"/>
      <c r="H170" s="238" t="s">
        <v>502</v>
      </c>
      <c r="I170" s="239" t="str">
        <f>VLOOKUP(H170,'Vagas de Garagem'!$B$1:$C$327,2,FALSE)</f>
        <v>G3</v>
      </c>
      <c r="J170" s="240">
        <v>194</v>
      </c>
      <c r="K170" s="240" t="str">
        <f>IFERROR(VLOOKUP(J170,Escaninhos!$B$2:$D$212,3,FALSE),0)</f>
        <v>PG3</v>
      </c>
      <c r="L170" s="239">
        <f>IFERROR(VLOOKUP(J170,Escaninhos!$B$2:$D$211,2),0)</f>
        <v>6.41</v>
      </c>
      <c r="M170" s="241">
        <f>VLOOKUP(B170,Piloto!$B$77:$H$401,7,0)</f>
        <v>10516.847256204124</v>
      </c>
      <c r="N170" s="241">
        <f t="shared" si="23"/>
        <v>10516.847256204124</v>
      </c>
      <c r="O170" s="242">
        <f t="shared" si="31"/>
        <v>1203548</v>
      </c>
      <c r="P170" s="241">
        <f t="shared" si="24"/>
        <v>48141.919999999998</v>
      </c>
      <c r="Q170" s="241">
        <f t="shared" si="25"/>
        <v>24070.959999999999</v>
      </c>
      <c r="R170" s="241">
        <f t="shared" si="26"/>
        <v>6017.74</v>
      </c>
      <c r="S170" s="241">
        <f t="shared" si="27"/>
        <v>48141.919999999998</v>
      </c>
      <c r="T170" s="241">
        <f t="shared" si="28"/>
        <v>60177.4</v>
      </c>
      <c r="U170" s="242">
        <f t="shared" si="29"/>
        <v>451330.5</v>
      </c>
      <c r="V170" s="191"/>
      <c r="W170" s="186">
        <f t="shared" si="30"/>
        <v>752217.5</v>
      </c>
      <c r="X170" t="str">
        <f>VLOOKUP(B170,Piloto!$B$79:$E$401,4,0)</f>
        <v>Contrato</v>
      </c>
      <c r="Y170" s="120"/>
      <c r="Z170" s="120"/>
    </row>
    <row r="171" spans="1:26" ht="22.5" hidden="1" customHeight="1">
      <c r="A171" s="47">
        <v>8</v>
      </c>
      <c r="B171" s="262">
        <v>1808</v>
      </c>
      <c r="C171" s="261">
        <f t="shared" si="32"/>
        <v>77.459999999999994</v>
      </c>
      <c r="D171" s="261">
        <f t="shared" si="33"/>
        <v>77.459999999999994</v>
      </c>
      <c r="E171" s="261">
        <v>64.739999999999995</v>
      </c>
      <c r="F171" s="262">
        <v>12.72</v>
      </c>
      <c r="G171" s="262"/>
      <c r="H171" s="263">
        <v>178</v>
      </c>
      <c r="I171" s="264" t="str">
        <f>VLOOKUP(H171,'Vagas de Garagem'!$B$1:$C$327,2,FALSE)</f>
        <v>TER</v>
      </c>
      <c r="J171" s="265"/>
      <c r="K171" s="265">
        <f>IFERROR(VLOOKUP(J171,Escaninhos!$B$2:$D$212,3,FALSE),0)</f>
        <v>0</v>
      </c>
      <c r="L171" s="264">
        <f>IFERROR(VLOOKUP(J171,Escaninhos!$B$2:$D$211,2),0)</f>
        <v>0</v>
      </c>
      <c r="M171" s="260">
        <f>VLOOKUP(B171,Piloto!$B$77:$H$401,7,0)</f>
        <v>10204.118254583011</v>
      </c>
      <c r="N171" s="260">
        <f t="shared" si="23"/>
        <v>10204.118254583011</v>
      </c>
      <c r="O171" s="266">
        <f t="shared" si="31"/>
        <v>790410.99999999988</v>
      </c>
      <c r="P171" s="260">
        <f t="shared" si="24"/>
        <v>31616.439999999995</v>
      </c>
      <c r="Q171" s="260">
        <f t="shared" si="25"/>
        <v>15808.219999999998</v>
      </c>
      <c r="R171" s="260">
        <f t="shared" si="26"/>
        <v>3952.0549999999994</v>
      </c>
      <c r="S171" s="260">
        <f t="shared" si="27"/>
        <v>31616.439999999995</v>
      </c>
      <c r="T171" s="260">
        <f t="shared" si="28"/>
        <v>39520.549999999996</v>
      </c>
      <c r="U171" s="266">
        <f t="shared" si="29"/>
        <v>296404.12499999994</v>
      </c>
      <c r="V171" s="267"/>
      <c r="W171" s="268">
        <f t="shared" si="30"/>
        <v>494006.87499999994</v>
      </c>
      <c r="X171" t="str">
        <f>VLOOKUP(B171,Piloto!$B$79:$E$401,4,0)</f>
        <v>Fora de venda</v>
      </c>
      <c r="Y171" s="120"/>
      <c r="Z171" s="120"/>
    </row>
    <row r="172" spans="1:26" ht="22.5" hidden="1" customHeight="1">
      <c r="A172" s="47">
        <v>9</v>
      </c>
      <c r="B172" s="262">
        <v>1809</v>
      </c>
      <c r="C172" s="261">
        <f t="shared" si="32"/>
        <v>72.14</v>
      </c>
      <c r="D172" s="261">
        <f t="shared" si="33"/>
        <v>72.14</v>
      </c>
      <c r="E172" s="261">
        <v>66.09</v>
      </c>
      <c r="F172" s="262">
        <v>6.05</v>
      </c>
      <c r="G172" s="262"/>
      <c r="H172" s="263">
        <v>174</v>
      </c>
      <c r="I172" s="264" t="str">
        <f>VLOOKUP(H172,'Vagas de Garagem'!$B$1:$C$327,2,FALSE)</f>
        <v>TER</v>
      </c>
      <c r="J172" s="265">
        <v>0</v>
      </c>
      <c r="K172" s="265">
        <f>IFERROR(VLOOKUP(J172,Escaninhos!$B$2:$D$212,3,FALSE),0)</f>
        <v>0</v>
      </c>
      <c r="L172" s="264">
        <f>IFERROR(VLOOKUP(J172,Escaninhos!$B$2:$D$211,2),0)</f>
        <v>0</v>
      </c>
      <c r="M172" s="260">
        <f>VLOOKUP(B172,Piloto!$B$77:$H$401,7,0)</f>
        <v>10204.116994732465</v>
      </c>
      <c r="N172" s="260">
        <f t="shared" si="23"/>
        <v>10204.116994732465</v>
      </c>
      <c r="O172" s="266">
        <f t="shared" si="31"/>
        <v>736125</v>
      </c>
      <c r="P172" s="260">
        <f t="shared" si="24"/>
        <v>29445</v>
      </c>
      <c r="Q172" s="260">
        <f t="shared" si="25"/>
        <v>14722.5</v>
      </c>
      <c r="R172" s="260">
        <f t="shared" si="26"/>
        <v>3680.625</v>
      </c>
      <c r="S172" s="260">
        <f t="shared" si="27"/>
        <v>29445</v>
      </c>
      <c r="T172" s="260">
        <f t="shared" si="28"/>
        <v>36806.25</v>
      </c>
      <c r="U172" s="266">
        <f t="shared" si="29"/>
        <v>276046.875</v>
      </c>
      <c r="V172" s="267"/>
      <c r="W172" s="268">
        <f t="shared" si="30"/>
        <v>460078.125</v>
      </c>
      <c r="X172" t="str">
        <f>VLOOKUP(B172,Piloto!$B$79:$E$401,4,0)</f>
        <v>Fora de venda</v>
      </c>
      <c r="Y172" s="120"/>
      <c r="Z172" s="120"/>
    </row>
    <row r="173" spans="1:26" ht="22.5" hidden="1" customHeight="1">
      <c r="A173" s="47">
        <v>10</v>
      </c>
      <c r="B173" s="250">
        <v>1810</v>
      </c>
      <c r="C173" s="243">
        <f t="shared" si="32"/>
        <v>50.25</v>
      </c>
      <c r="D173" s="243">
        <f t="shared" si="33"/>
        <v>50.25</v>
      </c>
      <c r="E173" s="244">
        <v>42.98</v>
      </c>
      <c r="F173" s="250">
        <v>7.27</v>
      </c>
      <c r="G173" s="250"/>
      <c r="H173" s="249">
        <v>144</v>
      </c>
      <c r="I173" s="245" t="str">
        <f>VLOOKUP(H173,'Vagas de Garagem'!$B$1:$C$327,2,FALSE)</f>
        <v>SS1</v>
      </c>
      <c r="J173" s="246"/>
      <c r="K173" s="246">
        <f>IFERROR(VLOOKUP(J173,Escaninhos!$B$2:$D$212,3,FALSE),0)</f>
        <v>0</v>
      </c>
      <c r="L173" s="245">
        <f>IFERROR(VLOOKUP(J173,Escaninhos!$B$2:$D$211,2),0)</f>
        <v>0</v>
      </c>
      <c r="M173" s="259">
        <f>VLOOKUP(B173,Piloto!$B$77:$H$401,7,0)</f>
        <v>10347.562189054726</v>
      </c>
      <c r="N173" s="247">
        <f t="shared" si="23"/>
        <v>10347.562189054726</v>
      </c>
      <c r="O173" s="278">
        <f t="shared" si="31"/>
        <v>519965</v>
      </c>
      <c r="P173" s="247">
        <f t="shared" si="24"/>
        <v>20798.600000000002</v>
      </c>
      <c r="Q173" s="247">
        <f t="shared" si="25"/>
        <v>10399.300000000001</v>
      </c>
      <c r="R173" s="247">
        <f t="shared" si="26"/>
        <v>2599.8250000000003</v>
      </c>
      <c r="S173" s="247">
        <f t="shared" si="27"/>
        <v>20798.600000000002</v>
      </c>
      <c r="T173" s="247">
        <f t="shared" si="28"/>
        <v>25998.25</v>
      </c>
      <c r="U173" s="248">
        <f t="shared" si="29"/>
        <v>194986.875</v>
      </c>
      <c r="V173" s="190"/>
      <c r="W173" s="188">
        <f t="shared" si="30"/>
        <v>324978.125</v>
      </c>
      <c r="X173" t="str">
        <f>VLOOKUP(B173,Piloto!$B$79:$E$401,4,0)</f>
        <v>Contrato</v>
      </c>
      <c r="Y173" s="120"/>
      <c r="Z173" s="120"/>
    </row>
    <row r="174" spans="1:26" ht="21.95" hidden="1" customHeight="1">
      <c r="A174" s="47">
        <v>1</v>
      </c>
      <c r="B174" s="262">
        <v>1901</v>
      </c>
      <c r="C174" s="261">
        <f t="shared" si="32"/>
        <v>81.67</v>
      </c>
      <c r="D174" s="261">
        <f t="shared" si="33"/>
        <v>81.67</v>
      </c>
      <c r="E174" s="261">
        <v>63.57</v>
      </c>
      <c r="F174" s="262">
        <v>18.100000000000001</v>
      </c>
      <c r="G174" s="261"/>
      <c r="H174" s="263">
        <v>129</v>
      </c>
      <c r="I174" s="264" t="str">
        <f>VLOOKUP(H174,'Vagas de Garagem'!$B$1:$C$327,2,FALSE)</f>
        <v>SS1</v>
      </c>
      <c r="J174" s="265"/>
      <c r="K174" s="265">
        <f>IFERROR(VLOOKUP(J174,Escaninhos!$B$2:$D$212,3,FALSE),0)</f>
        <v>0</v>
      </c>
      <c r="L174" s="264">
        <f>IFERROR(VLOOKUP(J174,Escaninhos!$B$2:$D$211,2),0)</f>
        <v>0</v>
      </c>
      <c r="M174" s="257">
        <f>VLOOKUP(B174,Piloto!$B$77:$H$401,7,0)</f>
        <v>10204.11411779111</v>
      </c>
      <c r="N174" s="260">
        <f t="shared" si="23"/>
        <v>10204.11411779111</v>
      </c>
      <c r="O174" s="266">
        <f t="shared" si="31"/>
        <v>833370</v>
      </c>
      <c r="P174" s="260">
        <f t="shared" si="24"/>
        <v>33334.800000000003</v>
      </c>
      <c r="Q174" s="260">
        <f t="shared" si="25"/>
        <v>16667.400000000001</v>
      </c>
      <c r="R174" s="260">
        <f t="shared" si="26"/>
        <v>4166.8500000000004</v>
      </c>
      <c r="S174" s="260">
        <f t="shared" si="27"/>
        <v>33334.800000000003</v>
      </c>
      <c r="T174" s="260">
        <f t="shared" si="28"/>
        <v>41668.5</v>
      </c>
      <c r="U174" s="266">
        <f t="shared" si="29"/>
        <v>312513.75</v>
      </c>
      <c r="V174" s="267"/>
      <c r="W174" s="268">
        <f t="shared" si="30"/>
        <v>520856.25</v>
      </c>
      <c r="X174" t="str">
        <f>VLOOKUP(B174,Piloto!$B$79:$E$401,4,0)</f>
        <v>Fora de venda</v>
      </c>
      <c r="Y174" s="120"/>
      <c r="Z174" s="120"/>
    </row>
    <row r="175" spans="1:26" ht="22.5" customHeight="1">
      <c r="A175" s="47">
        <v>2</v>
      </c>
      <c r="B175" s="251">
        <v>1902</v>
      </c>
      <c r="C175" s="237">
        <f t="shared" si="32"/>
        <v>84.44</v>
      </c>
      <c r="D175" s="237">
        <f t="shared" si="33"/>
        <v>76.64</v>
      </c>
      <c r="E175" s="237">
        <v>61.99</v>
      </c>
      <c r="F175" s="251">
        <v>14.65</v>
      </c>
      <c r="G175" s="251"/>
      <c r="H175" s="238">
        <v>273</v>
      </c>
      <c r="I175" s="239" t="str">
        <f>VLOOKUP(H175,'Vagas de Garagem'!$B$1:$C$327,2,FALSE)</f>
        <v>G2</v>
      </c>
      <c r="J175" s="240">
        <v>166</v>
      </c>
      <c r="K175" s="240" t="str">
        <f>IFERROR(VLOOKUP(J175,Escaninhos!$B$2:$D$212,3,FALSE),0)</f>
        <v>PG2</v>
      </c>
      <c r="L175" s="239">
        <f>IFERROR(VLOOKUP(J175,Escaninhos!$B$2:$D$211,2),0)</f>
        <v>7.8</v>
      </c>
      <c r="M175" s="241">
        <f>VLOOKUP(B175,Piloto!$B$77:$H$401,7,0)</f>
        <v>10516.840360018949</v>
      </c>
      <c r="N175" s="241">
        <f t="shared" si="23"/>
        <v>10516.840360018949</v>
      </c>
      <c r="O175" s="242">
        <f t="shared" si="31"/>
        <v>888042</v>
      </c>
      <c r="P175" s="241">
        <f t="shared" si="24"/>
        <v>35521.68</v>
      </c>
      <c r="Q175" s="241">
        <f t="shared" si="25"/>
        <v>17760.84</v>
      </c>
      <c r="R175" s="241">
        <f t="shared" si="26"/>
        <v>4440.21</v>
      </c>
      <c r="S175" s="241">
        <f t="shared" si="27"/>
        <v>35521.68</v>
      </c>
      <c r="T175" s="241">
        <f t="shared" si="28"/>
        <v>44402.100000000006</v>
      </c>
      <c r="U175" s="242">
        <f t="shared" si="29"/>
        <v>333015.75</v>
      </c>
      <c r="V175" s="191"/>
      <c r="W175" s="186">
        <f t="shared" si="30"/>
        <v>555026.25</v>
      </c>
      <c r="X175" t="str">
        <f>VLOOKUP(B175,Piloto!$B$79:$E$401,4,0)</f>
        <v>Disponível</v>
      </c>
      <c r="Y175" s="120"/>
      <c r="Z175" s="120"/>
    </row>
    <row r="176" spans="1:26" ht="22.5" hidden="1" customHeight="1">
      <c r="A176" s="47">
        <v>3</v>
      </c>
      <c r="B176" s="252">
        <v>1903</v>
      </c>
      <c r="C176" s="253">
        <f t="shared" si="32"/>
        <v>88.13</v>
      </c>
      <c r="D176" s="253">
        <f t="shared" si="33"/>
        <v>80.45</v>
      </c>
      <c r="E176" s="253">
        <v>62.74</v>
      </c>
      <c r="F176" s="252">
        <v>17.71</v>
      </c>
      <c r="G176" s="252"/>
      <c r="H176" s="254">
        <v>274</v>
      </c>
      <c r="I176" s="255" t="str">
        <f>VLOOKUP(H176,'Vagas de Garagem'!$B$1:$C$327,2,FALSE)</f>
        <v>G2</v>
      </c>
      <c r="J176" s="256">
        <v>167</v>
      </c>
      <c r="K176" s="256" t="str">
        <f>IFERROR(VLOOKUP(J176,Escaninhos!$B$2:$D$212,3,FALSE),0)</f>
        <v>PG2</v>
      </c>
      <c r="L176" s="255">
        <f>IFERROR(VLOOKUP(J176,Escaninhos!$B$2:$D$211,2),0)</f>
        <v>7.68</v>
      </c>
      <c r="M176" s="257">
        <f>VLOOKUP(B176,Piloto!$B$77:$H$401,7,0)</f>
        <v>10204.118915238852</v>
      </c>
      <c r="N176" s="257">
        <f t="shared" si="23"/>
        <v>10204.118915238852</v>
      </c>
      <c r="O176" s="258">
        <f t="shared" si="31"/>
        <v>899289</v>
      </c>
      <c r="P176" s="257">
        <f t="shared" si="24"/>
        <v>35971.56</v>
      </c>
      <c r="Q176" s="257">
        <f t="shared" si="25"/>
        <v>17985.78</v>
      </c>
      <c r="R176" s="257">
        <f t="shared" si="26"/>
        <v>4496.4449999999997</v>
      </c>
      <c r="S176" s="257">
        <f t="shared" si="27"/>
        <v>35971.56</v>
      </c>
      <c r="T176" s="257">
        <f t="shared" si="28"/>
        <v>44964.450000000004</v>
      </c>
      <c r="U176" s="258">
        <f t="shared" si="29"/>
        <v>337233.375</v>
      </c>
      <c r="V176" s="193"/>
      <c r="W176" s="192">
        <f t="shared" si="30"/>
        <v>562055.625</v>
      </c>
      <c r="X176" t="str">
        <f>VLOOKUP(B176,Piloto!$B$79:$E$401,4,0)</f>
        <v>Contrato</v>
      </c>
      <c r="Y176" s="120"/>
      <c r="Z176" s="120"/>
    </row>
    <row r="177" spans="1:26" ht="22.5" hidden="1" customHeight="1">
      <c r="A177" s="47">
        <v>4</v>
      </c>
      <c r="B177" s="250">
        <v>1904</v>
      </c>
      <c r="C177" s="243">
        <f t="shared" si="32"/>
        <v>50.49</v>
      </c>
      <c r="D177" s="243">
        <f t="shared" si="33"/>
        <v>50.49</v>
      </c>
      <c r="E177" s="244">
        <v>43.06</v>
      </c>
      <c r="F177" s="243">
        <v>7.43</v>
      </c>
      <c r="G177" s="243"/>
      <c r="H177" s="249">
        <v>143</v>
      </c>
      <c r="I177" s="245" t="str">
        <f>VLOOKUP(H177,'Vagas de Garagem'!$B$1:$C$327,2,FALSE)</f>
        <v>SS1</v>
      </c>
      <c r="J177" s="246"/>
      <c r="K177" s="246">
        <f>IFERROR(VLOOKUP(J177,Escaninhos!$B$2:$D$212,3,FALSE),0)</f>
        <v>0</v>
      </c>
      <c r="L177" s="245">
        <f>IFERROR(VLOOKUP(J177,Escaninhos!$B$2:$D$211,2),0)</f>
        <v>0</v>
      </c>
      <c r="M177" s="259">
        <f>VLOOKUP(B177,Piloto!$B$77:$H$401,7,0)</f>
        <v>10347.57377698554</v>
      </c>
      <c r="N177" s="247">
        <f t="shared" si="23"/>
        <v>10347.57377698554</v>
      </c>
      <c r="O177" s="278">
        <f t="shared" si="31"/>
        <v>522448.99999999994</v>
      </c>
      <c r="P177" s="247">
        <f t="shared" si="24"/>
        <v>20897.96</v>
      </c>
      <c r="Q177" s="247">
        <f t="shared" si="25"/>
        <v>10448.98</v>
      </c>
      <c r="R177" s="247">
        <f t="shared" si="26"/>
        <v>2612.2449999999999</v>
      </c>
      <c r="S177" s="247">
        <f t="shared" si="27"/>
        <v>20897.96</v>
      </c>
      <c r="T177" s="247">
        <f t="shared" si="28"/>
        <v>26122.449999999997</v>
      </c>
      <c r="U177" s="248">
        <f t="shared" si="29"/>
        <v>195918.37499999997</v>
      </c>
      <c r="V177" s="190"/>
      <c r="W177" s="188">
        <f t="shared" si="30"/>
        <v>326530.62499999994</v>
      </c>
      <c r="X177" t="str">
        <f>VLOOKUP(B177,Piloto!$B$79:$E$401,4,0)</f>
        <v>Contrato</v>
      </c>
      <c r="Y177" s="120"/>
      <c r="Z177" s="120"/>
    </row>
    <row r="178" spans="1:26" ht="22.35" hidden="1" customHeight="1">
      <c r="A178" s="47">
        <v>5</v>
      </c>
      <c r="B178" s="262">
        <v>1905</v>
      </c>
      <c r="C178" s="261">
        <f t="shared" si="32"/>
        <v>51.78</v>
      </c>
      <c r="D178" s="261">
        <f t="shared" si="33"/>
        <v>51.78</v>
      </c>
      <c r="E178" s="261">
        <v>46.28</v>
      </c>
      <c r="F178" s="261">
        <v>5.5</v>
      </c>
      <c r="G178" s="262"/>
      <c r="H178" s="263">
        <v>128</v>
      </c>
      <c r="I178" s="264" t="str">
        <f>VLOOKUP(H178,'Vagas de Garagem'!$B$1:$C$327,2,FALSE)</f>
        <v>SS1</v>
      </c>
      <c r="J178" s="265"/>
      <c r="K178" s="265">
        <f>IFERROR(VLOOKUP(J178,Escaninhos!$B$2:$D$212,3,FALSE),0)</f>
        <v>0</v>
      </c>
      <c r="L178" s="264">
        <f>IFERROR(VLOOKUP(J178,Escaninhos!$B$2:$D$211,2),0)</f>
        <v>0</v>
      </c>
      <c r="M178" s="260">
        <f>VLOOKUP(B178,Piloto!$B$77:$H$401,7,0)</f>
        <v>10347.566628041715</v>
      </c>
      <c r="N178" s="260">
        <f t="shared" si="23"/>
        <v>10347.566628041715</v>
      </c>
      <c r="O178" s="266">
        <f t="shared" si="31"/>
        <v>535797</v>
      </c>
      <c r="P178" s="260">
        <f t="shared" si="24"/>
        <v>21431.88</v>
      </c>
      <c r="Q178" s="260">
        <f t="shared" si="25"/>
        <v>10715.94</v>
      </c>
      <c r="R178" s="260">
        <f t="shared" si="26"/>
        <v>2678.9850000000001</v>
      </c>
      <c r="S178" s="260">
        <f t="shared" si="27"/>
        <v>21431.88</v>
      </c>
      <c r="T178" s="260">
        <f t="shared" si="28"/>
        <v>26789.850000000002</v>
      </c>
      <c r="U178" s="266">
        <f t="shared" si="29"/>
        <v>200923.875</v>
      </c>
      <c r="V178" s="267"/>
      <c r="W178" s="268">
        <f t="shared" si="30"/>
        <v>334873.125</v>
      </c>
      <c r="X178" t="str">
        <f>VLOOKUP(B178,Piloto!$B$79:$E$401,4,0)</f>
        <v>Fora de venda</v>
      </c>
      <c r="Y178" s="120"/>
      <c r="Z178" s="120"/>
    </row>
    <row r="179" spans="1:26" ht="23.1" hidden="1" customHeight="1">
      <c r="A179" s="47">
        <v>6</v>
      </c>
      <c r="B179" s="262">
        <v>1906</v>
      </c>
      <c r="C179" s="261">
        <f t="shared" si="32"/>
        <v>49.22</v>
      </c>
      <c r="D179" s="261">
        <f t="shared" si="33"/>
        <v>49.22</v>
      </c>
      <c r="E179" s="261">
        <v>44.18</v>
      </c>
      <c r="F179" s="262">
        <v>5.04</v>
      </c>
      <c r="G179" s="262"/>
      <c r="H179" s="263">
        <v>127</v>
      </c>
      <c r="I179" s="264" t="str">
        <f>VLOOKUP(H179,'Vagas de Garagem'!$B$1:$C$327,2,FALSE)</f>
        <v>SS1</v>
      </c>
      <c r="J179" s="265"/>
      <c r="K179" s="265">
        <f>IFERROR(VLOOKUP(J179,Escaninhos!$B$2:$D$212,3,FALSE),0)</f>
        <v>0</v>
      </c>
      <c r="L179" s="264">
        <f>IFERROR(VLOOKUP(J179,Escaninhos!$B$2:$D$211,2),0)</f>
        <v>0</v>
      </c>
      <c r="M179" s="260">
        <f>VLOOKUP(B179,Piloto!$B$77:$H$401,7,0)</f>
        <v>10347.561966680212</v>
      </c>
      <c r="N179" s="260">
        <f t="shared" si="23"/>
        <v>10347.561966680212</v>
      </c>
      <c r="O179" s="266">
        <f t="shared" si="31"/>
        <v>509307.00000000006</v>
      </c>
      <c r="P179" s="260">
        <f t="shared" si="24"/>
        <v>20372.280000000002</v>
      </c>
      <c r="Q179" s="260">
        <f t="shared" si="25"/>
        <v>10186.140000000001</v>
      </c>
      <c r="R179" s="260">
        <f t="shared" si="26"/>
        <v>2546.5350000000003</v>
      </c>
      <c r="S179" s="260">
        <f t="shared" si="27"/>
        <v>20372.280000000002</v>
      </c>
      <c r="T179" s="260">
        <f t="shared" si="28"/>
        <v>25465.350000000006</v>
      </c>
      <c r="U179" s="266">
        <f t="shared" si="29"/>
        <v>190990.12500000003</v>
      </c>
      <c r="V179" s="267"/>
      <c r="W179" s="268">
        <f t="shared" si="30"/>
        <v>318316.87500000006</v>
      </c>
      <c r="X179" t="str">
        <f>VLOOKUP(B179,Piloto!$B$79:$E$401,4,0)</f>
        <v>Fora de venda</v>
      </c>
      <c r="Y179" s="120"/>
      <c r="Z179" s="120"/>
    </row>
    <row r="180" spans="1:26" ht="23.1" customHeight="1">
      <c r="A180" s="47">
        <v>7</v>
      </c>
      <c r="B180" s="251">
        <v>1907</v>
      </c>
      <c r="C180" s="237">
        <f t="shared" si="32"/>
        <v>114.62</v>
      </c>
      <c r="D180" s="237">
        <f t="shared" si="33"/>
        <v>108.53</v>
      </c>
      <c r="E180" s="237">
        <v>89.25</v>
      </c>
      <c r="F180" s="251">
        <v>19.28</v>
      </c>
      <c r="G180" s="237"/>
      <c r="H180" s="238" t="s">
        <v>522</v>
      </c>
      <c r="I180" s="239" t="str">
        <f>VLOOKUP(H180,'Vagas de Garagem'!$B$1:$C$327,2,FALSE)</f>
        <v>G3</v>
      </c>
      <c r="J180" s="240">
        <v>195</v>
      </c>
      <c r="K180" s="240" t="str">
        <f>IFERROR(VLOOKUP(J180,Escaninhos!$B$2:$D$212,3,FALSE),0)</f>
        <v>PG3</v>
      </c>
      <c r="L180" s="239">
        <f>IFERROR(VLOOKUP(J180,Escaninhos!$B$2:$D$211,2),0)</f>
        <v>6.09</v>
      </c>
      <c r="M180" s="241">
        <f>VLOOKUP(B180,Piloto!$B$77:$H$401,7,0)</f>
        <v>10516.84697260513</v>
      </c>
      <c r="N180" s="241">
        <f t="shared" si="23"/>
        <v>10516.84697260513</v>
      </c>
      <c r="O180" s="242">
        <f t="shared" si="31"/>
        <v>1205441</v>
      </c>
      <c r="P180" s="241">
        <f t="shared" si="24"/>
        <v>48217.64</v>
      </c>
      <c r="Q180" s="241">
        <f t="shared" si="25"/>
        <v>24108.82</v>
      </c>
      <c r="R180" s="241">
        <f t="shared" si="26"/>
        <v>6027.2049999999999</v>
      </c>
      <c r="S180" s="241">
        <f t="shared" si="27"/>
        <v>48217.64</v>
      </c>
      <c r="T180" s="241">
        <f t="shared" si="28"/>
        <v>60272.05</v>
      </c>
      <c r="U180" s="242">
        <f t="shared" si="29"/>
        <v>452040.37499999994</v>
      </c>
      <c r="V180" s="191"/>
      <c r="W180" s="186">
        <f t="shared" si="30"/>
        <v>753400.625</v>
      </c>
      <c r="X180" t="str">
        <f>VLOOKUP(B180,Piloto!$B$79:$E$401,4,0)</f>
        <v>Disponível</v>
      </c>
      <c r="Y180" s="120"/>
      <c r="Z180" s="120"/>
    </row>
    <row r="181" spans="1:26" ht="23.1" hidden="1" customHeight="1">
      <c r="A181" s="47">
        <v>8</v>
      </c>
      <c r="B181" s="262">
        <v>1908</v>
      </c>
      <c r="C181" s="261">
        <f t="shared" si="32"/>
        <v>77.459999999999994</v>
      </c>
      <c r="D181" s="261">
        <f t="shared" si="33"/>
        <v>77.459999999999994</v>
      </c>
      <c r="E181" s="261">
        <v>64.739999999999995</v>
      </c>
      <c r="F181" s="262">
        <v>12.72</v>
      </c>
      <c r="G181" s="262"/>
      <c r="H181" s="263">
        <v>126</v>
      </c>
      <c r="I181" s="264" t="str">
        <f>VLOOKUP(H181,'Vagas de Garagem'!$B$1:$C$327,2,FALSE)</f>
        <v>SS1</v>
      </c>
      <c r="J181" s="265"/>
      <c r="K181" s="265">
        <f>IFERROR(VLOOKUP(J181,Escaninhos!$B$2:$D$212,3,FALSE),0)</f>
        <v>0</v>
      </c>
      <c r="L181" s="264">
        <f>IFERROR(VLOOKUP(J181,Escaninhos!$B$2:$D$211,2),0)</f>
        <v>0</v>
      </c>
      <c r="M181" s="260">
        <f>VLOOKUP(B181,Piloto!$B$77:$H$401,7,0)</f>
        <v>10204.118254583011</v>
      </c>
      <c r="N181" s="260">
        <f t="shared" si="23"/>
        <v>10204.118254583011</v>
      </c>
      <c r="O181" s="266">
        <f t="shared" si="31"/>
        <v>790410.99999999988</v>
      </c>
      <c r="P181" s="260">
        <f t="shared" si="24"/>
        <v>31616.439999999995</v>
      </c>
      <c r="Q181" s="260">
        <f t="shared" si="25"/>
        <v>15808.219999999998</v>
      </c>
      <c r="R181" s="260">
        <f t="shared" si="26"/>
        <v>3952.0549999999994</v>
      </c>
      <c r="S181" s="260">
        <f t="shared" si="27"/>
        <v>31616.439999999995</v>
      </c>
      <c r="T181" s="260">
        <f t="shared" si="28"/>
        <v>39520.549999999996</v>
      </c>
      <c r="U181" s="266">
        <f t="shared" si="29"/>
        <v>296404.12499999994</v>
      </c>
      <c r="V181" s="267"/>
      <c r="W181" s="268">
        <f t="shared" si="30"/>
        <v>494006.87499999994</v>
      </c>
      <c r="X181" t="str">
        <f>VLOOKUP(B181,Piloto!$B$79:$E$401,4,0)</f>
        <v>Fora de venda</v>
      </c>
      <c r="Y181" s="120"/>
      <c r="Z181" s="120"/>
    </row>
    <row r="182" spans="1:26" ht="23.1" hidden="1" customHeight="1">
      <c r="A182" s="47">
        <v>9</v>
      </c>
      <c r="B182" s="262">
        <v>1909</v>
      </c>
      <c r="C182" s="261">
        <f t="shared" si="32"/>
        <v>72.14</v>
      </c>
      <c r="D182" s="261">
        <f t="shared" si="33"/>
        <v>72.14</v>
      </c>
      <c r="E182" s="261">
        <v>66.09</v>
      </c>
      <c r="F182" s="262">
        <v>6.05</v>
      </c>
      <c r="G182" s="262"/>
      <c r="H182" s="263">
        <v>125</v>
      </c>
      <c r="I182" s="264" t="str">
        <f>VLOOKUP(H182,'Vagas de Garagem'!$B$1:$C$327,2,FALSE)</f>
        <v>SS1</v>
      </c>
      <c r="J182" s="265"/>
      <c r="K182" s="265">
        <f>IFERROR(VLOOKUP(J182,Escaninhos!$B$2:$D$212,3,FALSE),0)</f>
        <v>0</v>
      </c>
      <c r="L182" s="264">
        <f>IFERROR(VLOOKUP(J182,Escaninhos!$B$2:$D$211,2),0)</f>
        <v>0</v>
      </c>
      <c r="M182" s="260">
        <f>VLOOKUP(B182,Piloto!$B$77:$H$401,7,0)</f>
        <v>10204.116994732465</v>
      </c>
      <c r="N182" s="260">
        <f t="shared" si="23"/>
        <v>10204.116994732465</v>
      </c>
      <c r="O182" s="266">
        <f t="shared" si="31"/>
        <v>736125</v>
      </c>
      <c r="P182" s="260">
        <f t="shared" si="24"/>
        <v>29445</v>
      </c>
      <c r="Q182" s="260">
        <f t="shared" si="25"/>
        <v>14722.5</v>
      </c>
      <c r="R182" s="260">
        <f t="shared" si="26"/>
        <v>3680.625</v>
      </c>
      <c r="S182" s="260">
        <f t="shared" si="27"/>
        <v>29445</v>
      </c>
      <c r="T182" s="260">
        <f t="shared" si="28"/>
        <v>36806.25</v>
      </c>
      <c r="U182" s="266">
        <f t="shared" si="29"/>
        <v>276046.875</v>
      </c>
      <c r="V182" s="267"/>
      <c r="W182" s="268">
        <f t="shared" si="30"/>
        <v>460078.125</v>
      </c>
      <c r="X182" t="str">
        <f>VLOOKUP(B182,Piloto!$B$79:$E$401,4,0)</f>
        <v>Fora de venda</v>
      </c>
      <c r="Y182" s="120"/>
      <c r="Z182" s="120"/>
    </row>
    <row r="183" spans="1:26" ht="23.1" hidden="1" customHeight="1">
      <c r="A183" s="47">
        <v>10</v>
      </c>
      <c r="B183" s="262">
        <v>1910</v>
      </c>
      <c r="C183" s="261">
        <f t="shared" si="32"/>
        <v>50.25</v>
      </c>
      <c r="D183" s="261">
        <f t="shared" si="33"/>
        <v>50.25</v>
      </c>
      <c r="E183" s="261">
        <v>42.98</v>
      </c>
      <c r="F183" s="262">
        <v>7.27</v>
      </c>
      <c r="G183" s="262"/>
      <c r="H183" s="263">
        <v>124</v>
      </c>
      <c r="I183" s="264" t="str">
        <f>VLOOKUP(H183,'Vagas de Garagem'!$B$1:$C$327,2,FALSE)</f>
        <v>SS1</v>
      </c>
      <c r="J183" s="265"/>
      <c r="K183" s="265">
        <f>IFERROR(VLOOKUP(J183,Escaninhos!$B$2:$D$212,3,FALSE),0)</f>
        <v>0</v>
      </c>
      <c r="L183" s="264">
        <f>IFERROR(VLOOKUP(J183,Escaninhos!$B$2:$D$211,2),0)</f>
        <v>0</v>
      </c>
      <c r="M183" s="260">
        <f>VLOOKUP(B183,Piloto!$B$77:$H$401,7,0)</f>
        <v>10347.562189054726</v>
      </c>
      <c r="N183" s="260">
        <f t="shared" si="23"/>
        <v>10347.562189054726</v>
      </c>
      <c r="O183" s="266">
        <f t="shared" si="31"/>
        <v>519965</v>
      </c>
      <c r="P183" s="260">
        <f t="shared" si="24"/>
        <v>20798.600000000002</v>
      </c>
      <c r="Q183" s="260">
        <f t="shared" si="25"/>
        <v>10399.300000000001</v>
      </c>
      <c r="R183" s="260">
        <f t="shared" si="26"/>
        <v>2599.8250000000003</v>
      </c>
      <c r="S183" s="260">
        <f t="shared" si="27"/>
        <v>20798.600000000002</v>
      </c>
      <c r="T183" s="260">
        <f t="shared" si="28"/>
        <v>25998.25</v>
      </c>
      <c r="U183" s="266">
        <f t="shared" si="29"/>
        <v>194986.875</v>
      </c>
      <c r="V183" s="267"/>
      <c r="W183" s="268">
        <f t="shared" si="30"/>
        <v>324978.125</v>
      </c>
      <c r="X183" t="str">
        <f>VLOOKUP(B183,Piloto!$B$79:$E$401,4,0)</f>
        <v>Fora de venda</v>
      </c>
      <c r="Y183" s="120"/>
      <c r="Z183" s="120"/>
    </row>
    <row r="184" spans="1:26" ht="23.1" hidden="1" customHeight="1">
      <c r="A184" s="47">
        <v>1</v>
      </c>
      <c r="B184" s="281">
        <v>2001</v>
      </c>
      <c r="C184" s="253">
        <f t="shared" si="32"/>
        <v>87.22</v>
      </c>
      <c r="D184" s="253">
        <f t="shared" si="33"/>
        <v>81.3</v>
      </c>
      <c r="E184" s="253">
        <v>63.57</v>
      </c>
      <c r="F184" s="253">
        <v>17.73</v>
      </c>
      <c r="G184" s="253"/>
      <c r="H184" s="254">
        <v>276</v>
      </c>
      <c r="I184" s="255" t="str">
        <f>VLOOKUP(H184,'Vagas de Garagem'!$B$1:$C$327,2,FALSE)</f>
        <v>G2</v>
      </c>
      <c r="J184" s="256">
        <v>169</v>
      </c>
      <c r="K184" s="256" t="str">
        <f>IFERROR(VLOOKUP(J184,Escaninhos!$B$2:$D$212,3,FALSE),0)</f>
        <v>PG2</v>
      </c>
      <c r="L184" s="255">
        <f>IFERROR(VLOOKUP(J184,Escaninhos!$B$2:$D$211,2),0)</f>
        <v>5.92</v>
      </c>
      <c r="M184" s="257">
        <f>VLOOKUP(B184,Piloto!$B$77:$H$401,7,0)</f>
        <v>10204.116028433846</v>
      </c>
      <c r="N184" s="257">
        <f t="shared" si="23"/>
        <v>10204.116028433846</v>
      </c>
      <c r="O184" s="258">
        <f t="shared" si="31"/>
        <v>890003</v>
      </c>
      <c r="P184" s="257">
        <f t="shared" si="24"/>
        <v>35600.120000000003</v>
      </c>
      <c r="Q184" s="257">
        <f t="shared" si="25"/>
        <v>17800.060000000001</v>
      </c>
      <c r="R184" s="257">
        <f t="shared" si="26"/>
        <v>4450.0150000000003</v>
      </c>
      <c r="S184" s="257">
        <f t="shared" si="27"/>
        <v>35600.120000000003</v>
      </c>
      <c r="T184" s="257">
        <f t="shared" si="28"/>
        <v>44500.15</v>
      </c>
      <c r="U184" s="258">
        <f t="shared" si="29"/>
        <v>333751.125</v>
      </c>
      <c r="V184" s="196"/>
      <c r="W184" s="192">
        <f t="shared" si="30"/>
        <v>556251.875</v>
      </c>
      <c r="X184" t="str">
        <f>VLOOKUP(B184,Piloto!$B$79:$E$401,4,0)</f>
        <v>Contrato</v>
      </c>
      <c r="Y184" s="120"/>
      <c r="Z184" s="120"/>
    </row>
    <row r="185" spans="1:26" ht="23.1" hidden="1" customHeight="1">
      <c r="A185" s="47">
        <v>2</v>
      </c>
      <c r="B185" s="251">
        <v>2002</v>
      </c>
      <c r="C185" s="237">
        <f t="shared" si="32"/>
        <v>82.67</v>
      </c>
      <c r="D185" s="237">
        <f t="shared" si="33"/>
        <v>76.63</v>
      </c>
      <c r="E185" s="237">
        <v>61.99</v>
      </c>
      <c r="F185" s="251">
        <v>14.64</v>
      </c>
      <c r="G185" s="251"/>
      <c r="H185" s="238">
        <v>277</v>
      </c>
      <c r="I185" s="239" t="str">
        <f>VLOOKUP(H185,'Vagas de Garagem'!$B$1:$C$327,2,FALSE)</f>
        <v>G2</v>
      </c>
      <c r="J185" s="240">
        <v>170</v>
      </c>
      <c r="K185" s="240" t="str">
        <f>IFERROR(VLOOKUP(J185,Escaninhos!$B$2:$D$212,3,FALSE),0)</f>
        <v>PG2</v>
      </c>
      <c r="L185" s="239">
        <f>IFERROR(VLOOKUP(J185,Escaninhos!$B$2:$D$211,2),0)</f>
        <v>6.04</v>
      </c>
      <c r="M185" s="241">
        <f>VLOOKUP(B185,Piloto!$B$77:$H$401,7,0)</f>
        <v>10516.838030724568</v>
      </c>
      <c r="N185" s="241">
        <f t="shared" si="23"/>
        <v>10516.838030724568</v>
      </c>
      <c r="O185" s="242">
        <f t="shared" si="31"/>
        <v>869427</v>
      </c>
      <c r="P185" s="241">
        <f t="shared" si="24"/>
        <v>34777.08</v>
      </c>
      <c r="Q185" s="241">
        <f t="shared" si="25"/>
        <v>17388.54</v>
      </c>
      <c r="R185" s="241">
        <f t="shared" si="26"/>
        <v>4347.1350000000002</v>
      </c>
      <c r="S185" s="241">
        <f t="shared" si="27"/>
        <v>34777.08</v>
      </c>
      <c r="T185" s="241">
        <f t="shared" si="28"/>
        <v>43471.350000000006</v>
      </c>
      <c r="U185" s="242">
        <f t="shared" si="29"/>
        <v>326035.125</v>
      </c>
      <c r="V185" s="191"/>
      <c r="W185" s="186">
        <f t="shared" si="30"/>
        <v>543391.875</v>
      </c>
      <c r="X185" t="str">
        <f>VLOOKUP(B185,Piloto!$B$79:$E$401,4,0)</f>
        <v>Fora de venda</v>
      </c>
      <c r="Y185" s="120"/>
      <c r="Z185" s="120"/>
    </row>
    <row r="186" spans="1:26" ht="23.1" hidden="1" customHeight="1">
      <c r="A186" s="47">
        <v>3</v>
      </c>
      <c r="B186" s="252">
        <v>2003</v>
      </c>
      <c r="C186" s="253">
        <f t="shared" si="32"/>
        <v>85.86</v>
      </c>
      <c r="D186" s="253">
        <f t="shared" si="33"/>
        <v>81.08</v>
      </c>
      <c r="E186" s="253">
        <v>62.74</v>
      </c>
      <c r="F186" s="252">
        <v>18.34</v>
      </c>
      <c r="G186" s="252"/>
      <c r="H186" s="254">
        <v>278</v>
      </c>
      <c r="I186" s="255" t="str">
        <f>VLOOKUP(H186,'Vagas de Garagem'!$B$1:$C$327,2,FALSE)</f>
        <v>G2</v>
      </c>
      <c r="J186" s="256">
        <v>171</v>
      </c>
      <c r="K186" s="256" t="str">
        <f>IFERROR(VLOOKUP(J186,Escaninhos!$B$2:$D$212,3,FALSE),0)</f>
        <v>PG2</v>
      </c>
      <c r="L186" s="255">
        <f>IFERROR(VLOOKUP(J186,Escaninhos!$B$2:$D$211,2),0)</f>
        <v>4.78</v>
      </c>
      <c r="M186" s="257">
        <f>VLOOKUP(B186,Piloto!$B$77:$H$401,7,0)</f>
        <v>10204.111344048451</v>
      </c>
      <c r="N186" s="257">
        <f t="shared" si="23"/>
        <v>10204.111344048451</v>
      </c>
      <c r="O186" s="258">
        <f t="shared" si="31"/>
        <v>876125</v>
      </c>
      <c r="P186" s="257">
        <f t="shared" si="24"/>
        <v>35045</v>
      </c>
      <c r="Q186" s="257">
        <f t="shared" si="25"/>
        <v>17522.5</v>
      </c>
      <c r="R186" s="257">
        <f t="shared" si="26"/>
        <v>4380.625</v>
      </c>
      <c r="S186" s="257">
        <f t="shared" si="27"/>
        <v>35045</v>
      </c>
      <c r="T186" s="257">
        <f t="shared" si="28"/>
        <v>43806.25</v>
      </c>
      <c r="U186" s="258">
        <f t="shared" si="29"/>
        <v>328546.875</v>
      </c>
      <c r="V186" s="193"/>
      <c r="W186" s="192">
        <f t="shared" si="30"/>
        <v>547578.125</v>
      </c>
      <c r="X186" t="str">
        <f>VLOOKUP(B186,Piloto!$B$79:$E$401,4,0)</f>
        <v>Contrato</v>
      </c>
      <c r="Y186" s="120"/>
      <c r="Z186" s="120"/>
    </row>
    <row r="187" spans="1:26" ht="23.1" hidden="1" customHeight="1">
      <c r="A187" s="47">
        <v>4</v>
      </c>
      <c r="B187" s="250">
        <v>2004</v>
      </c>
      <c r="C187" s="243">
        <f t="shared" si="32"/>
        <v>50.49</v>
      </c>
      <c r="D187" s="243">
        <f t="shared" si="33"/>
        <v>50.49</v>
      </c>
      <c r="E187" s="244">
        <v>43.06</v>
      </c>
      <c r="F187" s="243">
        <v>7.43</v>
      </c>
      <c r="G187" s="250"/>
      <c r="H187" s="249">
        <v>98</v>
      </c>
      <c r="I187" s="245" t="str">
        <f>VLOOKUP(H187,'Vagas de Garagem'!$B$1:$C$327,2,FALSE)</f>
        <v>SS1</v>
      </c>
      <c r="J187" s="246"/>
      <c r="K187" s="246">
        <f>IFERROR(VLOOKUP(J187,Escaninhos!$B$2:$D$212,3,FALSE),0)</f>
        <v>0</v>
      </c>
      <c r="L187" s="245">
        <f>IFERROR(VLOOKUP(J187,Escaninhos!$B$2:$D$211,2),0)</f>
        <v>0</v>
      </c>
      <c r="M187" s="259">
        <f>VLOOKUP(B187,Piloto!$B$77:$H$401,7,0)</f>
        <v>10347.57377698554</v>
      </c>
      <c r="N187" s="247">
        <f t="shared" si="23"/>
        <v>10347.57377698554</v>
      </c>
      <c r="O187" s="278">
        <f t="shared" si="31"/>
        <v>522448.99999999994</v>
      </c>
      <c r="P187" s="247">
        <f t="shared" si="24"/>
        <v>20897.96</v>
      </c>
      <c r="Q187" s="247">
        <f t="shared" si="25"/>
        <v>10448.98</v>
      </c>
      <c r="R187" s="247">
        <f t="shared" si="26"/>
        <v>2612.2449999999999</v>
      </c>
      <c r="S187" s="247">
        <f t="shared" si="27"/>
        <v>20897.96</v>
      </c>
      <c r="T187" s="247">
        <f t="shared" si="28"/>
        <v>26122.449999999997</v>
      </c>
      <c r="U187" s="248">
        <f t="shared" si="29"/>
        <v>195918.37499999997</v>
      </c>
      <c r="V187" s="190"/>
      <c r="W187" s="188">
        <f t="shared" si="30"/>
        <v>326530.62499999994</v>
      </c>
      <c r="X187" t="str">
        <f>VLOOKUP(B187,Piloto!$B$79:$E$401,4,0)</f>
        <v>Contrato</v>
      </c>
      <c r="Y187" s="120"/>
      <c r="Z187" s="120"/>
    </row>
    <row r="188" spans="1:26" ht="23.1" hidden="1" customHeight="1">
      <c r="A188" s="47">
        <v>5</v>
      </c>
      <c r="B188" s="262">
        <v>2005</v>
      </c>
      <c r="C188" s="261">
        <f t="shared" si="32"/>
        <v>51.78</v>
      </c>
      <c r="D188" s="261">
        <f t="shared" si="33"/>
        <v>51.78</v>
      </c>
      <c r="E188" s="261">
        <v>46.28</v>
      </c>
      <c r="F188" s="262">
        <v>5.5</v>
      </c>
      <c r="G188" s="262"/>
      <c r="H188" s="263">
        <v>115</v>
      </c>
      <c r="I188" s="264" t="str">
        <f>VLOOKUP(H188,'Vagas de Garagem'!$B$1:$C$327,2,FALSE)</f>
        <v>SS1</v>
      </c>
      <c r="J188" s="265"/>
      <c r="K188" s="265">
        <f>IFERROR(VLOOKUP(J188,Escaninhos!$B$2:$D$212,3,FALSE),0)</f>
        <v>0</v>
      </c>
      <c r="L188" s="264">
        <f>IFERROR(VLOOKUP(J188,Escaninhos!$B$2:$D$211,2),0)</f>
        <v>0</v>
      </c>
      <c r="M188" s="260">
        <f>VLOOKUP(B188,Piloto!$B$77:$H$401,7,0)</f>
        <v>10347.566628041715</v>
      </c>
      <c r="N188" s="260">
        <f t="shared" si="23"/>
        <v>10347.566628041715</v>
      </c>
      <c r="O188" s="266">
        <f t="shared" si="31"/>
        <v>535797</v>
      </c>
      <c r="P188" s="260">
        <f t="shared" si="24"/>
        <v>21431.88</v>
      </c>
      <c r="Q188" s="260">
        <f t="shared" si="25"/>
        <v>10715.94</v>
      </c>
      <c r="R188" s="260">
        <f t="shared" si="26"/>
        <v>2678.9850000000001</v>
      </c>
      <c r="S188" s="260">
        <f t="shared" si="27"/>
        <v>21431.88</v>
      </c>
      <c r="T188" s="260">
        <f t="shared" si="28"/>
        <v>26789.850000000002</v>
      </c>
      <c r="U188" s="266">
        <f t="shared" si="29"/>
        <v>200923.875</v>
      </c>
      <c r="V188" s="267"/>
      <c r="W188" s="268">
        <f t="shared" si="30"/>
        <v>334873.125</v>
      </c>
      <c r="X188" t="str">
        <f>VLOOKUP(B188,Piloto!$B$79:$E$401,4,0)</f>
        <v>Fora de venda</v>
      </c>
      <c r="Y188" s="120"/>
      <c r="Z188" s="120"/>
    </row>
    <row r="189" spans="1:26" ht="23.1" hidden="1" customHeight="1">
      <c r="A189" s="47">
        <v>6</v>
      </c>
      <c r="B189" s="262">
        <v>2006</v>
      </c>
      <c r="C189" s="261">
        <f t="shared" si="32"/>
        <v>49.22</v>
      </c>
      <c r="D189" s="261">
        <f t="shared" si="33"/>
        <v>49.22</v>
      </c>
      <c r="E189" s="261">
        <v>44.18</v>
      </c>
      <c r="F189" s="262">
        <v>5.04</v>
      </c>
      <c r="G189" s="262"/>
      <c r="H189" s="263">
        <v>116</v>
      </c>
      <c r="I189" s="264" t="str">
        <f>VLOOKUP(H189,'Vagas de Garagem'!$B$1:$C$327,2,FALSE)</f>
        <v>SS1</v>
      </c>
      <c r="J189" s="265"/>
      <c r="K189" s="265">
        <f>IFERROR(VLOOKUP(J189,Escaninhos!$B$2:$D$212,3,FALSE),0)</f>
        <v>0</v>
      </c>
      <c r="L189" s="264">
        <f>IFERROR(VLOOKUP(J189,Escaninhos!$B$2:$D$211,2),0)</f>
        <v>0</v>
      </c>
      <c r="M189" s="260">
        <f>VLOOKUP(B189,Piloto!$B$77:$H$401,7,0)</f>
        <v>10347.561966680212</v>
      </c>
      <c r="N189" s="260">
        <f t="shared" si="23"/>
        <v>10347.561966680212</v>
      </c>
      <c r="O189" s="266">
        <f t="shared" si="31"/>
        <v>509307.00000000006</v>
      </c>
      <c r="P189" s="260">
        <f t="shared" si="24"/>
        <v>20372.280000000002</v>
      </c>
      <c r="Q189" s="260">
        <f t="shared" si="25"/>
        <v>10186.140000000001</v>
      </c>
      <c r="R189" s="260">
        <f t="shared" si="26"/>
        <v>2546.5350000000003</v>
      </c>
      <c r="S189" s="260">
        <f t="shared" si="27"/>
        <v>20372.280000000002</v>
      </c>
      <c r="T189" s="260">
        <f t="shared" si="28"/>
        <v>25465.350000000006</v>
      </c>
      <c r="U189" s="266">
        <f t="shared" si="29"/>
        <v>190990.12500000003</v>
      </c>
      <c r="V189" s="267"/>
      <c r="W189" s="268">
        <f t="shared" si="30"/>
        <v>318316.87500000006</v>
      </c>
      <c r="X189" t="str">
        <f>VLOOKUP(B189,Piloto!$B$79:$E$401,4,0)</f>
        <v>Fora de venda</v>
      </c>
      <c r="Y189" s="120"/>
      <c r="Z189" s="120"/>
    </row>
    <row r="190" spans="1:26" ht="23.1" hidden="1" customHeight="1">
      <c r="A190" s="47">
        <v>7</v>
      </c>
      <c r="B190" s="251">
        <v>2007</v>
      </c>
      <c r="C190" s="237">
        <f t="shared" si="32"/>
        <v>113.82000000000001</v>
      </c>
      <c r="D190" s="237">
        <f t="shared" si="33"/>
        <v>108.03</v>
      </c>
      <c r="E190" s="237">
        <v>89.25</v>
      </c>
      <c r="F190" s="251">
        <v>18.78</v>
      </c>
      <c r="G190" s="251"/>
      <c r="H190" s="238" t="s">
        <v>544</v>
      </c>
      <c r="I190" s="239" t="str">
        <f>VLOOKUP(H190,'Vagas de Garagem'!$B$1:$C$327,2,FALSE)</f>
        <v>G3</v>
      </c>
      <c r="J190" s="240">
        <v>197</v>
      </c>
      <c r="K190" s="240" t="str">
        <f>IFERROR(VLOOKUP(J190,Escaninhos!$B$2:$D$212,3,FALSE),0)</f>
        <v>PG3</v>
      </c>
      <c r="L190" s="239">
        <f>IFERROR(VLOOKUP(J190,Escaninhos!$B$2:$D$211,2),0)</f>
        <v>5.79</v>
      </c>
      <c r="M190" s="241">
        <f>VLOOKUP(B190,Piloto!$B$77:$H$401,7,0)</f>
        <v>10516.842382709541</v>
      </c>
      <c r="N190" s="241">
        <f t="shared" si="23"/>
        <v>10516.842382709541</v>
      </c>
      <c r="O190" s="242">
        <f t="shared" si="31"/>
        <v>1197027</v>
      </c>
      <c r="P190" s="241">
        <f t="shared" si="24"/>
        <v>47881.08</v>
      </c>
      <c r="Q190" s="241">
        <f t="shared" si="25"/>
        <v>23940.54</v>
      </c>
      <c r="R190" s="241">
        <f t="shared" si="26"/>
        <v>5985.1350000000002</v>
      </c>
      <c r="S190" s="241">
        <f t="shared" si="27"/>
        <v>47881.08</v>
      </c>
      <c r="T190" s="241">
        <f t="shared" si="28"/>
        <v>59851.350000000006</v>
      </c>
      <c r="U190" s="242">
        <f t="shared" si="29"/>
        <v>448885.12500000006</v>
      </c>
      <c r="V190" s="191"/>
      <c r="W190" s="186">
        <f t="shared" si="30"/>
        <v>748141.875</v>
      </c>
      <c r="X190" t="str">
        <f>VLOOKUP(B190,Piloto!$B$79:$E$401,4,0)</f>
        <v>Contrato</v>
      </c>
      <c r="Y190" s="120"/>
      <c r="Z190" s="120"/>
    </row>
    <row r="191" spans="1:26" ht="23.1" customHeight="1">
      <c r="A191" s="47">
        <v>8</v>
      </c>
      <c r="B191" s="527">
        <v>2008</v>
      </c>
      <c r="C191" s="244">
        <f t="shared" si="32"/>
        <v>82.53</v>
      </c>
      <c r="D191" s="244">
        <f t="shared" si="33"/>
        <v>77.459999999999994</v>
      </c>
      <c r="E191" s="253">
        <v>64.739999999999995</v>
      </c>
      <c r="F191" s="252">
        <v>12.72</v>
      </c>
      <c r="G191" s="527"/>
      <c r="H191" s="249">
        <v>280</v>
      </c>
      <c r="I191" s="245" t="str">
        <f>VLOOKUP(H191,'Vagas de Garagem'!$B$1:$C$327,2,FALSE)</f>
        <v>G2</v>
      </c>
      <c r="J191" s="246">
        <v>173</v>
      </c>
      <c r="K191" s="246" t="str">
        <f>IFERROR(VLOOKUP(J191,Escaninhos!$B$2:$D$212,3,FALSE),0)</f>
        <v>PG2</v>
      </c>
      <c r="L191" s="245">
        <f>IFERROR(VLOOKUP(J191,Escaninhos!$B$2:$D$211,2),0)</f>
        <v>5.07</v>
      </c>
      <c r="M191" s="257">
        <f>VLOOKUP(B191,Piloto!$B$77:$H$401,7,0)</f>
        <v>10204.119714043378</v>
      </c>
      <c r="N191" s="257">
        <f t="shared" si="23"/>
        <v>10204.119714043378</v>
      </c>
      <c r="O191" s="278">
        <f t="shared" si="31"/>
        <v>842146</v>
      </c>
      <c r="P191" s="259">
        <f t="shared" si="24"/>
        <v>33685.840000000004</v>
      </c>
      <c r="Q191" s="259">
        <f t="shared" si="25"/>
        <v>16842.920000000002</v>
      </c>
      <c r="R191" s="259">
        <f t="shared" si="26"/>
        <v>4210.7300000000005</v>
      </c>
      <c r="S191" s="259">
        <f t="shared" si="27"/>
        <v>33685.840000000004</v>
      </c>
      <c r="T191" s="259">
        <f t="shared" si="28"/>
        <v>42107.3</v>
      </c>
      <c r="U191" s="278">
        <f t="shared" si="29"/>
        <v>315804.75000000006</v>
      </c>
      <c r="V191" s="528"/>
      <c r="W191" s="280">
        <f t="shared" si="30"/>
        <v>526341.25</v>
      </c>
      <c r="X191" t="str">
        <f>VLOOKUP(B191,Piloto!$B$79:$E$401,4,0)</f>
        <v>Disponível</v>
      </c>
      <c r="Y191" s="120"/>
      <c r="Z191" s="120"/>
    </row>
    <row r="192" spans="1:26" ht="23.1" hidden="1" customHeight="1">
      <c r="A192" s="47">
        <v>9</v>
      </c>
      <c r="B192" s="262">
        <v>2009</v>
      </c>
      <c r="C192" s="261">
        <f t="shared" si="32"/>
        <v>72.14</v>
      </c>
      <c r="D192" s="261">
        <f t="shared" si="33"/>
        <v>72.14</v>
      </c>
      <c r="E192" s="261">
        <v>66.09</v>
      </c>
      <c r="F192" s="262">
        <v>6.05</v>
      </c>
      <c r="G192" s="262"/>
      <c r="H192" s="263">
        <v>107</v>
      </c>
      <c r="I192" s="264" t="str">
        <f>VLOOKUP(H192,'Vagas de Garagem'!$B$1:$C$327,2,FALSE)</f>
        <v>SS1</v>
      </c>
      <c r="J192" s="265"/>
      <c r="K192" s="265">
        <f>IFERROR(VLOOKUP(J192,Escaninhos!$B$2:$D$212,3,FALSE),0)</f>
        <v>0</v>
      </c>
      <c r="L192" s="264">
        <f>IFERROR(VLOOKUP(J192,Escaninhos!$B$2:$D$211,2),0)</f>
        <v>0</v>
      </c>
      <c r="M192" s="260">
        <f>VLOOKUP(B192,Piloto!$B$77:$H$401,7,0)</f>
        <v>10204.116994732465</v>
      </c>
      <c r="N192" s="260">
        <f t="shared" si="23"/>
        <v>10204.116994732465</v>
      </c>
      <c r="O192" s="266">
        <f t="shared" si="31"/>
        <v>736125</v>
      </c>
      <c r="P192" s="260">
        <f t="shared" si="24"/>
        <v>29445</v>
      </c>
      <c r="Q192" s="260">
        <f t="shared" si="25"/>
        <v>14722.5</v>
      </c>
      <c r="R192" s="260">
        <f t="shared" si="26"/>
        <v>3680.625</v>
      </c>
      <c r="S192" s="260">
        <f t="shared" si="27"/>
        <v>29445</v>
      </c>
      <c r="T192" s="260">
        <f t="shared" si="28"/>
        <v>36806.25</v>
      </c>
      <c r="U192" s="266">
        <f t="shared" si="29"/>
        <v>276046.875</v>
      </c>
      <c r="V192" s="267"/>
      <c r="W192" s="268">
        <f t="shared" si="30"/>
        <v>460078.125</v>
      </c>
      <c r="X192" t="str">
        <f>VLOOKUP(B192,Piloto!$B$79:$E$401,4,0)</f>
        <v>Fora de venda</v>
      </c>
      <c r="Y192" s="120"/>
      <c r="Z192" s="120"/>
    </row>
    <row r="193" spans="1:26" ht="22.5" hidden="1" customHeight="1">
      <c r="A193" s="47">
        <v>10</v>
      </c>
      <c r="B193" s="250">
        <v>2010</v>
      </c>
      <c r="C193" s="243">
        <f t="shared" si="32"/>
        <v>50.25</v>
      </c>
      <c r="D193" s="243">
        <f t="shared" si="33"/>
        <v>50.25</v>
      </c>
      <c r="E193" s="244">
        <v>42.98</v>
      </c>
      <c r="F193" s="243">
        <v>7.27</v>
      </c>
      <c r="G193" s="250"/>
      <c r="H193" s="249">
        <v>132</v>
      </c>
      <c r="I193" s="245" t="str">
        <f>VLOOKUP(H193,'Vagas de Garagem'!$B$1:$C$327,2,FALSE)</f>
        <v>SS1</v>
      </c>
      <c r="J193" s="246"/>
      <c r="K193" s="246">
        <f>IFERROR(VLOOKUP(J193,Escaninhos!$B$2:$D$212,3,FALSE),0)</f>
        <v>0</v>
      </c>
      <c r="L193" s="245">
        <f>IFERROR(VLOOKUP(J193,Escaninhos!$B$2:$D$211,2),0)</f>
        <v>0</v>
      </c>
      <c r="M193" s="259">
        <f>VLOOKUP(B193,Piloto!$B$77:$H$401,7,0)</f>
        <v>10347.562189054726</v>
      </c>
      <c r="N193" s="247">
        <f t="shared" si="23"/>
        <v>10347.562189054726</v>
      </c>
      <c r="O193" s="278">
        <f t="shared" si="31"/>
        <v>519965</v>
      </c>
      <c r="P193" s="247">
        <f t="shared" si="24"/>
        <v>20798.600000000002</v>
      </c>
      <c r="Q193" s="247">
        <f t="shared" si="25"/>
        <v>10399.300000000001</v>
      </c>
      <c r="R193" s="247">
        <f t="shared" si="26"/>
        <v>2599.8250000000003</v>
      </c>
      <c r="S193" s="247">
        <f t="shared" si="27"/>
        <v>20798.600000000002</v>
      </c>
      <c r="T193" s="247">
        <f t="shared" si="28"/>
        <v>25998.25</v>
      </c>
      <c r="U193" s="248">
        <f t="shared" si="29"/>
        <v>194986.875</v>
      </c>
      <c r="V193" s="190"/>
      <c r="W193" s="188">
        <f t="shared" si="30"/>
        <v>324978.125</v>
      </c>
      <c r="X193" t="str">
        <f>VLOOKUP(B193,Piloto!$B$79:$E$401,4,0)</f>
        <v>Contrato</v>
      </c>
      <c r="Y193" s="120"/>
      <c r="Z193" s="120"/>
    </row>
    <row r="194" spans="1:26" ht="22.5" hidden="1" customHeight="1">
      <c r="A194" s="47">
        <v>1</v>
      </c>
      <c r="B194" s="252">
        <v>2101</v>
      </c>
      <c r="C194" s="253">
        <f t="shared" si="32"/>
        <v>85.73</v>
      </c>
      <c r="D194" s="253">
        <f t="shared" si="33"/>
        <v>81.67</v>
      </c>
      <c r="E194" s="253">
        <v>63.57</v>
      </c>
      <c r="F194" s="252">
        <v>18.100000000000001</v>
      </c>
      <c r="G194" s="252"/>
      <c r="H194" s="254">
        <v>281</v>
      </c>
      <c r="I194" s="255" t="str">
        <f>VLOOKUP(H194,'Vagas de Garagem'!$B$1:$C$327,2,FALSE)</f>
        <v>G2</v>
      </c>
      <c r="J194" s="256">
        <v>174</v>
      </c>
      <c r="K194" s="256" t="str">
        <f>IFERROR(VLOOKUP(J194,Escaninhos!$B$2:$D$212,3,FALSE),0)</f>
        <v>PG2</v>
      </c>
      <c r="L194" s="255">
        <f>IFERROR(VLOOKUP(J194,Escaninhos!$B$2:$D$211,2),0)</f>
        <v>4.0599999999999996</v>
      </c>
      <c r="M194" s="257">
        <f>VLOOKUP(B194,Piloto!$B$77:$H$401,7,0)</f>
        <v>10204.117578443951</v>
      </c>
      <c r="N194" s="257">
        <f t="shared" si="23"/>
        <v>10204.117578443951</v>
      </c>
      <c r="O194" s="258">
        <f t="shared" si="31"/>
        <v>874799</v>
      </c>
      <c r="P194" s="257">
        <f t="shared" si="24"/>
        <v>34991.96</v>
      </c>
      <c r="Q194" s="257">
        <f t="shared" si="25"/>
        <v>17495.98</v>
      </c>
      <c r="R194" s="257">
        <f t="shared" si="26"/>
        <v>4373.9949999999999</v>
      </c>
      <c r="S194" s="257">
        <f t="shared" si="27"/>
        <v>34991.96</v>
      </c>
      <c r="T194" s="257">
        <f t="shared" si="28"/>
        <v>43739.950000000004</v>
      </c>
      <c r="U194" s="258">
        <f t="shared" si="29"/>
        <v>328049.625</v>
      </c>
      <c r="V194" s="193"/>
      <c r="W194" s="192">
        <f t="shared" si="30"/>
        <v>546749.375</v>
      </c>
      <c r="X194" t="str">
        <f>VLOOKUP(B194,Piloto!$B$79:$E$401,4,0)</f>
        <v>Contrato</v>
      </c>
      <c r="Y194" s="120"/>
      <c r="Z194" s="120"/>
    </row>
    <row r="195" spans="1:26" ht="22.5" hidden="1" customHeight="1">
      <c r="A195" s="47">
        <v>2</v>
      </c>
      <c r="B195" s="251">
        <v>2102</v>
      </c>
      <c r="C195" s="237">
        <f t="shared" si="32"/>
        <v>80.84</v>
      </c>
      <c r="D195" s="237">
        <f t="shared" si="33"/>
        <v>76.64</v>
      </c>
      <c r="E195" s="237">
        <v>61.99</v>
      </c>
      <c r="F195" s="251">
        <v>14.65</v>
      </c>
      <c r="G195" s="251"/>
      <c r="H195" s="238">
        <v>282</v>
      </c>
      <c r="I195" s="239" t="str">
        <f>VLOOKUP(H195,'Vagas de Garagem'!$B$1:$C$327,2,FALSE)</f>
        <v>G2</v>
      </c>
      <c r="J195" s="240">
        <v>176</v>
      </c>
      <c r="K195" s="240" t="str">
        <f>IFERROR(VLOOKUP(J195,Escaninhos!$B$2:$D$212,3,FALSE),0)</f>
        <v>PG2</v>
      </c>
      <c r="L195" s="239">
        <f>IFERROR(VLOOKUP(J195,Escaninhos!$B$2:$D$211,2),0)</f>
        <v>4.2</v>
      </c>
      <c r="M195" s="241">
        <f>VLOOKUP(B195,Piloto!$B$77:$H$401,7,0)</f>
        <v>10516.848095002473</v>
      </c>
      <c r="N195" s="241">
        <f t="shared" si="23"/>
        <v>10516.848095002473</v>
      </c>
      <c r="O195" s="242">
        <f t="shared" si="31"/>
        <v>850182</v>
      </c>
      <c r="P195" s="241">
        <f t="shared" si="24"/>
        <v>34007.279999999999</v>
      </c>
      <c r="Q195" s="241">
        <f t="shared" si="25"/>
        <v>17003.64</v>
      </c>
      <c r="R195" s="241">
        <f t="shared" si="26"/>
        <v>4250.91</v>
      </c>
      <c r="S195" s="241">
        <f t="shared" si="27"/>
        <v>34007.279999999999</v>
      </c>
      <c r="T195" s="241">
        <f t="shared" si="28"/>
        <v>42509.100000000006</v>
      </c>
      <c r="U195" s="242">
        <f t="shared" si="29"/>
        <v>318818.25</v>
      </c>
      <c r="V195" s="191"/>
      <c r="W195" s="186">
        <f t="shared" si="30"/>
        <v>531363.75</v>
      </c>
      <c r="X195" t="str">
        <f>VLOOKUP(B195,Piloto!$B$79:$E$401,4,0)</f>
        <v>Contrato</v>
      </c>
      <c r="Y195" s="120"/>
      <c r="Z195" s="120"/>
    </row>
    <row r="196" spans="1:26" ht="22.5" hidden="1" customHeight="1">
      <c r="A196" s="47">
        <v>3</v>
      </c>
      <c r="B196" s="252">
        <v>2103</v>
      </c>
      <c r="C196" s="253">
        <f t="shared" si="32"/>
        <v>84.710000000000008</v>
      </c>
      <c r="D196" s="253">
        <f t="shared" si="33"/>
        <v>80.45</v>
      </c>
      <c r="E196" s="253">
        <v>62.74</v>
      </c>
      <c r="F196" s="252">
        <v>17.71</v>
      </c>
      <c r="G196" s="252"/>
      <c r="H196" s="254">
        <v>236</v>
      </c>
      <c r="I196" s="255" t="str">
        <f>VLOOKUP(H196,'Vagas de Garagem'!$B$1:$C$327,2,FALSE)</f>
        <v>G1</v>
      </c>
      <c r="J196" s="256">
        <v>119</v>
      </c>
      <c r="K196" s="256" t="str">
        <f>IFERROR(VLOOKUP(J196,Escaninhos!$B$2:$D$212,3,FALSE),0)</f>
        <v>PG1</v>
      </c>
      <c r="L196" s="255">
        <f>IFERROR(VLOOKUP(J196,Escaninhos!$B$2:$D$211,2),0)</f>
        <v>4.26</v>
      </c>
      <c r="M196" s="257">
        <f>VLOOKUP(B196,Piloto!$B$77:$H$401,7,0)</f>
        <v>10204.119938614094</v>
      </c>
      <c r="N196" s="257">
        <f>O196/C196</f>
        <v>10204.119938614094</v>
      </c>
      <c r="O196" s="258">
        <f t="shared" si="31"/>
        <v>864391</v>
      </c>
      <c r="P196" s="257">
        <f t="shared" si="24"/>
        <v>34575.64</v>
      </c>
      <c r="Q196" s="257">
        <f t="shared" si="25"/>
        <v>17287.82</v>
      </c>
      <c r="R196" s="257">
        <f t="shared" si="26"/>
        <v>4321.9549999999999</v>
      </c>
      <c r="S196" s="257">
        <f t="shared" si="27"/>
        <v>34575.64</v>
      </c>
      <c r="T196" s="257">
        <f t="shared" si="28"/>
        <v>43219.55</v>
      </c>
      <c r="U196" s="258">
        <f t="shared" si="29"/>
        <v>324146.625</v>
      </c>
      <c r="V196" s="193"/>
      <c r="W196" s="192">
        <f t="shared" si="30"/>
        <v>540244.375</v>
      </c>
      <c r="X196" t="str">
        <f>VLOOKUP(B196,Piloto!$B$79:$E$401,4,0)</f>
        <v>Fora de venda</v>
      </c>
      <c r="Y196" s="120"/>
      <c r="Z196" s="120"/>
    </row>
    <row r="197" spans="1:26" ht="22.5" hidden="1" customHeight="1">
      <c r="A197" s="47">
        <v>4</v>
      </c>
      <c r="B197" s="250">
        <v>2104</v>
      </c>
      <c r="C197" s="243">
        <f t="shared" si="32"/>
        <v>50.49</v>
      </c>
      <c r="D197" s="243">
        <f t="shared" si="33"/>
        <v>50.49</v>
      </c>
      <c r="E197" s="244">
        <v>43.06</v>
      </c>
      <c r="F197" s="250">
        <v>7.43</v>
      </c>
      <c r="G197" s="250"/>
      <c r="H197" s="249">
        <v>133</v>
      </c>
      <c r="I197" s="245" t="str">
        <f>VLOOKUP(H197,'Vagas de Garagem'!$B$1:$C$327,2,FALSE)</f>
        <v>SS1</v>
      </c>
      <c r="J197" s="246"/>
      <c r="K197" s="246">
        <f>IFERROR(VLOOKUP(J197,Escaninhos!$B$2:$D$212,3,FALSE),0)</f>
        <v>0</v>
      </c>
      <c r="L197" s="245">
        <f>IFERROR(VLOOKUP(J197,Escaninhos!$B$2:$D$211,2),0)</f>
        <v>0</v>
      </c>
      <c r="M197" s="259">
        <f>VLOOKUP(B197,Piloto!$B$77:$H$401,7,0)</f>
        <v>10347.57377698554</v>
      </c>
      <c r="N197" s="247">
        <f t="shared" si="23"/>
        <v>10347.57377698554</v>
      </c>
      <c r="O197" s="278">
        <f t="shared" si="31"/>
        <v>522448.99999999994</v>
      </c>
      <c r="P197" s="247">
        <f t="shared" si="24"/>
        <v>20897.96</v>
      </c>
      <c r="Q197" s="247">
        <f t="shared" si="25"/>
        <v>10448.98</v>
      </c>
      <c r="R197" s="247">
        <f t="shared" si="26"/>
        <v>2612.2449999999999</v>
      </c>
      <c r="S197" s="247">
        <f t="shared" si="27"/>
        <v>20897.96</v>
      </c>
      <c r="T197" s="247">
        <f t="shared" si="28"/>
        <v>26122.449999999997</v>
      </c>
      <c r="U197" s="248">
        <f t="shared" si="29"/>
        <v>195918.37499999997</v>
      </c>
      <c r="V197" s="190"/>
      <c r="W197" s="188">
        <f t="shared" si="30"/>
        <v>326530.62499999994</v>
      </c>
      <c r="X197" t="str">
        <f>VLOOKUP(B197,Piloto!$B$79:$E$401,4,0)</f>
        <v>Contrato</v>
      </c>
      <c r="Y197" s="120"/>
      <c r="Z197" s="120"/>
    </row>
    <row r="198" spans="1:26" ht="21.95" hidden="1" customHeight="1">
      <c r="A198" s="47">
        <v>5</v>
      </c>
      <c r="B198" s="262">
        <v>2105</v>
      </c>
      <c r="C198" s="261">
        <f t="shared" si="32"/>
        <v>51.78</v>
      </c>
      <c r="D198" s="261">
        <f t="shared" si="33"/>
        <v>51.78</v>
      </c>
      <c r="E198" s="261">
        <v>46.28</v>
      </c>
      <c r="F198" s="262">
        <v>5.5</v>
      </c>
      <c r="G198" s="262"/>
      <c r="H198" s="263">
        <v>112</v>
      </c>
      <c r="I198" s="264" t="str">
        <f>VLOOKUP(H198,'Vagas de Garagem'!$B$1:$C$327,2,FALSE)</f>
        <v>SS1</v>
      </c>
      <c r="J198" s="265"/>
      <c r="K198" s="265">
        <f>IFERROR(VLOOKUP(J198,Escaninhos!$B$2:$D$212,3,FALSE),0)</f>
        <v>0</v>
      </c>
      <c r="L198" s="264">
        <f>IFERROR(VLOOKUP(J198,Escaninhos!$B$2:$D$211,2),0)</f>
        <v>0</v>
      </c>
      <c r="M198" s="260">
        <f>VLOOKUP(B198,Piloto!$B$77:$H$401,7,0)</f>
        <v>10347.566628041715</v>
      </c>
      <c r="N198" s="260">
        <f t="shared" si="23"/>
        <v>10347.566628041715</v>
      </c>
      <c r="O198" s="266">
        <f t="shared" si="31"/>
        <v>535797</v>
      </c>
      <c r="P198" s="260">
        <f t="shared" si="24"/>
        <v>21431.88</v>
      </c>
      <c r="Q198" s="260">
        <f t="shared" si="25"/>
        <v>10715.94</v>
      </c>
      <c r="R198" s="260">
        <f t="shared" si="26"/>
        <v>2678.9850000000001</v>
      </c>
      <c r="S198" s="260">
        <f t="shared" si="27"/>
        <v>21431.88</v>
      </c>
      <c r="T198" s="260">
        <f t="shared" si="28"/>
        <v>26789.850000000002</v>
      </c>
      <c r="U198" s="266">
        <f t="shared" si="29"/>
        <v>200923.875</v>
      </c>
      <c r="V198" s="267"/>
      <c r="W198" s="268">
        <f t="shared" si="30"/>
        <v>334873.125</v>
      </c>
      <c r="X198" t="str">
        <f>VLOOKUP(B198,Piloto!$B$79:$E$401,4,0)</f>
        <v>Fora de venda</v>
      </c>
      <c r="Y198" s="120"/>
      <c r="Z198" s="120"/>
    </row>
    <row r="199" spans="1:26" ht="22.5" hidden="1" customHeight="1">
      <c r="A199" s="47">
        <v>6</v>
      </c>
      <c r="B199" s="250">
        <v>2106</v>
      </c>
      <c r="C199" s="243">
        <f t="shared" si="32"/>
        <v>49.22</v>
      </c>
      <c r="D199" s="243">
        <f t="shared" si="33"/>
        <v>49.22</v>
      </c>
      <c r="E199" s="244">
        <v>44.18</v>
      </c>
      <c r="F199" s="243">
        <v>5.04</v>
      </c>
      <c r="G199" s="250"/>
      <c r="H199" s="249">
        <v>135</v>
      </c>
      <c r="I199" s="245" t="str">
        <f>VLOOKUP(H199,'Vagas de Garagem'!$B$1:$C$327,2,FALSE)</f>
        <v>SS1</v>
      </c>
      <c r="J199" s="246"/>
      <c r="K199" s="246">
        <f>IFERROR(VLOOKUP(J199,Escaninhos!$B$2:$D$212,3,FALSE),0)</f>
        <v>0</v>
      </c>
      <c r="L199" s="245">
        <f>IFERROR(VLOOKUP(J199,Escaninhos!$B$2:$D$211,2),0)</f>
        <v>0</v>
      </c>
      <c r="M199" s="259">
        <f>VLOOKUP(B199,Piloto!$B$77:$H$401,7,0)</f>
        <v>10347.561966680212</v>
      </c>
      <c r="N199" s="247">
        <f t="shared" si="23"/>
        <v>10347.561966680212</v>
      </c>
      <c r="O199" s="278">
        <f t="shared" si="31"/>
        <v>509307.00000000006</v>
      </c>
      <c r="P199" s="247">
        <f t="shared" si="24"/>
        <v>20372.280000000002</v>
      </c>
      <c r="Q199" s="247">
        <f t="shared" si="25"/>
        <v>10186.140000000001</v>
      </c>
      <c r="R199" s="247">
        <f t="shared" si="26"/>
        <v>2546.5350000000003</v>
      </c>
      <c r="S199" s="247">
        <f t="shared" si="27"/>
        <v>20372.280000000002</v>
      </c>
      <c r="T199" s="247">
        <f t="shared" si="28"/>
        <v>25465.350000000006</v>
      </c>
      <c r="U199" s="248">
        <f t="shared" si="29"/>
        <v>190990.12500000003</v>
      </c>
      <c r="V199" s="190"/>
      <c r="W199" s="188">
        <f t="shared" si="30"/>
        <v>318316.87500000006</v>
      </c>
      <c r="X199" t="str">
        <f>VLOOKUP(B199,Piloto!$B$79:$E$401,4,0)</f>
        <v>Contrato</v>
      </c>
      <c r="Y199" s="120"/>
      <c r="Z199" s="120"/>
    </row>
    <row r="200" spans="1:26" ht="22.5" customHeight="1">
      <c r="A200" s="47">
        <v>7</v>
      </c>
      <c r="B200" s="251">
        <v>2107</v>
      </c>
      <c r="C200" s="237">
        <f t="shared" si="32"/>
        <v>114.39</v>
      </c>
      <c r="D200" s="237">
        <f t="shared" si="33"/>
        <v>108.53</v>
      </c>
      <c r="E200" s="237">
        <v>89.25</v>
      </c>
      <c r="F200" s="251">
        <v>19.28</v>
      </c>
      <c r="G200" s="251"/>
      <c r="H200" s="238" t="s">
        <v>568</v>
      </c>
      <c r="I200" s="239" t="str">
        <f>VLOOKUP(H200,'Vagas de Garagem'!$B$1:$C$327,2,FALSE)</f>
        <v>G3</v>
      </c>
      <c r="J200" s="240">
        <v>198</v>
      </c>
      <c r="K200" s="240" t="str">
        <f>IFERROR(VLOOKUP(J200,Escaninhos!$B$2:$D$212,3,FALSE),0)</f>
        <v>PG3</v>
      </c>
      <c r="L200" s="239">
        <f>IFERROR(VLOOKUP(J200,Escaninhos!$B$2:$D$211,2),0)</f>
        <v>5.86</v>
      </c>
      <c r="M200" s="241">
        <f>VLOOKUP(B200,Piloto!$B$77:$H$401,7,0)</f>
        <v>10516.845878136201</v>
      </c>
      <c r="N200" s="241">
        <f t="shared" si="23"/>
        <v>10516.845878136201</v>
      </c>
      <c r="O200" s="242">
        <f t="shared" si="31"/>
        <v>1203022</v>
      </c>
      <c r="P200" s="241">
        <f t="shared" si="24"/>
        <v>48120.88</v>
      </c>
      <c r="Q200" s="241">
        <f t="shared" si="25"/>
        <v>24060.44</v>
      </c>
      <c r="R200" s="241">
        <f t="shared" si="26"/>
        <v>6015.11</v>
      </c>
      <c r="S200" s="241">
        <f t="shared" si="27"/>
        <v>48120.88</v>
      </c>
      <c r="T200" s="241">
        <f t="shared" si="28"/>
        <v>60151.100000000006</v>
      </c>
      <c r="U200" s="242">
        <f t="shared" si="29"/>
        <v>451133.24999999994</v>
      </c>
      <c r="V200" s="191"/>
      <c r="W200" s="186">
        <f t="shared" si="30"/>
        <v>751888.75</v>
      </c>
      <c r="X200" t="str">
        <f>VLOOKUP(B200,Piloto!$B$79:$E$401,4,0)</f>
        <v>Disponível</v>
      </c>
      <c r="Y200" s="120"/>
      <c r="Z200" s="120"/>
    </row>
    <row r="201" spans="1:26" ht="22.5" hidden="1" customHeight="1">
      <c r="A201" s="47">
        <v>8</v>
      </c>
      <c r="B201" s="252">
        <v>2108</v>
      </c>
      <c r="C201" s="253">
        <f t="shared" si="32"/>
        <v>82.089999999999989</v>
      </c>
      <c r="D201" s="253">
        <f t="shared" si="33"/>
        <v>77.459999999999994</v>
      </c>
      <c r="E201" s="253">
        <v>64.739999999999995</v>
      </c>
      <c r="F201" s="252">
        <v>12.72</v>
      </c>
      <c r="G201" s="252"/>
      <c r="H201" s="254">
        <v>189</v>
      </c>
      <c r="I201" s="255" t="str">
        <f>VLOOKUP(H201,'Vagas de Garagem'!$B$1:$C$327,2,FALSE)</f>
        <v>G1</v>
      </c>
      <c r="J201" s="256">
        <v>95</v>
      </c>
      <c r="K201" s="256" t="str">
        <f>IFERROR(VLOOKUP(J201,Escaninhos!$B$2:$D$212,3,FALSE),0)</f>
        <v>PG1</v>
      </c>
      <c r="L201" s="255">
        <f>IFERROR(VLOOKUP(J201,Escaninhos!$B$2:$D$211,2),0)</f>
        <v>4.63</v>
      </c>
      <c r="M201" s="257">
        <f>VLOOKUP(B201,Piloto!$B$77:$H$401,7,0)</f>
        <v>10204.117432086736</v>
      </c>
      <c r="N201" s="257">
        <f t="shared" si="23"/>
        <v>10204.117432086736</v>
      </c>
      <c r="O201" s="258">
        <f t="shared" si="31"/>
        <v>837656</v>
      </c>
      <c r="P201" s="257">
        <f t="shared" si="24"/>
        <v>33506.239999999998</v>
      </c>
      <c r="Q201" s="257">
        <f t="shared" si="25"/>
        <v>16753.12</v>
      </c>
      <c r="R201" s="257">
        <f t="shared" si="26"/>
        <v>4188.28</v>
      </c>
      <c r="S201" s="257">
        <f t="shared" si="27"/>
        <v>33506.239999999998</v>
      </c>
      <c r="T201" s="257">
        <f t="shared" si="28"/>
        <v>41882.800000000003</v>
      </c>
      <c r="U201" s="258">
        <f t="shared" si="29"/>
        <v>314121</v>
      </c>
      <c r="V201" s="193"/>
      <c r="W201" s="192">
        <f t="shared" si="30"/>
        <v>523535</v>
      </c>
      <c r="X201" t="str">
        <f>VLOOKUP(B201,Piloto!$B$79:$E$401,4,0)</f>
        <v>Contrato</v>
      </c>
      <c r="Y201" s="120"/>
      <c r="Z201" s="120"/>
    </row>
    <row r="202" spans="1:26" ht="22.5" customHeight="1">
      <c r="A202" s="47">
        <v>9</v>
      </c>
      <c r="B202" s="250">
        <v>2109</v>
      </c>
      <c r="C202" s="243">
        <f t="shared" si="32"/>
        <v>80.790000000000006</v>
      </c>
      <c r="D202" s="243">
        <f t="shared" si="33"/>
        <v>72.14</v>
      </c>
      <c r="E202" s="244">
        <v>66.09</v>
      </c>
      <c r="F202" s="250">
        <v>6.05</v>
      </c>
      <c r="G202" s="250"/>
      <c r="H202" s="249">
        <v>251</v>
      </c>
      <c r="I202" s="245" t="str">
        <f>VLOOKUP(H202,'Vagas de Garagem'!$B$1:$C$327,2,FALSE)</f>
        <v>G2</v>
      </c>
      <c r="J202" s="246">
        <v>182</v>
      </c>
      <c r="K202" s="246" t="str">
        <f>IFERROR(VLOOKUP(J202,Escaninhos!$B$2:$D$212,3,FALSE),0)</f>
        <v>PG2</v>
      </c>
      <c r="L202" s="245">
        <f>IFERROR(VLOOKUP(J202,Escaninhos!$B$2:$D$211,2),0)</f>
        <v>8.65</v>
      </c>
      <c r="M202" s="259">
        <f>VLOOKUP(B202,Piloto!$B$77:$H$401,7,0)</f>
        <v>10204.121797252134</v>
      </c>
      <c r="N202" s="247">
        <f t="shared" si="23"/>
        <v>10204.121797252134</v>
      </c>
      <c r="O202" s="278">
        <f t="shared" si="31"/>
        <v>824390.99999999988</v>
      </c>
      <c r="P202" s="247">
        <f t="shared" si="24"/>
        <v>32975.64</v>
      </c>
      <c r="Q202" s="247">
        <f t="shared" si="25"/>
        <v>16487.82</v>
      </c>
      <c r="R202" s="247">
        <f t="shared" si="26"/>
        <v>4121.9549999999999</v>
      </c>
      <c r="S202" s="247">
        <f t="shared" si="27"/>
        <v>32975.64</v>
      </c>
      <c r="T202" s="247">
        <f t="shared" si="28"/>
        <v>41219.549999999996</v>
      </c>
      <c r="U202" s="248">
        <f t="shared" si="29"/>
        <v>309146.625</v>
      </c>
      <c r="V202" s="190"/>
      <c r="W202" s="188">
        <f t="shared" si="30"/>
        <v>515244.37499999994</v>
      </c>
      <c r="X202" t="str">
        <f>VLOOKUP(B202,Piloto!$B$79:$E$401,4,0)</f>
        <v>Disponível</v>
      </c>
      <c r="Y202" s="120"/>
      <c r="Z202" s="120"/>
    </row>
    <row r="203" spans="1:26" ht="22.5" hidden="1" customHeight="1">
      <c r="A203" s="47">
        <v>10</v>
      </c>
      <c r="B203" s="250">
        <v>2110</v>
      </c>
      <c r="C203" s="243">
        <f t="shared" si="32"/>
        <v>50.25</v>
      </c>
      <c r="D203" s="243">
        <f t="shared" si="33"/>
        <v>50.25</v>
      </c>
      <c r="E203" s="244">
        <v>42.98</v>
      </c>
      <c r="F203" s="250">
        <v>7.27</v>
      </c>
      <c r="G203" s="250"/>
      <c r="H203" s="249">
        <v>136</v>
      </c>
      <c r="I203" s="245" t="str">
        <f>VLOOKUP(H203,'Vagas de Garagem'!$B$1:$C$327,2,FALSE)</f>
        <v>SS1</v>
      </c>
      <c r="J203" s="246"/>
      <c r="K203" s="246">
        <f>IFERROR(VLOOKUP(J203,Escaninhos!$B$2:$D$212,3,FALSE),0)</f>
        <v>0</v>
      </c>
      <c r="L203" s="245">
        <f>IFERROR(VLOOKUP(J203,Escaninhos!$B$2:$D$211,2),0)</f>
        <v>0</v>
      </c>
      <c r="M203" s="259">
        <f>VLOOKUP(B203,Piloto!$B$77:$H$401,7,0)</f>
        <v>10347.562189054726</v>
      </c>
      <c r="N203" s="247">
        <f t="shared" si="23"/>
        <v>10347.562189054726</v>
      </c>
      <c r="O203" s="278">
        <f t="shared" si="31"/>
        <v>519965</v>
      </c>
      <c r="P203" s="247">
        <f t="shared" si="24"/>
        <v>20798.600000000002</v>
      </c>
      <c r="Q203" s="247">
        <f t="shared" si="25"/>
        <v>10399.300000000001</v>
      </c>
      <c r="R203" s="247">
        <f t="shared" si="26"/>
        <v>2599.8250000000003</v>
      </c>
      <c r="S203" s="247">
        <f t="shared" si="27"/>
        <v>20798.600000000002</v>
      </c>
      <c r="T203" s="247">
        <f t="shared" si="28"/>
        <v>25998.25</v>
      </c>
      <c r="U203" s="248">
        <f t="shared" si="29"/>
        <v>194986.875</v>
      </c>
      <c r="V203" s="190"/>
      <c r="W203" s="188">
        <f t="shared" si="30"/>
        <v>324978.125</v>
      </c>
      <c r="X203" t="str">
        <f>VLOOKUP(B203,Piloto!$B$79:$E$401,4,0)</f>
        <v>Contrato</v>
      </c>
      <c r="Y203" s="120"/>
      <c r="Z203" s="120"/>
    </row>
    <row r="204" spans="1:26" ht="22.5" hidden="1" customHeight="1">
      <c r="A204" s="47">
        <v>1</v>
      </c>
      <c r="B204" s="252">
        <v>2201</v>
      </c>
      <c r="C204" s="253">
        <f t="shared" si="32"/>
        <v>86.179999999999993</v>
      </c>
      <c r="D204" s="253">
        <f t="shared" si="33"/>
        <v>81.3</v>
      </c>
      <c r="E204" s="253">
        <v>63.57</v>
      </c>
      <c r="F204" s="252">
        <v>17.73</v>
      </c>
      <c r="G204" s="252"/>
      <c r="H204" s="254">
        <v>204</v>
      </c>
      <c r="I204" s="255" t="str">
        <f>VLOOKUP(H204,'Vagas de Garagem'!$B$1:$C$327,2,FALSE)</f>
        <v>G1</v>
      </c>
      <c r="J204" s="256">
        <v>123</v>
      </c>
      <c r="K204" s="256" t="str">
        <f>IFERROR(VLOOKUP(J204,Escaninhos!$B$2:$D$212,3,FALSE),0)</f>
        <v>PG1</v>
      </c>
      <c r="L204" s="255">
        <f>IFERROR(VLOOKUP(J204,Escaninhos!$B$2:$D$211,2),0)</f>
        <v>4.88</v>
      </c>
      <c r="M204" s="257">
        <f>VLOOKUP(B204,Piloto!$B$77:$H$401,7,0)</f>
        <v>10204.119285216988</v>
      </c>
      <c r="N204" s="257">
        <f t="shared" si="23"/>
        <v>10204.119285216988</v>
      </c>
      <c r="O204" s="258">
        <f t="shared" si="31"/>
        <v>879391</v>
      </c>
      <c r="P204" s="257">
        <f t="shared" si="24"/>
        <v>35175.64</v>
      </c>
      <c r="Q204" s="257">
        <f t="shared" si="25"/>
        <v>17587.82</v>
      </c>
      <c r="R204" s="257">
        <f t="shared" si="26"/>
        <v>4396.9549999999999</v>
      </c>
      <c r="S204" s="257">
        <f t="shared" si="27"/>
        <v>35175.64</v>
      </c>
      <c r="T204" s="257">
        <f t="shared" si="28"/>
        <v>43969.55</v>
      </c>
      <c r="U204" s="258">
        <f t="shared" si="29"/>
        <v>329771.625</v>
      </c>
      <c r="V204" s="193"/>
      <c r="W204" s="192">
        <f t="shared" si="30"/>
        <v>549619.375</v>
      </c>
      <c r="X204" t="str">
        <f>VLOOKUP(B204,Piloto!$B$79:$E$401,4,0)</f>
        <v>Contrato</v>
      </c>
      <c r="Y204" s="120"/>
      <c r="Z204" s="120"/>
    </row>
    <row r="205" spans="1:26" ht="22.5" customHeight="1">
      <c r="A205" s="47">
        <v>2</v>
      </c>
      <c r="B205" s="251">
        <v>2202</v>
      </c>
      <c r="C205" s="237">
        <f t="shared" si="32"/>
        <v>81.489999999999995</v>
      </c>
      <c r="D205" s="237">
        <f t="shared" si="33"/>
        <v>76.63</v>
      </c>
      <c r="E205" s="237">
        <v>61.99</v>
      </c>
      <c r="F205" s="237">
        <v>14.64</v>
      </c>
      <c r="G205" s="251"/>
      <c r="H205" s="238">
        <v>203</v>
      </c>
      <c r="I205" s="239" t="str">
        <f>VLOOKUP(H205,'Vagas de Garagem'!$B$1:$C$327,2,FALSE)</f>
        <v>G1</v>
      </c>
      <c r="J205" s="240">
        <v>124</v>
      </c>
      <c r="K205" s="240" t="str">
        <f>IFERROR(VLOOKUP(J205,Escaninhos!$B$2:$D$212,3,FALSE),0)</f>
        <v>PG1</v>
      </c>
      <c r="L205" s="239">
        <f>IFERROR(VLOOKUP(J205,Escaninhos!$B$2:$D$211,2),0)</f>
        <v>4.8600000000000003</v>
      </c>
      <c r="M205" s="241">
        <f>VLOOKUP(B205,Piloto!$B$77:$H$401,7,0)</f>
        <v>10516.848693091177</v>
      </c>
      <c r="N205" s="241">
        <f t="shared" si="23"/>
        <v>10516.848693091177</v>
      </c>
      <c r="O205" s="242">
        <f t="shared" si="31"/>
        <v>857017.99999999988</v>
      </c>
      <c r="P205" s="241">
        <f t="shared" si="24"/>
        <v>34280.719999999994</v>
      </c>
      <c r="Q205" s="241">
        <f t="shared" si="25"/>
        <v>17140.359999999997</v>
      </c>
      <c r="R205" s="241">
        <f t="shared" si="26"/>
        <v>4285.0899999999992</v>
      </c>
      <c r="S205" s="241">
        <f t="shared" si="27"/>
        <v>34280.719999999994</v>
      </c>
      <c r="T205" s="241">
        <f t="shared" si="28"/>
        <v>42850.899999999994</v>
      </c>
      <c r="U205" s="242">
        <f t="shared" si="29"/>
        <v>321381.74999999994</v>
      </c>
      <c r="V205" s="191"/>
      <c r="W205" s="186">
        <f t="shared" si="30"/>
        <v>535636.24999999988</v>
      </c>
      <c r="X205" t="str">
        <f>VLOOKUP(B205,Piloto!$B$79:$E$401,4,0)</f>
        <v>Disponível</v>
      </c>
      <c r="Y205" s="120"/>
      <c r="Z205" s="120"/>
    </row>
    <row r="206" spans="1:26" ht="22.5" hidden="1" customHeight="1">
      <c r="A206" s="47">
        <v>3</v>
      </c>
      <c r="B206" s="252">
        <v>2203</v>
      </c>
      <c r="C206" s="253">
        <f t="shared" si="32"/>
        <v>86.37</v>
      </c>
      <c r="D206" s="253">
        <f t="shared" si="33"/>
        <v>81.08</v>
      </c>
      <c r="E206" s="253">
        <v>62.74</v>
      </c>
      <c r="F206" s="252">
        <v>18.34</v>
      </c>
      <c r="G206" s="252"/>
      <c r="H206" s="254">
        <v>202</v>
      </c>
      <c r="I206" s="255" t="str">
        <f>VLOOKUP(H206,'Vagas de Garagem'!$B$1:$C$327,2,FALSE)</f>
        <v>G1</v>
      </c>
      <c r="J206" s="256">
        <v>125</v>
      </c>
      <c r="K206" s="256" t="str">
        <f>IFERROR(VLOOKUP(J206,Escaninhos!$B$2:$D$212,3,FALSE),0)</f>
        <v>PG1</v>
      </c>
      <c r="L206" s="255">
        <f>IFERROR(VLOOKUP(J206,Escaninhos!$B$2:$D$211,2),0)</f>
        <v>5.29</v>
      </c>
      <c r="M206" s="257">
        <f>VLOOKUP(B206,Piloto!$B$77:$H$401,7,0)</f>
        <v>10204.121801551464</v>
      </c>
      <c r="N206" s="257">
        <f t="shared" si="23"/>
        <v>10204.121801551464</v>
      </c>
      <c r="O206" s="258">
        <f t="shared" si="31"/>
        <v>881330</v>
      </c>
      <c r="P206" s="257">
        <f t="shared" si="24"/>
        <v>35253.200000000004</v>
      </c>
      <c r="Q206" s="257">
        <f t="shared" si="25"/>
        <v>17626.600000000002</v>
      </c>
      <c r="R206" s="257">
        <f t="shared" si="26"/>
        <v>4406.6500000000005</v>
      </c>
      <c r="S206" s="257">
        <f t="shared" si="27"/>
        <v>35253.200000000004</v>
      </c>
      <c r="T206" s="257">
        <f t="shared" si="28"/>
        <v>44066.5</v>
      </c>
      <c r="U206" s="258">
        <f t="shared" si="29"/>
        <v>330498.75</v>
      </c>
      <c r="V206" s="193"/>
      <c r="W206" s="192">
        <f t="shared" si="30"/>
        <v>550831.25</v>
      </c>
      <c r="X206" t="str">
        <f>VLOOKUP(B206,Piloto!$B$79:$E$401,4,0)</f>
        <v>Contrato</v>
      </c>
      <c r="Y206" s="120"/>
      <c r="Z206" s="120"/>
    </row>
    <row r="207" spans="1:26" ht="22.5" hidden="1" customHeight="1">
      <c r="A207" s="47">
        <v>4</v>
      </c>
      <c r="B207" s="250">
        <v>2204</v>
      </c>
      <c r="C207" s="243">
        <f t="shared" si="32"/>
        <v>50.49</v>
      </c>
      <c r="D207" s="243">
        <f t="shared" si="33"/>
        <v>50.49</v>
      </c>
      <c r="E207" s="244">
        <v>43.06</v>
      </c>
      <c r="F207" s="250">
        <v>7.43</v>
      </c>
      <c r="G207" s="250"/>
      <c r="H207" s="249">
        <v>137</v>
      </c>
      <c r="I207" s="245" t="str">
        <f>VLOOKUP(H207,'Vagas de Garagem'!$B$1:$C$327,2,FALSE)</f>
        <v>SS1</v>
      </c>
      <c r="J207" s="246"/>
      <c r="K207" s="246">
        <f>IFERROR(VLOOKUP(J207,Escaninhos!$B$2:$D$212,3,FALSE),0)</f>
        <v>0</v>
      </c>
      <c r="L207" s="245">
        <f>IFERROR(VLOOKUP(J207,Escaninhos!$B$2:$D$211,2),0)</f>
        <v>0</v>
      </c>
      <c r="M207" s="259">
        <f>VLOOKUP(B207,Piloto!$B$77:$H$401,7,0)</f>
        <v>10347.57377698554</v>
      </c>
      <c r="N207" s="247">
        <f t="shared" si="23"/>
        <v>10347.57377698554</v>
      </c>
      <c r="O207" s="278">
        <f t="shared" si="31"/>
        <v>522448.99999999994</v>
      </c>
      <c r="P207" s="247">
        <f t="shared" si="24"/>
        <v>20897.96</v>
      </c>
      <c r="Q207" s="247">
        <f t="shared" si="25"/>
        <v>10448.98</v>
      </c>
      <c r="R207" s="247">
        <f t="shared" si="26"/>
        <v>2612.2449999999999</v>
      </c>
      <c r="S207" s="247">
        <f t="shared" si="27"/>
        <v>20897.96</v>
      </c>
      <c r="T207" s="247">
        <f t="shared" si="28"/>
        <v>26122.449999999997</v>
      </c>
      <c r="U207" s="248">
        <f t="shared" si="29"/>
        <v>195918.37499999997</v>
      </c>
      <c r="V207" s="190"/>
      <c r="W207" s="188">
        <f t="shared" si="30"/>
        <v>326530.62499999994</v>
      </c>
      <c r="X207" t="str">
        <f>VLOOKUP(B207,Piloto!$B$79:$E$401,4,0)</f>
        <v>Contrato</v>
      </c>
      <c r="Y207" s="120"/>
      <c r="Z207" s="120"/>
    </row>
    <row r="208" spans="1:26" ht="22.35" hidden="1" customHeight="1">
      <c r="A208" s="47">
        <v>5</v>
      </c>
      <c r="B208" s="250">
        <v>2205</v>
      </c>
      <c r="C208" s="243">
        <f t="shared" si="32"/>
        <v>51.78</v>
      </c>
      <c r="D208" s="243">
        <f t="shared" si="33"/>
        <v>51.78</v>
      </c>
      <c r="E208" s="244">
        <v>46.28</v>
      </c>
      <c r="F208" s="250">
        <v>5.5</v>
      </c>
      <c r="G208" s="250"/>
      <c r="H208" s="249">
        <v>130</v>
      </c>
      <c r="I208" s="245" t="str">
        <f>VLOOKUP(H208,'Vagas de Garagem'!$B$1:$C$327,2,FALSE)</f>
        <v>SS1</v>
      </c>
      <c r="J208" s="246"/>
      <c r="K208" s="246">
        <f>IFERROR(VLOOKUP(J208,Escaninhos!$B$2:$D$212,3,FALSE),0)</f>
        <v>0</v>
      </c>
      <c r="L208" s="245">
        <f>IFERROR(VLOOKUP(J208,Escaninhos!$B$2:$D$211,2),0)</f>
        <v>0</v>
      </c>
      <c r="M208" s="259">
        <f>VLOOKUP(B208,Piloto!$B$77:$H$401,7,0)</f>
        <v>10347.566628041715</v>
      </c>
      <c r="N208" s="247">
        <f t="shared" si="23"/>
        <v>10347.566628041715</v>
      </c>
      <c r="O208" s="278">
        <f t="shared" si="31"/>
        <v>535797</v>
      </c>
      <c r="P208" s="247">
        <f t="shared" si="24"/>
        <v>21431.88</v>
      </c>
      <c r="Q208" s="247">
        <f t="shared" si="25"/>
        <v>10715.94</v>
      </c>
      <c r="R208" s="247">
        <f t="shared" si="26"/>
        <v>2678.9850000000001</v>
      </c>
      <c r="S208" s="247">
        <f t="shared" si="27"/>
        <v>21431.88</v>
      </c>
      <c r="T208" s="247">
        <f t="shared" si="28"/>
        <v>26789.850000000002</v>
      </c>
      <c r="U208" s="248">
        <f t="shared" si="29"/>
        <v>200923.875</v>
      </c>
      <c r="V208" s="190"/>
      <c r="W208" s="188">
        <f t="shared" si="30"/>
        <v>334873.125</v>
      </c>
      <c r="X208" t="str">
        <f>VLOOKUP(B208,Piloto!$B$79:$E$401,4,0)</f>
        <v>Contrato</v>
      </c>
      <c r="Y208" s="120"/>
      <c r="Z208" s="120"/>
    </row>
    <row r="209" spans="1:26" ht="22.35" hidden="1" customHeight="1">
      <c r="A209" s="47">
        <v>6</v>
      </c>
      <c r="B209" s="250">
        <v>2206</v>
      </c>
      <c r="C209" s="243">
        <f t="shared" si="32"/>
        <v>52.4</v>
      </c>
      <c r="D209" s="243">
        <f t="shared" si="33"/>
        <v>49.22</v>
      </c>
      <c r="E209" s="244">
        <v>44.18</v>
      </c>
      <c r="F209" s="250">
        <v>5.04</v>
      </c>
      <c r="G209" s="250"/>
      <c r="H209" s="249">
        <v>18</v>
      </c>
      <c r="I209" s="245" t="str">
        <f>VLOOKUP(H209,'Vagas de Garagem'!$B$1:$C$327,2,FALSE)</f>
        <v>SS2</v>
      </c>
      <c r="J209" s="246">
        <v>16</v>
      </c>
      <c r="K209" s="246" t="str">
        <f>IFERROR(VLOOKUP(J209,Escaninhos!$B$2:$D$212,3,FALSE),0)</f>
        <v>SS2</v>
      </c>
      <c r="L209" s="245">
        <f>IFERROR(VLOOKUP(J209,Escaninhos!$B$2:$D$211,2),0)</f>
        <v>3.18</v>
      </c>
      <c r="M209" s="259">
        <f>VLOOKUP(B209,Piloto!$B$77:$H$401,7,0)</f>
        <v>10347.576335877862</v>
      </c>
      <c r="N209" s="247">
        <f t="shared" si="23"/>
        <v>10347.576335877862</v>
      </c>
      <c r="O209" s="278">
        <f t="shared" si="31"/>
        <v>542213</v>
      </c>
      <c r="P209" s="247">
        <f t="shared" si="24"/>
        <v>21688.52</v>
      </c>
      <c r="Q209" s="247">
        <f t="shared" si="25"/>
        <v>10844.26</v>
      </c>
      <c r="R209" s="247">
        <f t="shared" si="26"/>
        <v>2711.0650000000001</v>
      </c>
      <c r="S209" s="247">
        <f t="shared" si="27"/>
        <v>21688.52</v>
      </c>
      <c r="T209" s="247">
        <f t="shared" si="28"/>
        <v>27110.65</v>
      </c>
      <c r="U209" s="248">
        <f t="shared" si="29"/>
        <v>203329.875</v>
      </c>
      <c r="V209" s="190"/>
      <c r="W209" s="188">
        <f t="shared" si="30"/>
        <v>338883.125</v>
      </c>
      <c r="X209" t="str">
        <f>VLOOKUP(B209,Piloto!$B$79:$E$401,4,0)</f>
        <v>Contrato</v>
      </c>
      <c r="Y209" s="120"/>
      <c r="Z209" s="120"/>
    </row>
    <row r="210" spans="1:26" ht="22.35" hidden="1" customHeight="1">
      <c r="A210" s="47">
        <v>7</v>
      </c>
      <c r="B210" s="251">
        <v>2207</v>
      </c>
      <c r="C210" s="237">
        <f t="shared" si="32"/>
        <v>111.29</v>
      </c>
      <c r="D210" s="237">
        <f t="shared" si="33"/>
        <v>108.03</v>
      </c>
      <c r="E210" s="237">
        <v>89.25</v>
      </c>
      <c r="F210" s="251">
        <v>18.78</v>
      </c>
      <c r="G210" s="251"/>
      <c r="H210" s="238" t="s">
        <v>595</v>
      </c>
      <c r="I210" s="239" t="str">
        <f>VLOOKUP(H210,'Vagas de Garagem'!$B$1:$C$327,2,FALSE)</f>
        <v>G3</v>
      </c>
      <c r="J210" s="240">
        <v>199</v>
      </c>
      <c r="K210" s="240" t="str">
        <f>IFERROR(VLOOKUP(J210,Escaninhos!$B$2:$D$212,3,FALSE),0)</f>
        <v>PG3</v>
      </c>
      <c r="L210" s="239">
        <f>IFERROR(VLOOKUP(J210,Escaninhos!$B$2:$D$211,2),0)</f>
        <v>3.26</v>
      </c>
      <c r="M210" s="241">
        <f>VLOOKUP(B210,Piloto!$B$77:$H$401,7,0)</f>
        <v>10516.838889388084</v>
      </c>
      <c r="N210" s="241">
        <f t="shared" si="23"/>
        <v>10516.838889388084</v>
      </c>
      <c r="O210" s="242">
        <f t="shared" si="31"/>
        <v>1170419</v>
      </c>
      <c r="P210" s="241">
        <f t="shared" si="24"/>
        <v>46816.76</v>
      </c>
      <c r="Q210" s="241">
        <f t="shared" si="25"/>
        <v>23408.38</v>
      </c>
      <c r="R210" s="241">
        <f t="shared" si="26"/>
        <v>5852.0950000000003</v>
      </c>
      <c r="S210" s="241">
        <f t="shared" si="27"/>
        <v>46816.76</v>
      </c>
      <c r="T210" s="241">
        <f t="shared" si="28"/>
        <v>58520.950000000004</v>
      </c>
      <c r="U210" s="242">
        <f t="shared" si="29"/>
        <v>438907.125</v>
      </c>
      <c r="V210" s="191"/>
      <c r="W210" s="186">
        <f t="shared" si="30"/>
        <v>731511.875</v>
      </c>
      <c r="X210" t="str">
        <f>VLOOKUP(B210,Piloto!$B$79:$E$401,4,0)</f>
        <v>Contrato</v>
      </c>
      <c r="Y210" s="120"/>
      <c r="Z210" s="120"/>
    </row>
    <row r="211" spans="1:26" ht="22.5" hidden="1" customHeight="1">
      <c r="A211" s="47">
        <v>8</v>
      </c>
      <c r="B211" s="252">
        <v>2208</v>
      </c>
      <c r="C211" s="253">
        <f t="shared" si="32"/>
        <v>82.449999999999989</v>
      </c>
      <c r="D211" s="253">
        <f t="shared" si="33"/>
        <v>77.459999999999994</v>
      </c>
      <c r="E211" s="253">
        <v>64.739999999999995</v>
      </c>
      <c r="F211" s="253">
        <v>12.72</v>
      </c>
      <c r="G211" s="252"/>
      <c r="H211" s="254">
        <v>201</v>
      </c>
      <c r="I211" s="255" t="str">
        <f>VLOOKUP(H211,'Vagas de Garagem'!$B$1:$C$327,2,FALSE)</f>
        <v>G1</v>
      </c>
      <c r="J211" s="256">
        <v>126</v>
      </c>
      <c r="K211" s="256" t="str">
        <f>IFERROR(VLOOKUP(J211,Escaninhos!$B$2:$D$212,3,FALSE),0)</f>
        <v>PG1</v>
      </c>
      <c r="L211" s="255">
        <f>IFERROR(VLOOKUP(J211,Escaninhos!$B$2:$D$211,2),0)</f>
        <v>4.99</v>
      </c>
      <c r="M211" s="257">
        <f>VLOOKUP(B211,Piloto!$B$77:$H$401,7,0)</f>
        <v>10204.111582777443</v>
      </c>
      <c r="N211" s="257">
        <f t="shared" si="23"/>
        <v>10204.111582777443</v>
      </c>
      <c r="O211" s="258">
        <f t="shared" si="31"/>
        <v>841329</v>
      </c>
      <c r="P211" s="257">
        <f t="shared" si="24"/>
        <v>33653.160000000003</v>
      </c>
      <c r="Q211" s="257">
        <f t="shared" si="25"/>
        <v>16826.580000000002</v>
      </c>
      <c r="R211" s="257">
        <f t="shared" si="26"/>
        <v>4206.6450000000004</v>
      </c>
      <c r="S211" s="257">
        <f t="shared" si="27"/>
        <v>33653.160000000003</v>
      </c>
      <c r="T211" s="257">
        <f t="shared" si="28"/>
        <v>42066.450000000004</v>
      </c>
      <c r="U211" s="258">
        <f t="shared" si="29"/>
        <v>315498.375</v>
      </c>
      <c r="V211" s="193"/>
      <c r="W211" s="192">
        <f t="shared" si="30"/>
        <v>525830.625</v>
      </c>
      <c r="X211" t="str">
        <f>VLOOKUP(B211,Piloto!$B$79:$E$401,4,0)</f>
        <v>Contrato</v>
      </c>
      <c r="Y211" s="120"/>
      <c r="Z211" s="120"/>
    </row>
    <row r="212" spans="1:26" ht="22.5" hidden="1" customHeight="1">
      <c r="A212" s="47">
        <v>9</v>
      </c>
      <c r="B212" s="250">
        <v>2209</v>
      </c>
      <c r="C212" s="243">
        <f t="shared" si="32"/>
        <v>77.48</v>
      </c>
      <c r="D212" s="243">
        <f t="shared" si="33"/>
        <v>72.14</v>
      </c>
      <c r="E212" s="244">
        <v>66.09</v>
      </c>
      <c r="F212" s="250">
        <v>6.05</v>
      </c>
      <c r="G212" s="250"/>
      <c r="H212" s="249">
        <v>252</v>
      </c>
      <c r="I212" s="245" t="str">
        <f>VLOOKUP(H212,'Vagas de Garagem'!$B$1:$C$327,2,FALSE)</f>
        <v>G2</v>
      </c>
      <c r="J212" s="246">
        <v>183</v>
      </c>
      <c r="K212" s="246" t="str">
        <f>IFERROR(VLOOKUP(J212,Escaninhos!$B$2:$D$212,3,FALSE),0)</f>
        <v>PG2</v>
      </c>
      <c r="L212" s="245">
        <f>IFERROR(VLOOKUP(J212,Escaninhos!$B$2:$D$211,2),0)</f>
        <v>5.34</v>
      </c>
      <c r="M212" s="259">
        <f>VLOOKUP(B212,Piloto!$B$77:$H$401,7,0)</f>
        <v>10204.117191533298</v>
      </c>
      <c r="N212" s="247">
        <f t="shared" si="23"/>
        <v>10204.117191533298</v>
      </c>
      <c r="O212" s="278">
        <f t="shared" si="31"/>
        <v>790615</v>
      </c>
      <c r="P212" s="247">
        <f t="shared" si="24"/>
        <v>31624.600000000002</v>
      </c>
      <c r="Q212" s="247">
        <f t="shared" si="25"/>
        <v>15812.300000000001</v>
      </c>
      <c r="R212" s="247">
        <f t="shared" si="26"/>
        <v>3953.0750000000003</v>
      </c>
      <c r="S212" s="247">
        <f t="shared" si="27"/>
        <v>31624.600000000002</v>
      </c>
      <c r="T212" s="247">
        <f t="shared" si="28"/>
        <v>39530.75</v>
      </c>
      <c r="U212" s="248">
        <f t="shared" si="29"/>
        <v>296480.625</v>
      </c>
      <c r="V212" s="190"/>
      <c r="W212" s="188">
        <f t="shared" si="30"/>
        <v>494134.375</v>
      </c>
      <c r="X212" t="str">
        <f>VLOOKUP(B212,Piloto!$B$79:$E$401,4,0)</f>
        <v>Fora de venda</v>
      </c>
      <c r="Y212" s="120"/>
      <c r="Z212" s="120"/>
    </row>
    <row r="213" spans="1:26" ht="23.1" hidden="1" customHeight="1">
      <c r="A213" s="47">
        <v>10</v>
      </c>
      <c r="B213" s="250">
        <v>2210</v>
      </c>
      <c r="C213" s="243">
        <f t="shared" si="32"/>
        <v>55.03</v>
      </c>
      <c r="D213" s="243">
        <f t="shared" si="33"/>
        <v>50.25</v>
      </c>
      <c r="E213" s="244">
        <v>42.98</v>
      </c>
      <c r="F213" s="250">
        <v>7.27</v>
      </c>
      <c r="G213" s="250"/>
      <c r="H213" s="249">
        <v>272</v>
      </c>
      <c r="I213" s="245" t="str">
        <f>VLOOKUP(H213,'Vagas de Garagem'!$B$1:$C$327,2,FALSE)</f>
        <v>G2</v>
      </c>
      <c r="J213" s="246">
        <v>165</v>
      </c>
      <c r="K213" s="246" t="str">
        <f>IFERROR(VLOOKUP(J213,Escaninhos!$B$2:$D$212,3,FALSE),0)</f>
        <v>PG2</v>
      </c>
      <c r="L213" s="245">
        <f>IFERROR(VLOOKUP(J213,Escaninhos!$B$2:$D$211,2),0)</f>
        <v>4.78</v>
      </c>
      <c r="M213" s="259">
        <f>VLOOKUP(B213,Piloto!$B$77:$H$401,7,0)</f>
        <v>10347.574050517898</v>
      </c>
      <c r="N213" s="247">
        <f t="shared" si="23"/>
        <v>10347.574050517898</v>
      </c>
      <c r="O213" s="278">
        <f t="shared" si="31"/>
        <v>569427</v>
      </c>
      <c r="P213" s="247">
        <f t="shared" si="24"/>
        <v>22777.08</v>
      </c>
      <c r="Q213" s="247">
        <f t="shared" si="25"/>
        <v>11388.54</v>
      </c>
      <c r="R213" s="247">
        <f t="shared" si="26"/>
        <v>2847.1350000000002</v>
      </c>
      <c r="S213" s="247">
        <f t="shared" si="27"/>
        <v>22777.08</v>
      </c>
      <c r="T213" s="247">
        <f t="shared" si="28"/>
        <v>28471.350000000002</v>
      </c>
      <c r="U213" s="248">
        <f t="shared" si="29"/>
        <v>213535.125</v>
      </c>
      <c r="V213" s="190"/>
      <c r="W213" s="188">
        <f t="shared" si="30"/>
        <v>355891.875</v>
      </c>
      <c r="X213" t="str">
        <f>VLOOKUP(B213,Piloto!$B$79:$E$401,4,0)</f>
        <v>Contrato</v>
      </c>
      <c r="Y213" s="120"/>
      <c r="Z213" s="120"/>
    </row>
    <row r="214" spans="1:26" ht="22.5" hidden="1" customHeight="1">
      <c r="A214" s="47">
        <v>1</v>
      </c>
      <c r="B214" s="252">
        <v>2301</v>
      </c>
      <c r="C214" s="253">
        <f t="shared" si="32"/>
        <v>88.34</v>
      </c>
      <c r="D214" s="253">
        <f t="shared" si="33"/>
        <v>81.67</v>
      </c>
      <c r="E214" s="253">
        <v>63.57</v>
      </c>
      <c r="F214" s="252">
        <v>18.100000000000001</v>
      </c>
      <c r="G214" s="252"/>
      <c r="H214" s="254">
        <v>195</v>
      </c>
      <c r="I214" s="255" t="str">
        <f>VLOOKUP(H214,'Vagas de Garagem'!$B$1:$C$327,2,FALSE)</f>
        <v>G1</v>
      </c>
      <c r="J214" s="256">
        <v>105</v>
      </c>
      <c r="K214" s="256" t="str">
        <f>IFERROR(VLOOKUP(J214,Escaninhos!$B$2:$D$212,3,FALSE),0)</f>
        <v>PG1</v>
      </c>
      <c r="L214" s="255">
        <f>IFERROR(VLOOKUP(J214,Escaninhos!$B$2:$D$211,2),0)</f>
        <v>6.67</v>
      </c>
      <c r="M214" s="257">
        <f>VLOOKUP(B214,Piloto!$B$77:$H$401,7,0)</f>
        <v>10204.120443740094</v>
      </c>
      <c r="N214" s="257">
        <f t="shared" si="23"/>
        <v>10204.120443740094</v>
      </c>
      <c r="O214" s="258">
        <f t="shared" si="31"/>
        <v>901431.99999999988</v>
      </c>
      <c r="P214" s="257">
        <f t="shared" si="24"/>
        <v>36057.279999999999</v>
      </c>
      <c r="Q214" s="257">
        <f t="shared" si="25"/>
        <v>18028.64</v>
      </c>
      <c r="R214" s="257">
        <f t="shared" si="26"/>
        <v>4507.16</v>
      </c>
      <c r="S214" s="257">
        <f t="shared" si="27"/>
        <v>36057.279999999999</v>
      </c>
      <c r="T214" s="257">
        <f t="shared" si="28"/>
        <v>45071.6</v>
      </c>
      <c r="U214" s="258">
        <f t="shared" si="29"/>
        <v>338037</v>
      </c>
      <c r="V214" s="273"/>
      <c r="W214" s="192">
        <f t="shared" si="30"/>
        <v>563394.99999999988</v>
      </c>
      <c r="X214" t="str">
        <f>VLOOKUP(B214,Piloto!$B$79:$E$401,4,0)</f>
        <v>Contrato</v>
      </c>
      <c r="Y214" s="120"/>
      <c r="Z214" s="120"/>
    </row>
    <row r="215" spans="1:26" ht="22.5" hidden="1" customHeight="1">
      <c r="A215" s="47">
        <v>2</v>
      </c>
      <c r="B215" s="284">
        <v>2302</v>
      </c>
      <c r="C215" s="237">
        <f t="shared" si="32"/>
        <v>82.34</v>
      </c>
      <c r="D215" s="237">
        <f t="shared" si="33"/>
        <v>76.64</v>
      </c>
      <c r="E215" s="237">
        <v>61.99</v>
      </c>
      <c r="F215" s="237">
        <v>14.65</v>
      </c>
      <c r="G215" s="237"/>
      <c r="H215" s="238">
        <v>194</v>
      </c>
      <c r="I215" s="239" t="str">
        <f>VLOOKUP(H215,'Vagas de Garagem'!$B$1:$C$327,2,FALSE)</f>
        <v>G1</v>
      </c>
      <c r="J215" s="240">
        <v>106</v>
      </c>
      <c r="K215" s="240" t="str">
        <f>IFERROR(VLOOKUP(J215,Escaninhos!$B$2:$D$212,3,FALSE),0)</f>
        <v>PG1</v>
      </c>
      <c r="L215" s="239">
        <f>IFERROR(VLOOKUP(J215,Escaninhos!$B$2:$D$211,2),0)</f>
        <v>5.7</v>
      </c>
      <c r="M215" s="241">
        <f>VLOOKUP(B215,Piloto!$B$77:$H$401,7,0)</f>
        <v>10516.844789895555</v>
      </c>
      <c r="N215" s="241">
        <f t="shared" si="23"/>
        <v>10516.844789895555</v>
      </c>
      <c r="O215" s="242">
        <f t="shared" si="31"/>
        <v>865957</v>
      </c>
      <c r="P215" s="241">
        <f t="shared" si="24"/>
        <v>34638.28</v>
      </c>
      <c r="Q215" s="241">
        <f t="shared" si="25"/>
        <v>17319.14</v>
      </c>
      <c r="R215" s="241">
        <f t="shared" si="26"/>
        <v>4329.7849999999999</v>
      </c>
      <c r="S215" s="241">
        <f t="shared" si="27"/>
        <v>34638.28</v>
      </c>
      <c r="T215" s="241">
        <f t="shared" si="28"/>
        <v>43297.850000000006</v>
      </c>
      <c r="U215" s="242">
        <f t="shared" si="29"/>
        <v>324733.875</v>
      </c>
      <c r="V215" s="187"/>
      <c r="W215" s="197">
        <f t="shared" si="30"/>
        <v>541223.125</v>
      </c>
      <c r="X215" t="str">
        <f>VLOOKUP(B215,Piloto!$B$79:$E$401,4,0)</f>
        <v>Contrato</v>
      </c>
      <c r="Y215" s="120"/>
      <c r="Z215" s="120"/>
    </row>
    <row r="216" spans="1:26" ht="22.5" hidden="1" customHeight="1">
      <c r="A216" s="47">
        <v>3</v>
      </c>
      <c r="B216" s="281">
        <v>2303</v>
      </c>
      <c r="C216" s="253">
        <f t="shared" si="32"/>
        <v>84.4</v>
      </c>
      <c r="D216" s="253">
        <f t="shared" si="33"/>
        <v>80.45</v>
      </c>
      <c r="E216" s="253">
        <v>62.74</v>
      </c>
      <c r="F216" s="253">
        <v>17.71</v>
      </c>
      <c r="G216" s="253"/>
      <c r="H216" s="254">
        <v>191</v>
      </c>
      <c r="I216" s="255" t="str">
        <f>VLOOKUP(H216,'Vagas de Garagem'!$B$1:$C$327,2,FALSE)</f>
        <v>G1</v>
      </c>
      <c r="J216" s="256">
        <v>93</v>
      </c>
      <c r="K216" s="256" t="str">
        <f>IFERROR(VLOOKUP(J216,Escaninhos!$B$2:$D$212,3,FALSE),0)</f>
        <v>PG1</v>
      </c>
      <c r="L216" s="255">
        <f>IFERROR(VLOOKUP(J216,Escaninhos!$B$2:$D$211,2),0)</f>
        <v>3.95</v>
      </c>
      <c r="M216" s="257">
        <f>VLOOKUP(B216,Piloto!$B$77:$H$401,7,0)</f>
        <v>10204.111374407583</v>
      </c>
      <c r="N216" s="257">
        <f t="shared" ref="N216:N279" si="34">O216/C216</f>
        <v>10204.111374407583</v>
      </c>
      <c r="O216" s="258">
        <f t="shared" si="31"/>
        <v>861227</v>
      </c>
      <c r="P216" s="257">
        <f t="shared" ref="P216:P279" si="35">$P$19*O216</f>
        <v>34449.08</v>
      </c>
      <c r="Q216" s="257">
        <f t="shared" ref="Q216:Q279" si="36">$Q$19*O216</f>
        <v>17224.54</v>
      </c>
      <c r="R216" s="257">
        <f t="shared" ref="R216:R279" si="37">$R$19*O216</f>
        <v>4306.1350000000002</v>
      </c>
      <c r="S216" s="257">
        <f t="shared" ref="S216:S279" si="38">$S$19*O216</f>
        <v>34449.08</v>
      </c>
      <c r="T216" s="257">
        <f t="shared" ref="T216:T279" si="39">$T$19*O216</f>
        <v>43061.350000000006</v>
      </c>
      <c r="U216" s="258">
        <f t="shared" ref="U216:U279" si="40">P216*$P$17+Q216*$Q$17+S216*$S$17+T216*$T$17+R216*$R$17</f>
        <v>322960.125</v>
      </c>
      <c r="V216" s="196"/>
      <c r="W216" s="192">
        <f t="shared" ref="W216:W279" si="41">$W$19*O216</f>
        <v>538266.875</v>
      </c>
      <c r="X216" t="str">
        <f>VLOOKUP(B216,Piloto!$B$79:$E$401,4,0)</f>
        <v>Contrato</v>
      </c>
      <c r="Y216" s="120"/>
      <c r="Z216" s="120"/>
    </row>
    <row r="217" spans="1:26" ht="22.5" hidden="1" customHeight="1">
      <c r="A217" s="47">
        <v>4</v>
      </c>
      <c r="B217" s="282">
        <v>2304</v>
      </c>
      <c r="C217" s="243">
        <f t="shared" si="32"/>
        <v>55.47</v>
      </c>
      <c r="D217" s="243">
        <f t="shared" si="33"/>
        <v>50.49</v>
      </c>
      <c r="E217" s="244">
        <v>43.06</v>
      </c>
      <c r="F217" s="243">
        <v>7.43</v>
      </c>
      <c r="G217" s="243"/>
      <c r="H217" s="249">
        <v>299</v>
      </c>
      <c r="I217" s="245" t="str">
        <f>VLOOKUP(H217,'Vagas de Garagem'!$B$1:$C$327,2,FALSE)</f>
        <v>G2</v>
      </c>
      <c r="J217" s="246">
        <v>154</v>
      </c>
      <c r="K217" s="246" t="str">
        <f>IFERROR(VLOOKUP(J217,Escaninhos!$B$2:$D$212,3,FALSE),0)</f>
        <v>PG2</v>
      </c>
      <c r="L217" s="245">
        <f>IFERROR(VLOOKUP(J217,Escaninhos!$B$2:$D$211,2),0)</f>
        <v>4.9800000000000004</v>
      </c>
      <c r="M217" s="259">
        <f>VLOOKUP(B217,Piloto!$B$77:$H$401,7,0)</f>
        <v>10347.575265909501</v>
      </c>
      <c r="N217" s="247">
        <f t="shared" si="34"/>
        <v>10347.575265909501</v>
      </c>
      <c r="O217" s="278">
        <f t="shared" ref="O217:O280" si="42">C217*M217</f>
        <v>573980</v>
      </c>
      <c r="P217" s="247">
        <f t="shared" si="35"/>
        <v>22959.200000000001</v>
      </c>
      <c r="Q217" s="247">
        <f t="shared" si="36"/>
        <v>11479.6</v>
      </c>
      <c r="R217" s="247">
        <f t="shared" si="37"/>
        <v>2869.9</v>
      </c>
      <c r="S217" s="247">
        <f t="shared" si="38"/>
        <v>22959.200000000001</v>
      </c>
      <c r="T217" s="247">
        <f t="shared" si="39"/>
        <v>28699</v>
      </c>
      <c r="U217" s="248">
        <f t="shared" si="40"/>
        <v>215242.5</v>
      </c>
      <c r="V217" s="189"/>
      <c r="W217" s="188">
        <f t="shared" si="41"/>
        <v>358737.5</v>
      </c>
      <c r="X217" t="str">
        <f>VLOOKUP(B217,Piloto!$B$79:$E$401,4,0)</f>
        <v>Contrato</v>
      </c>
      <c r="Y217" s="120"/>
      <c r="Z217" s="120"/>
    </row>
    <row r="218" spans="1:26" ht="22.5" hidden="1" customHeight="1">
      <c r="A218" s="47">
        <v>5</v>
      </c>
      <c r="B218" s="262">
        <v>2305</v>
      </c>
      <c r="C218" s="261">
        <f t="shared" si="32"/>
        <v>51.78</v>
      </c>
      <c r="D218" s="261">
        <f t="shared" si="33"/>
        <v>51.78</v>
      </c>
      <c r="E218" s="261">
        <v>46.28</v>
      </c>
      <c r="F218" s="262">
        <v>5.5</v>
      </c>
      <c r="G218" s="262"/>
      <c r="H218" s="263">
        <v>111</v>
      </c>
      <c r="I218" s="264" t="str">
        <f>VLOOKUP(H218,'Vagas de Garagem'!$B$1:$C$327,2,FALSE)</f>
        <v>SS1</v>
      </c>
      <c r="J218" s="265"/>
      <c r="K218" s="265">
        <f>IFERROR(VLOOKUP(J218,Escaninhos!$B$2:$D$212,3,FALSE),0)</f>
        <v>0</v>
      </c>
      <c r="L218" s="264">
        <v>0</v>
      </c>
      <c r="M218" s="260">
        <f>VLOOKUP(B218,Piloto!$B$77:$H$401,7,0)</f>
        <v>10347.566628041715</v>
      </c>
      <c r="N218" s="260">
        <f t="shared" si="34"/>
        <v>10347.566628041715</v>
      </c>
      <c r="O218" s="266">
        <f t="shared" si="42"/>
        <v>535797</v>
      </c>
      <c r="P218" s="260">
        <f t="shared" si="35"/>
        <v>21431.88</v>
      </c>
      <c r="Q218" s="260">
        <f t="shared" si="36"/>
        <v>10715.94</v>
      </c>
      <c r="R218" s="260">
        <f t="shared" si="37"/>
        <v>2678.9850000000001</v>
      </c>
      <c r="S218" s="260">
        <f t="shared" si="38"/>
        <v>21431.88</v>
      </c>
      <c r="T218" s="260">
        <f t="shared" si="39"/>
        <v>26789.850000000002</v>
      </c>
      <c r="U218" s="266">
        <f t="shared" si="40"/>
        <v>200923.875</v>
      </c>
      <c r="V218" s="267"/>
      <c r="W218" s="268">
        <f t="shared" si="41"/>
        <v>334873.125</v>
      </c>
      <c r="X218" t="str">
        <f>VLOOKUP(B218,Piloto!$B$79:$E$401,4,0)</f>
        <v>Fora de venda</v>
      </c>
      <c r="Y218" s="120"/>
      <c r="Z218" s="120"/>
    </row>
    <row r="219" spans="1:26" ht="22.5" hidden="1" customHeight="1">
      <c r="A219" s="47">
        <v>6</v>
      </c>
      <c r="B219" s="282">
        <v>2306</v>
      </c>
      <c r="C219" s="243">
        <f t="shared" ref="C219:C282" si="43">D219+G219+L219</f>
        <v>54</v>
      </c>
      <c r="D219" s="243">
        <f t="shared" ref="D219:D282" si="44">E219+F219</f>
        <v>49.22</v>
      </c>
      <c r="E219" s="244">
        <v>44.18</v>
      </c>
      <c r="F219" s="243">
        <v>5.04</v>
      </c>
      <c r="G219" s="243"/>
      <c r="H219" s="249">
        <v>275</v>
      </c>
      <c r="I219" s="245" t="str">
        <f>VLOOKUP(H219,'Vagas de Garagem'!$B$1:$C$327,2,FALSE)</f>
        <v>G2</v>
      </c>
      <c r="J219" s="246">
        <v>168</v>
      </c>
      <c r="K219" s="246" t="str">
        <f>IFERROR(VLOOKUP(J219,Escaninhos!$B$2:$D$212,3,FALSE),0)</f>
        <v>PG2</v>
      </c>
      <c r="L219" s="245">
        <f>IFERROR(VLOOKUP(J219,Escaninhos!$B$2:$D$211,2),0)</f>
        <v>4.78</v>
      </c>
      <c r="M219" s="259">
        <f>VLOOKUP(B219,Piloto!$B$77:$H$401,7,0)</f>
        <v>10347.574074074075</v>
      </c>
      <c r="N219" s="247">
        <f t="shared" si="34"/>
        <v>10347.574074074075</v>
      </c>
      <c r="O219" s="278">
        <f t="shared" si="42"/>
        <v>558769</v>
      </c>
      <c r="P219" s="247">
        <f t="shared" si="35"/>
        <v>22350.760000000002</v>
      </c>
      <c r="Q219" s="247">
        <f t="shared" si="36"/>
        <v>11175.380000000001</v>
      </c>
      <c r="R219" s="247">
        <f t="shared" si="37"/>
        <v>2793.8450000000003</v>
      </c>
      <c r="S219" s="247">
        <f t="shared" si="38"/>
        <v>22350.760000000002</v>
      </c>
      <c r="T219" s="247">
        <f t="shared" si="39"/>
        <v>27938.45</v>
      </c>
      <c r="U219" s="248">
        <f t="shared" si="40"/>
        <v>209538.375</v>
      </c>
      <c r="V219" s="189"/>
      <c r="W219" s="188">
        <f t="shared" si="41"/>
        <v>349230.625</v>
      </c>
      <c r="X219" t="str">
        <f>VLOOKUP(B219,Piloto!$B$79:$E$401,4,0)</f>
        <v>Contrato</v>
      </c>
      <c r="Y219" s="120"/>
      <c r="Z219" s="120"/>
    </row>
    <row r="220" spans="1:26" ht="22.5" customHeight="1">
      <c r="A220" s="47">
        <v>7</v>
      </c>
      <c r="B220" s="284">
        <v>2307</v>
      </c>
      <c r="C220" s="237">
        <f t="shared" si="43"/>
        <v>113.06</v>
      </c>
      <c r="D220" s="237">
        <f t="shared" si="44"/>
        <v>108.53</v>
      </c>
      <c r="E220" s="237">
        <v>89.25</v>
      </c>
      <c r="F220" s="237">
        <v>19.28</v>
      </c>
      <c r="G220" s="237"/>
      <c r="H220" s="238" t="s">
        <v>624</v>
      </c>
      <c r="I220" s="239" t="str">
        <f>VLOOKUP(H220,'Vagas de Garagem'!$B$1:$C$327,2,FALSE)</f>
        <v>G2</v>
      </c>
      <c r="J220" s="240">
        <v>189</v>
      </c>
      <c r="K220" s="240" t="str">
        <f>IFERROR(VLOOKUP(J220,Escaninhos!$B$2:$D$212,3,FALSE),0)</f>
        <v>PG2</v>
      </c>
      <c r="L220" s="239">
        <f>IFERROR(VLOOKUP(J220,Escaninhos!$B$2:$D$211,2),0)</f>
        <v>4.53</v>
      </c>
      <c r="M220" s="241">
        <f>VLOOKUP(B220,Piloto!$B$77:$H$401,7,0)</f>
        <v>10516.840615602336</v>
      </c>
      <c r="N220" s="241">
        <f t="shared" si="34"/>
        <v>10516.840615602336</v>
      </c>
      <c r="O220" s="242">
        <f t="shared" si="42"/>
        <v>1189034</v>
      </c>
      <c r="P220" s="241">
        <f t="shared" si="35"/>
        <v>47561.36</v>
      </c>
      <c r="Q220" s="241">
        <f t="shared" si="36"/>
        <v>23780.68</v>
      </c>
      <c r="R220" s="241">
        <f t="shared" si="37"/>
        <v>5945.17</v>
      </c>
      <c r="S220" s="241">
        <f t="shared" si="38"/>
        <v>47561.36</v>
      </c>
      <c r="T220" s="241">
        <f t="shared" si="39"/>
        <v>59451.700000000004</v>
      </c>
      <c r="U220" s="242">
        <f t="shared" si="40"/>
        <v>445887.75000000006</v>
      </c>
      <c r="V220" s="187"/>
      <c r="W220" s="186">
        <f t="shared" si="41"/>
        <v>743146.25</v>
      </c>
      <c r="X220" t="str">
        <f>VLOOKUP(B220,Piloto!$B$79:$E$401,4,0)</f>
        <v>Disponível</v>
      </c>
      <c r="Y220" s="120"/>
      <c r="Z220" s="120"/>
    </row>
    <row r="221" spans="1:26" ht="22.5" hidden="1" customHeight="1">
      <c r="A221" s="47">
        <v>8</v>
      </c>
      <c r="B221" s="281">
        <v>2308</v>
      </c>
      <c r="C221" s="253">
        <f t="shared" si="43"/>
        <v>81.949999999999989</v>
      </c>
      <c r="D221" s="253">
        <f t="shared" si="44"/>
        <v>77.459999999999994</v>
      </c>
      <c r="E221" s="253">
        <v>64.739999999999995</v>
      </c>
      <c r="F221" s="253">
        <v>12.72</v>
      </c>
      <c r="G221" s="253"/>
      <c r="H221" s="254">
        <v>190</v>
      </c>
      <c r="I221" s="255" t="str">
        <f>VLOOKUP(H221,'Vagas de Garagem'!$B$1:$C$327,2,FALSE)</f>
        <v>G1</v>
      </c>
      <c r="J221" s="256">
        <v>94</v>
      </c>
      <c r="K221" s="256" t="str">
        <f>IFERROR(VLOOKUP(J221,Escaninhos!$B$2:$D$212,3,FALSE),0)</f>
        <v>PG1</v>
      </c>
      <c r="L221" s="255">
        <f>IFERROR(VLOOKUP(J221,Escaninhos!$B$2:$D$211,2),0)</f>
        <v>4.49</v>
      </c>
      <c r="M221" s="257">
        <f>VLOOKUP(B221,Piloto!$B$77:$H$401,7,0)</f>
        <v>10204.112263575353</v>
      </c>
      <c r="N221" s="257">
        <f t="shared" si="34"/>
        <v>10204.112263575353</v>
      </c>
      <c r="O221" s="258">
        <f t="shared" si="42"/>
        <v>836227</v>
      </c>
      <c r="P221" s="257">
        <f t="shared" si="35"/>
        <v>33449.08</v>
      </c>
      <c r="Q221" s="257">
        <f t="shared" si="36"/>
        <v>16724.54</v>
      </c>
      <c r="R221" s="257">
        <f t="shared" si="37"/>
        <v>4181.1350000000002</v>
      </c>
      <c r="S221" s="257">
        <f t="shared" si="38"/>
        <v>33449.08</v>
      </c>
      <c r="T221" s="257">
        <f t="shared" si="39"/>
        <v>41811.350000000006</v>
      </c>
      <c r="U221" s="258">
        <f t="shared" si="40"/>
        <v>313585.125</v>
      </c>
      <c r="V221" s="196"/>
      <c r="W221" s="192">
        <f t="shared" si="41"/>
        <v>522641.875</v>
      </c>
      <c r="X221" t="str">
        <f>VLOOKUP(B221,Piloto!$B$79:$E$401,4,0)</f>
        <v>Contrato</v>
      </c>
      <c r="Y221" s="120"/>
      <c r="Z221" s="120"/>
    </row>
    <row r="222" spans="1:26" ht="22.5" hidden="1" customHeight="1">
      <c r="A222" s="47">
        <v>9</v>
      </c>
      <c r="B222" s="282">
        <v>2309</v>
      </c>
      <c r="C222" s="243">
        <f t="shared" si="43"/>
        <v>77.37</v>
      </c>
      <c r="D222" s="243">
        <f t="shared" si="44"/>
        <v>72.14</v>
      </c>
      <c r="E222" s="244">
        <v>66.09</v>
      </c>
      <c r="F222" s="243">
        <v>6.05</v>
      </c>
      <c r="G222" s="243"/>
      <c r="H222" s="249">
        <v>257</v>
      </c>
      <c r="I222" s="245" t="str">
        <f>VLOOKUP(H222,'Vagas de Garagem'!$B$1:$C$327,2,FALSE)</f>
        <v>G2</v>
      </c>
      <c r="J222" s="246">
        <v>184</v>
      </c>
      <c r="K222" s="246" t="str">
        <f>IFERROR(VLOOKUP(J222,Escaninhos!$B$2:$D$212,3,FALSE),0)</f>
        <v>PG2</v>
      </c>
      <c r="L222" s="245">
        <f>IFERROR(VLOOKUP(J222,Escaninhos!$B$2:$D$211,2),0)</f>
        <v>5.23</v>
      </c>
      <c r="M222" s="259">
        <f>VLOOKUP(B222,Piloto!$B$77:$H$401,7,0)</f>
        <v>10204.123045107923</v>
      </c>
      <c r="N222" s="247">
        <f t="shared" si="34"/>
        <v>10204.123045107923</v>
      </c>
      <c r="O222" s="278">
        <f t="shared" si="42"/>
        <v>789493</v>
      </c>
      <c r="P222" s="247">
        <f t="shared" si="35"/>
        <v>31579.72</v>
      </c>
      <c r="Q222" s="247">
        <f t="shared" si="36"/>
        <v>15789.86</v>
      </c>
      <c r="R222" s="247">
        <f t="shared" si="37"/>
        <v>3947.4650000000001</v>
      </c>
      <c r="S222" s="247">
        <f t="shared" si="38"/>
        <v>31579.72</v>
      </c>
      <c r="T222" s="247">
        <f t="shared" si="39"/>
        <v>39474.65</v>
      </c>
      <c r="U222" s="248">
        <f t="shared" si="40"/>
        <v>296059.875</v>
      </c>
      <c r="V222" s="189"/>
      <c r="W222" s="188">
        <f t="shared" si="41"/>
        <v>493433.125</v>
      </c>
      <c r="X222" t="str">
        <f>VLOOKUP(B222,Piloto!$B$79:$E$401,4,0)</f>
        <v>Fora de venda</v>
      </c>
      <c r="Y222" s="120"/>
      <c r="Z222" s="120"/>
    </row>
    <row r="223" spans="1:26" ht="22.5" hidden="1" customHeight="1">
      <c r="A223" s="47">
        <v>10</v>
      </c>
      <c r="B223" s="282">
        <v>2310</v>
      </c>
      <c r="C223" s="243">
        <f t="shared" si="43"/>
        <v>55.87</v>
      </c>
      <c r="D223" s="243">
        <f t="shared" si="44"/>
        <v>50.25</v>
      </c>
      <c r="E223" s="244">
        <v>42.98</v>
      </c>
      <c r="F223" s="243">
        <v>7.27</v>
      </c>
      <c r="G223" s="243"/>
      <c r="H223" s="249">
        <v>288</v>
      </c>
      <c r="I223" s="245" t="str">
        <f>VLOOKUP(H223,'Vagas de Garagem'!$B$1:$C$327,2,FALSE)</f>
        <v>G2</v>
      </c>
      <c r="J223" s="246">
        <v>175</v>
      </c>
      <c r="K223" s="246" t="str">
        <f>IFERROR(VLOOKUP(J223,Escaninhos!$B$2:$D$212,3,FALSE),0)</f>
        <v>PG2</v>
      </c>
      <c r="L223" s="245">
        <f>IFERROR(VLOOKUP(J223,Escaninhos!$B$2:$D$211,2),0)</f>
        <v>5.62</v>
      </c>
      <c r="M223" s="259">
        <f>VLOOKUP(B223,Piloto!$B$77:$H$401,7,0)</f>
        <v>10347.574727044926</v>
      </c>
      <c r="N223" s="247">
        <f t="shared" si="34"/>
        <v>10347.574727044926</v>
      </c>
      <c r="O223" s="278">
        <f t="shared" si="42"/>
        <v>578119</v>
      </c>
      <c r="P223" s="247">
        <f t="shared" si="35"/>
        <v>23124.760000000002</v>
      </c>
      <c r="Q223" s="247">
        <f t="shared" si="36"/>
        <v>11562.380000000001</v>
      </c>
      <c r="R223" s="247">
        <f t="shared" si="37"/>
        <v>2890.5950000000003</v>
      </c>
      <c r="S223" s="247">
        <f t="shared" si="38"/>
        <v>23124.760000000002</v>
      </c>
      <c r="T223" s="247">
        <f t="shared" si="39"/>
        <v>28905.95</v>
      </c>
      <c r="U223" s="248">
        <f t="shared" si="40"/>
        <v>216794.625</v>
      </c>
      <c r="V223" s="189"/>
      <c r="W223" s="188">
        <f t="shared" si="41"/>
        <v>361324.375</v>
      </c>
      <c r="X223" t="str">
        <f>VLOOKUP(B223,Piloto!$B$79:$E$401,4,0)</f>
        <v>Contrato</v>
      </c>
      <c r="Y223" s="120"/>
      <c r="Z223" s="120"/>
    </row>
    <row r="224" spans="1:26" ht="22.5" hidden="1" customHeight="1">
      <c r="A224" s="47">
        <v>1</v>
      </c>
      <c r="B224" s="281">
        <v>2401</v>
      </c>
      <c r="C224" s="253">
        <f t="shared" si="43"/>
        <v>85.97999999999999</v>
      </c>
      <c r="D224" s="253">
        <f t="shared" si="44"/>
        <v>81.3</v>
      </c>
      <c r="E224" s="253">
        <v>63.57</v>
      </c>
      <c r="F224" s="253">
        <v>17.73</v>
      </c>
      <c r="G224" s="253"/>
      <c r="H224" s="254">
        <v>235</v>
      </c>
      <c r="I224" s="255" t="str">
        <f>VLOOKUP(H224,'Vagas de Garagem'!$B$1:$C$327,2,FALSE)</f>
        <v>G1</v>
      </c>
      <c r="J224" s="256">
        <v>120</v>
      </c>
      <c r="K224" s="256" t="str">
        <f>IFERROR(VLOOKUP(J224,Escaninhos!$B$2:$D$212,3,FALSE),0)</f>
        <v>PG1</v>
      </c>
      <c r="L224" s="255">
        <f>IFERROR(VLOOKUP(J224,Escaninhos!$B$2:$D$211,2),0)</f>
        <v>4.68</v>
      </c>
      <c r="M224" s="257">
        <f>VLOOKUP(B224,Piloto!$B$77:$H$401,7,0)</f>
        <v>10204.117236566644</v>
      </c>
      <c r="N224" s="257">
        <f t="shared" si="34"/>
        <v>10204.117236566644</v>
      </c>
      <c r="O224" s="258">
        <f t="shared" si="42"/>
        <v>877350</v>
      </c>
      <c r="P224" s="257">
        <f t="shared" si="35"/>
        <v>35094</v>
      </c>
      <c r="Q224" s="257">
        <f t="shared" si="36"/>
        <v>17547</v>
      </c>
      <c r="R224" s="257">
        <f t="shared" si="37"/>
        <v>4386.75</v>
      </c>
      <c r="S224" s="257">
        <f t="shared" si="38"/>
        <v>35094</v>
      </c>
      <c r="T224" s="257">
        <f t="shared" si="39"/>
        <v>43867.5</v>
      </c>
      <c r="U224" s="258">
        <f t="shared" si="40"/>
        <v>329006.25</v>
      </c>
      <c r="V224" s="196"/>
      <c r="W224" s="192">
        <f t="shared" si="41"/>
        <v>548343.75</v>
      </c>
      <c r="X224" t="str">
        <f>VLOOKUP(B224,Piloto!$B$79:$E$401,4,0)</f>
        <v>Contrato</v>
      </c>
      <c r="Y224" s="120"/>
      <c r="Z224" s="120"/>
    </row>
    <row r="225" spans="1:26" ht="22.5" customHeight="1">
      <c r="A225" s="47">
        <v>2</v>
      </c>
      <c r="B225" s="284">
        <v>2402</v>
      </c>
      <c r="C225" s="237">
        <f t="shared" si="43"/>
        <v>82.3</v>
      </c>
      <c r="D225" s="237">
        <f t="shared" si="44"/>
        <v>76.63</v>
      </c>
      <c r="E225" s="237">
        <v>61.99</v>
      </c>
      <c r="F225" s="237">
        <v>14.64</v>
      </c>
      <c r="G225" s="237"/>
      <c r="H225" s="238">
        <v>232</v>
      </c>
      <c r="I225" s="239" t="str">
        <f>VLOOKUP(H225,'Vagas de Garagem'!$B$1:$C$327,2,FALSE)</f>
        <v>G1</v>
      </c>
      <c r="J225" s="240">
        <v>122</v>
      </c>
      <c r="K225" s="240" t="str">
        <f>IFERROR(VLOOKUP(J225,Escaninhos!$B$2:$D$212,3,FALSE),0)</f>
        <v>PG1</v>
      </c>
      <c r="L225" s="239">
        <f>IFERROR(VLOOKUP(J225,Escaninhos!$B$2:$D$211,2),0)</f>
        <v>5.67</v>
      </c>
      <c r="M225" s="241">
        <f>VLOOKUP(B225,Piloto!$B$77:$H$401,7,0)</f>
        <v>10516.840826245443</v>
      </c>
      <c r="N225" s="241">
        <f t="shared" si="34"/>
        <v>10516.840826245443</v>
      </c>
      <c r="O225" s="242">
        <f t="shared" si="42"/>
        <v>865536</v>
      </c>
      <c r="P225" s="241">
        <f t="shared" si="35"/>
        <v>34621.440000000002</v>
      </c>
      <c r="Q225" s="241">
        <f t="shared" si="36"/>
        <v>17310.72</v>
      </c>
      <c r="R225" s="241">
        <f t="shared" si="37"/>
        <v>4327.68</v>
      </c>
      <c r="S225" s="241">
        <f t="shared" si="38"/>
        <v>34621.440000000002</v>
      </c>
      <c r="T225" s="241">
        <f t="shared" si="39"/>
        <v>43276.800000000003</v>
      </c>
      <c r="U225" s="242">
        <f t="shared" si="40"/>
        <v>324576</v>
      </c>
      <c r="V225" s="187"/>
      <c r="W225" s="186">
        <f t="shared" si="41"/>
        <v>540960</v>
      </c>
      <c r="X225" t="str">
        <f>VLOOKUP(B225,Piloto!$B$79:$E$401,4,0)</f>
        <v>Disponível</v>
      </c>
      <c r="Y225" s="120"/>
      <c r="Z225" s="120"/>
    </row>
    <row r="226" spans="1:26" ht="22.5" customHeight="1">
      <c r="A226" s="47">
        <v>3</v>
      </c>
      <c r="B226" s="285">
        <v>2403</v>
      </c>
      <c r="C226" s="244">
        <f t="shared" si="43"/>
        <v>86.7</v>
      </c>
      <c r="D226" s="244">
        <f t="shared" si="44"/>
        <v>81.08</v>
      </c>
      <c r="E226" s="253">
        <v>62.74</v>
      </c>
      <c r="F226" s="253">
        <v>18.34</v>
      </c>
      <c r="G226" s="244"/>
      <c r="H226" s="249">
        <v>229</v>
      </c>
      <c r="I226" s="245" t="str">
        <f>VLOOKUP(H226,'Vagas de Garagem'!$B$1:$C$327,2,FALSE)</f>
        <v>G1</v>
      </c>
      <c r="J226" s="246">
        <v>144</v>
      </c>
      <c r="K226" s="246" t="str">
        <f>IFERROR(VLOOKUP(J226,Escaninhos!$B$2:$D$212,3,FALSE),0)</f>
        <v>PG1</v>
      </c>
      <c r="L226" s="245">
        <f>IFERROR(VLOOKUP(J226,Escaninhos!$B$2:$D$211,2),0)</f>
        <v>5.62</v>
      </c>
      <c r="M226" s="257">
        <f>VLOOKUP(B226,Piloto!$B$77:$H$401,7,0)</f>
        <v>10204.117647058823</v>
      </c>
      <c r="N226" s="257">
        <f t="shared" si="34"/>
        <v>10204.117647058823</v>
      </c>
      <c r="O226" s="278">
        <f t="shared" si="42"/>
        <v>884697</v>
      </c>
      <c r="P226" s="259">
        <f t="shared" si="35"/>
        <v>35387.879999999997</v>
      </c>
      <c r="Q226" s="259">
        <f t="shared" si="36"/>
        <v>17693.939999999999</v>
      </c>
      <c r="R226" s="259">
        <f t="shared" si="37"/>
        <v>4423.4849999999997</v>
      </c>
      <c r="S226" s="259">
        <f t="shared" si="38"/>
        <v>35387.879999999997</v>
      </c>
      <c r="T226" s="259">
        <f t="shared" si="39"/>
        <v>44234.850000000006</v>
      </c>
      <c r="U226" s="278">
        <f t="shared" si="40"/>
        <v>331761.375</v>
      </c>
      <c r="V226" s="279"/>
      <c r="W226" s="280">
        <f t="shared" si="41"/>
        <v>552935.625</v>
      </c>
      <c r="X226" t="str">
        <f>VLOOKUP(B226,Piloto!$B$79:$E$401,4,0)</f>
        <v>Disponível</v>
      </c>
      <c r="Y226" s="120"/>
      <c r="Z226" s="120"/>
    </row>
    <row r="227" spans="1:26" ht="22.5" hidden="1" customHeight="1">
      <c r="A227" s="47">
        <v>4</v>
      </c>
      <c r="B227" s="282">
        <v>2404</v>
      </c>
      <c r="C227" s="243">
        <f t="shared" si="43"/>
        <v>55.29</v>
      </c>
      <c r="D227" s="243">
        <f t="shared" si="44"/>
        <v>50.49</v>
      </c>
      <c r="E227" s="244">
        <v>43.06</v>
      </c>
      <c r="F227" s="243">
        <v>7.43</v>
      </c>
      <c r="G227" s="243"/>
      <c r="H227" s="249">
        <v>296</v>
      </c>
      <c r="I227" s="245" t="str">
        <f>VLOOKUP(H227,'Vagas de Garagem'!$B$1:$C$327,2,FALSE)</f>
        <v>G2</v>
      </c>
      <c r="J227" s="246">
        <v>157</v>
      </c>
      <c r="K227" s="246" t="str">
        <f>IFERROR(VLOOKUP(J227,Escaninhos!$B$2:$D$212,3,FALSE),0)</f>
        <v>PG2</v>
      </c>
      <c r="L227" s="245">
        <f>IFERROR(VLOOKUP(J227,Escaninhos!$B$2:$D$211,2),0)</f>
        <v>4.8</v>
      </c>
      <c r="M227" s="259">
        <f>VLOOKUP(B227,Piloto!$B$77:$H$401,7,0)</f>
        <v>10347.567372038344</v>
      </c>
      <c r="N227" s="247">
        <f t="shared" si="34"/>
        <v>10347.567372038344</v>
      </c>
      <c r="O227" s="278">
        <f t="shared" si="42"/>
        <v>572117</v>
      </c>
      <c r="P227" s="247">
        <f t="shared" si="35"/>
        <v>22884.68</v>
      </c>
      <c r="Q227" s="247">
        <f t="shared" si="36"/>
        <v>11442.34</v>
      </c>
      <c r="R227" s="247">
        <f t="shared" si="37"/>
        <v>2860.585</v>
      </c>
      <c r="S227" s="247">
        <f t="shared" si="38"/>
        <v>22884.68</v>
      </c>
      <c r="T227" s="247">
        <f t="shared" si="39"/>
        <v>28605.850000000002</v>
      </c>
      <c r="U227" s="248">
        <f t="shared" si="40"/>
        <v>214543.87500000003</v>
      </c>
      <c r="V227" s="189"/>
      <c r="W227" s="188">
        <f t="shared" si="41"/>
        <v>357573.125</v>
      </c>
      <c r="X227" t="str">
        <f>VLOOKUP(B227,Piloto!$B$79:$E$401,4,0)</f>
        <v>Contrato</v>
      </c>
      <c r="Y227" s="120"/>
      <c r="Z227" s="120"/>
    </row>
    <row r="228" spans="1:26" ht="22.5" hidden="1" customHeight="1">
      <c r="A228" s="47">
        <v>5</v>
      </c>
      <c r="B228" s="282">
        <v>2405</v>
      </c>
      <c r="C228" s="243">
        <f t="shared" si="43"/>
        <v>51.78</v>
      </c>
      <c r="D228" s="243">
        <f t="shared" si="44"/>
        <v>51.78</v>
      </c>
      <c r="E228" s="244">
        <v>46.28</v>
      </c>
      <c r="F228" s="243">
        <v>5.5</v>
      </c>
      <c r="G228" s="243"/>
      <c r="H228" s="249">
        <v>311</v>
      </c>
      <c r="I228" s="245" t="str">
        <f>VLOOKUP(H228,'Vagas de Garagem'!$B$1:$C$327,2,FALSE)</f>
        <v>G3</v>
      </c>
      <c r="J228" s="246"/>
      <c r="K228" s="246">
        <f>IFERROR(VLOOKUP(J228,Escaninhos!$B$2:$D$212,3,FALSE),0)</f>
        <v>0</v>
      </c>
      <c r="L228" s="245">
        <f>IFERROR(VLOOKUP(J228,Escaninhos!$B$2:$D$211,2),0)</f>
        <v>0</v>
      </c>
      <c r="M228" s="259">
        <f>VLOOKUP(B228,Piloto!$B$77:$H$401,7,0)</f>
        <v>10347.566628041715</v>
      </c>
      <c r="N228" s="247">
        <f t="shared" si="34"/>
        <v>10347.566628041715</v>
      </c>
      <c r="O228" s="278">
        <f t="shared" si="42"/>
        <v>535797</v>
      </c>
      <c r="P228" s="247">
        <f t="shared" si="35"/>
        <v>21431.88</v>
      </c>
      <c r="Q228" s="247">
        <f t="shared" si="36"/>
        <v>10715.94</v>
      </c>
      <c r="R228" s="247">
        <f t="shared" si="37"/>
        <v>2678.9850000000001</v>
      </c>
      <c r="S228" s="247">
        <f t="shared" si="38"/>
        <v>21431.88</v>
      </c>
      <c r="T228" s="247">
        <f t="shared" si="39"/>
        <v>26789.850000000002</v>
      </c>
      <c r="U228" s="248">
        <f t="shared" si="40"/>
        <v>200923.875</v>
      </c>
      <c r="V228" s="189"/>
      <c r="W228" s="188">
        <f t="shared" si="41"/>
        <v>334873.125</v>
      </c>
      <c r="X228" t="str">
        <f>VLOOKUP(B228,Piloto!$B$79:$E$401,4,0)</f>
        <v>Contrato</v>
      </c>
      <c r="Y228" s="120"/>
      <c r="Z228" s="120"/>
    </row>
    <row r="229" spans="1:26" ht="22.5" hidden="1" customHeight="1">
      <c r="A229" s="47">
        <v>6</v>
      </c>
      <c r="B229" s="282">
        <v>2406</v>
      </c>
      <c r="C229" s="243">
        <f t="shared" si="43"/>
        <v>49.22</v>
      </c>
      <c r="D229" s="243">
        <f t="shared" si="44"/>
        <v>49.22</v>
      </c>
      <c r="E229" s="244">
        <v>44.18</v>
      </c>
      <c r="F229" s="243">
        <v>5.04</v>
      </c>
      <c r="G229" s="243"/>
      <c r="H229" s="249">
        <v>308</v>
      </c>
      <c r="I229" s="245" t="str">
        <f>VLOOKUP(H229,'Vagas de Garagem'!$B$1:$C$327,2,FALSE)</f>
        <v>G3</v>
      </c>
      <c r="J229" s="246"/>
      <c r="K229" s="246">
        <f>IFERROR(VLOOKUP(J229,Escaninhos!$B$2:$D$212,3,FALSE),0)</f>
        <v>0</v>
      </c>
      <c r="L229" s="245">
        <f>IFERROR(VLOOKUP(J229,Escaninhos!$B$2:$D$211,2),0)</f>
        <v>0</v>
      </c>
      <c r="M229" s="259">
        <f>VLOOKUP(B229,Piloto!$B$77:$H$401,7,0)</f>
        <v>10347.561966680212</v>
      </c>
      <c r="N229" s="247">
        <f t="shared" si="34"/>
        <v>10347.561966680212</v>
      </c>
      <c r="O229" s="278">
        <f t="shared" si="42"/>
        <v>509307.00000000006</v>
      </c>
      <c r="P229" s="247">
        <f t="shared" si="35"/>
        <v>20372.280000000002</v>
      </c>
      <c r="Q229" s="247">
        <f t="shared" si="36"/>
        <v>10186.140000000001</v>
      </c>
      <c r="R229" s="247">
        <f t="shared" si="37"/>
        <v>2546.5350000000003</v>
      </c>
      <c r="S229" s="247">
        <f t="shared" si="38"/>
        <v>20372.280000000002</v>
      </c>
      <c r="T229" s="247">
        <f t="shared" si="39"/>
        <v>25465.350000000006</v>
      </c>
      <c r="U229" s="248">
        <f t="shared" si="40"/>
        <v>190990.12500000003</v>
      </c>
      <c r="V229" s="189"/>
      <c r="W229" s="188">
        <f t="shared" si="41"/>
        <v>318316.87500000006</v>
      </c>
      <c r="X229" t="str">
        <f>VLOOKUP(B229,Piloto!$B$79:$E$401,4,0)</f>
        <v>Contrato</v>
      </c>
      <c r="Y229" s="120"/>
      <c r="Z229" s="120"/>
    </row>
    <row r="230" spans="1:26" ht="22.5" hidden="1" customHeight="1">
      <c r="A230" s="47">
        <v>7</v>
      </c>
      <c r="B230" s="284">
        <v>2407</v>
      </c>
      <c r="C230" s="237">
        <f t="shared" si="43"/>
        <v>113.32000000000001</v>
      </c>
      <c r="D230" s="237">
        <f t="shared" si="44"/>
        <v>108.03</v>
      </c>
      <c r="E230" s="237">
        <v>89.25</v>
      </c>
      <c r="F230" s="237">
        <v>18.78</v>
      </c>
      <c r="G230" s="237"/>
      <c r="H230" s="238" t="s">
        <v>651</v>
      </c>
      <c r="I230" s="239" t="str">
        <f>VLOOKUP(H230,'Vagas de Garagem'!$B$1:$C$327,2,FALSE)</f>
        <v>G2</v>
      </c>
      <c r="J230" s="240">
        <v>145</v>
      </c>
      <c r="K230" s="240" t="str">
        <f>IFERROR(VLOOKUP(J230,Escaninhos!$B$2:$D$212,3,FALSE),0)</f>
        <v>PG2</v>
      </c>
      <c r="L230" s="239">
        <f>IFERROR(VLOOKUP(J230,Escaninhos!$B$2:$D$211,2),0)</f>
        <v>5.29</v>
      </c>
      <c r="M230" s="241">
        <f>VLOOKUP(B230,Piloto!$B$77:$H$401,7,0)</f>
        <v>10516.846099541122</v>
      </c>
      <c r="N230" s="241">
        <f t="shared" si="34"/>
        <v>10516.846099541122</v>
      </c>
      <c r="O230" s="242">
        <f t="shared" si="42"/>
        <v>1191769</v>
      </c>
      <c r="P230" s="241">
        <f t="shared" si="35"/>
        <v>47670.76</v>
      </c>
      <c r="Q230" s="241">
        <f t="shared" si="36"/>
        <v>23835.38</v>
      </c>
      <c r="R230" s="241">
        <f t="shared" si="37"/>
        <v>5958.8450000000003</v>
      </c>
      <c r="S230" s="241">
        <f t="shared" si="38"/>
        <v>47670.76</v>
      </c>
      <c r="T230" s="241">
        <f t="shared" si="39"/>
        <v>59588.450000000004</v>
      </c>
      <c r="U230" s="242">
        <f t="shared" si="40"/>
        <v>446913.375</v>
      </c>
      <c r="V230" s="187"/>
      <c r="W230" s="186">
        <f t="shared" si="41"/>
        <v>744855.625</v>
      </c>
      <c r="X230" t="str">
        <f>VLOOKUP(B230,Piloto!$B$79:$E$401,4,0)</f>
        <v>Fora de venda</v>
      </c>
      <c r="Y230" s="120"/>
      <c r="Z230" s="120"/>
    </row>
    <row r="231" spans="1:26" ht="22.5" hidden="1" customHeight="1">
      <c r="A231" s="47">
        <v>8</v>
      </c>
      <c r="B231" s="281">
        <v>2408</v>
      </c>
      <c r="C231" s="253">
        <f t="shared" si="43"/>
        <v>86.24</v>
      </c>
      <c r="D231" s="253">
        <f t="shared" si="44"/>
        <v>77.459999999999994</v>
      </c>
      <c r="E231" s="253">
        <v>64.739999999999995</v>
      </c>
      <c r="F231" s="253">
        <v>12.72</v>
      </c>
      <c r="G231" s="253"/>
      <c r="H231" s="254">
        <v>230</v>
      </c>
      <c r="I231" s="255" t="str">
        <f>VLOOKUP(H231,'Vagas de Garagem'!$B$1:$C$327,2,FALSE)</f>
        <v>G1</v>
      </c>
      <c r="J231" s="256">
        <v>134</v>
      </c>
      <c r="K231" s="256" t="str">
        <f>IFERROR(VLOOKUP(J231,Escaninhos!$B$2:$D$212,3,FALSE),0)</f>
        <v>PG1</v>
      </c>
      <c r="L231" s="255">
        <f>IFERROR(VLOOKUP(J231,Escaninhos!$B$2:$D$211,2),0)</f>
        <v>8.7799999999999994</v>
      </c>
      <c r="M231" s="257">
        <f>VLOOKUP(B231,Piloto!$B$77:$H$401,7,0)</f>
        <v>10204.116419294991</v>
      </c>
      <c r="N231" s="257">
        <f t="shared" si="34"/>
        <v>10204.116419294991</v>
      </c>
      <c r="O231" s="258">
        <f t="shared" si="42"/>
        <v>880003</v>
      </c>
      <c r="P231" s="257">
        <f t="shared" si="35"/>
        <v>35200.120000000003</v>
      </c>
      <c r="Q231" s="257">
        <f t="shared" si="36"/>
        <v>17600.060000000001</v>
      </c>
      <c r="R231" s="257">
        <f t="shared" si="37"/>
        <v>4400.0150000000003</v>
      </c>
      <c r="S231" s="257">
        <f t="shared" si="38"/>
        <v>35200.120000000003</v>
      </c>
      <c r="T231" s="257">
        <f t="shared" si="39"/>
        <v>44000.15</v>
      </c>
      <c r="U231" s="258">
        <f t="shared" si="40"/>
        <v>330001.125</v>
      </c>
      <c r="V231" s="196"/>
      <c r="W231" s="192">
        <f t="shared" si="41"/>
        <v>550001.875</v>
      </c>
      <c r="X231" t="str">
        <f>VLOOKUP(B231,Piloto!$B$79:$E$401,4,0)</f>
        <v>Contrato</v>
      </c>
      <c r="Y231" s="120"/>
      <c r="Z231" s="120"/>
    </row>
    <row r="232" spans="1:26" ht="22.35" hidden="1" customHeight="1">
      <c r="A232" s="47">
        <v>9</v>
      </c>
      <c r="B232" s="282">
        <v>2409</v>
      </c>
      <c r="C232" s="243">
        <f t="shared" si="43"/>
        <v>77.62</v>
      </c>
      <c r="D232" s="243">
        <f t="shared" si="44"/>
        <v>72.14</v>
      </c>
      <c r="E232" s="244">
        <v>66.09</v>
      </c>
      <c r="F232" s="243">
        <v>6.05</v>
      </c>
      <c r="G232" s="243"/>
      <c r="H232" s="249">
        <v>259</v>
      </c>
      <c r="I232" s="245" t="str">
        <f>VLOOKUP(H232,'Vagas de Garagem'!$B$1:$C$327,2,FALSE)</f>
        <v>G2</v>
      </c>
      <c r="J232" s="246">
        <v>185</v>
      </c>
      <c r="K232" s="246" t="str">
        <f>IFERROR(VLOOKUP(J232,Escaninhos!$B$2:$D$212,3,FALSE),0)</f>
        <v>PG2</v>
      </c>
      <c r="L232" s="245">
        <f>IFERROR(VLOOKUP(J232,Escaninhos!$B$2:$D$211,2),0)</f>
        <v>5.48</v>
      </c>
      <c r="M232" s="259">
        <f>VLOOKUP(B232,Piloto!$B$77:$H$401,7,0)</f>
        <v>10204.122648801855</v>
      </c>
      <c r="N232" s="247">
        <f t="shared" si="34"/>
        <v>10204.122648801855</v>
      </c>
      <c r="O232" s="278">
        <f t="shared" si="42"/>
        <v>792044</v>
      </c>
      <c r="P232" s="247">
        <f t="shared" si="35"/>
        <v>31681.760000000002</v>
      </c>
      <c r="Q232" s="247">
        <f t="shared" si="36"/>
        <v>15840.880000000001</v>
      </c>
      <c r="R232" s="247">
        <f t="shared" si="37"/>
        <v>3960.2200000000003</v>
      </c>
      <c r="S232" s="247">
        <f t="shared" si="38"/>
        <v>31681.760000000002</v>
      </c>
      <c r="T232" s="247">
        <f t="shared" si="39"/>
        <v>39602.200000000004</v>
      </c>
      <c r="U232" s="248">
        <f t="shared" si="40"/>
        <v>297016.5</v>
      </c>
      <c r="V232" s="189"/>
      <c r="W232" s="188">
        <f t="shared" si="41"/>
        <v>495027.5</v>
      </c>
      <c r="X232" t="str">
        <f>VLOOKUP(B232,Piloto!$B$79:$E$401,4,0)</f>
        <v>Contrato</v>
      </c>
      <c r="Y232" s="120"/>
      <c r="Z232" s="120"/>
    </row>
    <row r="233" spans="1:26" ht="22.5" hidden="1" customHeight="1">
      <c r="A233" s="47">
        <v>10</v>
      </c>
      <c r="B233" s="282">
        <v>2410</v>
      </c>
      <c r="C233" s="243">
        <f t="shared" si="43"/>
        <v>50.25</v>
      </c>
      <c r="D233" s="243">
        <f t="shared" si="44"/>
        <v>50.25</v>
      </c>
      <c r="E233" s="244">
        <v>42.98</v>
      </c>
      <c r="F233" s="243">
        <v>7.27</v>
      </c>
      <c r="G233" s="243"/>
      <c r="H233" s="249">
        <v>263</v>
      </c>
      <c r="I233" s="245" t="str">
        <f>VLOOKUP(H233,'Vagas de Garagem'!$B$1:$C$327,2,FALSE)</f>
        <v>G2</v>
      </c>
      <c r="J233" s="246"/>
      <c r="K233" s="246">
        <f>IFERROR(VLOOKUP(J233,Escaninhos!$B$2:$D$212,3,FALSE),0)</f>
        <v>0</v>
      </c>
      <c r="L233" s="245">
        <f>IFERROR(VLOOKUP(J233,Escaninhos!$B$2:$D$211,2),0)</f>
        <v>0</v>
      </c>
      <c r="M233" s="259">
        <f>VLOOKUP(B233,Piloto!$B$77:$H$401,7,0)</f>
        <v>10347.562189054726</v>
      </c>
      <c r="N233" s="247">
        <f t="shared" si="34"/>
        <v>10347.562189054726</v>
      </c>
      <c r="O233" s="278">
        <f t="shared" si="42"/>
        <v>519965</v>
      </c>
      <c r="P233" s="247">
        <f t="shared" si="35"/>
        <v>20798.600000000002</v>
      </c>
      <c r="Q233" s="247">
        <f t="shared" si="36"/>
        <v>10399.300000000001</v>
      </c>
      <c r="R233" s="247">
        <f t="shared" si="37"/>
        <v>2599.8250000000003</v>
      </c>
      <c r="S233" s="247">
        <f t="shared" si="38"/>
        <v>20798.600000000002</v>
      </c>
      <c r="T233" s="247">
        <f t="shared" si="39"/>
        <v>25998.25</v>
      </c>
      <c r="U233" s="248">
        <f t="shared" si="40"/>
        <v>194986.875</v>
      </c>
      <c r="V233" s="189"/>
      <c r="W233" s="188">
        <f t="shared" si="41"/>
        <v>324978.125</v>
      </c>
      <c r="X233" t="str">
        <f>VLOOKUP(B233,Piloto!$B$79:$E$401,4,0)</f>
        <v>Contrato</v>
      </c>
      <c r="Y233" s="120"/>
      <c r="Z233" s="120"/>
    </row>
    <row r="234" spans="1:26" ht="22.5" hidden="1" customHeight="1">
      <c r="A234" s="47">
        <v>1</v>
      </c>
      <c r="B234" s="281">
        <v>2501</v>
      </c>
      <c r="C234" s="253">
        <f t="shared" si="43"/>
        <v>89.59</v>
      </c>
      <c r="D234" s="253">
        <f t="shared" si="44"/>
        <v>81.67</v>
      </c>
      <c r="E234" s="253">
        <v>63.57</v>
      </c>
      <c r="F234" s="253">
        <v>18.100000000000001</v>
      </c>
      <c r="G234" s="253"/>
      <c r="H234" s="254">
        <v>231</v>
      </c>
      <c r="I234" s="255" t="str">
        <f>VLOOKUP(H234,'Vagas de Garagem'!$B$1:$C$327,2,FALSE)</f>
        <v>G1</v>
      </c>
      <c r="J234" s="256">
        <v>133</v>
      </c>
      <c r="K234" s="256" t="str">
        <f>IFERROR(VLOOKUP(J234,Escaninhos!$B$2:$D$212,3,FALSE),0)</f>
        <v>PG1</v>
      </c>
      <c r="L234" s="255">
        <f>IFERROR(VLOOKUP(J234,Escaninhos!$B$2:$D$211,2),0)</f>
        <v>7.92</v>
      </c>
      <c r="M234" s="257">
        <f>VLOOKUP(B234,Piloto!$B$77:$H$401,7,0)</f>
        <v>10204.118763254826</v>
      </c>
      <c r="N234" s="257">
        <f t="shared" si="34"/>
        <v>10204.118763254826</v>
      </c>
      <c r="O234" s="258">
        <f t="shared" si="42"/>
        <v>914186.99999999988</v>
      </c>
      <c r="P234" s="257">
        <f t="shared" si="35"/>
        <v>36567.479999999996</v>
      </c>
      <c r="Q234" s="257">
        <f t="shared" si="36"/>
        <v>18283.739999999998</v>
      </c>
      <c r="R234" s="257">
        <f t="shared" si="37"/>
        <v>4570.9349999999995</v>
      </c>
      <c r="S234" s="257">
        <f t="shared" si="38"/>
        <v>36567.479999999996</v>
      </c>
      <c r="T234" s="257">
        <f t="shared" si="39"/>
        <v>45709.35</v>
      </c>
      <c r="U234" s="258">
        <f t="shared" si="40"/>
        <v>342820.12499999994</v>
      </c>
      <c r="V234" s="196"/>
      <c r="W234" s="192">
        <f t="shared" si="41"/>
        <v>571366.87499999988</v>
      </c>
      <c r="X234" t="str">
        <f>VLOOKUP(B234,Piloto!$B$79:$E$401,4,0)</f>
        <v>Fora de venda</v>
      </c>
      <c r="Y234" s="120"/>
      <c r="Z234" s="120"/>
    </row>
    <row r="235" spans="1:26" ht="22.5" customHeight="1">
      <c r="A235" s="47">
        <v>2</v>
      </c>
      <c r="B235" s="284">
        <v>2502</v>
      </c>
      <c r="C235" s="237">
        <f t="shared" si="43"/>
        <v>82.61</v>
      </c>
      <c r="D235" s="237">
        <f t="shared" si="44"/>
        <v>76.64</v>
      </c>
      <c r="E235" s="237">
        <v>61.99</v>
      </c>
      <c r="F235" s="237">
        <v>14.65</v>
      </c>
      <c r="G235" s="237"/>
      <c r="H235" s="238">
        <v>209</v>
      </c>
      <c r="I235" s="239" t="str">
        <f>VLOOKUP(H235,'Vagas de Garagem'!$B$1:$C$327,2,FALSE)</f>
        <v>G1</v>
      </c>
      <c r="J235" s="240">
        <v>127</v>
      </c>
      <c r="K235" s="240" t="str">
        <f>IFERROR(VLOOKUP(J235,Escaninhos!$B$2:$D$212,3,FALSE),0)</f>
        <v>PG1</v>
      </c>
      <c r="L235" s="239">
        <f>IFERROR(VLOOKUP(J235,Escaninhos!$B$2:$D$211,2),0)</f>
        <v>5.97</v>
      </c>
      <c r="M235" s="241">
        <f>VLOOKUP(B235,Piloto!$B$77:$H$401,7,0)</f>
        <v>10516.838155187024</v>
      </c>
      <c r="N235" s="241">
        <f t="shared" si="34"/>
        <v>10516.838155187024</v>
      </c>
      <c r="O235" s="242">
        <f t="shared" si="42"/>
        <v>868796.00000000012</v>
      </c>
      <c r="P235" s="241">
        <f t="shared" si="35"/>
        <v>34751.840000000004</v>
      </c>
      <c r="Q235" s="241">
        <f t="shared" si="36"/>
        <v>17375.920000000002</v>
      </c>
      <c r="R235" s="241">
        <f t="shared" si="37"/>
        <v>4343.9800000000005</v>
      </c>
      <c r="S235" s="241">
        <f t="shared" si="38"/>
        <v>34751.840000000004</v>
      </c>
      <c r="T235" s="241">
        <f t="shared" si="39"/>
        <v>43439.80000000001</v>
      </c>
      <c r="U235" s="242">
        <f t="shared" si="40"/>
        <v>325798.50000000006</v>
      </c>
      <c r="V235" s="187"/>
      <c r="W235" s="186">
        <f t="shared" si="41"/>
        <v>542997.50000000012</v>
      </c>
      <c r="X235" t="str">
        <f>VLOOKUP(B235,Piloto!$B$79:$E$401,4,0)</f>
        <v>Disponível</v>
      </c>
      <c r="Y235" s="120"/>
      <c r="Z235" s="120"/>
    </row>
    <row r="236" spans="1:26" ht="22.5" hidden="1" customHeight="1">
      <c r="A236" s="47">
        <v>3</v>
      </c>
      <c r="B236" s="281">
        <v>2503</v>
      </c>
      <c r="C236" s="253">
        <f t="shared" si="43"/>
        <v>85.73</v>
      </c>
      <c r="D236" s="253">
        <f t="shared" si="44"/>
        <v>80.45</v>
      </c>
      <c r="E236" s="253">
        <v>62.74</v>
      </c>
      <c r="F236" s="253">
        <v>17.71</v>
      </c>
      <c r="G236" s="253"/>
      <c r="H236" s="254">
        <v>210</v>
      </c>
      <c r="I236" s="255" t="str">
        <f>VLOOKUP(H236,'Vagas de Garagem'!$B$1:$C$327,2,FALSE)</f>
        <v>G1</v>
      </c>
      <c r="J236" s="256">
        <v>128</v>
      </c>
      <c r="K236" s="256" t="str">
        <f>IFERROR(VLOOKUP(J236,Escaninhos!$B$2:$D$212,3,FALSE),0)</f>
        <v>PG1</v>
      </c>
      <c r="L236" s="255">
        <f>IFERROR(VLOOKUP(J236,Escaninhos!$B$2:$D$211,2),0)</f>
        <v>5.28</v>
      </c>
      <c r="M236" s="257">
        <f>VLOOKUP(B236,Piloto!$B$77:$H$401,7,0)</f>
        <v>10204.117578443951</v>
      </c>
      <c r="N236" s="257">
        <f t="shared" si="34"/>
        <v>10204.117578443951</v>
      </c>
      <c r="O236" s="258">
        <f t="shared" si="42"/>
        <v>874799</v>
      </c>
      <c r="P236" s="257">
        <f t="shared" si="35"/>
        <v>34991.96</v>
      </c>
      <c r="Q236" s="257">
        <f t="shared" si="36"/>
        <v>17495.98</v>
      </c>
      <c r="R236" s="257">
        <f t="shared" si="37"/>
        <v>4373.9949999999999</v>
      </c>
      <c r="S236" s="257">
        <f t="shared" si="38"/>
        <v>34991.96</v>
      </c>
      <c r="T236" s="257">
        <f t="shared" si="39"/>
        <v>43739.950000000004</v>
      </c>
      <c r="U236" s="258">
        <f t="shared" si="40"/>
        <v>328049.625</v>
      </c>
      <c r="V236" s="196"/>
      <c r="W236" s="192">
        <f t="shared" si="41"/>
        <v>546749.375</v>
      </c>
      <c r="X236" t="str">
        <f>VLOOKUP(B236,Piloto!$B$79:$E$401,4,0)</f>
        <v>Contrato</v>
      </c>
      <c r="Y236" s="120"/>
      <c r="Z236" s="120"/>
    </row>
    <row r="237" spans="1:26" ht="22.5" hidden="1" customHeight="1">
      <c r="A237" s="47">
        <v>4</v>
      </c>
      <c r="B237" s="262">
        <v>2504</v>
      </c>
      <c r="C237" s="261">
        <f t="shared" si="43"/>
        <v>50.49</v>
      </c>
      <c r="D237" s="261">
        <f t="shared" si="44"/>
        <v>50.49</v>
      </c>
      <c r="E237" s="261">
        <v>43.06</v>
      </c>
      <c r="F237" s="262">
        <v>7.43</v>
      </c>
      <c r="G237" s="262"/>
      <c r="H237" s="263">
        <v>264</v>
      </c>
      <c r="I237" s="264" t="str">
        <f>VLOOKUP(H237,'Vagas de Garagem'!$B$1:$C$327,2,FALSE)</f>
        <v>G2</v>
      </c>
      <c r="J237" s="265"/>
      <c r="K237" s="265">
        <f>IFERROR(VLOOKUP(J237,Escaninhos!$B$2:$D$212,3,FALSE),0)</f>
        <v>0</v>
      </c>
      <c r="L237" s="264">
        <f>IFERROR(VLOOKUP(J237,Escaninhos!$B$2:$D$211,2),0)</f>
        <v>0</v>
      </c>
      <c r="M237" s="260">
        <f>VLOOKUP(B237,Piloto!$B$77:$H$401,7,0)</f>
        <v>10347.57377698554</v>
      </c>
      <c r="N237" s="260">
        <f t="shared" si="34"/>
        <v>10347.57377698554</v>
      </c>
      <c r="O237" s="266">
        <f t="shared" si="42"/>
        <v>522448.99999999994</v>
      </c>
      <c r="P237" s="260">
        <f t="shared" si="35"/>
        <v>20897.96</v>
      </c>
      <c r="Q237" s="260">
        <f t="shared" si="36"/>
        <v>10448.98</v>
      </c>
      <c r="R237" s="260">
        <f t="shared" si="37"/>
        <v>2612.2449999999999</v>
      </c>
      <c r="S237" s="260">
        <f t="shared" si="38"/>
        <v>20897.96</v>
      </c>
      <c r="T237" s="260">
        <f t="shared" si="39"/>
        <v>26122.449999999997</v>
      </c>
      <c r="U237" s="266">
        <f t="shared" si="40"/>
        <v>195918.37499999997</v>
      </c>
      <c r="V237" s="267"/>
      <c r="W237" s="268">
        <f t="shared" si="41"/>
        <v>326530.62499999994</v>
      </c>
      <c r="X237" t="str">
        <f>VLOOKUP(B237,Piloto!$B$79:$E$401,4,0)</f>
        <v>Contrato</v>
      </c>
      <c r="Y237" s="120"/>
      <c r="Z237" s="120"/>
    </row>
    <row r="238" spans="1:26" ht="22.5" hidden="1" customHeight="1">
      <c r="A238" s="47">
        <v>5</v>
      </c>
      <c r="B238" s="262">
        <v>2505</v>
      </c>
      <c r="C238" s="261">
        <f t="shared" si="43"/>
        <v>51.78</v>
      </c>
      <c r="D238" s="261">
        <f t="shared" si="44"/>
        <v>51.78</v>
      </c>
      <c r="E238" s="261">
        <v>46.28</v>
      </c>
      <c r="F238" s="262">
        <v>5.5</v>
      </c>
      <c r="G238" s="262"/>
      <c r="H238" s="263">
        <v>265</v>
      </c>
      <c r="I238" s="264" t="str">
        <f>VLOOKUP(H238,'Vagas de Garagem'!$B$1:$C$327,2,FALSE)</f>
        <v>G2</v>
      </c>
      <c r="J238" s="265"/>
      <c r="K238" s="265">
        <f>IFERROR(VLOOKUP(J238,Escaninhos!$B$2:$D$212,3,FALSE),0)</f>
        <v>0</v>
      </c>
      <c r="L238" s="264">
        <f>IFERROR(VLOOKUP(J238,Escaninhos!$B$2:$D$211,2),0)</f>
        <v>0</v>
      </c>
      <c r="M238" s="260">
        <f>VLOOKUP(B238,Piloto!$B$77:$H$401,7,0)</f>
        <v>10347.566628041715</v>
      </c>
      <c r="N238" s="260">
        <f t="shared" si="34"/>
        <v>10347.566628041715</v>
      </c>
      <c r="O238" s="266">
        <f t="shared" si="42"/>
        <v>535797</v>
      </c>
      <c r="P238" s="260">
        <f t="shared" si="35"/>
        <v>21431.88</v>
      </c>
      <c r="Q238" s="260">
        <f t="shared" si="36"/>
        <v>10715.94</v>
      </c>
      <c r="R238" s="260">
        <f t="shared" si="37"/>
        <v>2678.9850000000001</v>
      </c>
      <c r="S238" s="260">
        <f t="shared" si="38"/>
        <v>21431.88</v>
      </c>
      <c r="T238" s="260">
        <f t="shared" si="39"/>
        <v>26789.850000000002</v>
      </c>
      <c r="U238" s="266">
        <f t="shared" si="40"/>
        <v>200923.875</v>
      </c>
      <c r="V238" s="267"/>
      <c r="W238" s="268">
        <f t="shared" si="41"/>
        <v>334873.125</v>
      </c>
      <c r="X238" t="str">
        <f>VLOOKUP(B238,Piloto!$B$79:$E$401,4,0)</f>
        <v>Contrato</v>
      </c>
      <c r="Y238" s="120"/>
      <c r="Z238" s="120"/>
    </row>
    <row r="239" spans="1:26" ht="22.5" hidden="1" customHeight="1">
      <c r="A239" s="47">
        <v>6</v>
      </c>
      <c r="B239" s="262">
        <v>2506</v>
      </c>
      <c r="C239" s="261">
        <f t="shared" si="43"/>
        <v>49.22</v>
      </c>
      <c r="D239" s="261">
        <f t="shared" si="44"/>
        <v>49.22</v>
      </c>
      <c r="E239" s="261">
        <v>44.18</v>
      </c>
      <c r="F239" s="262">
        <v>5.04</v>
      </c>
      <c r="G239" s="262"/>
      <c r="H239" s="263">
        <v>266</v>
      </c>
      <c r="I239" s="264" t="str">
        <f>VLOOKUP(H239,'Vagas de Garagem'!$B$1:$C$327,2,FALSE)</f>
        <v>G2</v>
      </c>
      <c r="J239" s="265"/>
      <c r="K239" s="265">
        <f>IFERROR(VLOOKUP(J239,Escaninhos!$B$2:$D$212,3,FALSE),0)</f>
        <v>0</v>
      </c>
      <c r="L239" s="264">
        <f>IFERROR(VLOOKUP(J239,Escaninhos!$B$2:$D$211,2),0)</f>
        <v>0</v>
      </c>
      <c r="M239" s="260">
        <f>VLOOKUP(B239,Piloto!$B$77:$H$401,7,0)</f>
        <v>10347.561966680212</v>
      </c>
      <c r="N239" s="260">
        <f t="shared" si="34"/>
        <v>10347.561966680212</v>
      </c>
      <c r="O239" s="266">
        <f t="shared" si="42"/>
        <v>509307.00000000006</v>
      </c>
      <c r="P239" s="260">
        <f t="shared" si="35"/>
        <v>20372.280000000002</v>
      </c>
      <c r="Q239" s="260">
        <f t="shared" si="36"/>
        <v>10186.140000000001</v>
      </c>
      <c r="R239" s="260">
        <f t="shared" si="37"/>
        <v>2546.5350000000003</v>
      </c>
      <c r="S239" s="260">
        <f t="shared" si="38"/>
        <v>20372.280000000002</v>
      </c>
      <c r="T239" s="260">
        <f t="shared" si="39"/>
        <v>25465.350000000006</v>
      </c>
      <c r="U239" s="266">
        <f t="shared" si="40"/>
        <v>190990.12500000003</v>
      </c>
      <c r="V239" s="267"/>
      <c r="W239" s="268">
        <f t="shared" si="41"/>
        <v>318316.87500000006</v>
      </c>
      <c r="X239" t="str">
        <f>VLOOKUP(B239,Piloto!$B$79:$E$401,4,0)</f>
        <v>Contrato</v>
      </c>
      <c r="Y239" s="120"/>
      <c r="Z239" s="120"/>
    </row>
    <row r="240" spans="1:26" ht="22.5" hidden="1" customHeight="1">
      <c r="A240" s="47">
        <v>7</v>
      </c>
      <c r="B240" s="284">
        <v>2507</v>
      </c>
      <c r="C240" s="237">
        <f t="shared" si="43"/>
        <v>113.16</v>
      </c>
      <c r="D240" s="237">
        <f t="shared" si="44"/>
        <v>108.53</v>
      </c>
      <c r="E240" s="237">
        <v>89.25</v>
      </c>
      <c r="F240" s="237">
        <v>19.28</v>
      </c>
      <c r="G240" s="237"/>
      <c r="H240" s="238" t="s">
        <v>675</v>
      </c>
      <c r="I240" s="239" t="str">
        <f>VLOOKUP(H240,'Vagas de Garagem'!$B$1:$C$327,2,FALSE)</f>
        <v>G2</v>
      </c>
      <c r="J240" s="240">
        <v>180</v>
      </c>
      <c r="K240" s="240" t="str">
        <f>IFERROR(VLOOKUP(J240,Escaninhos!$B$2:$D$212,3,FALSE),0)</f>
        <v>PG2</v>
      </c>
      <c r="L240" s="239">
        <f>IFERROR(VLOOKUP(J240,Escaninhos!$B$2:$D$211,2),0)</f>
        <v>4.63</v>
      </c>
      <c r="M240" s="241">
        <f>VLOOKUP(B240,Piloto!$B$77:$H$401,7,0)</f>
        <v>10516.843407564511</v>
      </c>
      <c r="N240" s="241">
        <f t="shared" si="34"/>
        <v>10516.843407564511</v>
      </c>
      <c r="O240" s="242">
        <f t="shared" si="42"/>
        <v>1190086</v>
      </c>
      <c r="P240" s="241">
        <f t="shared" si="35"/>
        <v>47603.44</v>
      </c>
      <c r="Q240" s="241">
        <f t="shared" si="36"/>
        <v>23801.72</v>
      </c>
      <c r="R240" s="241">
        <f t="shared" si="37"/>
        <v>5950.43</v>
      </c>
      <c r="S240" s="241">
        <f t="shared" si="38"/>
        <v>47603.44</v>
      </c>
      <c r="T240" s="241">
        <f t="shared" si="39"/>
        <v>59504.3</v>
      </c>
      <c r="U240" s="242">
        <f t="shared" si="40"/>
        <v>446282.25</v>
      </c>
      <c r="V240" s="187"/>
      <c r="W240" s="186">
        <f t="shared" si="41"/>
        <v>743803.75</v>
      </c>
      <c r="X240" t="str">
        <f>VLOOKUP(B240,Piloto!$B$79:$E$401,4,0)</f>
        <v>Contrato</v>
      </c>
      <c r="Y240" s="120"/>
      <c r="Z240" s="120"/>
    </row>
    <row r="241" spans="1:26" ht="22.5" hidden="1" customHeight="1">
      <c r="A241" s="47">
        <v>8</v>
      </c>
      <c r="B241" s="262">
        <v>2508</v>
      </c>
      <c r="C241" s="261">
        <f t="shared" si="43"/>
        <v>82.72999999999999</v>
      </c>
      <c r="D241" s="261">
        <f t="shared" si="44"/>
        <v>77.459999999999994</v>
      </c>
      <c r="E241" s="261">
        <v>64.739999999999995</v>
      </c>
      <c r="F241" s="262">
        <v>12.72</v>
      </c>
      <c r="G241" s="262"/>
      <c r="H241" s="263">
        <v>211</v>
      </c>
      <c r="I241" s="264" t="str">
        <f>VLOOKUP(H241,'Vagas de Garagem'!$B$1:$C$327,2,FALSE)</f>
        <v>G1</v>
      </c>
      <c r="J241" s="265">
        <v>129</v>
      </c>
      <c r="K241" s="265" t="str">
        <f>IFERROR(VLOOKUP(J241,Escaninhos!$B$2:$D$212,3,FALSE),0)</f>
        <v>PG1</v>
      </c>
      <c r="L241" s="264">
        <f>IFERROR(VLOOKUP(J241,Escaninhos!$B$2:$D$211,2),0)</f>
        <v>5.27</v>
      </c>
      <c r="M241" s="260">
        <f>VLOOKUP(B241,Piloto!$B$77:$H$401,7,0)</f>
        <v>10204.121842137074</v>
      </c>
      <c r="N241" s="260">
        <f t="shared" si="34"/>
        <v>10204.121842137074</v>
      </c>
      <c r="O241" s="266">
        <f t="shared" si="42"/>
        <v>844187</v>
      </c>
      <c r="P241" s="260">
        <f t="shared" si="35"/>
        <v>33767.480000000003</v>
      </c>
      <c r="Q241" s="260">
        <f t="shared" si="36"/>
        <v>16883.740000000002</v>
      </c>
      <c r="R241" s="260">
        <f t="shared" si="37"/>
        <v>4220.9350000000004</v>
      </c>
      <c r="S241" s="260">
        <f t="shared" si="38"/>
        <v>33767.480000000003</v>
      </c>
      <c r="T241" s="260">
        <f t="shared" si="39"/>
        <v>42209.350000000006</v>
      </c>
      <c r="U241" s="266">
        <f t="shared" si="40"/>
        <v>316570.125</v>
      </c>
      <c r="V241" s="267"/>
      <c r="W241" s="268">
        <f t="shared" si="41"/>
        <v>527616.875</v>
      </c>
      <c r="X241" t="str">
        <f>VLOOKUP(B241,Piloto!$B$79:$E$401,4,0)</f>
        <v>Fora de venda</v>
      </c>
      <c r="Y241" s="120"/>
      <c r="Z241" s="120"/>
    </row>
    <row r="242" spans="1:26" ht="22.5" customHeight="1">
      <c r="A242" s="47">
        <v>9</v>
      </c>
      <c r="B242" s="282">
        <v>2509</v>
      </c>
      <c r="C242" s="243">
        <f t="shared" si="43"/>
        <v>81.45</v>
      </c>
      <c r="D242" s="243">
        <f t="shared" si="44"/>
        <v>72.14</v>
      </c>
      <c r="E242" s="244">
        <v>66.09</v>
      </c>
      <c r="F242" s="243">
        <v>6.05</v>
      </c>
      <c r="G242" s="243"/>
      <c r="H242" s="249">
        <v>256</v>
      </c>
      <c r="I242" s="245" t="str">
        <f>VLOOKUP(H242,'Vagas de Garagem'!$B$1:$C$327,2,FALSE)</f>
        <v>G2</v>
      </c>
      <c r="J242" s="246">
        <v>186</v>
      </c>
      <c r="K242" s="246" t="str">
        <f>IFERROR(VLOOKUP(J242,Escaninhos!$B$2:$D$212,3,FALSE),0)</f>
        <v>PG2</v>
      </c>
      <c r="L242" s="245">
        <f>IFERROR(VLOOKUP(J242,Escaninhos!$B$2:$D$211,2),0)</f>
        <v>9.3099999999999987</v>
      </c>
      <c r="M242" s="259">
        <f>VLOOKUP(B242,Piloto!$B$77:$H$401,7,0)</f>
        <v>10204.112952731737</v>
      </c>
      <c r="N242" s="247">
        <f t="shared" si="34"/>
        <v>10204.112952731737</v>
      </c>
      <c r="O242" s="278">
        <f t="shared" si="42"/>
        <v>831125</v>
      </c>
      <c r="P242" s="247">
        <f t="shared" si="35"/>
        <v>33245</v>
      </c>
      <c r="Q242" s="247">
        <f t="shared" si="36"/>
        <v>16622.5</v>
      </c>
      <c r="R242" s="247">
        <f t="shared" si="37"/>
        <v>4155.625</v>
      </c>
      <c r="S242" s="247">
        <f t="shared" si="38"/>
        <v>33245</v>
      </c>
      <c r="T242" s="247">
        <f t="shared" si="39"/>
        <v>41556.25</v>
      </c>
      <c r="U242" s="248">
        <f t="shared" si="40"/>
        <v>311671.875</v>
      </c>
      <c r="V242" s="189"/>
      <c r="W242" s="188">
        <f t="shared" si="41"/>
        <v>519453.125</v>
      </c>
      <c r="X242" t="str">
        <f>VLOOKUP(B242,Piloto!$B$79:$E$401,4,0)</f>
        <v>Disponível</v>
      </c>
      <c r="Y242" s="120"/>
      <c r="Z242" s="120"/>
    </row>
    <row r="243" spans="1:26" ht="22.5" hidden="1" customHeight="1">
      <c r="A243" s="47">
        <v>10</v>
      </c>
      <c r="B243" s="282">
        <v>2510</v>
      </c>
      <c r="C243" s="243">
        <f t="shared" si="43"/>
        <v>50.25</v>
      </c>
      <c r="D243" s="243">
        <f t="shared" si="44"/>
        <v>50.25</v>
      </c>
      <c r="E243" s="244">
        <v>42.98</v>
      </c>
      <c r="F243" s="243">
        <v>7.27</v>
      </c>
      <c r="G243" s="243"/>
      <c r="H243" s="249">
        <v>293</v>
      </c>
      <c r="I243" s="245" t="str">
        <f>VLOOKUP(H243,'Vagas de Garagem'!$B$1:$C$327,2,FALSE)</f>
        <v>G2</v>
      </c>
      <c r="J243" s="246"/>
      <c r="K243" s="246">
        <f>IFERROR(VLOOKUP(J243,Escaninhos!$B$2:$D$212,3,FALSE),0)</f>
        <v>0</v>
      </c>
      <c r="L243" s="245">
        <f>IFERROR(VLOOKUP(J243,Escaninhos!$B$2:$D$211,2),0)</f>
        <v>0</v>
      </c>
      <c r="M243" s="259">
        <f>VLOOKUP(B243,Piloto!$B$77:$H$401,7,0)</f>
        <v>10347.562189054726</v>
      </c>
      <c r="N243" s="247">
        <f t="shared" si="34"/>
        <v>10347.562189054726</v>
      </c>
      <c r="O243" s="278">
        <f t="shared" si="42"/>
        <v>519965</v>
      </c>
      <c r="P243" s="247">
        <f t="shared" si="35"/>
        <v>20798.600000000002</v>
      </c>
      <c r="Q243" s="247">
        <f t="shared" si="36"/>
        <v>10399.300000000001</v>
      </c>
      <c r="R243" s="247">
        <f t="shared" si="37"/>
        <v>2599.8250000000003</v>
      </c>
      <c r="S243" s="247">
        <f t="shared" si="38"/>
        <v>20798.600000000002</v>
      </c>
      <c r="T243" s="247">
        <f t="shared" si="39"/>
        <v>25998.25</v>
      </c>
      <c r="U243" s="248">
        <f t="shared" si="40"/>
        <v>194986.875</v>
      </c>
      <c r="V243" s="189"/>
      <c r="W243" s="188">
        <f t="shared" si="41"/>
        <v>324978.125</v>
      </c>
      <c r="X243" t="str">
        <f>VLOOKUP(B243,Piloto!$B$79:$E$401,4,0)</f>
        <v>Contrato</v>
      </c>
      <c r="Y243" s="120"/>
      <c r="Z243" s="120"/>
    </row>
    <row r="244" spans="1:26" ht="22.5" hidden="1" customHeight="1">
      <c r="A244" s="47">
        <v>1</v>
      </c>
      <c r="B244" s="281">
        <v>2601</v>
      </c>
      <c r="C244" s="253">
        <f t="shared" si="43"/>
        <v>88.91</v>
      </c>
      <c r="D244" s="253">
        <f t="shared" si="44"/>
        <v>81.3</v>
      </c>
      <c r="E244" s="253">
        <v>63.57</v>
      </c>
      <c r="F244" s="253">
        <v>17.73</v>
      </c>
      <c r="G244" s="253"/>
      <c r="H244" s="254">
        <v>212</v>
      </c>
      <c r="I244" s="255" t="str">
        <f>VLOOKUP(H244,'Vagas de Garagem'!$B$1:$C$327,2,FALSE)</f>
        <v>G1</v>
      </c>
      <c r="J244" s="256">
        <v>130</v>
      </c>
      <c r="K244" s="256" t="str">
        <f>IFERROR(VLOOKUP(J244,Escaninhos!$B$2:$D$212,3,FALSE),0)</f>
        <v>PG1</v>
      </c>
      <c r="L244" s="255">
        <f>IFERROR(VLOOKUP(J244,Escaninhos!$B$2:$D$211,2),0)</f>
        <v>7.61</v>
      </c>
      <c r="M244" s="257">
        <f>VLOOKUP(B244,Piloto!$B$77:$H$401,7,0)</f>
        <v>10204.116522325949</v>
      </c>
      <c r="N244" s="257">
        <f t="shared" si="34"/>
        <v>10204.116522325949</v>
      </c>
      <c r="O244" s="258">
        <f t="shared" si="42"/>
        <v>907248</v>
      </c>
      <c r="P244" s="257">
        <f t="shared" si="35"/>
        <v>36289.919999999998</v>
      </c>
      <c r="Q244" s="257">
        <f t="shared" si="36"/>
        <v>18144.96</v>
      </c>
      <c r="R244" s="257">
        <f t="shared" si="37"/>
        <v>4536.24</v>
      </c>
      <c r="S244" s="257">
        <f t="shared" si="38"/>
        <v>36289.919999999998</v>
      </c>
      <c r="T244" s="257">
        <f t="shared" si="39"/>
        <v>45362.400000000001</v>
      </c>
      <c r="U244" s="258">
        <f t="shared" si="40"/>
        <v>340218</v>
      </c>
      <c r="V244" s="196"/>
      <c r="W244" s="192">
        <f t="shared" si="41"/>
        <v>567030</v>
      </c>
      <c r="X244" t="str">
        <f>VLOOKUP(B244,Piloto!$B$79:$E$401,4,0)</f>
        <v>Contrato</v>
      </c>
      <c r="Y244" s="120"/>
      <c r="Z244" s="120"/>
    </row>
    <row r="245" spans="1:26" ht="22.5" customHeight="1">
      <c r="A245" s="47">
        <v>2</v>
      </c>
      <c r="B245" s="284">
        <v>2602</v>
      </c>
      <c r="C245" s="237">
        <f t="shared" si="43"/>
        <v>81.41</v>
      </c>
      <c r="D245" s="237">
        <f t="shared" si="44"/>
        <v>76.63</v>
      </c>
      <c r="E245" s="237">
        <v>61.99</v>
      </c>
      <c r="F245" s="237">
        <v>14.64</v>
      </c>
      <c r="G245" s="237"/>
      <c r="H245" s="238">
        <v>213</v>
      </c>
      <c r="I245" s="239" t="str">
        <f>VLOOKUP(H245,'Vagas de Garagem'!$B$1:$C$327,2,FALSE)</f>
        <v>G1</v>
      </c>
      <c r="J245" s="240">
        <v>131</v>
      </c>
      <c r="K245" s="240" t="str">
        <f>IFERROR(VLOOKUP(J245,Escaninhos!$B$2:$D$212,3,FALSE),0)</f>
        <v>PG1</v>
      </c>
      <c r="L245" s="239">
        <f>IFERROR(VLOOKUP(J245,Escaninhos!$B$2:$D$211,2),0)</f>
        <v>4.78</v>
      </c>
      <c r="M245" s="241">
        <f>VLOOKUP(B245,Piloto!$B$77:$H$401,7,0)</f>
        <v>10516.840682962782</v>
      </c>
      <c r="N245" s="241">
        <f t="shared" si="34"/>
        <v>10516.840682962782</v>
      </c>
      <c r="O245" s="242">
        <f t="shared" si="42"/>
        <v>856176</v>
      </c>
      <c r="P245" s="241">
        <f t="shared" si="35"/>
        <v>34247.040000000001</v>
      </c>
      <c r="Q245" s="241">
        <f t="shared" si="36"/>
        <v>17123.52</v>
      </c>
      <c r="R245" s="241">
        <f t="shared" si="37"/>
        <v>4280.88</v>
      </c>
      <c r="S245" s="241">
        <f t="shared" si="38"/>
        <v>34247.040000000001</v>
      </c>
      <c r="T245" s="241">
        <f t="shared" si="39"/>
        <v>42808.800000000003</v>
      </c>
      <c r="U245" s="242">
        <f t="shared" si="40"/>
        <v>321066</v>
      </c>
      <c r="V245" s="187"/>
      <c r="W245" s="186">
        <f t="shared" si="41"/>
        <v>535110</v>
      </c>
      <c r="X245" t="str">
        <f>VLOOKUP(B245,Piloto!$B$79:$E$401,4,0)</f>
        <v>Disponível</v>
      </c>
      <c r="Y245" s="120"/>
      <c r="Z245" s="120"/>
    </row>
    <row r="246" spans="1:26" ht="22.5" hidden="1" customHeight="1">
      <c r="A246" s="47">
        <v>3</v>
      </c>
      <c r="B246" s="281">
        <v>2603</v>
      </c>
      <c r="C246" s="253">
        <f t="shared" si="43"/>
        <v>88.679999999999993</v>
      </c>
      <c r="D246" s="253">
        <f t="shared" si="44"/>
        <v>81.08</v>
      </c>
      <c r="E246" s="253">
        <v>62.74</v>
      </c>
      <c r="F246" s="253">
        <v>18.34</v>
      </c>
      <c r="G246" s="253"/>
      <c r="H246" s="254">
        <v>214</v>
      </c>
      <c r="I246" s="255" t="str">
        <f>VLOOKUP(H246,'Vagas de Garagem'!$B$1:$C$327,2,FALSE)</f>
        <v>G1</v>
      </c>
      <c r="J246" s="256">
        <v>132</v>
      </c>
      <c r="K246" s="256" t="str">
        <f>IFERROR(VLOOKUP(J246,Escaninhos!$B$2:$D$212,3,FALSE),0)</f>
        <v>PG1</v>
      </c>
      <c r="L246" s="255">
        <f>IFERROR(VLOOKUP(J246,Escaninhos!$B$2:$D$211,2),0)</f>
        <v>7.6</v>
      </c>
      <c r="M246" s="257">
        <f>VLOOKUP(B246,Piloto!$B$77:$H$401,7,0)</f>
        <v>10204.115922417683</v>
      </c>
      <c r="N246" s="257">
        <f t="shared" si="34"/>
        <v>10204.115922417683</v>
      </c>
      <c r="O246" s="258">
        <f t="shared" si="42"/>
        <v>904901</v>
      </c>
      <c r="P246" s="257">
        <f t="shared" si="35"/>
        <v>36196.04</v>
      </c>
      <c r="Q246" s="257">
        <f t="shared" si="36"/>
        <v>18098.02</v>
      </c>
      <c r="R246" s="257">
        <f t="shared" si="37"/>
        <v>4524.5050000000001</v>
      </c>
      <c r="S246" s="257">
        <f t="shared" si="38"/>
        <v>36196.04</v>
      </c>
      <c r="T246" s="257">
        <f t="shared" si="39"/>
        <v>45245.05</v>
      </c>
      <c r="U246" s="258">
        <f t="shared" si="40"/>
        <v>339337.875</v>
      </c>
      <c r="V246" s="196"/>
      <c r="W246" s="192">
        <f t="shared" si="41"/>
        <v>565563.125</v>
      </c>
      <c r="X246" t="str">
        <f>VLOOKUP(B246,Piloto!$B$79:$E$401,4,0)</f>
        <v>Contrato</v>
      </c>
      <c r="Y246" s="120"/>
      <c r="Z246" s="120"/>
    </row>
    <row r="247" spans="1:26" ht="22.5" hidden="1" customHeight="1">
      <c r="A247" s="47">
        <v>4</v>
      </c>
      <c r="B247" s="282">
        <v>2604</v>
      </c>
      <c r="C247" s="243">
        <f t="shared" si="43"/>
        <v>50.49</v>
      </c>
      <c r="D247" s="243">
        <f t="shared" si="44"/>
        <v>50.49</v>
      </c>
      <c r="E247" s="244">
        <v>43.06</v>
      </c>
      <c r="F247" s="243">
        <v>7.43</v>
      </c>
      <c r="G247" s="243"/>
      <c r="H247" s="249">
        <v>292</v>
      </c>
      <c r="I247" s="245" t="str">
        <f>VLOOKUP(H247,'Vagas de Garagem'!$B$1:$C$327,2,FALSE)</f>
        <v>G2</v>
      </c>
      <c r="J247" s="246"/>
      <c r="K247" s="246">
        <f>IFERROR(VLOOKUP(J247,Escaninhos!$B$2:$D$212,3,FALSE),0)</f>
        <v>0</v>
      </c>
      <c r="L247" s="245">
        <f>IFERROR(VLOOKUP(J247,Escaninhos!$B$2:$D$211,2),0)</f>
        <v>0</v>
      </c>
      <c r="M247" s="259">
        <f>VLOOKUP(B247,Piloto!$B$77:$H$401,7,0)</f>
        <v>10347.57377698554</v>
      </c>
      <c r="N247" s="247">
        <f t="shared" si="34"/>
        <v>10347.57377698554</v>
      </c>
      <c r="O247" s="278">
        <f t="shared" si="42"/>
        <v>522448.99999999994</v>
      </c>
      <c r="P247" s="247">
        <f t="shared" si="35"/>
        <v>20897.96</v>
      </c>
      <c r="Q247" s="247">
        <f t="shared" si="36"/>
        <v>10448.98</v>
      </c>
      <c r="R247" s="247">
        <f t="shared" si="37"/>
        <v>2612.2449999999999</v>
      </c>
      <c r="S247" s="247">
        <f t="shared" si="38"/>
        <v>20897.96</v>
      </c>
      <c r="T247" s="247">
        <f t="shared" si="39"/>
        <v>26122.449999999997</v>
      </c>
      <c r="U247" s="248">
        <f t="shared" si="40"/>
        <v>195918.37499999997</v>
      </c>
      <c r="V247" s="189"/>
      <c r="W247" s="188">
        <f t="shared" si="41"/>
        <v>326530.62499999994</v>
      </c>
      <c r="X247" t="str">
        <f>VLOOKUP(B247,Piloto!$B$79:$E$401,4,0)</f>
        <v>Contrato</v>
      </c>
      <c r="Y247" s="120"/>
      <c r="Z247" s="120"/>
    </row>
    <row r="248" spans="1:26" ht="22.5" hidden="1" customHeight="1">
      <c r="A248" s="47">
        <v>5</v>
      </c>
      <c r="B248" s="282">
        <v>2605</v>
      </c>
      <c r="C248" s="243">
        <f t="shared" si="43"/>
        <v>51.78</v>
      </c>
      <c r="D248" s="243">
        <f t="shared" si="44"/>
        <v>51.78</v>
      </c>
      <c r="E248" s="244">
        <v>46.28</v>
      </c>
      <c r="F248" s="243">
        <v>5.5</v>
      </c>
      <c r="G248" s="243"/>
      <c r="H248" s="249">
        <v>291</v>
      </c>
      <c r="I248" s="245" t="str">
        <f>VLOOKUP(H248,'Vagas de Garagem'!$B$1:$C$327,2,FALSE)</f>
        <v>G2</v>
      </c>
      <c r="J248" s="246"/>
      <c r="K248" s="246">
        <f>IFERROR(VLOOKUP(J248,Escaninhos!$B$2:$D$212,3,FALSE),0)</f>
        <v>0</v>
      </c>
      <c r="L248" s="245">
        <f>IFERROR(VLOOKUP(J248,Escaninhos!$B$2:$D$211,2),0)</f>
        <v>0</v>
      </c>
      <c r="M248" s="259">
        <f>VLOOKUP(B248,Piloto!$B$77:$H$401,7,0)</f>
        <v>10347.566628041715</v>
      </c>
      <c r="N248" s="247">
        <f t="shared" si="34"/>
        <v>10347.566628041715</v>
      </c>
      <c r="O248" s="278">
        <f t="shared" si="42"/>
        <v>535797</v>
      </c>
      <c r="P248" s="247">
        <f t="shared" si="35"/>
        <v>21431.88</v>
      </c>
      <c r="Q248" s="247">
        <f t="shared" si="36"/>
        <v>10715.94</v>
      </c>
      <c r="R248" s="247">
        <f t="shared" si="37"/>
        <v>2678.9850000000001</v>
      </c>
      <c r="S248" s="247">
        <f t="shared" si="38"/>
        <v>21431.88</v>
      </c>
      <c r="T248" s="247">
        <f t="shared" si="39"/>
        <v>26789.850000000002</v>
      </c>
      <c r="U248" s="248">
        <f t="shared" si="40"/>
        <v>200923.875</v>
      </c>
      <c r="V248" s="189"/>
      <c r="W248" s="188">
        <f t="shared" si="41"/>
        <v>334873.125</v>
      </c>
      <c r="X248" t="str">
        <f>VLOOKUP(B248,Piloto!$B$79:$E$401,4,0)</f>
        <v>Contrato</v>
      </c>
      <c r="Y248" s="120"/>
      <c r="Z248" s="120"/>
    </row>
    <row r="249" spans="1:26" ht="21.95" hidden="1" customHeight="1">
      <c r="A249" s="47">
        <v>6</v>
      </c>
      <c r="B249" s="356">
        <v>2606</v>
      </c>
      <c r="C249" s="348">
        <f t="shared" si="43"/>
        <v>49.22</v>
      </c>
      <c r="D249" s="348">
        <f t="shared" si="44"/>
        <v>49.22</v>
      </c>
      <c r="E249" s="348">
        <v>44.18</v>
      </c>
      <c r="F249" s="348">
        <v>5.04</v>
      </c>
      <c r="G249" s="348"/>
      <c r="H249" s="357">
        <v>286</v>
      </c>
      <c r="I249" s="350" t="str">
        <f>VLOOKUP(H249,'Vagas de Garagem'!$B$1:$C$327,2,FALSE)</f>
        <v>G2</v>
      </c>
      <c r="J249" s="351"/>
      <c r="K249" s="351">
        <f>IFERROR(VLOOKUP(J249,Escaninhos!$B$2:$D$212,3,FALSE),0)</f>
        <v>0</v>
      </c>
      <c r="L249" s="350">
        <f>IFERROR(VLOOKUP(J249,Escaninhos!$B$2:$D$211,2),0)</f>
        <v>0</v>
      </c>
      <c r="M249" s="260">
        <f>VLOOKUP(B249,Piloto!$B$77:$H$401,7,0)</f>
        <v>10347.561966680212</v>
      </c>
      <c r="N249" s="352">
        <f t="shared" si="34"/>
        <v>10347.561966680212</v>
      </c>
      <c r="O249" s="353">
        <f t="shared" si="42"/>
        <v>509307.00000000006</v>
      </c>
      <c r="P249" s="352">
        <f t="shared" si="35"/>
        <v>20372.280000000002</v>
      </c>
      <c r="Q249" s="352">
        <f t="shared" si="36"/>
        <v>10186.140000000001</v>
      </c>
      <c r="R249" s="352">
        <f t="shared" si="37"/>
        <v>2546.5350000000003</v>
      </c>
      <c r="S249" s="352">
        <f t="shared" si="38"/>
        <v>20372.280000000002</v>
      </c>
      <c r="T249" s="352">
        <f t="shared" si="39"/>
        <v>25465.350000000006</v>
      </c>
      <c r="U249" s="353">
        <f t="shared" si="40"/>
        <v>190990.12500000003</v>
      </c>
      <c r="V249" s="358"/>
      <c r="W249" s="355">
        <f t="shared" si="41"/>
        <v>318316.87500000006</v>
      </c>
      <c r="X249" t="str">
        <f>VLOOKUP(B249,Piloto!$B$79:$E$401,4,0)</f>
        <v>Fora de venda</v>
      </c>
      <c r="Y249" s="120"/>
      <c r="Z249" s="120"/>
    </row>
    <row r="250" spans="1:26" ht="22.5" hidden="1" customHeight="1">
      <c r="A250" s="47">
        <v>7</v>
      </c>
      <c r="B250" s="284">
        <v>2607</v>
      </c>
      <c r="C250" s="237">
        <f t="shared" si="43"/>
        <v>112.34</v>
      </c>
      <c r="D250" s="237">
        <f t="shared" si="44"/>
        <v>108.03</v>
      </c>
      <c r="E250" s="237">
        <v>89.25</v>
      </c>
      <c r="F250" s="237">
        <v>18.78</v>
      </c>
      <c r="G250" s="237"/>
      <c r="H250" s="238" t="s">
        <v>701</v>
      </c>
      <c r="I250" s="239" t="str">
        <f>VLOOKUP(H250,'Vagas de Garagem'!$B$1:$C$327,2,FALSE)</f>
        <v>G2</v>
      </c>
      <c r="J250" s="240">
        <v>179</v>
      </c>
      <c r="K250" s="240" t="str">
        <f>IFERROR(VLOOKUP(J250,Escaninhos!$B$2:$D$212,3,FALSE),0)</f>
        <v>PG2</v>
      </c>
      <c r="L250" s="239">
        <f>IFERROR(VLOOKUP(J250,Escaninhos!$B$2:$D$211,2),0)</f>
        <v>4.3099999999999996</v>
      </c>
      <c r="M250" s="241">
        <f>VLOOKUP(B250,Piloto!$B$77:$H$401,7,0)</f>
        <v>10516.841730461099</v>
      </c>
      <c r="N250" s="241">
        <f t="shared" si="34"/>
        <v>10516.841730461099</v>
      </c>
      <c r="O250" s="242">
        <f t="shared" si="42"/>
        <v>1181462</v>
      </c>
      <c r="P250" s="241">
        <f t="shared" si="35"/>
        <v>47258.48</v>
      </c>
      <c r="Q250" s="241">
        <f t="shared" si="36"/>
        <v>23629.24</v>
      </c>
      <c r="R250" s="241">
        <f t="shared" si="37"/>
        <v>5907.31</v>
      </c>
      <c r="S250" s="241">
        <f t="shared" si="38"/>
        <v>47258.48</v>
      </c>
      <c r="T250" s="241">
        <f t="shared" si="39"/>
        <v>59073.100000000006</v>
      </c>
      <c r="U250" s="242">
        <f t="shared" si="40"/>
        <v>443048.25</v>
      </c>
      <c r="V250" s="187"/>
      <c r="W250" s="186">
        <f t="shared" si="41"/>
        <v>738413.75</v>
      </c>
      <c r="X250" t="str">
        <f>VLOOKUP(B250,Piloto!$B$79:$E$401,4,0)</f>
        <v>Contrato</v>
      </c>
      <c r="Y250" s="120"/>
      <c r="Z250" s="120"/>
    </row>
    <row r="251" spans="1:26" ht="22.5" customHeight="1">
      <c r="A251" s="47">
        <v>8</v>
      </c>
      <c r="B251" s="285">
        <v>2608</v>
      </c>
      <c r="C251" s="244">
        <f t="shared" si="43"/>
        <v>85.059999999999988</v>
      </c>
      <c r="D251" s="244">
        <f t="shared" si="44"/>
        <v>77.459999999999994</v>
      </c>
      <c r="E251" s="253">
        <v>64.739999999999995</v>
      </c>
      <c r="F251" s="253">
        <v>12.72</v>
      </c>
      <c r="G251" s="244"/>
      <c r="H251" s="249">
        <v>215</v>
      </c>
      <c r="I251" s="245" t="str">
        <f>VLOOKUP(H251,'Vagas de Garagem'!$B$1:$C$327,2,FALSE)</f>
        <v>G1</v>
      </c>
      <c r="J251" s="246">
        <v>135</v>
      </c>
      <c r="K251" s="246" t="str">
        <f>IFERROR(VLOOKUP(J251,Escaninhos!$B$2:$D$212,3,FALSE),0)</f>
        <v>PG1</v>
      </c>
      <c r="L251" s="245">
        <f>IFERROR(VLOOKUP(J251,Escaninhos!$B$2:$D$211,2),0)</f>
        <v>7.6</v>
      </c>
      <c r="M251" s="257">
        <f>VLOOKUP(B251,Piloto!$B$77:$H$401,7,0)</f>
        <v>10204.114742534683</v>
      </c>
      <c r="N251" s="257">
        <f t="shared" si="34"/>
        <v>10204.114742534683</v>
      </c>
      <c r="O251" s="278">
        <f t="shared" si="42"/>
        <v>867962</v>
      </c>
      <c r="P251" s="259">
        <f t="shared" si="35"/>
        <v>34718.480000000003</v>
      </c>
      <c r="Q251" s="259">
        <f t="shared" si="36"/>
        <v>17359.240000000002</v>
      </c>
      <c r="R251" s="259">
        <f t="shared" si="37"/>
        <v>4339.8100000000004</v>
      </c>
      <c r="S251" s="259">
        <f t="shared" si="38"/>
        <v>34718.480000000003</v>
      </c>
      <c r="T251" s="259">
        <f t="shared" si="39"/>
        <v>43398.100000000006</v>
      </c>
      <c r="U251" s="278">
        <f t="shared" si="40"/>
        <v>325485.75</v>
      </c>
      <c r="V251" s="279"/>
      <c r="W251" s="280">
        <f t="shared" si="41"/>
        <v>542476.25</v>
      </c>
      <c r="X251" t="str">
        <f>VLOOKUP(B251,Piloto!$B$79:$E$401,4,0)</f>
        <v>Disponível</v>
      </c>
      <c r="Y251" s="120"/>
      <c r="Z251" s="120"/>
    </row>
    <row r="252" spans="1:26" ht="22.5" hidden="1" customHeight="1">
      <c r="A252" s="47">
        <v>9</v>
      </c>
      <c r="B252" s="250">
        <v>2609</v>
      </c>
      <c r="C252" s="243">
        <f t="shared" si="43"/>
        <v>77.61</v>
      </c>
      <c r="D252" s="243">
        <f t="shared" si="44"/>
        <v>72.14</v>
      </c>
      <c r="E252" s="244">
        <v>66.09</v>
      </c>
      <c r="F252" s="250">
        <v>6.05</v>
      </c>
      <c r="G252" s="243"/>
      <c r="H252" s="249">
        <v>200</v>
      </c>
      <c r="I252" s="245" t="str">
        <f>VLOOKUP(H252,'Vagas de Garagem'!$B$1:$C$327,2,FALSE)</f>
        <v>G1</v>
      </c>
      <c r="J252" s="246">
        <v>103</v>
      </c>
      <c r="K252" s="246" t="str">
        <f>IFERROR(VLOOKUP(J252,Escaninhos!$B$2:$D$212,3,FALSE),0)</f>
        <v>PG1</v>
      </c>
      <c r="L252" s="245">
        <f>IFERROR(VLOOKUP(J252,Escaninhos!$B$2:$D$211,2),0)</f>
        <v>5.47</v>
      </c>
      <c r="M252" s="259">
        <f>VLOOKUP(B252,Piloto!$B$77:$H$401,7,0)</f>
        <v>10204.110295065069</v>
      </c>
      <c r="N252" s="247">
        <f t="shared" si="34"/>
        <v>10204.110295065069</v>
      </c>
      <c r="O252" s="278">
        <f t="shared" si="42"/>
        <v>791941</v>
      </c>
      <c r="P252" s="247">
        <f t="shared" si="35"/>
        <v>31677.64</v>
      </c>
      <c r="Q252" s="247">
        <f t="shared" si="36"/>
        <v>15838.82</v>
      </c>
      <c r="R252" s="247">
        <f t="shared" si="37"/>
        <v>3959.7049999999999</v>
      </c>
      <c r="S252" s="247">
        <f t="shared" si="38"/>
        <v>31677.64</v>
      </c>
      <c r="T252" s="247">
        <f t="shared" si="39"/>
        <v>39597.050000000003</v>
      </c>
      <c r="U252" s="248">
        <f t="shared" si="40"/>
        <v>296977.875</v>
      </c>
      <c r="V252" s="190"/>
      <c r="W252" s="188">
        <f t="shared" si="41"/>
        <v>494963.125</v>
      </c>
      <c r="X252" t="str">
        <f>VLOOKUP(B252,Piloto!$B$79:$E$401,4,0)</f>
        <v>Contrato</v>
      </c>
      <c r="Y252" s="120"/>
      <c r="Z252" s="120"/>
    </row>
    <row r="253" spans="1:26" ht="22.5" hidden="1" customHeight="1">
      <c r="A253" s="47">
        <v>10</v>
      </c>
      <c r="B253" s="250">
        <v>2610</v>
      </c>
      <c r="C253" s="243">
        <f t="shared" si="43"/>
        <v>50.25</v>
      </c>
      <c r="D253" s="243">
        <f t="shared" si="44"/>
        <v>50.25</v>
      </c>
      <c r="E253" s="244">
        <v>42.98</v>
      </c>
      <c r="F253" s="250">
        <v>7.27</v>
      </c>
      <c r="G253" s="250"/>
      <c r="H253" s="249">
        <v>267</v>
      </c>
      <c r="I253" s="245" t="str">
        <f>VLOOKUP(H253,'Vagas de Garagem'!$B$1:$C$327,2,FALSE)</f>
        <v>G2</v>
      </c>
      <c r="J253" s="246"/>
      <c r="K253" s="246">
        <f>IFERROR(VLOOKUP(J253,Escaninhos!$B$2:$D$212,3,FALSE),0)</f>
        <v>0</v>
      </c>
      <c r="L253" s="245">
        <f>IFERROR(VLOOKUP(J253,Escaninhos!$B$2:$D$211,2),0)</f>
        <v>0</v>
      </c>
      <c r="M253" s="259">
        <f>VLOOKUP(B253,Piloto!$B$77:$H$401,7,0)</f>
        <v>10347.562189054726</v>
      </c>
      <c r="N253" s="247">
        <f t="shared" si="34"/>
        <v>10347.562189054726</v>
      </c>
      <c r="O253" s="278">
        <f t="shared" si="42"/>
        <v>519965</v>
      </c>
      <c r="P253" s="247">
        <f t="shared" si="35"/>
        <v>20798.600000000002</v>
      </c>
      <c r="Q253" s="247">
        <f t="shared" si="36"/>
        <v>10399.300000000001</v>
      </c>
      <c r="R253" s="247">
        <f t="shared" si="37"/>
        <v>2599.8250000000003</v>
      </c>
      <c r="S253" s="247">
        <f t="shared" si="38"/>
        <v>20798.600000000002</v>
      </c>
      <c r="T253" s="247">
        <f t="shared" si="39"/>
        <v>25998.25</v>
      </c>
      <c r="U253" s="248">
        <f t="shared" si="40"/>
        <v>194986.875</v>
      </c>
      <c r="V253" s="190"/>
      <c r="W253" s="188">
        <f t="shared" si="41"/>
        <v>324978.125</v>
      </c>
      <c r="X253" t="str">
        <f>VLOOKUP(B253,Piloto!$B$79:$E$401,4,0)</f>
        <v>Contrato</v>
      </c>
      <c r="Y253" s="120"/>
      <c r="Z253" s="120"/>
    </row>
    <row r="254" spans="1:26" ht="22.35" customHeight="1">
      <c r="A254" s="47">
        <v>1</v>
      </c>
      <c r="B254" s="252">
        <v>2701</v>
      </c>
      <c r="C254" s="253">
        <f t="shared" si="43"/>
        <v>86.45</v>
      </c>
      <c r="D254" s="253">
        <f t="shared" si="44"/>
        <v>81.67</v>
      </c>
      <c r="E254" s="253">
        <v>63.57</v>
      </c>
      <c r="F254" s="252">
        <v>18.100000000000001</v>
      </c>
      <c r="G254" s="252"/>
      <c r="H254" s="254">
        <v>216</v>
      </c>
      <c r="I254" s="255" t="str">
        <f>VLOOKUP(H254,'Vagas de Garagem'!$B$1:$C$327,2,FALSE)</f>
        <v>G1</v>
      </c>
      <c r="J254" s="256">
        <v>136</v>
      </c>
      <c r="K254" s="256" t="str">
        <f>IFERROR(VLOOKUP(J254,Escaninhos!$B$2:$D$212,3,FALSE),0)</f>
        <v>PG1</v>
      </c>
      <c r="L254" s="255">
        <f>IFERROR(VLOOKUP(J254,Escaninhos!$B$2:$D$211,2),0)</f>
        <v>4.78</v>
      </c>
      <c r="M254" s="257">
        <f>VLOOKUP(B254,Piloto!$B$77:$H$401,7,0)</f>
        <v>10204.117987275882</v>
      </c>
      <c r="N254" s="257">
        <f t="shared" si="34"/>
        <v>10204.117987275882</v>
      </c>
      <c r="O254" s="258">
        <f t="shared" si="42"/>
        <v>882146</v>
      </c>
      <c r="P254" s="257">
        <f t="shared" si="35"/>
        <v>35285.840000000004</v>
      </c>
      <c r="Q254" s="257">
        <f t="shared" si="36"/>
        <v>17642.920000000002</v>
      </c>
      <c r="R254" s="257">
        <f t="shared" si="37"/>
        <v>4410.7300000000005</v>
      </c>
      <c r="S254" s="257">
        <f t="shared" si="38"/>
        <v>35285.840000000004</v>
      </c>
      <c r="T254" s="257">
        <f t="shared" si="39"/>
        <v>44107.3</v>
      </c>
      <c r="U254" s="258">
        <f t="shared" si="40"/>
        <v>330804.75000000006</v>
      </c>
      <c r="V254" s="193"/>
      <c r="W254" s="192">
        <f t="shared" si="41"/>
        <v>551341.25</v>
      </c>
      <c r="X254" t="str">
        <f>VLOOKUP(B254,Piloto!$B$79:$E$401,4,0)</f>
        <v>Disponível</v>
      </c>
      <c r="Y254" s="120"/>
      <c r="Z254" s="120"/>
    </row>
    <row r="255" spans="1:26" ht="22.5" customHeight="1">
      <c r="A255" s="47">
        <v>2</v>
      </c>
      <c r="B255" s="251">
        <v>2702</v>
      </c>
      <c r="C255" s="237">
        <f t="shared" si="43"/>
        <v>82.56</v>
      </c>
      <c r="D255" s="237">
        <f t="shared" si="44"/>
        <v>76.64</v>
      </c>
      <c r="E255" s="237">
        <v>61.99</v>
      </c>
      <c r="F255" s="251">
        <v>14.65</v>
      </c>
      <c r="G255" s="251"/>
      <c r="H255" s="238">
        <v>217</v>
      </c>
      <c r="I255" s="239" t="str">
        <f>VLOOKUP(H255,'Vagas de Garagem'!$B$1:$C$327,2,FALSE)</f>
        <v>G1</v>
      </c>
      <c r="J255" s="240">
        <v>137</v>
      </c>
      <c r="K255" s="240" t="str">
        <f>IFERROR(VLOOKUP(J255,Escaninhos!$B$2:$D$212,3,FALSE),0)</f>
        <v>PG1</v>
      </c>
      <c r="L255" s="239">
        <f>IFERROR(VLOOKUP(J255,Escaninhos!$B$2:$D$211,2),0)</f>
        <v>5.92</v>
      </c>
      <c r="M255" s="241">
        <f>VLOOKUP(B255,Piloto!$B$77:$H$401,7,0)</f>
        <v>10516.848352713178</v>
      </c>
      <c r="N255" s="241">
        <f t="shared" si="34"/>
        <v>10516.848352713178</v>
      </c>
      <c r="O255" s="242">
        <f t="shared" si="42"/>
        <v>868271</v>
      </c>
      <c r="P255" s="241">
        <f t="shared" si="35"/>
        <v>34730.840000000004</v>
      </c>
      <c r="Q255" s="241">
        <f t="shared" si="36"/>
        <v>17365.420000000002</v>
      </c>
      <c r="R255" s="241">
        <f t="shared" si="37"/>
        <v>4341.3550000000005</v>
      </c>
      <c r="S255" s="241">
        <f t="shared" si="38"/>
        <v>34730.840000000004</v>
      </c>
      <c r="T255" s="241">
        <f t="shared" si="39"/>
        <v>43413.55</v>
      </c>
      <c r="U255" s="242">
        <f t="shared" si="40"/>
        <v>325601.62500000006</v>
      </c>
      <c r="V255" s="191"/>
      <c r="W255" s="186">
        <f t="shared" si="41"/>
        <v>542669.375</v>
      </c>
      <c r="X255" t="str">
        <f>VLOOKUP(B255,Piloto!$B$79:$E$401,4,0)</f>
        <v>Disponível</v>
      </c>
      <c r="Y255" s="120"/>
      <c r="Z255" s="120"/>
    </row>
    <row r="256" spans="1:26" ht="22.5" hidden="1" customHeight="1">
      <c r="A256" s="47">
        <v>3</v>
      </c>
      <c r="B256" s="252">
        <v>2703</v>
      </c>
      <c r="C256" s="253">
        <f t="shared" si="43"/>
        <v>86.490000000000009</v>
      </c>
      <c r="D256" s="253">
        <f t="shared" si="44"/>
        <v>80.45</v>
      </c>
      <c r="E256" s="253">
        <v>62.74</v>
      </c>
      <c r="F256" s="253">
        <v>17.71</v>
      </c>
      <c r="G256" s="252"/>
      <c r="H256" s="254">
        <v>218</v>
      </c>
      <c r="I256" s="255" t="str">
        <f>VLOOKUP(H256,'Vagas de Garagem'!$B$1:$C$327,2,FALSE)</f>
        <v>G1</v>
      </c>
      <c r="J256" s="256">
        <v>138</v>
      </c>
      <c r="K256" s="256" t="str">
        <f>IFERROR(VLOOKUP(J256,Escaninhos!$B$2:$D$212,3,FALSE),0)</f>
        <v>PG1</v>
      </c>
      <c r="L256" s="255">
        <f>IFERROR(VLOOKUP(J256,Escaninhos!$B$2:$D$211,2),0)</f>
        <v>6.04</v>
      </c>
      <c r="M256" s="257">
        <f>VLOOKUP(B256,Piloto!$B$77:$H$401,7,0)</f>
        <v>10204.116082784136</v>
      </c>
      <c r="N256" s="257">
        <f t="shared" si="34"/>
        <v>10204.116082784136</v>
      </c>
      <c r="O256" s="258">
        <f t="shared" si="42"/>
        <v>882554</v>
      </c>
      <c r="P256" s="257">
        <f t="shared" si="35"/>
        <v>35302.160000000003</v>
      </c>
      <c r="Q256" s="257">
        <f t="shared" si="36"/>
        <v>17651.080000000002</v>
      </c>
      <c r="R256" s="257">
        <f t="shared" si="37"/>
        <v>4412.7700000000004</v>
      </c>
      <c r="S256" s="257">
        <f t="shared" si="38"/>
        <v>35302.160000000003</v>
      </c>
      <c r="T256" s="257">
        <f t="shared" si="39"/>
        <v>44127.700000000004</v>
      </c>
      <c r="U256" s="258">
        <f t="shared" si="40"/>
        <v>330957.75</v>
      </c>
      <c r="V256" s="193"/>
      <c r="W256" s="192">
        <f t="shared" si="41"/>
        <v>551596.25</v>
      </c>
      <c r="X256" t="str">
        <f>VLOOKUP(B256,Piloto!$B$79:$E$401,4,0)</f>
        <v>Contrato</v>
      </c>
      <c r="Y256" s="120"/>
      <c r="Z256" s="120"/>
    </row>
    <row r="257" spans="1:26" ht="22.5" hidden="1" customHeight="1">
      <c r="A257" s="47">
        <v>4</v>
      </c>
      <c r="B257" s="250">
        <v>2704</v>
      </c>
      <c r="C257" s="243">
        <f t="shared" si="43"/>
        <v>50.49</v>
      </c>
      <c r="D257" s="243">
        <f t="shared" si="44"/>
        <v>50.49</v>
      </c>
      <c r="E257" s="244">
        <v>43.06</v>
      </c>
      <c r="F257" s="250">
        <v>7.43</v>
      </c>
      <c r="G257" s="250"/>
      <c r="H257" s="249">
        <v>287</v>
      </c>
      <c r="I257" s="245" t="str">
        <f>VLOOKUP(H257,'Vagas de Garagem'!$B$1:$C$327,2,FALSE)</f>
        <v>G2</v>
      </c>
      <c r="J257" s="246"/>
      <c r="K257" s="246">
        <f>IFERROR(VLOOKUP(J257,Escaninhos!$B$2:$D$212,3,FALSE),0)</f>
        <v>0</v>
      </c>
      <c r="L257" s="245">
        <f>IFERROR(VLOOKUP(J257,Escaninhos!$B$2:$D$211,2),0)</f>
        <v>0</v>
      </c>
      <c r="M257" s="259">
        <f>VLOOKUP(B257,Piloto!$B$77:$H$401,7,0)</f>
        <v>10347.57377698554</v>
      </c>
      <c r="N257" s="247">
        <f t="shared" si="34"/>
        <v>10347.57377698554</v>
      </c>
      <c r="O257" s="278">
        <f t="shared" si="42"/>
        <v>522448.99999999994</v>
      </c>
      <c r="P257" s="247">
        <f t="shared" si="35"/>
        <v>20897.96</v>
      </c>
      <c r="Q257" s="247">
        <f t="shared" si="36"/>
        <v>10448.98</v>
      </c>
      <c r="R257" s="247">
        <f t="shared" si="37"/>
        <v>2612.2449999999999</v>
      </c>
      <c r="S257" s="247">
        <f t="shared" si="38"/>
        <v>20897.96</v>
      </c>
      <c r="T257" s="247">
        <f t="shared" si="39"/>
        <v>26122.449999999997</v>
      </c>
      <c r="U257" s="248">
        <f t="shared" si="40"/>
        <v>195918.37499999997</v>
      </c>
      <c r="V257" s="190"/>
      <c r="W257" s="188">
        <f t="shared" si="41"/>
        <v>326530.62499999994</v>
      </c>
      <c r="X257" t="str">
        <f>VLOOKUP(B257,Piloto!$B$79:$E$401,4,0)</f>
        <v>Contrato</v>
      </c>
      <c r="Y257" s="120"/>
      <c r="Z257" s="120"/>
    </row>
    <row r="258" spans="1:26" ht="22.5" hidden="1" customHeight="1">
      <c r="A258" s="47">
        <v>5</v>
      </c>
      <c r="B258" s="250">
        <v>2705</v>
      </c>
      <c r="C258" s="243">
        <f t="shared" si="43"/>
        <v>51.78</v>
      </c>
      <c r="D258" s="243">
        <f t="shared" si="44"/>
        <v>51.78</v>
      </c>
      <c r="E258" s="244">
        <v>46.28</v>
      </c>
      <c r="F258" s="250">
        <v>5.5</v>
      </c>
      <c r="G258" s="243"/>
      <c r="H258" s="249">
        <v>188</v>
      </c>
      <c r="I258" s="245" t="str">
        <f>VLOOKUP(H258,'Vagas de Garagem'!$B$1:$C$327,2,FALSE)</f>
        <v>G1</v>
      </c>
      <c r="J258" s="246"/>
      <c r="K258" s="246">
        <f>IFERROR(VLOOKUP(J258,Escaninhos!$B$2:$D$212,3,FALSE),0)</f>
        <v>0</v>
      </c>
      <c r="L258" s="245">
        <f>IFERROR(VLOOKUP(J258,Escaninhos!$B$2:$D$211,2),0)</f>
        <v>0</v>
      </c>
      <c r="M258" s="259">
        <f>VLOOKUP(B258,Piloto!$B$77:$H$401,7,0)</f>
        <v>10347.566628041715</v>
      </c>
      <c r="N258" s="247">
        <f t="shared" si="34"/>
        <v>10347.566628041715</v>
      </c>
      <c r="O258" s="278">
        <f t="shared" si="42"/>
        <v>535797</v>
      </c>
      <c r="P258" s="247">
        <f t="shared" si="35"/>
        <v>21431.88</v>
      </c>
      <c r="Q258" s="247">
        <f t="shared" si="36"/>
        <v>10715.94</v>
      </c>
      <c r="R258" s="247">
        <f t="shared" si="37"/>
        <v>2678.9850000000001</v>
      </c>
      <c r="S258" s="247">
        <f t="shared" si="38"/>
        <v>21431.88</v>
      </c>
      <c r="T258" s="247">
        <f t="shared" si="39"/>
        <v>26789.850000000002</v>
      </c>
      <c r="U258" s="248">
        <f t="shared" si="40"/>
        <v>200923.875</v>
      </c>
      <c r="V258" s="190"/>
      <c r="W258" s="188">
        <f t="shared" si="41"/>
        <v>334873.125</v>
      </c>
      <c r="X258" t="str">
        <f>VLOOKUP(B258,Piloto!$B$79:$E$401,4,0)</f>
        <v>Contrato</v>
      </c>
      <c r="Y258" s="120"/>
      <c r="Z258" s="120"/>
    </row>
    <row r="259" spans="1:26" ht="22.5" hidden="1" customHeight="1">
      <c r="A259" s="47">
        <v>6</v>
      </c>
      <c r="B259" s="262">
        <v>2706</v>
      </c>
      <c r="C259" s="261">
        <f t="shared" si="43"/>
        <v>49.22</v>
      </c>
      <c r="D259" s="261">
        <f t="shared" si="44"/>
        <v>49.22</v>
      </c>
      <c r="E259" s="261">
        <v>44.18</v>
      </c>
      <c r="F259" s="262">
        <v>5.04</v>
      </c>
      <c r="G259" s="262"/>
      <c r="H259" s="263">
        <v>205</v>
      </c>
      <c r="I259" s="264" t="str">
        <f>VLOOKUP(H259,'Vagas de Garagem'!$B$1:$C$327,2,FALSE)</f>
        <v>G1</v>
      </c>
      <c r="J259" s="265"/>
      <c r="K259" s="265">
        <f>IFERROR(VLOOKUP(J259,Escaninhos!$B$2:$D$212,3,FALSE),0)</f>
        <v>0</v>
      </c>
      <c r="L259" s="264">
        <f>IFERROR(VLOOKUP(J259,Escaninhos!$B$2:$D$211,2),0)</f>
        <v>0</v>
      </c>
      <c r="M259" s="260">
        <f>VLOOKUP(B259,Piloto!$B$77:$H$401,7,0)</f>
        <v>10347.561966680212</v>
      </c>
      <c r="N259" s="260">
        <f t="shared" si="34"/>
        <v>10347.561966680212</v>
      </c>
      <c r="O259" s="266">
        <f t="shared" si="42"/>
        <v>509307.00000000006</v>
      </c>
      <c r="P259" s="260">
        <f t="shared" si="35"/>
        <v>20372.280000000002</v>
      </c>
      <c r="Q259" s="260">
        <f t="shared" si="36"/>
        <v>10186.140000000001</v>
      </c>
      <c r="R259" s="260">
        <f t="shared" si="37"/>
        <v>2546.5350000000003</v>
      </c>
      <c r="S259" s="260">
        <f t="shared" si="38"/>
        <v>20372.280000000002</v>
      </c>
      <c r="T259" s="260">
        <f t="shared" si="39"/>
        <v>25465.350000000006</v>
      </c>
      <c r="U259" s="266">
        <f t="shared" si="40"/>
        <v>190990.12500000003</v>
      </c>
      <c r="V259" s="267"/>
      <c r="W259" s="268">
        <f t="shared" si="41"/>
        <v>318316.87500000006</v>
      </c>
      <c r="X259" t="str">
        <f>VLOOKUP(B259,Piloto!$B$79:$E$401,4,0)</f>
        <v>Fora de venda</v>
      </c>
      <c r="Y259" s="120"/>
      <c r="Z259" s="120"/>
    </row>
    <row r="260" spans="1:26" ht="22.5" hidden="1" customHeight="1">
      <c r="A260" s="47">
        <v>7</v>
      </c>
      <c r="B260" s="251">
        <v>2707</v>
      </c>
      <c r="C260" s="237">
        <f t="shared" si="43"/>
        <v>117.77</v>
      </c>
      <c r="D260" s="237">
        <f t="shared" si="44"/>
        <v>108.53</v>
      </c>
      <c r="E260" s="237">
        <v>89.25</v>
      </c>
      <c r="F260" s="251">
        <v>19.28</v>
      </c>
      <c r="G260" s="251"/>
      <c r="H260" s="238" t="s">
        <v>724</v>
      </c>
      <c r="I260" s="239" t="str">
        <f>VLOOKUP(H260,'Vagas de Garagem'!$B$1:$C$327,2,FALSE)</f>
        <v>G2</v>
      </c>
      <c r="J260" s="240">
        <v>149</v>
      </c>
      <c r="K260" s="240" t="str">
        <f>IFERROR(VLOOKUP(J260,Escaninhos!$B$2:$D$212,3,FALSE),0)</f>
        <v>PG2</v>
      </c>
      <c r="L260" s="239">
        <f>IFERROR(VLOOKUP(J260,Escaninhos!$B$2:$D$211,2),0)</f>
        <v>9.24</v>
      </c>
      <c r="M260" s="241">
        <f>VLOOKUP(B260,Piloto!$B$77:$H$401,7,0)</f>
        <v>10516.846395516686</v>
      </c>
      <c r="N260" s="241">
        <f t="shared" si="34"/>
        <v>10516.846395516686</v>
      </c>
      <c r="O260" s="242">
        <f t="shared" si="42"/>
        <v>1238569</v>
      </c>
      <c r="P260" s="241">
        <f t="shared" si="35"/>
        <v>49542.76</v>
      </c>
      <c r="Q260" s="241">
        <f t="shared" si="36"/>
        <v>24771.38</v>
      </c>
      <c r="R260" s="241">
        <f t="shared" si="37"/>
        <v>6192.8450000000003</v>
      </c>
      <c r="S260" s="241">
        <f t="shared" si="38"/>
        <v>49542.76</v>
      </c>
      <c r="T260" s="241">
        <f t="shared" si="39"/>
        <v>61928.450000000004</v>
      </c>
      <c r="U260" s="242">
        <f t="shared" si="40"/>
        <v>464463.375</v>
      </c>
      <c r="V260" s="191"/>
      <c r="W260" s="186">
        <f t="shared" si="41"/>
        <v>774105.625</v>
      </c>
      <c r="X260" t="str">
        <f>VLOOKUP(B260,Piloto!$B$79:$E$401,4,0)</f>
        <v>Contrato</v>
      </c>
      <c r="Y260" s="120"/>
      <c r="Z260" s="120"/>
    </row>
    <row r="261" spans="1:26" ht="22.5" hidden="1" customHeight="1">
      <c r="A261" s="47">
        <v>8</v>
      </c>
      <c r="B261" s="262">
        <v>2708</v>
      </c>
      <c r="C261" s="261">
        <f t="shared" si="43"/>
        <v>82.24</v>
      </c>
      <c r="D261" s="261">
        <f t="shared" si="44"/>
        <v>77.459999999999994</v>
      </c>
      <c r="E261" s="261">
        <v>64.739999999999995</v>
      </c>
      <c r="F261" s="262">
        <v>12.72</v>
      </c>
      <c r="G261" s="262"/>
      <c r="H261" s="263">
        <v>219</v>
      </c>
      <c r="I261" s="264" t="str">
        <f>VLOOKUP(H261,'Vagas de Garagem'!$B$1:$C$327,2,FALSE)</f>
        <v>G1</v>
      </c>
      <c r="J261" s="265">
        <v>139</v>
      </c>
      <c r="K261" s="265" t="str">
        <f>IFERROR(VLOOKUP(J261,Escaninhos!$B$2:$D$212,3,FALSE),0)</f>
        <v>PG1</v>
      </c>
      <c r="L261" s="264">
        <f>IFERROR(VLOOKUP(J261,Escaninhos!$B$2:$D$211,2),0)</f>
        <v>4.78</v>
      </c>
      <c r="M261" s="260">
        <f>VLOOKUP(B261,Piloto!$B$77:$H$401,7,0)</f>
        <v>10204.122081712063</v>
      </c>
      <c r="N261" s="260">
        <f t="shared" si="34"/>
        <v>10204.122081712063</v>
      </c>
      <c r="O261" s="266">
        <f t="shared" si="42"/>
        <v>839187</v>
      </c>
      <c r="P261" s="260">
        <f t="shared" si="35"/>
        <v>33567.480000000003</v>
      </c>
      <c r="Q261" s="260">
        <f t="shared" si="36"/>
        <v>16783.740000000002</v>
      </c>
      <c r="R261" s="260">
        <f t="shared" si="37"/>
        <v>4195.9350000000004</v>
      </c>
      <c r="S261" s="260">
        <f t="shared" si="38"/>
        <v>33567.480000000003</v>
      </c>
      <c r="T261" s="260">
        <f t="shared" si="39"/>
        <v>41959.350000000006</v>
      </c>
      <c r="U261" s="266">
        <f t="shared" si="40"/>
        <v>314695.125</v>
      </c>
      <c r="V261" s="267"/>
      <c r="W261" s="268">
        <f t="shared" si="41"/>
        <v>524491.875</v>
      </c>
      <c r="X261" t="str">
        <f>VLOOKUP(B261,Piloto!$B$79:$E$401,4,0)</f>
        <v>Fora de venda</v>
      </c>
      <c r="Y261" s="120"/>
      <c r="Z261" s="120"/>
    </row>
    <row r="262" spans="1:26" ht="22.5" customHeight="1">
      <c r="A262" s="47">
        <v>9</v>
      </c>
      <c r="B262" s="250">
        <v>2709</v>
      </c>
      <c r="C262" s="243">
        <f t="shared" si="43"/>
        <v>77.37</v>
      </c>
      <c r="D262" s="243">
        <f t="shared" si="44"/>
        <v>72.14</v>
      </c>
      <c r="E262" s="244">
        <v>66.09</v>
      </c>
      <c r="F262" s="243">
        <v>6.05</v>
      </c>
      <c r="G262" s="250"/>
      <c r="H262" s="249">
        <v>198</v>
      </c>
      <c r="I262" s="245" t="str">
        <f>VLOOKUP(H262,'Vagas de Garagem'!$B$1:$C$327,2,FALSE)</f>
        <v>G1</v>
      </c>
      <c r="J262" s="246">
        <v>102</v>
      </c>
      <c r="K262" s="246" t="str">
        <f>IFERROR(VLOOKUP(J262,Escaninhos!$B$2:$D$212,3,FALSE),0)</f>
        <v>PG1</v>
      </c>
      <c r="L262" s="245">
        <f>IFERROR(VLOOKUP(J262,Escaninhos!$B$2:$D$211,2),0)</f>
        <v>5.23</v>
      </c>
      <c r="M262" s="259">
        <f>VLOOKUP(B262,Piloto!$B$77:$H$401,7,0)</f>
        <v>10204.123045107923</v>
      </c>
      <c r="N262" s="247">
        <f t="shared" si="34"/>
        <v>10204.123045107923</v>
      </c>
      <c r="O262" s="278">
        <f t="shared" si="42"/>
        <v>789493</v>
      </c>
      <c r="P262" s="247">
        <f t="shared" si="35"/>
        <v>31579.72</v>
      </c>
      <c r="Q262" s="247">
        <f t="shared" si="36"/>
        <v>15789.86</v>
      </c>
      <c r="R262" s="247">
        <f t="shared" si="37"/>
        <v>3947.4650000000001</v>
      </c>
      <c r="S262" s="247">
        <f t="shared" si="38"/>
        <v>31579.72</v>
      </c>
      <c r="T262" s="247">
        <f t="shared" si="39"/>
        <v>39474.65</v>
      </c>
      <c r="U262" s="248">
        <f t="shared" si="40"/>
        <v>296059.875</v>
      </c>
      <c r="V262" s="190"/>
      <c r="W262" s="188">
        <f t="shared" si="41"/>
        <v>493433.125</v>
      </c>
      <c r="X262" t="str">
        <f>VLOOKUP(B262,Piloto!$B$79:$E$401,4,0)</f>
        <v>Disponível</v>
      </c>
      <c r="Y262" s="120"/>
      <c r="Z262" s="120"/>
    </row>
    <row r="263" spans="1:26" ht="22.5" hidden="1" customHeight="1">
      <c r="A263" s="47">
        <v>10</v>
      </c>
      <c r="B263" s="262">
        <v>2710</v>
      </c>
      <c r="C263" s="261">
        <f t="shared" si="43"/>
        <v>50.25</v>
      </c>
      <c r="D263" s="261">
        <f t="shared" si="44"/>
        <v>50.25</v>
      </c>
      <c r="E263" s="261">
        <v>42.98</v>
      </c>
      <c r="F263" s="262">
        <v>7.27</v>
      </c>
      <c r="G263" s="262"/>
      <c r="H263" s="263">
        <v>206</v>
      </c>
      <c r="I263" s="264" t="str">
        <f>VLOOKUP(H263,'Vagas de Garagem'!$B$1:$C$327,2,FALSE)</f>
        <v>G1</v>
      </c>
      <c r="J263" s="265"/>
      <c r="K263" s="265">
        <f>IFERROR(VLOOKUP(J263,Escaninhos!$B$2:$D$212,3,FALSE),0)</f>
        <v>0</v>
      </c>
      <c r="L263" s="264">
        <f>IFERROR(VLOOKUP(J263,Escaninhos!$B$2:$D$211,2),0)</f>
        <v>0</v>
      </c>
      <c r="M263" s="260">
        <f>VLOOKUP(B263,Piloto!$B$77:$H$401,7,0)</f>
        <v>10347.562189054726</v>
      </c>
      <c r="N263" s="260">
        <f t="shared" si="34"/>
        <v>10347.562189054726</v>
      </c>
      <c r="O263" s="266">
        <f t="shared" si="42"/>
        <v>519965</v>
      </c>
      <c r="P263" s="260">
        <f t="shared" si="35"/>
        <v>20798.600000000002</v>
      </c>
      <c r="Q263" s="260">
        <f t="shared" si="36"/>
        <v>10399.300000000001</v>
      </c>
      <c r="R263" s="260">
        <f t="shared" si="37"/>
        <v>2599.8250000000003</v>
      </c>
      <c r="S263" s="260">
        <f t="shared" si="38"/>
        <v>20798.600000000002</v>
      </c>
      <c r="T263" s="260">
        <f t="shared" si="39"/>
        <v>25998.25</v>
      </c>
      <c r="U263" s="266">
        <f t="shared" si="40"/>
        <v>194986.875</v>
      </c>
      <c r="V263" s="267"/>
      <c r="W263" s="268">
        <f t="shared" si="41"/>
        <v>324978.125</v>
      </c>
      <c r="X263" t="str">
        <f>VLOOKUP(B263,Piloto!$B$79:$E$401,4,0)</f>
        <v>Fora de venda</v>
      </c>
      <c r="Y263" s="120"/>
      <c r="Z263" s="120"/>
    </row>
    <row r="264" spans="1:26" ht="22.5" hidden="1" customHeight="1">
      <c r="A264" s="47">
        <v>1</v>
      </c>
      <c r="B264" s="252">
        <v>2801</v>
      </c>
      <c r="C264" s="253">
        <f t="shared" si="43"/>
        <v>86.08</v>
      </c>
      <c r="D264" s="253">
        <f t="shared" si="44"/>
        <v>81.3</v>
      </c>
      <c r="E264" s="253">
        <v>63.57</v>
      </c>
      <c r="F264" s="252">
        <v>17.73</v>
      </c>
      <c r="G264" s="253"/>
      <c r="H264" s="254">
        <v>220</v>
      </c>
      <c r="I264" s="255" t="str">
        <f>VLOOKUP(H264,'Vagas de Garagem'!$B$1:$C$327,2,FALSE)</f>
        <v>G1</v>
      </c>
      <c r="J264" s="256">
        <v>140</v>
      </c>
      <c r="K264" s="256" t="str">
        <f>IFERROR(VLOOKUP(J264,Escaninhos!$B$2:$D$212,3,FALSE),0)</f>
        <v>PG1</v>
      </c>
      <c r="L264" s="255">
        <f>IFERROR(VLOOKUP(J264,Escaninhos!$B$2:$D$211,2),0)</f>
        <v>4.78</v>
      </c>
      <c r="M264" s="257">
        <f>VLOOKUP(B264,Piloto!$B$77:$H$401,7,0)</f>
        <v>10204.112453531599</v>
      </c>
      <c r="N264" s="257">
        <f t="shared" si="34"/>
        <v>10204.112453531599</v>
      </c>
      <c r="O264" s="258">
        <f t="shared" si="42"/>
        <v>878370</v>
      </c>
      <c r="P264" s="257">
        <f t="shared" si="35"/>
        <v>35134.800000000003</v>
      </c>
      <c r="Q264" s="257">
        <f t="shared" si="36"/>
        <v>17567.400000000001</v>
      </c>
      <c r="R264" s="257">
        <f t="shared" si="37"/>
        <v>4391.8500000000004</v>
      </c>
      <c r="S264" s="257">
        <f t="shared" si="38"/>
        <v>35134.800000000003</v>
      </c>
      <c r="T264" s="257">
        <f t="shared" si="39"/>
        <v>43918.5</v>
      </c>
      <c r="U264" s="258">
        <f t="shared" si="40"/>
        <v>329388.75</v>
      </c>
      <c r="V264" s="193"/>
      <c r="W264" s="192">
        <f t="shared" si="41"/>
        <v>548981.25</v>
      </c>
      <c r="X264" t="str">
        <f>VLOOKUP(B264,Piloto!$B$79:$E$401,4,0)</f>
        <v>Contrato</v>
      </c>
      <c r="Y264" s="120"/>
      <c r="Z264" s="120"/>
    </row>
    <row r="265" spans="1:26" ht="22.5" customHeight="1">
      <c r="A265" s="47">
        <v>2</v>
      </c>
      <c r="B265" s="515">
        <v>2802</v>
      </c>
      <c r="C265" s="516">
        <f t="shared" si="43"/>
        <v>81.699999999999989</v>
      </c>
      <c r="D265" s="516">
        <f t="shared" si="44"/>
        <v>76.63</v>
      </c>
      <c r="E265" s="261">
        <v>61.99</v>
      </c>
      <c r="F265" s="262">
        <v>14.64</v>
      </c>
      <c r="G265" s="515"/>
      <c r="H265" s="517">
        <v>221</v>
      </c>
      <c r="I265" s="518" t="str">
        <f>VLOOKUP(H265,'Vagas de Garagem'!$B$1:$C$327,2,FALSE)</f>
        <v>G1</v>
      </c>
      <c r="J265" s="519">
        <v>141</v>
      </c>
      <c r="K265" s="519" t="str">
        <f>IFERROR(VLOOKUP(J265,Escaninhos!$B$2:$D$212,3,FALSE),0)</f>
        <v>PG1</v>
      </c>
      <c r="L265" s="518">
        <f>IFERROR(VLOOKUP(J265,Escaninhos!$B$2:$D$211,2),0)</f>
        <v>5.07</v>
      </c>
      <c r="M265" s="260">
        <f>VLOOKUP(B265,Piloto!$B$77:$H$401,7,0)</f>
        <v>10516.84210526316</v>
      </c>
      <c r="N265" s="260">
        <f t="shared" si="34"/>
        <v>10516.84210526316</v>
      </c>
      <c r="O265" s="520">
        <f t="shared" si="42"/>
        <v>859226.00000000012</v>
      </c>
      <c r="P265" s="521">
        <f t="shared" si="35"/>
        <v>34369.040000000008</v>
      </c>
      <c r="Q265" s="521">
        <f t="shared" si="36"/>
        <v>17184.520000000004</v>
      </c>
      <c r="R265" s="521">
        <f t="shared" si="37"/>
        <v>4296.130000000001</v>
      </c>
      <c r="S265" s="521">
        <f t="shared" si="38"/>
        <v>34369.040000000008</v>
      </c>
      <c r="T265" s="521">
        <f t="shared" si="39"/>
        <v>42961.30000000001</v>
      </c>
      <c r="U265" s="520">
        <f t="shared" si="40"/>
        <v>322209.75000000006</v>
      </c>
      <c r="V265" s="522"/>
      <c r="W265" s="523">
        <f t="shared" si="41"/>
        <v>537016.25000000012</v>
      </c>
      <c r="X265" t="str">
        <f>VLOOKUP(B265,Piloto!$B$79:$E$401,4,0)</f>
        <v>Disponível</v>
      </c>
      <c r="Y265" s="120"/>
      <c r="Z265" s="120"/>
    </row>
    <row r="266" spans="1:26" ht="22.5" hidden="1" customHeight="1">
      <c r="A266" s="47">
        <v>3</v>
      </c>
      <c r="B266" s="252">
        <v>2803</v>
      </c>
      <c r="C266" s="253">
        <f t="shared" si="43"/>
        <v>85.14</v>
      </c>
      <c r="D266" s="253">
        <f t="shared" si="44"/>
        <v>81.08</v>
      </c>
      <c r="E266" s="253">
        <v>62.74</v>
      </c>
      <c r="F266" s="252">
        <v>18.34</v>
      </c>
      <c r="G266" s="252"/>
      <c r="H266" s="254">
        <v>222</v>
      </c>
      <c r="I266" s="255" t="str">
        <f>VLOOKUP(H266,'Vagas de Garagem'!$B$1:$C$327,2,FALSE)</f>
        <v>G1</v>
      </c>
      <c r="J266" s="256">
        <v>142</v>
      </c>
      <c r="K266" s="256" t="str">
        <f>IFERROR(VLOOKUP(J266,Escaninhos!$B$2:$D$212,3,FALSE),0)</f>
        <v>PG1</v>
      </c>
      <c r="L266" s="255">
        <f>IFERROR(VLOOKUP(J266,Escaninhos!$B$2:$D$211,2),0)</f>
        <v>4.0599999999999996</v>
      </c>
      <c r="M266" s="257">
        <f>VLOOKUP(B266,Piloto!$B$77:$H$401,7,0)</f>
        <v>10204.1108762039</v>
      </c>
      <c r="N266" s="257">
        <f t="shared" si="34"/>
        <v>10204.1108762039</v>
      </c>
      <c r="O266" s="258">
        <f t="shared" si="42"/>
        <v>868778.00000000012</v>
      </c>
      <c r="P266" s="257">
        <f t="shared" si="35"/>
        <v>34751.120000000003</v>
      </c>
      <c r="Q266" s="257">
        <f t="shared" si="36"/>
        <v>17375.560000000001</v>
      </c>
      <c r="R266" s="257">
        <f t="shared" si="37"/>
        <v>4343.8900000000003</v>
      </c>
      <c r="S266" s="257">
        <f t="shared" si="38"/>
        <v>34751.120000000003</v>
      </c>
      <c r="T266" s="257">
        <f t="shared" si="39"/>
        <v>43438.900000000009</v>
      </c>
      <c r="U266" s="258">
        <f t="shared" si="40"/>
        <v>325791.75000000006</v>
      </c>
      <c r="V266" s="193"/>
      <c r="W266" s="192">
        <f t="shared" si="41"/>
        <v>542986.25000000012</v>
      </c>
      <c r="X266" t="str">
        <f>VLOOKUP(B266,Piloto!$B$79:$E$401,4,0)</f>
        <v>Contrato</v>
      </c>
      <c r="Y266" s="120"/>
      <c r="Z266" s="120"/>
    </row>
    <row r="267" spans="1:26" ht="21.95" hidden="1" customHeight="1">
      <c r="A267" s="47">
        <v>4</v>
      </c>
      <c r="B267" s="262">
        <v>2804</v>
      </c>
      <c r="C267" s="261">
        <f t="shared" si="43"/>
        <v>50.49</v>
      </c>
      <c r="D267" s="261">
        <f t="shared" si="44"/>
        <v>50.49</v>
      </c>
      <c r="E267" s="261">
        <v>43.06</v>
      </c>
      <c r="F267" s="262">
        <v>7.43</v>
      </c>
      <c r="G267" s="262"/>
      <c r="H267" s="263">
        <v>207</v>
      </c>
      <c r="I267" s="264" t="str">
        <f>VLOOKUP(H267,'Vagas de Garagem'!$B$1:$C$327,2,FALSE)</f>
        <v>G1</v>
      </c>
      <c r="J267" s="265"/>
      <c r="K267" s="265">
        <f>IFERROR(VLOOKUP(J267,Escaninhos!$B$2:$D$212,3,FALSE),0)</f>
        <v>0</v>
      </c>
      <c r="L267" s="264">
        <f>IFERROR(VLOOKUP(J267,Escaninhos!$B$2:$D$211,2),0)</f>
        <v>0</v>
      </c>
      <c r="M267" s="260">
        <f>VLOOKUP(B267,Piloto!$B$77:$H$401,7,0)</f>
        <v>10347.57377698554</v>
      </c>
      <c r="N267" s="260">
        <f t="shared" si="34"/>
        <v>10347.57377698554</v>
      </c>
      <c r="O267" s="266">
        <f t="shared" si="42"/>
        <v>522448.99999999994</v>
      </c>
      <c r="P267" s="260">
        <f t="shared" si="35"/>
        <v>20897.96</v>
      </c>
      <c r="Q267" s="260">
        <f t="shared" si="36"/>
        <v>10448.98</v>
      </c>
      <c r="R267" s="260">
        <f t="shared" si="37"/>
        <v>2612.2449999999999</v>
      </c>
      <c r="S267" s="260">
        <f t="shared" si="38"/>
        <v>20897.96</v>
      </c>
      <c r="T267" s="260">
        <f t="shared" si="39"/>
        <v>26122.449999999997</v>
      </c>
      <c r="U267" s="266">
        <f t="shared" si="40"/>
        <v>195918.37499999997</v>
      </c>
      <c r="V267" s="267"/>
      <c r="W267" s="268">
        <f t="shared" si="41"/>
        <v>326530.62499999994</v>
      </c>
      <c r="X267" t="str">
        <f>VLOOKUP(B267,Piloto!$B$79:$E$401,4,0)</f>
        <v>Fora de venda</v>
      </c>
      <c r="Y267" s="120"/>
      <c r="Z267" s="120"/>
    </row>
    <row r="268" spans="1:26" ht="22.5" hidden="1" customHeight="1">
      <c r="A268" s="47">
        <v>5</v>
      </c>
      <c r="B268" s="262">
        <v>2805</v>
      </c>
      <c r="C268" s="261">
        <f t="shared" si="43"/>
        <v>51.78</v>
      </c>
      <c r="D268" s="261">
        <f t="shared" si="44"/>
        <v>51.78</v>
      </c>
      <c r="E268" s="261">
        <v>46.28</v>
      </c>
      <c r="F268" s="261">
        <v>5.5</v>
      </c>
      <c r="G268" s="262"/>
      <c r="H268" s="263">
        <v>227</v>
      </c>
      <c r="I268" s="264" t="str">
        <f>VLOOKUP(H268,'Vagas de Garagem'!$B$1:$C$327,2,FALSE)</f>
        <v>G1</v>
      </c>
      <c r="J268" s="265"/>
      <c r="K268" s="265">
        <f>IFERROR(VLOOKUP(J268,Escaninhos!$B$2:$D$212,3,FALSE),0)</f>
        <v>0</v>
      </c>
      <c r="L268" s="264">
        <f>IFERROR(VLOOKUP(J268,Escaninhos!$B$2:$D$211,2),0)</f>
        <v>0</v>
      </c>
      <c r="M268" s="260">
        <f>VLOOKUP(B268,Piloto!$B$77:$H$401,7,0)</f>
        <v>10347.566628041715</v>
      </c>
      <c r="N268" s="260">
        <f t="shared" si="34"/>
        <v>10347.566628041715</v>
      </c>
      <c r="O268" s="266">
        <f t="shared" si="42"/>
        <v>535797</v>
      </c>
      <c r="P268" s="260">
        <f t="shared" si="35"/>
        <v>21431.88</v>
      </c>
      <c r="Q268" s="260">
        <f t="shared" si="36"/>
        <v>10715.94</v>
      </c>
      <c r="R268" s="260">
        <f t="shared" si="37"/>
        <v>2678.9850000000001</v>
      </c>
      <c r="S268" s="260">
        <f t="shared" si="38"/>
        <v>21431.88</v>
      </c>
      <c r="T268" s="260">
        <f t="shared" si="39"/>
        <v>26789.850000000002</v>
      </c>
      <c r="U268" s="266">
        <f t="shared" si="40"/>
        <v>200923.875</v>
      </c>
      <c r="V268" s="267"/>
      <c r="W268" s="268">
        <f t="shared" si="41"/>
        <v>334873.125</v>
      </c>
      <c r="X268" t="str">
        <f>VLOOKUP(B268,Piloto!$B$79:$E$401,4,0)</f>
        <v>Fora de venda</v>
      </c>
      <c r="Y268" s="120"/>
      <c r="Z268" s="120"/>
    </row>
    <row r="269" spans="1:26" ht="22.5" hidden="1" customHeight="1">
      <c r="A269" s="47">
        <v>6</v>
      </c>
      <c r="B269" s="262">
        <v>2806</v>
      </c>
      <c r="C269" s="261">
        <f t="shared" si="43"/>
        <v>49.22</v>
      </c>
      <c r="D269" s="261">
        <f t="shared" si="44"/>
        <v>49.22</v>
      </c>
      <c r="E269" s="261">
        <v>44.18</v>
      </c>
      <c r="F269" s="262">
        <v>5.04</v>
      </c>
      <c r="G269" s="262"/>
      <c r="H269" s="263">
        <v>228</v>
      </c>
      <c r="I269" s="264" t="str">
        <f>VLOOKUP(H269,'Vagas de Garagem'!$B$1:$C$327,2,FALSE)</f>
        <v>G1</v>
      </c>
      <c r="J269" s="265"/>
      <c r="K269" s="265">
        <f>IFERROR(VLOOKUP(J269,Escaninhos!$B$2:$D$212,3,FALSE),0)</f>
        <v>0</v>
      </c>
      <c r="L269" s="264">
        <f>IFERROR(VLOOKUP(J269,Escaninhos!$B$2:$D$211,2),0)</f>
        <v>0</v>
      </c>
      <c r="M269" s="260">
        <f>VLOOKUP(B269,Piloto!$B$77:$H$401,7,0)</f>
        <v>10347.561966680212</v>
      </c>
      <c r="N269" s="260">
        <f t="shared" si="34"/>
        <v>10347.561966680212</v>
      </c>
      <c r="O269" s="266">
        <f t="shared" si="42"/>
        <v>509307.00000000006</v>
      </c>
      <c r="P269" s="260">
        <f t="shared" si="35"/>
        <v>20372.280000000002</v>
      </c>
      <c r="Q269" s="260">
        <f t="shared" si="36"/>
        <v>10186.140000000001</v>
      </c>
      <c r="R269" s="260">
        <f t="shared" si="37"/>
        <v>2546.5350000000003</v>
      </c>
      <c r="S269" s="260">
        <f t="shared" si="38"/>
        <v>20372.280000000002</v>
      </c>
      <c r="T269" s="260">
        <f t="shared" si="39"/>
        <v>25465.350000000006</v>
      </c>
      <c r="U269" s="266">
        <f t="shared" si="40"/>
        <v>190990.12500000003</v>
      </c>
      <c r="V269" s="267"/>
      <c r="W269" s="268">
        <f t="shared" si="41"/>
        <v>318316.87500000006</v>
      </c>
      <c r="X269" t="str">
        <f>VLOOKUP(B269,Piloto!$B$79:$E$401,4,0)</f>
        <v>Fora de venda</v>
      </c>
      <c r="Y269" s="120"/>
      <c r="Z269" s="120"/>
    </row>
    <row r="270" spans="1:26" ht="22.5" customHeight="1">
      <c r="A270" s="47">
        <v>7</v>
      </c>
      <c r="B270" s="251">
        <v>2807</v>
      </c>
      <c r="C270" s="237">
        <f t="shared" si="43"/>
        <v>112.56</v>
      </c>
      <c r="D270" s="237">
        <f t="shared" si="44"/>
        <v>108.03</v>
      </c>
      <c r="E270" s="237">
        <v>89.25</v>
      </c>
      <c r="F270" s="251">
        <v>18.78</v>
      </c>
      <c r="G270" s="237"/>
      <c r="H270" s="238" t="s">
        <v>745</v>
      </c>
      <c r="I270" s="239" t="str">
        <f>VLOOKUP(H270,'Vagas de Garagem'!$B$1:$C$327,2,FALSE)</f>
        <v>G1</v>
      </c>
      <c r="J270" s="240">
        <v>107</v>
      </c>
      <c r="K270" s="240" t="str">
        <f>IFERROR(VLOOKUP(J270,Escaninhos!$B$2:$D$212,3,FALSE),0)</f>
        <v>PG1</v>
      </c>
      <c r="L270" s="239">
        <f>IFERROR(VLOOKUP(J270,Escaninhos!$B$2:$D$211,2),0)</f>
        <v>4.53</v>
      </c>
      <c r="M270" s="241">
        <f>VLOOKUP(B270,Piloto!$B$77:$H$401,7,0)</f>
        <v>10516.84434968017</v>
      </c>
      <c r="N270" s="241">
        <f t="shared" si="34"/>
        <v>10516.84434968017</v>
      </c>
      <c r="O270" s="242">
        <f t="shared" si="42"/>
        <v>1183776</v>
      </c>
      <c r="P270" s="241">
        <f t="shared" si="35"/>
        <v>47351.040000000001</v>
      </c>
      <c r="Q270" s="241">
        <f t="shared" si="36"/>
        <v>23675.52</v>
      </c>
      <c r="R270" s="241">
        <f t="shared" si="37"/>
        <v>5918.88</v>
      </c>
      <c r="S270" s="241">
        <f t="shared" si="38"/>
        <v>47351.040000000001</v>
      </c>
      <c r="T270" s="241">
        <f t="shared" si="39"/>
        <v>59188.800000000003</v>
      </c>
      <c r="U270" s="242">
        <f t="shared" si="40"/>
        <v>443916</v>
      </c>
      <c r="V270" s="191"/>
      <c r="W270" s="186">
        <f t="shared" si="41"/>
        <v>739860</v>
      </c>
      <c r="X270" t="str">
        <f>VLOOKUP(B270,Piloto!$B$79:$E$401,4,0)</f>
        <v>Disponível</v>
      </c>
      <c r="Y270" s="120"/>
      <c r="Z270" s="120"/>
    </row>
    <row r="271" spans="1:26" ht="22.5" hidden="1" customHeight="1">
      <c r="A271" s="47">
        <v>8</v>
      </c>
      <c r="B271" s="252">
        <v>2808</v>
      </c>
      <c r="C271" s="253">
        <f t="shared" si="43"/>
        <v>81.649999999999991</v>
      </c>
      <c r="D271" s="253">
        <f t="shared" si="44"/>
        <v>77.459999999999994</v>
      </c>
      <c r="E271" s="253">
        <v>64.739999999999995</v>
      </c>
      <c r="F271" s="252">
        <v>12.72</v>
      </c>
      <c r="G271" s="252"/>
      <c r="H271" s="254">
        <v>223</v>
      </c>
      <c r="I271" s="255" t="str">
        <f>VLOOKUP(H271,'Vagas de Garagem'!$B$1:$C$327,2,FALSE)</f>
        <v>G1</v>
      </c>
      <c r="J271" s="256">
        <v>143</v>
      </c>
      <c r="K271" s="256" t="str">
        <f>IFERROR(VLOOKUP(J271,Escaninhos!$B$2:$D$212,3,FALSE),0)</f>
        <v>PG1</v>
      </c>
      <c r="L271" s="255">
        <f>IFERROR(VLOOKUP(J271,Escaninhos!$B$2:$D$211,2),0)</f>
        <v>4.1900000000000004</v>
      </c>
      <c r="M271" s="257">
        <f>VLOOKUP(B271,Piloto!$B$77:$H$401,7,0)</f>
        <v>10204.115125535825</v>
      </c>
      <c r="N271" s="257">
        <f t="shared" si="34"/>
        <v>10204.115125535825</v>
      </c>
      <c r="O271" s="258">
        <f t="shared" si="42"/>
        <v>833166.00000000012</v>
      </c>
      <c r="P271" s="257">
        <f t="shared" si="35"/>
        <v>33326.640000000007</v>
      </c>
      <c r="Q271" s="257">
        <f t="shared" si="36"/>
        <v>16663.320000000003</v>
      </c>
      <c r="R271" s="257">
        <f t="shared" si="37"/>
        <v>4165.8300000000008</v>
      </c>
      <c r="S271" s="257">
        <f t="shared" si="38"/>
        <v>33326.640000000007</v>
      </c>
      <c r="T271" s="257">
        <f t="shared" si="39"/>
        <v>41658.30000000001</v>
      </c>
      <c r="U271" s="258">
        <f t="shared" si="40"/>
        <v>312437.25000000006</v>
      </c>
      <c r="V271" s="193"/>
      <c r="W271" s="192">
        <f t="shared" si="41"/>
        <v>520728.75000000006</v>
      </c>
      <c r="X271" t="str">
        <f>VLOOKUP(B271,Piloto!$B$79:$E$401,4,0)</f>
        <v>Contrato</v>
      </c>
      <c r="Y271" s="120"/>
      <c r="Z271" s="120"/>
    </row>
    <row r="272" spans="1:26" ht="22.5" hidden="1" customHeight="1">
      <c r="A272" s="47">
        <v>9</v>
      </c>
      <c r="B272" s="250">
        <v>2809</v>
      </c>
      <c r="C272" s="243">
        <f t="shared" si="43"/>
        <v>81.349999999999994</v>
      </c>
      <c r="D272" s="243">
        <f t="shared" si="44"/>
        <v>72.14</v>
      </c>
      <c r="E272" s="244">
        <v>66.09</v>
      </c>
      <c r="F272" s="250">
        <v>6.05</v>
      </c>
      <c r="G272" s="250"/>
      <c r="H272" s="249">
        <v>197</v>
      </c>
      <c r="I272" s="245" t="str">
        <f>VLOOKUP(H272,'Vagas de Garagem'!$B$1:$C$327,2,FALSE)</f>
        <v>G1</v>
      </c>
      <c r="J272" s="246">
        <v>104</v>
      </c>
      <c r="K272" s="246" t="str">
        <f>IFERROR(VLOOKUP(J272,Escaninhos!$B$2:$D$212,3,FALSE),0)</f>
        <v>PG1</v>
      </c>
      <c r="L272" s="245">
        <f>IFERROR(VLOOKUP(J272,Escaninhos!$B$2:$D$211,2),0)</f>
        <v>9.2100000000000009</v>
      </c>
      <c r="M272" s="259">
        <f>VLOOKUP(B272,Piloto!$B$77:$H$401,7,0)</f>
        <v>10204.118008604795</v>
      </c>
      <c r="N272" s="247">
        <f t="shared" si="34"/>
        <v>10204.118008604795</v>
      </c>
      <c r="O272" s="278">
        <f t="shared" si="42"/>
        <v>830105</v>
      </c>
      <c r="P272" s="247">
        <f t="shared" si="35"/>
        <v>33204.199999999997</v>
      </c>
      <c r="Q272" s="247">
        <f t="shared" si="36"/>
        <v>16602.099999999999</v>
      </c>
      <c r="R272" s="247">
        <f t="shared" si="37"/>
        <v>4150.5249999999996</v>
      </c>
      <c r="S272" s="247">
        <f t="shared" si="38"/>
        <v>33204.199999999997</v>
      </c>
      <c r="T272" s="247">
        <f t="shared" si="39"/>
        <v>41505.25</v>
      </c>
      <c r="U272" s="248">
        <f t="shared" si="40"/>
        <v>311289.375</v>
      </c>
      <c r="V272" s="190"/>
      <c r="W272" s="188">
        <f t="shared" si="41"/>
        <v>518815.625</v>
      </c>
      <c r="X272" t="str">
        <f>VLOOKUP(B272,Piloto!$B$79:$E$401,4,0)</f>
        <v>Contrato</v>
      </c>
      <c r="Y272" s="120"/>
      <c r="Z272" s="120"/>
    </row>
    <row r="273" spans="1:26" ht="22.5" hidden="1" customHeight="1">
      <c r="A273" s="47">
        <v>10</v>
      </c>
      <c r="B273" s="250">
        <v>2810</v>
      </c>
      <c r="C273" s="243">
        <f t="shared" si="43"/>
        <v>50.25</v>
      </c>
      <c r="D273" s="243">
        <f t="shared" si="44"/>
        <v>50.25</v>
      </c>
      <c r="E273" s="244">
        <v>42.98</v>
      </c>
      <c r="F273" s="243">
        <v>7.27</v>
      </c>
      <c r="G273" s="243"/>
      <c r="H273" s="249">
        <v>208</v>
      </c>
      <c r="I273" s="245" t="str">
        <f>VLOOKUP(H273,'Vagas de Garagem'!$B$1:$C$327,2,FALSE)</f>
        <v>G1</v>
      </c>
      <c r="J273" s="246"/>
      <c r="K273" s="246">
        <f>IFERROR(VLOOKUP(J273,Escaninhos!$B$2:$D$212,3,FALSE),0)</f>
        <v>0</v>
      </c>
      <c r="L273" s="245">
        <f>IFERROR(VLOOKUP(J273,Escaninhos!$B$2:$D$211,2),0)</f>
        <v>0</v>
      </c>
      <c r="M273" s="259">
        <f>VLOOKUP(B273,Piloto!$B$77:$H$401,7,0)</f>
        <v>10347.562189054726</v>
      </c>
      <c r="N273" s="247">
        <f t="shared" si="34"/>
        <v>10347.562189054726</v>
      </c>
      <c r="O273" s="278">
        <f t="shared" si="42"/>
        <v>519965</v>
      </c>
      <c r="P273" s="247">
        <f t="shared" si="35"/>
        <v>20798.600000000002</v>
      </c>
      <c r="Q273" s="247">
        <f t="shared" si="36"/>
        <v>10399.300000000001</v>
      </c>
      <c r="R273" s="247">
        <f t="shared" si="37"/>
        <v>2599.8250000000003</v>
      </c>
      <c r="S273" s="247">
        <f t="shared" si="38"/>
        <v>20798.600000000002</v>
      </c>
      <c r="T273" s="247">
        <f t="shared" si="39"/>
        <v>25998.25</v>
      </c>
      <c r="U273" s="248">
        <f t="shared" si="40"/>
        <v>194986.875</v>
      </c>
      <c r="V273" s="190"/>
      <c r="W273" s="188">
        <f t="shared" si="41"/>
        <v>324978.125</v>
      </c>
      <c r="X273" t="str">
        <f>VLOOKUP(B273,Piloto!$B$79:$E$401,4,0)</f>
        <v>Contrato</v>
      </c>
      <c r="Y273" s="120"/>
      <c r="Z273" s="120"/>
    </row>
    <row r="274" spans="1:26" ht="22.35" hidden="1" customHeight="1">
      <c r="A274" s="47">
        <v>1</v>
      </c>
      <c r="B274" s="252">
        <v>2901</v>
      </c>
      <c r="C274" s="253">
        <f t="shared" si="43"/>
        <v>88.72</v>
      </c>
      <c r="D274" s="253">
        <f t="shared" si="44"/>
        <v>81.67</v>
      </c>
      <c r="E274" s="253">
        <v>63.57</v>
      </c>
      <c r="F274" s="253">
        <v>18.100000000000001</v>
      </c>
      <c r="G274" s="252"/>
      <c r="H274" s="254">
        <v>226</v>
      </c>
      <c r="I274" s="255" t="str">
        <f>VLOOKUP(H274,'Vagas de Garagem'!$B$1:$C$327,2,FALSE)</f>
        <v>G1</v>
      </c>
      <c r="J274" s="256">
        <v>114</v>
      </c>
      <c r="K274" s="256" t="str">
        <f>IFERROR(VLOOKUP(J274,Escaninhos!$B$2:$D$212,3,FALSE),0)</f>
        <v>PG1</v>
      </c>
      <c r="L274" s="255">
        <f>IFERROR(VLOOKUP(J274,Escaninhos!$B$2:$D$211,2),0)</f>
        <v>7.05</v>
      </c>
      <c r="M274" s="257">
        <f>VLOOKUP(B274,Piloto!$B$77:$H$401,7,0)</f>
        <v>10204.114066726781</v>
      </c>
      <c r="N274" s="257">
        <f t="shared" si="34"/>
        <v>10204.114066726781</v>
      </c>
      <c r="O274" s="258">
        <f t="shared" si="42"/>
        <v>905309</v>
      </c>
      <c r="P274" s="257">
        <f t="shared" si="35"/>
        <v>36212.36</v>
      </c>
      <c r="Q274" s="257">
        <f t="shared" si="36"/>
        <v>18106.18</v>
      </c>
      <c r="R274" s="257">
        <f t="shared" si="37"/>
        <v>4526.5450000000001</v>
      </c>
      <c r="S274" s="257">
        <f t="shared" si="38"/>
        <v>36212.36</v>
      </c>
      <c r="T274" s="257">
        <f t="shared" si="39"/>
        <v>45265.450000000004</v>
      </c>
      <c r="U274" s="258">
        <f t="shared" si="40"/>
        <v>339490.875</v>
      </c>
      <c r="V274" s="193"/>
      <c r="W274" s="192">
        <f t="shared" si="41"/>
        <v>565818.125</v>
      </c>
      <c r="X274" t="str">
        <f>VLOOKUP(B274,Piloto!$B$79:$E$401,4,0)</f>
        <v>Contrato</v>
      </c>
      <c r="Y274" s="120"/>
      <c r="Z274" s="120"/>
    </row>
    <row r="275" spans="1:26" ht="23.1" hidden="1" customHeight="1">
      <c r="A275" s="47">
        <v>2</v>
      </c>
      <c r="B275" s="251">
        <v>2902</v>
      </c>
      <c r="C275" s="237">
        <f t="shared" si="43"/>
        <v>84.01</v>
      </c>
      <c r="D275" s="237">
        <f t="shared" si="44"/>
        <v>76.64</v>
      </c>
      <c r="E275" s="237">
        <v>61.99</v>
      </c>
      <c r="F275" s="251">
        <v>14.65</v>
      </c>
      <c r="G275" s="515"/>
      <c r="H275" s="238">
        <v>225</v>
      </c>
      <c r="I275" s="239" t="str">
        <f>VLOOKUP(H275,'Vagas de Garagem'!$B$1:$C$327,2,FALSE)</f>
        <v>G1</v>
      </c>
      <c r="J275" s="240">
        <v>113</v>
      </c>
      <c r="K275" s="240" t="str">
        <f>IFERROR(VLOOKUP(J275,Escaninhos!$B$2:$D$212,3,FALSE),0)</f>
        <v>PG1</v>
      </c>
      <c r="L275" s="239">
        <f>IFERROR(VLOOKUP(J275,Escaninhos!$B$2:$D$211,2),0)</f>
        <v>7.37</v>
      </c>
      <c r="M275" s="241">
        <f>VLOOKUP(B275,Piloto!$B$77:$H$401,7,0)</f>
        <v>10516.843232948459</v>
      </c>
      <c r="N275" s="241">
        <f t="shared" si="34"/>
        <v>10516.843232948459</v>
      </c>
      <c r="O275" s="242">
        <f t="shared" si="42"/>
        <v>883520</v>
      </c>
      <c r="P275" s="241">
        <f t="shared" si="35"/>
        <v>35340.800000000003</v>
      </c>
      <c r="Q275" s="241">
        <f t="shared" si="36"/>
        <v>17670.400000000001</v>
      </c>
      <c r="R275" s="241">
        <f t="shared" si="37"/>
        <v>4417.6000000000004</v>
      </c>
      <c r="S275" s="241">
        <f t="shared" si="38"/>
        <v>35340.800000000003</v>
      </c>
      <c r="T275" s="241">
        <f t="shared" si="39"/>
        <v>44176</v>
      </c>
      <c r="U275" s="242">
        <f t="shared" si="40"/>
        <v>331320</v>
      </c>
      <c r="V275" s="191"/>
      <c r="W275" s="186">
        <f t="shared" si="41"/>
        <v>552200</v>
      </c>
      <c r="X275" t="str">
        <f>VLOOKUP(B275,Piloto!$B$79:$E$401,4,0)</f>
        <v>Contrato</v>
      </c>
      <c r="Y275" s="120"/>
      <c r="Z275" s="120"/>
    </row>
    <row r="276" spans="1:26" ht="23.1" hidden="1" customHeight="1">
      <c r="A276" s="47">
        <v>3</v>
      </c>
      <c r="B276" s="252">
        <v>2903</v>
      </c>
      <c r="C276" s="253">
        <f t="shared" si="43"/>
        <v>88.44</v>
      </c>
      <c r="D276" s="253">
        <f t="shared" si="44"/>
        <v>80.45</v>
      </c>
      <c r="E276" s="253">
        <v>62.74</v>
      </c>
      <c r="F276" s="252">
        <v>17.71</v>
      </c>
      <c r="G276" s="253"/>
      <c r="H276" s="254">
        <v>224</v>
      </c>
      <c r="I276" s="255" t="str">
        <f>VLOOKUP(H276,'Vagas de Garagem'!$B$1:$C$327,2,FALSE)</f>
        <v>G1</v>
      </c>
      <c r="J276" s="256">
        <v>112</v>
      </c>
      <c r="K276" s="256" t="str">
        <f>IFERROR(VLOOKUP(J276,Escaninhos!$B$2:$D$212,3,FALSE),0)</f>
        <v>PG1</v>
      </c>
      <c r="L276" s="255">
        <f>IFERROR(VLOOKUP(J276,Escaninhos!$B$2:$D$211,2),0)</f>
        <v>7.99</v>
      </c>
      <c r="M276" s="257">
        <f>VLOOKUP(B276,Piloto!$B$77:$H$401,7,0)</f>
        <v>10204.1157847128</v>
      </c>
      <c r="N276" s="257">
        <f t="shared" si="34"/>
        <v>10204.1157847128</v>
      </c>
      <c r="O276" s="258">
        <f t="shared" si="42"/>
        <v>902452</v>
      </c>
      <c r="P276" s="257">
        <f t="shared" si="35"/>
        <v>36098.080000000002</v>
      </c>
      <c r="Q276" s="257">
        <f t="shared" si="36"/>
        <v>18049.04</v>
      </c>
      <c r="R276" s="257">
        <f t="shared" si="37"/>
        <v>4512.26</v>
      </c>
      <c r="S276" s="257">
        <f t="shared" si="38"/>
        <v>36098.080000000002</v>
      </c>
      <c r="T276" s="257">
        <f t="shared" si="39"/>
        <v>45122.600000000006</v>
      </c>
      <c r="U276" s="258">
        <f t="shared" si="40"/>
        <v>338419.5</v>
      </c>
      <c r="V276" s="193"/>
      <c r="W276" s="192">
        <f t="shared" si="41"/>
        <v>564032.5</v>
      </c>
      <c r="X276" t="str">
        <f>VLOOKUP(B276,Piloto!$B$79:$E$401,4,0)</f>
        <v>Contrato</v>
      </c>
      <c r="Y276" s="120"/>
      <c r="Z276" s="120"/>
    </row>
    <row r="277" spans="1:26" ht="23.1" hidden="1" customHeight="1">
      <c r="A277" s="47">
        <v>4</v>
      </c>
      <c r="B277" s="250">
        <v>2904</v>
      </c>
      <c r="C277" s="243">
        <f t="shared" si="43"/>
        <v>50.49</v>
      </c>
      <c r="D277" s="243">
        <f t="shared" si="44"/>
        <v>50.49</v>
      </c>
      <c r="E277" s="244">
        <v>43.06</v>
      </c>
      <c r="F277" s="250">
        <v>7.43</v>
      </c>
      <c r="G277" s="250"/>
      <c r="H277" s="249">
        <v>158</v>
      </c>
      <c r="I277" s="245" t="str">
        <f>VLOOKUP(H277,'Vagas de Garagem'!$B$1:$C$327,2,FALSE)</f>
        <v>TER</v>
      </c>
      <c r="J277" s="246"/>
      <c r="K277" s="246">
        <f>IFERROR(VLOOKUP(J277,Escaninhos!$B$2:$D$212,3,FALSE),0)</f>
        <v>0</v>
      </c>
      <c r="L277" s="245">
        <f>IFERROR(VLOOKUP(J277,Escaninhos!$B$2:$D$211,2),0)</f>
        <v>0</v>
      </c>
      <c r="M277" s="259">
        <f>VLOOKUP(B277,Piloto!$B$77:$H$401,7,0)</f>
        <v>10968.429391958804</v>
      </c>
      <c r="N277" s="247">
        <f t="shared" si="34"/>
        <v>10968.429391958804</v>
      </c>
      <c r="O277" s="278">
        <f t="shared" si="42"/>
        <v>553796</v>
      </c>
      <c r="P277" s="247">
        <f t="shared" si="35"/>
        <v>22151.84</v>
      </c>
      <c r="Q277" s="247">
        <f t="shared" si="36"/>
        <v>11075.92</v>
      </c>
      <c r="R277" s="247">
        <f t="shared" si="37"/>
        <v>2768.98</v>
      </c>
      <c r="S277" s="247">
        <f t="shared" si="38"/>
        <v>22151.84</v>
      </c>
      <c r="T277" s="247">
        <f t="shared" si="39"/>
        <v>27689.800000000003</v>
      </c>
      <c r="U277" s="248">
        <f t="shared" si="40"/>
        <v>207673.5</v>
      </c>
      <c r="V277" s="190"/>
      <c r="W277" s="188">
        <f t="shared" si="41"/>
        <v>346122.5</v>
      </c>
      <c r="X277" t="str">
        <f>VLOOKUP(B277,Piloto!$B$79:$E$401,4,0)</f>
        <v>Contrato</v>
      </c>
      <c r="Y277" s="120"/>
      <c r="Z277" s="120"/>
    </row>
    <row r="278" spans="1:26" ht="23.1" hidden="1" customHeight="1">
      <c r="A278" s="47">
        <v>5</v>
      </c>
      <c r="B278" s="282">
        <v>2905</v>
      </c>
      <c r="C278" s="243">
        <f t="shared" si="43"/>
        <v>51.78</v>
      </c>
      <c r="D278" s="243">
        <f t="shared" si="44"/>
        <v>51.78</v>
      </c>
      <c r="E278" s="244">
        <v>46.28</v>
      </c>
      <c r="F278" s="243">
        <v>5.5</v>
      </c>
      <c r="G278" s="243"/>
      <c r="H278" s="249">
        <v>156</v>
      </c>
      <c r="I278" s="245" t="str">
        <f>VLOOKUP(H278,'Vagas de Garagem'!$B$1:$C$327,2,FALSE)</f>
        <v>TER</v>
      </c>
      <c r="J278" s="246"/>
      <c r="K278" s="246">
        <f>IFERROR(VLOOKUP(J278,Escaninhos!$B$2:$D$212,3,FALSE),0)</f>
        <v>0</v>
      </c>
      <c r="L278" s="245">
        <f>IFERROR(VLOOKUP(J278,Escaninhos!$B$2:$D$211,2),0)</f>
        <v>0</v>
      </c>
      <c r="M278" s="259">
        <f>VLOOKUP(B278,Piloto!$B$77:$H$401,7,0)</f>
        <v>10347.566628041715</v>
      </c>
      <c r="N278" s="247">
        <f t="shared" si="34"/>
        <v>10347.566628041715</v>
      </c>
      <c r="O278" s="278">
        <f t="shared" si="42"/>
        <v>535797</v>
      </c>
      <c r="P278" s="247">
        <f t="shared" si="35"/>
        <v>21431.88</v>
      </c>
      <c r="Q278" s="247">
        <f t="shared" si="36"/>
        <v>10715.94</v>
      </c>
      <c r="R278" s="247">
        <f t="shared" si="37"/>
        <v>2678.9850000000001</v>
      </c>
      <c r="S278" s="247">
        <f t="shared" si="38"/>
        <v>21431.88</v>
      </c>
      <c r="T278" s="247">
        <f t="shared" si="39"/>
        <v>26789.850000000002</v>
      </c>
      <c r="U278" s="248">
        <f t="shared" si="40"/>
        <v>200923.875</v>
      </c>
      <c r="V278" s="189"/>
      <c r="W278" s="188">
        <f t="shared" si="41"/>
        <v>334873.125</v>
      </c>
      <c r="X278" t="str">
        <f>VLOOKUP(B278,Piloto!$B$79:$E$401,4,0)</f>
        <v>Contrato</v>
      </c>
      <c r="Y278" s="120"/>
      <c r="Z278" s="120"/>
    </row>
    <row r="279" spans="1:26" ht="23.1" hidden="1" customHeight="1">
      <c r="A279" s="47">
        <v>6</v>
      </c>
      <c r="B279" s="262">
        <v>2906</v>
      </c>
      <c r="C279" s="261">
        <f t="shared" si="43"/>
        <v>49.22</v>
      </c>
      <c r="D279" s="261">
        <f t="shared" si="44"/>
        <v>49.22</v>
      </c>
      <c r="E279" s="261">
        <v>44.18</v>
      </c>
      <c r="F279" s="262">
        <v>5.04</v>
      </c>
      <c r="G279" s="262"/>
      <c r="H279" s="263">
        <v>172</v>
      </c>
      <c r="I279" s="264" t="str">
        <f>VLOOKUP(H279,'Vagas de Garagem'!$B$1:$C$327,2,FALSE)</f>
        <v>TER</v>
      </c>
      <c r="J279" s="265"/>
      <c r="K279" s="265">
        <f>IFERROR(VLOOKUP(J279,Escaninhos!$B$2:$D$212,3,FALSE),0)</f>
        <v>0</v>
      </c>
      <c r="L279" s="264">
        <f>IFERROR(VLOOKUP(J279,Escaninhos!$B$2:$D$211,2),0)</f>
        <v>0</v>
      </c>
      <c r="M279" s="260">
        <f>VLOOKUP(B279,Piloto!$B$77:$H$401,7,0)</f>
        <v>10347.561966680212</v>
      </c>
      <c r="N279" s="260">
        <f t="shared" si="34"/>
        <v>10347.561966680212</v>
      </c>
      <c r="O279" s="266">
        <f t="shared" si="42"/>
        <v>509307.00000000006</v>
      </c>
      <c r="P279" s="260">
        <f t="shared" si="35"/>
        <v>20372.280000000002</v>
      </c>
      <c r="Q279" s="260">
        <f t="shared" si="36"/>
        <v>10186.140000000001</v>
      </c>
      <c r="R279" s="260">
        <f t="shared" si="37"/>
        <v>2546.5350000000003</v>
      </c>
      <c r="S279" s="260">
        <f t="shared" si="38"/>
        <v>20372.280000000002</v>
      </c>
      <c r="T279" s="260">
        <f t="shared" si="39"/>
        <v>25465.350000000006</v>
      </c>
      <c r="U279" s="266">
        <f t="shared" si="40"/>
        <v>190990.12500000003</v>
      </c>
      <c r="V279" s="267"/>
      <c r="W279" s="268">
        <f t="shared" si="41"/>
        <v>318316.87500000006</v>
      </c>
      <c r="X279" t="str">
        <f>VLOOKUP(B279,Piloto!$B$79:$E$401,4,0)</f>
        <v>Fora de venda</v>
      </c>
      <c r="Y279" s="120"/>
      <c r="Z279" s="120"/>
    </row>
    <row r="280" spans="1:26" ht="23.1" customHeight="1">
      <c r="A280" s="47">
        <v>7</v>
      </c>
      <c r="B280" s="251">
        <v>2907</v>
      </c>
      <c r="C280" s="237">
        <f t="shared" si="43"/>
        <v>113.82000000000001</v>
      </c>
      <c r="D280" s="237">
        <f t="shared" si="44"/>
        <v>108.53</v>
      </c>
      <c r="E280" s="237">
        <v>89.25</v>
      </c>
      <c r="F280" s="237">
        <v>19.28</v>
      </c>
      <c r="G280" s="237"/>
      <c r="H280" s="238" t="s">
        <v>769</v>
      </c>
      <c r="I280" s="239" t="str">
        <f>VLOOKUP(H280,'Vagas de Garagem'!$B$1:$C$327,2,FALSE)</f>
        <v>G1</v>
      </c>
      <c r="J280" s="240">
        <v>96</v>
      </c>
      <c r="K280" s="240" t="str">
        <f>IFERROR(VLOOKUP(J280,Escaninhos!$B$2:$D$212,3,FALSE),0)</f>
        <v>PG1</v>
      </c>
      <c r="L280" s="239">
        <f>IFERROR(VLOOKUP(J280,Escaninhos!$B$2:$D$211,2),0)</f>
        <v>5.29</v>
      </c>
      <c r="M280" s="241">
        <f>VLOOKUP(B280,Piloto!$B$77:$H$401,7,0)</f>
        <v>10516.842382709541</v>
      </c>
      <c r="N280" s="241">
        <f t="shared" ref="N280:N345" si="45">O280/C280</f>
        <v>10516.842382709541</v>
      </c>
      <c r="O280" s="242">
        <f t="shared" si="42"/>
        <v>1197027</v>
      </c>
      <c r="P280" s="241">
        <f t="shared" ref="P280:P343" si="46">$P$19*O280</f>
        <v>47881.08</v>
      </c>
      <c r="Q280" s="241">
        <f t="shared" ref="Q280:Q346" si="47">$Q$19*O280</f>
        <v>23940.54</v>
      </c>
      <c r="R280" s="241">
        <f t="shared" ref="R280:R346" si="48">$R$19*O280</f>
        <v>5985.1350000000002</v>
      </c>
      <c r="S280" s="241">
        <f t="shared" ref="S280:S346" si="49">$S$19*O280</f>
        <v>47881.08</v>
      </c>
      <c r="T280" s="241">
        <f t="shared" ref="T280:T346" si="50">$T$19*O280</f>
        <v>59851.350000000006</v>
      </c>
      <c r="U280" s="242">
        <f t="shared" ref="U280:U343" si="51">P280*$P$17+Q280*$Q$17+S280*$S$17+T280*$T$17+R280*$R$17</f>
        <v>448885.12500000006</v>
      </c>
      <c r="V280" s="191"/>
      <c r="W280" s="186">
        <f t="shared" ref="W280:W346" si="52">$W$19*O280</f>
        <v>748141.875</v>
      </c>
      <c r="X280" t="str">
        <f>VLOOKUP(B280,Piloto!$B$79:$E$401,4,0)</f>
        <v>Disponível</v>
      </c>
      <c r="Y280" s="120"/>
      <c r="Z280" s="120"/>
    </row>
    <row r="281" spans="1:26" ht="23.1" hidden="1" customHeight="1">
      <c r="A281" s="47">
        <v>8</v>
      </c>
      <c r="B281" s="252">
        <v>2908</v>
      </c>
      <c r="C281" s="253">
        <f t="shared" si="43"/>
        <v>83.559999999999988</v>
      </c>
      <c r="D281" s="253">
        <f t="shared" si="44"/>
        <v>77.459999999999994</v>
      </c>
      <c r="E281" s="253">
        <v>64.739999999999995</v>
      </c>
      <c r="F281" s="252">
        <v>12.72</v>
      </c>
      <c r="G281" s="252"/>
      <c r="H281" s="254">
        <v>244</v>
      </c>
      <c r="I281" s="255" t="str">
        <f>VLOOKUP(H281,'Vagas de Garagem'!$B$1:$C$327,2,FALSE)</f>
        <v>G1</v>
      </c>
      <c r="J281" s="256">
        <v>109</v>
      </c>
      <c r="K281" s="256" t="str">
        <f>IFERROR(VLOOKUP(J281,Escaninhos!$B$2:$D$212,3,FALSE),0)</f>
        <v>PG1</v>
      </c>
      <c r="L281" s="255">
        <f>IFERROR(VLOOKUP(J281,Escaninhos!$B$2:$D$211,2),0)</f>
        <v>6.1</v>
      </c>
      <c r="M281" s="257">
        <f>VLOOKUP(B281,Piloto!$B$77:$H$401,7,0)</f>
        <v>10204.116802297751</v>
      </c>
      <c r="N281" s="257">
        <f t="shared" si="45"/>
        <v>10204.116802297751</v>
      </c>
      <c r="O281" s="258">
        <f t="shared" ref="O281:O344" si="53">C281*M281</f>
        <v>852655.99999999988</v>
      </c>
      <c r="P281" s="257">
        <f t="shared" si="46"/>
        <v>34106.239999999998</v>
      </c>
      <c r="Q281" s="257">
        <f t="shared" si="47"/>
        <v>17053.12</v>
      </c>
      <c r="R281" s="257">
        <f t="shared" si="48"/>
        <v>4263.28</v>
      </c>
      <c r="S281" s="257">
        <f t="shared" si="49"/>
        <v>34106.239999999998</v>
      </c>
      <c r="T281" s="257">
        <f t="shared" si="50"/>
        <v>42632.799999999996</v>
      </c>
      <c r="U281" s="258">
        <f t="shared" si="51"/>
        <v>319746</v>
      </c>
      <c r="V281" s="193"/>
      <c r="W281" s="192">
        <f t="shared" si="52"/>
        <v>532909.99999999988</v>
      </c>
      <c r="X281" t="str">
        <f>VLOOKUP(B281,Piloto!$B$79:$E$401,4,0)</f>
        <v>Contrato</v>
      </c>
      <c r="Y281" s="120"/>
      <c r="Z281" s="120"/>
    </row>
    <row r="282" spans="1:26" ht="23.1" hidden="1" customHeight="1">
      <c r="A282" s="47">
        <v>9</v>
      </c>
      <c r="B282" s="250">
        <v>2909</v>
      </c>
      <c r="C282" s="243">
        <f t="shared" si="43"/>
        <v>77.48</v>
      </c>
      <c r="D282" s="243">
        <f t="shared" si="44"/>
        <v>72.14</v>
      </c>
      <c r="E282" s="244">
        <v>66.09</v>
      </c>
      <c r="F282" s="250">
        <v>6.05</v>
      </c>
      <c r="G282" s="250"/>
      <c r="H282" s="249">
        <v>192</v>
      </c>
      <c r="I282" s="245" t="str">
        <f>VLOOKUP(H282,'Vagas de Garagem'!$B$1:$C$327,2,FALSE)</f>
        <v>G1</v>
      </c>
      <c r="J282" s="246">
        <v>101</v>
      </c>
      <c r="K282" s="246" t="str">
        <f>IFERROR(VLOOKUP(J282,Escaninhos!$B$2:$D$212,3,FALSE),0)</f>
        <v>PG1</v>
      </c>
      <c r="L282" s="245">
        <f>IFERROR(VLOOKUP(J282,Escaninhos!$B$2:$D$211,2),0)</f>
        <v>5.34</v>
      </c>
      <c r="M282" s="259">
        <f>VLOOKUP(B282,Piloto!$B$77:$H$401,7,0)</f>
        <v>10204.117191533298</v>
      </c>
      <c r="N282" s="247">
        <f t="shared" si="45"/>
        <v>10204.117191533298</v>
      </c>
      <c r="O282" s="278">
        <f t="shared" si="53"/>
        <v>790615</v>
      </c>
      <c r="P282" s="247">
        <f t="shared" si="46"/>
        <v>31624.600000000002</v>
      </c>
      <c r="Q282" s="247">
        <f t="shared" si="47"/>
        <v>15812.300000000001</v>
      </c>
      <c r="R282" s="247">
        <f t="shared" si="48"/>
        <v>3953.0750000000003</v>
      </c>
      <c r="S282" s="247">
        <f t="shared" si="49"/>
        <v>31624.600000000002</v>
      </c>
      <c r="T282" s="247">
        <f t="shared" si="50"/>
        <v>39530.75</v>
      </c>
      <c r="U282" s="248">
        <f t="shared" si="51"/>
        <v>296480.625</v>
      </c>
      <c r="V282" s="190"/>
      <c r="W282" s="188">
        <f t="shared" si="52"/>
        <v>494134.375</v>
      </c>
      <c r="X282" t="str">
        <f>VLOOKUP(B282,Piloto!$B$79:$E$401,4,0)</f>
        <v>Contrato</v>
      </c>
      <c r="Y282" s="120"/>
      <c r="Z282" s="120"/>
    </row>
    <row r="283" spans="1:26" ht="23.1" hidden="1" customHeight="1">
      <c r="A283" s="47">
        <v>10</v>
      </c>
      <c r="B283" s="250">
        <v>2910</v>
      </c>
      <c r="C283" s="243">
        <f t="shared" ref="C283:C346" si="54">D283+G283+L283</f>
        <v>50.25</v>
      </c>
      <c r="D283" s="243">
        <f t="shared" ref="D283:D346" si="55">E283+F283</f>
        <v>50.25</v>
      </c>
      <c r="E283" s="244">
        <v>42.98</v>
      </c>
      <c r="F283" s="243">
        <v>7.27</v>
      </c>
      <c r="G283" s="250"/>
      <c r="H283" s="249">
        <v>171</v>
      </c>
      <c r="I283" s="245" t="str">
        <f>VLOOKUP(H283,'Vagas de Garagem'!$B$1:$C$327,2,FALSE)</f>
        <v>TER</v>
      </c>
      <c r="J283" s="246"/>
      <c r="K283" s="246">
        <f>IFERROR(VLOOKUP(J283,Escaninhos!$B$2:$D$212,3,FALSE),0)</f>
        <v>0</v>
      </c>
      <c r="L283" s="245">
        <f>IFERROR(VLOOKUP(J283,Escaninhos!$B$2:$D$211,2),0)</f>
        <v>0</v>
      </c>
      <c r="M283" s="259">
        <f>VLOOKUP(B283,Piloto!$B$77:$H$401,7,0)</f>
        <v>10347.562189054726</v>
      </c>
      <c r="N283" s="247">
        <f t="shared" si="45"/>
        <v>10347.562189054726</v>
      </c>
      <c r="O283" s="278">
        <f t="shared" si="53"/>
        <v>519965</v>
      </c>
      <c r="P283" s="247">
        <f t="shared" si="46"/>
        <v>20798.600000000002</v>
      </c>
      <c r="Q283" s="247">
        <f t="shared" si="47"/>
        <v>10399.300000000001</v>
      </c>
      <c r="R283" s="247">
        <f t="shared" si="48"/>
        <v>2599.8250000000003</v>
      </c>
      <c r="S283" s="247">
        <f t="shared" si="49"/>
        <v>20798.600000000002</v>
      </c>
      <c r="T283" s="247">
        <f t="shared" si="50"/>
        <v>25998.25</v>
      </c>
      <c r="U283" s="248">
        <f t="shared" si="51"/>
        <v>194986.875</v>
      </c>
      <c r="V283" s="190"/>
      <c r="W283" s="188">
        <f t="shared" si="52"/>
        <v>324978.125</v>
      </c>
      <c r="X283" t="str">
        <f>VLOOKUP(B283,Piloto!$B$79:$E$401,4,0)</f>
        <v>Contrato</v>
      </c>
      <c r="Y283" s="120"/>
      <c r="Z283" s="120"/>
    </row>
    <row r="284" spans="1:26" ht="23.1" hidden="1" customHeight="1">
      <c r="A284" s="47">
        <v>1</v>
      </c>
      <c r="B284" s="262">
        <v>3001</v>
      </c>
      <c r="C284" s="261">
        <f t="shared" si="54"/>
        <v>87.509999999999991</v>
      </c>
      <c r="D284" s="261">
        <f t="shared" si="55"/>
        <v>81.3</v>
      </c>
      <c r="E284" s="261">
        <v>63.57</v>
      </c>
      <c r="F284" s="262">
        <v>17.73</v>
      </c>
      <c r="G284" s="262"/>
      <c r="H284" s="263">
        <v>245</v>
      </c>
      <c r="I284" s="264" t="str">
        <f>VLOOKUP(H284,'Vagas de Garagem'!$B$1:$C$327,2,FALSE)</f>
        <v>G1</v>
      </c>
      <c r="J284" s="265">
        <v>110</v>
      </c>
      <c r="K284" s="265" t="str">
        <f>IFERROR(VLOOKUP(J284,Escaninhos!$B$2:$D$212,3,FALSE),0)</f>
        <v>PG1</v>
      </c>
      <c r="L284" s="264">
        <f>IFERROR(VLOOKUP(J284,Escaninhos!$B$2:$D$211,2),0)</f>
        <v>6.21</v>
      </c>
      <c r="M284" s="257">
        <f>VLOOKUP(B284,Piloto!$B$77:$H$401,7,0)</f>
        <v>10204.113815563936</v>
      </c>
      <c r="N284" s="260">
        <f t="shared" si="45"/>
        <v>10204.113815563936</v>
      </c>
      <c r="O284" s="266">
        <f t="shared" si="53"/>
        <v>892962</v>
      </c>
      <c r="P284" s="260">
        <f t="shared" si="46"/>
        <v>35718.480000000003</v>
      </c>
      <c r="Q284" s="260">
        <f t="shared" si="47"/>
        <v>17859.240000000002</v>
      </c>
      <c r="R284" s="260">
        <f t="shared" si="48"/>
        <v>4464.8100000000004</v>
      </c>
      <c r="S284" s="260">
        <f t="shared" si="49"/>
        <v>35718.480000000003</v>
      </c>
      <c r="T284" s="260">
        <f t="shared" si="50"/>
        <v>44648.100000000006</v>
      </c>
      <c r="U284" s="266">
        <f t="shared" si="51"/>
        <v>334860.75</v>
      </c>
      <c r="V284" s="267"/>
      <c r="W284" s="268">
        <f t="shared" si="52"/>
        <v>558101.25</v>
      </c>
      <c r="X284" t="str">
        <f>VLOOKUP(B284,Piloto!$B$79:$E$401,4,0)</f>
        <v>Fora de venda</v>
      </c>
      <c r="Y284" s="120"/>
      <c r="Z284" s="120"/>
    </row>
    <row r="285" spans="1:26" ht="23.1" hidden="1" customHeight="1">
      <c r="A285" s="47">
        <v>2</v>
      </c>
      <c r="B285" s="251">
        <v>3002</v>
      </c>
      <c r="C285" s="237">
        <f t="shared" si="54"/>
        <v>82.72999999999999</v>
      </c>
      <c r="D285" s="237">
        <f t="shared" si="55"/>
        <v>76.63</v>
      </c>
      <c r="E285" s="237">
        <v>61.99</v>
      </c>
      <c r="F285" s="251">
        <v>14.64</v>
      </c>
      <c r="G285" s="251"/>
      <c r="H285" s="238">
        <v>246</v>
      </c>
      <c r="I285" s="239" t="str">
        <f>VLOOKUP(H285,'Vagas de Garagem'!$B$1:$C$327,2,FALSE)</f>
        <v>G1</v>
      </c>
      <c r="J285" s="240">
        <v>111</v>
      </c>
      <c r="K285" s="240" t="str">
        <f>IFERROR(VLOOKUP(J285,Escaninhos!$B$2:$D$212,3,FALSE),0)</f>
        <v>PG1</v>
      </c>
      <c r="L285" s="239">
        <f>IFERROR(VLOOKUP(J285,Escaninhos!$B$2:$D$211,2),0)</f>
        <v>6.1</v>
      </c>
      <c r="M285" s="241">
        <f>VLOOKUP(B285,Piloto!$B$77:$H$401,7,0)</f>
        <v>10516.837906442646</v>
      </c>
      <c r="N285" s="241">
        <f t="shared" si="45"/>
        <v>10516.837906442646</v>
      </c>
      <c r="O285" s="242">
        <f t="shared" si="53"/>
        <v>870058</v>
      </c>
      <c r="P285" s="241">
        <f t="shared" si="46"/>
        <v>34802.32</v>
      </c>
      <c r="Q285" s="241">
        <f t="shared" si="47"/>
        <v>17401.16</v>
      </c>
      <c r="R285" s="241">
        <f t="shared" si="48"/>
        <v>4350.29</v>
      </c>
      <c r="S285" s="241">
        <f t="shared" si="49"/>
        <v>34802.32</v>
      </c>
      <c r="T285" s="241">
        <f t="shared" si="50"/>
        <v>43502.9</v>
      </c>
      <c r="U285" s="242">
        <f t="shared" si="51"/>
        <v>326271.75</v>
      </c>
      <c r="V285" s="191"/>
      <c r="W285" s="186">
        <f t="shared" si="52"/>
        <v>543786.25</v>
      </c>
      <c r="X285" t="str">
        <f>VLOOKUP(B285,Piloto!$B$79:$E$401,4,0)</f>
        <v>Fora de venda</v>
      </c>
      <c r="Y285" s="120"/>
      <c r="Z285" s="120"/>
    </row>
    <row r="286" spans="1:26" ht="23.1" hidden="1" customHeight="1">
      <c r="A286" s="47">
        <v>3</v>
      </c>
      <c r="B286" s="262">
        <v>3003</v>
      </c>
      <c r="C286" s="261">
        <f t="shared" si="54"/>
        <v>85.88</v>
      </c>
      <c r="D286" s="261">
        <f t="shared" si="55"/>
        <v>81.08</v>
      </c>
      <c r="E286" s="261">
        <v>62.74</v>
      </c>
      <c r="F286" s="262">
        <v>18.34</v>
      </c>
      <c r="G286" s="262"/>
      <c r="H286" s="263">
        <v>237</v>
      </c>
      <c r="I286" s="264" t="str">
        <f>VLOOKUP(H286,'Vagas de Garagem'!$B$1:$C$327,2,FALSE)</f>
        <v>G1</v>
      </c>
      <c r="J286" s="265">
        <v>118</v>
      </c>
      <c r="K286" s="265" t="str">
        <f>IFERROR(VLOOKUP(J286,Escaninhos!$B$2:$D$212,3,FALSE),0)</f>
        <v>PG1</v>
      </c>
      <c r="L286" s="264">
        <f>IFERROR(VLOOKUP(J286,Escaninhos!$B$2:$D$211,2),0)</f>
        <v>4.8</v>
      </c>
      <c r="M286" s="260">
        <f>VLOOKUP(B286,Piloto!$B$77:$H$401,7,0)</f>
        <v>10204.122030740569</v>
      </c>
      <c r="N286" s="260">
        <f t="shared" si="45"/>
        <v>10204.122030740569</v>
      </c>
      <c r="O286" s="266">
        <f t="shared" si="53"/>
        <v>876330</v>
      </c>
      <c r="P286" s="260">
        <f t="shared" si="46"/>
        <v>35053.200000000004</v>
      </c>
      <c r="Q286" s="260">
        <f t="shared" si="47"/>
        <v>17526.600000000002</v>
      </c>
      <c r="R286" s="260">
        <f t="shared" si="48"/>
        <v>4381.6500000000005</v>
      </c>
      <c r="S286" s="260">
        <f t="shared" si="49"/>
        <v>35053.200000000004</v>
      </c>
      <c r="T286" s="260">
        <f t="shared" si="50"/>
        <v>43816.5</v>
      </c>
      <c r="U286" s="266">
        <f t="shared" si="51"/>
        <v>328623.75</v>
      </c>
      <c r="V286" s="267"/>
      <c r="W286" s="268">
        <f t="shared" si="52"/>
        <v>547706.25</v>
      </c>
      <c r="X286" t="str">
        <f>VLOOKUP(B286,Piloto!$B$79:$E$401,4,0)</f>
        <v>Fora de venda</v>
      </c>
      <c r="Y286" s="120"/>
      <c r="Z286" s="120"/>
    </row>
    <row r="287" spans="1:26" ht="23.1" hidden="1" customHeight="1">
      <c r="A287" s="47">
        <v>4</v>
      </c>
      <c r="B287" s="250">
        <v>3004</v>
      </c>
      <c r="C287" s="243">
        <f t="shared" si="54"/>
        <v>50.49</v>
      </c>
      <c r="D287" s="243">
        <f t="shared" si="55"/>
        <v>50.49</v>
      </c>
      <c r="E287" s="244">
        <v>43.06</v>
      </c>
      <c r="F287" s="250">
        <v>7.43</v>
      </c>
      <c r="G287" s="250"/>
      <c r="H287" s="249">
        <v>146</v>
      </c>
      <c r="I287" s="245" t="str">
        <f>VLOOKUP(H287,'Vagas de Garagem'!$B$1:$C$327,2,FALSE)</f>
        <v>TER</v>
      </c>
      <c r="J287" s="246"/>
      <c r="K287" s="246">
        <f>IFERROR(VLOOKUP(J287,Escaninhos!$B$2:$D$212,3,FALSE),0)</f>
        <v>0</v>
      </c>
      <c r="L287" s="245">
        <f>IFERROR(VLOOKUP(J287,Escaninhos!$B$2:$D$211,2),0)</f>
        <v>0</v>
      </c>
      <c r="M287" s="259">
        <f>VLOOKUP(B287,Piloto!$B$77:$H$401,7,0)</f>
        <v>10347.57377698554</v>
      </c>
      <c r="N287" s="247">
        <f t="shared" si="45"/>
        <v>10347.57377698554</v>
      </c>
      <c r="O287" s="278">
        <f t="shared" si="53"/>
        <v>522448.99999999994</v>
      </c>
      <c r="P287" s="247">
        <f t="shared" si="46"/>
        <v>20897.96</v>
      </c>
      <c r="Q287" s="247">
        <f t="shared" si="47"/>
        <v>10448.98</v>
      </c>
      <c r="R287" s="247">
        <f t="shared" si="48"/>
        <v>2612.2449999999999</v>
      </c>
      <c r="S287" s="247">
        <f t="shared" si="49"/>
        <v>20897.96</v>
      </c>
      <c r="T287" s="247">
        <f t="shared" si="50"/>
        <v>26122.449999999997</v>
      </c>
      <c r="U287" s="248">
        <f t="shared" si="51"/>
        <v>195918.37499999997</v>
      </c>
      <c r="V287" s="190"/>
      <c r="W287" s="188">
        <f t="shared" si="52"/>
        <v>326530.62499999994</v>
      </c>
      <c r="X287" t="str">
        <f>VLOOKUP(B287,Piloto!$B$79:$E$401,4,0)</f>
        <v>Contrato</v>
      </c>
      <c r="Y287" s="120"/>
      <c r="Z287" s="120"/>
    </row>
    <row r="288" spans="1:26" ht="23.1" hidden="1" customHeight="1">
      <c r="A288" s="47">
        <v>5</v>
      </c>
      <c r="B288" s="250">
        <v>3005</v>
      </c>
      <c r="C288" s="243">
        <f t="shared" si="54"/>
        <v>51.78</v>
      </c>
      <c r="D288" s="243">
        <f t="shared" si="55"/>
        <v>51.78</v>
      </c>
      <c r="E288" s="244">
        <v>46.28</v>
      </c>
      <c r="F288" s="250">
        <v>5.5</v>
      </c>
      <c r="G288" s="250"/>
      <c r="H288" s="249">
        <v>181</v>
      </c>
      <c r="I288" s="245" t="str">
        <f>VLOOKUP(H288,'Vagas de Garagem'!$B$1:$C$327,2,FALSE)</f>
        <v>TER</v>
      </c>
      <c r="J288" s="246"/>
      <c r="K288" s="246">
        <f>IFERROR(VLOOKUP(J288,Escaninhos!$B$2:$D$212,3,FALSE),0)</f>
        <v>0</v>
      </c>
      <c r="L288" s="245">
        <f>IFERROR(VLOOKUP(J288,Escaninhos!$B$2:$D$211,2),0)</f>
        <v>0</v>
      </c>
      <c r="M288" s="259">
        <f>VLOOKUP(B288,Piloto!$B$77:$H$401,7,0)</f>
        <v>10347.566628041715</v>
      </c>
      <c r="N288" s="247">
        <f t="shared" si="45"/>
        <v>10347.566628041715</v>
      </c>
      <c r="O288" s="278">
        <f t="shared" si="53"/>
        <v>535797</v>
      </c>
      <c r="P288" s="247">
        <f t="shared" si="46"/>
        <v>21431.88</v>
      </c>
      <c r="Q288" s="247">
        <f t="shared" si="47"/>
        <v>10715.94</v>
      </c>
      <c r="R288" s="247">
        <f t="shared" si="48"/>
        <v>2678.9850000000001</v>
      </c>
      <c r="S288" s="247">
        <f t="shared" si="49"/>
        <v>21431.88</v>
      </c>
      <c r="T288" s="247">
        <f t="shared" si="50"/>
        <v>26789.850000000002</v>
      </c>
      <c r="U288" s="248">
        <f t="shared" si="51"/>
        <v>200923.875</v>
      </c>
      <c r="V288" s="190"/>
      <c r="W288" s="188">
        <f t="shared" si="52"/>
        <v>334873.125</v>
      </c>
      <c r="X288" t="str">
        <f>VLOOKUP(B288,Piloto!$B$79:$E$401,4,0)</f>
        <v>Contrato</v>
      </c>
      <c r="Y288" s="120"/>
      <c r="Z288" s="120"/>
    </row>
    <row r="289" spans="1:26" ht="22.5" hidden="1" customHeight="1">
      <c r="A289" s="47">
        <v>6</v>
      </c>
      <c r="B289" s="262">
        <v>3006</v>
      </c>
      <c r="C289" s="261">
        <f t="shared" si="54"/>
        <v>49.22</v>
      </c>
      <c r="D289" s="261">
        <f t="shared" si="55"/>
        <v>49.22</v>
      </c>
      <c r="E289" s="261">
        <v>44.18</v>
      </c>
      <c r="F289" s="262">
        <v>5.04</v>
      </c>
      <c r="G289" s="262"/>
      <c r="H289" s="263">
        <v>182</v>
      </c>
      <c r="I289" s="264" t="str">
        <f>VLOOKUP(H289,'Vagas de Garagem'!$B$1:$C$327,2,FALSE)</f>
        <v>TER</v>
      </c>
      <c r="J289" s="265"/>
      <c r="K289" s="265">
        <f>IFERROR(VLOOKUP(J289,Escaninhos!$B$2:$D$212,3,FALSE),0)</f>
        <v>0</v>
      </c>
      <c r="L289" s="264">
        <f>IFERROR(VLOOKUP(J289,Escaninhos!$B$2:$D$211,2),0)</f>
        <v>0</v>
      </c>
      <c r="M289" s="260">
        <f>VLOOKUP(B289,Piloto!$B$77:$H$401,7,0)</f>
        <v>10347.561966680212</v>
      </c>
      <c r="N289" s="260">
        <f t="shared" si="45"/>
        <v>10347.561966680212</v>
      </c>
      <c r="O289" s="266">
        <f t="shared" si="53"/>
        <v>509307.00000000006</v>
      </c>
      <c r="P289" s="260">
        <f t="shared" si="46"/>
        <v>20372.280000000002</v>
      </c>
      <c r="Q289" s="260">
        <f t="shared" si="47"/>
        <v>10186.140000000001</v>
      </c>
      <c r="R289" s="260">
        <f t="shared" si="48"/>
        <v>2546.5350000000003</v>
      </c>
      <c r="S289" s="260">
        <f t="shared" si="49"/>
        <v>20372.280000000002</v>
      </c>
      <c r="T289" s="260">
        <f t="shared" si="50"/>
        <v>25465.350000000006</v>
      </c>
      <c r="U289" s="266">
        <f t="shared" si="51"/>
        <v>190990.12500000003</v>
      </c>
      <c r="V289" s="267"/>
      <c r="W289" s="268">
        <f t="shared" si="52"/>
        <v>318316.87500000006</v>
      </c>
      <c r="X289" t="str">
        <f>VLOOKUP(B289,Piloto!$B$79:$E$401,4,0)</f>
        <v>Fora de venda</v>
      </c>
      <c r="Y289" s="120"/>
      <c r="Z289" s="120"/>
    </row>
    <row r="290" spans="1:26" ht="22.5" hidden="1" customHeight="1">
      <c r="A290" s="47">
        <v>7</v>
      </c>
      <c r="B290" s="515">
        <v>3007</v>
      </c>
      <c r="C290" s="516">
        <f t="shared" si="54"/>
        <v>112.65</v>
      </c>
      <c r="D290" s="516">
        <f t="shared" si="55"/>
        <v>108.03</v>
      </c>
      <c r="E290" s="261">
        <v>89.25</v>
      </c>
      <c r="F290" s="262">
        <v>18.78</v>
      </c>
      <c r="G290" s="515"/>
      <c r="H290" s="517" t="s">
        <v>789</v>
      </c>
      <c r="I290" s="518" t="str">
        <f>VLOOKUP(H290,'Vagas de Garagem'!$B$1:$C$327,2,FALSE)</f>
        <v>G1</v>
      </c>
      <c r="J290" s="519">
        <v>98</v>
      </c>
      <c r="K290" s="519" t="str">
        <f>IFERROR(VLOOKUP(J290,Escaninhos!$B$2:$D$212,3,FALSE),0)</f>
        <v>PG1</v>
      </c>
      <c r="L290" s="518">
        <f>IFERROR(VLOOKUP(J290,Escaninhos!$B$2:$D$211,2),0)</f>
        <v>4.62</v>
      </c>
      <c r="M290" s="260">
        <f>VLOOKUP(B290,Piloto!$B$77:$H$401,7,0)</f>
        <v>10516.839769196626</v>
      </c>
      <c r="N290" s="260">
        <f t="shared" si="45"/>
        <v>10516.839769196626</v>
      </c>
      <c r="O290" s="520">
        <f t="shared" si="53"/>
        <v>1184722</v>
      </c>
      <c r="P290" s="521">
        <f t="shared" si="46"/>
        <v>47388.88</v>
      </c>
      <c r="Q290" s="521">
        <f t="shared" si="47"/>
        <v>23694.44</v>
      </c>
      <c r="R290" s="521">
        <f t="shared" si="48"/>
        <v>5923.61</v>
      </c>
      <c r="S290" s="521">
        <f t="shared" si="49"/>
        <v>47388.88</v>
      </c>
      <c r="T290" s="521">
        <f t="shared" si="50"/>
        <v>59236.100000000006</v>
      </c>
      <c r="U290" s="520">
        <f t="shared" si="51"/>
        <v>444270.74999999994</v>
      </c>
      <c r="V290" s="522"/>
      <c r="W290" s="523">
        <f t="shared" si="52"/>
        <v>740451.25</v>
      </c>
      <c r="X290" t="str">
        <f>VLOOKUP(B290,Piloto!$B$79:$E$401,4,0)</f>
        <v>Contrato</v>
      </c>
      <c r="Y290" s="120"/>
      <c r="Z290" s="120"/>
    </row>
    <row r="291" spans="1:26" ht="22.5" hidden="1" customHeight="1">
      <c r="A291" s="47">
        <v>8</v>
      </c>
      <c r="B291" s="262">
        <v>3008</v>
      </c>
      <c r="C291" s="261">
        <f t="shared" si="54"/>
        <v>82.07</v>
      </c>
      <c r="D291" s="261">
        <f t="shared" si="55"/>
        <v>77.459999999999994</v>
      </c>
      <c r="E291" s="261">
        <v>64.739999999999995</v>
      </c>
      <c r="F291" s="262">
        <v>12.72</v>
      </c>
      <c r="G291" s="262"/>
      <c r="H291" s="263">
        <v>238</v>
      </c>
      <c r="I291" s="264" t="str">
        <f>VLOOKUP(H291,'Vagas de Garagem'!$B$1:$C$327,2,FALSE)</f>
        <v>G1</v>
      </c>
      <c r="J291" s="265">
        <v>117</v>
      </c>
      <c r="K291" s="265" t="str">
        <f>IFERROR(VLOOKUP(J291,Escaninhos!$B$2:$D$212,3,FALSE),0)</f>
        <v>PG1</v>
      </c>
      <c r="L291" s="264">
        <f>IFERROR(VLOOKUP(J291,Escaninhos!$B$2:$D$211,2),0)</f>
        <v>4.6100000000000003</v>
      </c>
      <c r="M291" s="260">
        <f>VLOOKUP(B291,Piloto!$B$77:$H$401,7,0)</f>
        <v>10204.118435481907</v>
      </c>
      <c r="N291" s="260">
        <f t="shared" si="45"/>
        <v>10204.118435481907</v>
      </c>
      <c r="O291" s="266">
        <f t="shared" si="53"/>
        <v>837452</v>
      </c>
      <c r="P291" s="260">
        <f t="shared" si="46"/>
        <v>33498.080000000002</v>
      </c>
      <c r="Q291" s="260">
        <f t="shared" si="47"/>
        <v>16749.04</v>
      </c>
      <c r="R291" s="260">
        <f t="shared" si="48"/>
        <v>4187.26</v>
      </c>
      <c r="S291" s="260">
        <f t="shared" si="49"/>
        <v>33498.080000000002</v>
      </c>
      <c r="T291" s="260">
        <f t="shared" si="50"/>
        <v>41872.600000000006</v>
      </c>
      <c r="U291" s="266">
        <f t="shared" si="51"/>
        <v>314044.5</v>
      </c>
      <c r="V291" s="267"/>
      <c r="W291" s="268">
        <f t="shared" si="52"/>
        <v>523407.5</v>
      </c>
      <c r="X291" t="str">
        <f>VLOOKUP(B291,Piloto!$B$79:$E$401,4,0)</f>
        <v>Fora de venda</v>
      </c>
      <c r="Y291" s="120"/>
      <c r="Z291" s="120"/>
    </row>
    <row r="292" spans="1:26" ht="22.5" hidden="1" customHeight="1">
      <c r="A292" s="47">
        <v>9</v>
      </c>
      <c r="B292" s="250">
        <v>3009</v>
      </c>
      <c r="C292" s="243">
        <f t="shared" si="54"/>
        <v>80.78</v>
      </c>
      <c r="D292" s="243">
        <f t="shared" si="55"/>
        <v>72.14</v>
      </c>
      <c r="E292" s="244">
        <v>66.09</v>
      </c>
      <c r="F292" s="250">
        <v>6.05</v>
      </c>
      <c r="G292" s="250"/>
      <c r="H292" s="249">
        <v>193</v>
      </c>
      <c r="I292" s="245" t="str">
        <f>VLOOKUP(H292,'Vagas de Garagem'!$B$1:$C$327,2,FALSE)</f>
        <v>G1</v>
      </c>
      <c r="J292" s="246">
        <v>100</v>
      </c>
      <c r="K292" s="246" t="str">
        <f>IFERROR(VLOOKUP(J292,Escaninhos!$B$2:$D$212,3,FALSE),0)</f>
        <v>PG1</v>
      </c>
      <c r="L292" s="245">
        <f>IFERROR(VLOOKUP(J292,Escaninhos!$B$2:$D$211,2),0)</f>
        <v>8.64</v>
      </c>
      <c r="M292" s="259">
        <f>VLOOKUP(B292,Piloto!$B$77:$H$401,7,0)</f>
        <v>10204.122307501857</v>
      </c>
      <c r="N292" s="247">
        <f t="shared" si="45"/>
        <v>10204.122307501857</v>
      </c>
      <c r="O292" s="278">
        <f t="shared" si="53"/>
        <v>824289</v>
      </c>
      <c r="P292" s="247">
        <f t="shared" si="46"/>
        <v>32971.56</v>
      </c>
      <c r="Q292" s="247">
        <f t="shared" si="47"/>
        <v>16485.78</v>
      </c>
      <c r="R292" s="247">
        <f t="shared" si="48"/>
        <v>4121.4449999999997</v>
      </c>
      <c r="S292" s="247">
        <f t="shared" si="49"/>
        <v>32971.56</v>
      </c>
      <c r="T292" s="247">
        <f t="shared" si="50"/>
        <v>41214.450000000004</v>
      </c>
      <c r="U292" s="248">
        <f t="shared" si="51"/>
        <v>309108.375</v>
      </c>
      <c r="V292" s="190"/>
      <c r="W292" s="188">
        <f t="shared" si="52"/>
        <v>515180.625</v>
      </c>
      <c r="X292" t="str">
        <f>VLOOKUP(B292,Piloto!$B$79:$E$401,4,0)</f>
        <v>Contrato</v>
      </c>
      <c r="Y292" s="120"/>
      <c r="Z292" s="120"/>
    </row>
    <row r="293" spans="1:26" ht="22.5" hidden="1" customHeight="1">
      <c r="A293" s="47">
        <v>10</v>
      </c>
      <c r="B293" s="262">
        <v>3010</v>
      </c>
      <c r="C293" s="261">
        <f t="shared" si="54"/>
        <v>50.25</v>
      </c>
      <c r="D293" s="261">
        <f t="shared" si="55"/>
        <v>50.25</v>
      </c>
      <c r="E293" s="261">
        <v>42.98</v>
      </c>
      <c r="F293" s="262">
        <v>7.27</v>
      </c>
      <c r="G293" s="262"/>
      <c r="H293" s="263">
        <v>165</v>
      </c>
      <c r="I293" s="264" t="str">
        <f>VLOOKUP(H293,'Vagas de Garagem'!$B$1:$C$327,2,FALSE)</f>
        <v>TER</v>
      </c>
      <c r="J293" s="265"/>
      <c r="K293" s="265">
        <f>IFERROR(VLOOKUP(J293,Escaninhos!$B$2:$D$212,3,FALSE),0)</f>
        <v>0</v>
      </c>
      <c r="L293" s="264">
        <f>IFERROR(VLOOKUP(J293,Escaninhos!$B$2:$D$211,2),0)</f>
        <v>0</v>
      </c>
      <c r="M293" s="260">
        <f>VLOOKUP(B293,Piloto!$B$77:$H$401,7,0)</f>
        <v>10347.562189054726</v>
      </c>
      <c r="N293" s="260">
        <f t="shared" si="45"/>
        <v>10347.562189054726</v>
      </c>
      <c r="O293" s="266">
        <f t="shared" si="53"/>
        <v>519965</v>
      </c>
      <c r="P293" s="260">
        <f t="shared" si="46"/>
        <v>20798.600000000002</v>
      </c>
      <c r="Q293" s="260">
        <f t="shared" si="47"/>
        <v>10399.300000000001</v>
      </c>
      <c r="R293" s="260">
        <f t="shared" si="48"/>
        <v>2599.8250000000003</v>
      </c>
      <c r="S293" s="260">
        <f t="shared" si="49"/>
        <v>20798.600000000002</v>
      </c>
      <c r="T293" s="260">
        <f t="shared" si="50"/>
        <v>25998.25</v>
      </c>
      <c r="U293" s="266">
        <f t="shared" si="51"/>
        <v>194986.875</v>
      </c>
      <c r="V293" s="267"/>
      <c r="W293" s="268">
        <f t="shared" si="52"/>
        <v>324978.125</v>
      </c>
      <c r="X293" t="str">
        <f>VLOOKUP(B293,Piloto!$B$79:$E$401,4,0)</f>
        <v>Contrato</v>
      </c>
      <c r="Y293" s="120"/>
      <c r="Z293" s="120"/>
    </row>
    <row r="294" spans="1:26" ht="22.5" hidden="1" customHeight="1">
      <c r="A294" s="47">
        <v>1</v>
      </c>
      <c r="B294" s="262">
        <v>3101</v>
      </c>
      <c r="C294" s="261">
        <f t="shared" si="54"/>
        <v>86.27</v>
      </c>
      <c r="D294" s="261">
        <f t="shared" si="55"/>
        <v>81.67</v>
      </c>
      <c r="E294" s="261">
        <v>63.57</v>
      </c>
      <c r="F294" s="262">
        <v>18.100000000000001</v>
      </c>
      <c r="G294" s="262"/>
      <c r="H294" s="263">
        <v>239</v>
      </c>
      <c r="I294" s="264" t="str">
        <f>VLOOKUP(H294,'Vagas de Garagem'!$B$1:$C$327,2,FALSE)</f>
        <v>G1</v>
      </c>
      <c r="J294" s="265">
        <v>116</v>
      </c>
      <c r="K294" s="265" t="str">
        <f>IFERROR(VLOOKUP(J294,Escaninhos!$B$2:$D$212,3,FALSE),0)</f>
        <v>PG1</v>
      </c>
      <c r="L294" s="264">
        <f>IFERROR(VLOOKUP(J294,Escaninhos!$B$2:$D$211,2),0)</f>
        <v>4.5999999999999996</v>
      </c>
      <c r="M294" s="257">
        <f>VLOOKUP(B294,Piloto!$B$77:$H$401,7,0)</f>
        <v>10204.114987828909</v>
      </c>
      <c r="N294" s="260">
        <f t="shared" si="45"/>
        <v>10204.114987828909</v>
      </c>
      <c r="O294" s="266">
        <f t="shared" si="53"/>
        <v>880308.99999999988</v>
      </c>
      <c r="P294" s="260">
        <f t="shared" si="46"/>
        <v>35212.359999999993</v>
      </c>
      <c r="Q294" s="260">
        <f t="shared" si="47"/>
        <v>17606.179999999997</v>
      </c>
      <c r="R294" s="260">
        <f t="shared" si="48"/>
        <v>4401.5449999999992</v>
      </c>
      <c r="S294" s="260">
        <f t="shared" si="49"/>
        <v>35212.359999999993</v>
      </c>
      <c r="T294" s="260">
        <f t="shared" si="50"/>
        <v>44015.45</v>
      </c>
      <c r="U294" s="266">
        <f t="shared" si="51"/>
        <v>330115.875</v>
      </c>
      <c r="V294" s="267"/>
      <c r="W294" s="268">
        <f t="shared" si="52"/>
        <v>550193.12499999988</v>
      </c>
      <c r="X294" t="str">
        <f>VLOOKUP(B294,Piloto!$B$79:$E$401,4,0)</f>
        <v>Fora de venda</v>
      </c>
      <c r="Y294" s="120"/>
      <c r="Z294" s="120"/>
    </row>
    <row r="295" spans="1:26" ht="22.5" customHeight="1">
      <c r="A295" s="47">
        <v>2</v>
      </c>
      <c r="B295" s="251">
        <v>3102</v>
      </c>
      <c r="C295" s="237">
        <f t="shared" si="54"/>
        <v>81.62</v>
      </c>
      <c r="D295" s="237">
        <f t="shared" si="55"/>
        <v>76.64</v>
      </c>
      <c r="E295" s="237">
        <v>61.99</v>
      </c>
      <c r="F295" s="237">
        <v>14.65</v>
      </c>
      <c r="G295" s="251"/>
      <c r="H295" s="238">
        <v>240</v>
      </c>
      <c r="I295" s="239" t="str">
        <f>VLOOKUP(H295,'Vagas de Garagem'!$B$1:$C$327,2,FALSE)</f>
        <v>G1</v>
      </c>
      <c r="J295" s="240">
        <v>115</v>
      </c>
      <c r="K295" s="240" t="str">
        <f>IFERROR(VLOOKUP(J295,Escaninhos!$B$2:$D$212,3,FALSE),0)</f>
        <v>PG1</v>
      </c>
      <c r="L295" s="239">
        <f>IFERROR(VLOOKUP(J295,Escaninhos!$B$2:$D$211,2),0)</f>
        <v>4.9800000000000004</v>
      </c>
      <c r="M295" s="241">
        <f>VLOOKUP(B295,Piloto!$B$77:$H$401,7,0)</f>
        <v>10516.846361185982</v>
      </c>
      <c r="N295" s="241">
        <f t="shared" si="45"/>
        <v>10516.846361185982</v>
      </c>
      <c r="O295" s="242">
        <f t="shared" si="53"/>
        <v>858384.99999999988</v>
      </c>
      <c r="P295" s="241">
        <f t="shared" si="46"/>
        <v>34335.399999999994</v>
      </c>
      <c r="Q295" s="241">
        <f t="shared" si="47"/>
        <v>17167.699999999997</v>
      </c>
      <c r="R295" s="241">
        <f t="shared" si="48"/>
        <v>4291.9249999999993</v>
      </c>
      <c r="S295" s="241">
        <f t="shared" si="49"/>
        <v>34335.399999999994</v>
      </c>
      <c r="T295" s="241">
        <f t="shared" si="50"/>
        <v>42919.25</v>
      </c>
      <c r="U295" s="242">
        <f t="shared" si="51"/>
        <v>321894.37499999994</v>
      </c>
      <c r="V295" s="191"/>
      <c r="W295" s="186">
        <f t="shared" si="52"/>
        <v>536490.62499999988</v>
      </c>
      <c r="X295" t="str">
        <f>VLOOKUP(B295,Piloto!$B$79:$E$401,4,0)</f>
        <v>Disponível</v>
      </c>
      <c r="Y295" s="120"/>
      <c r="Z295" s="120"/>
    </row>
    <row r="296" spans="1:26" ht="22.5" hidden="1" customHeight="1">
      <c r="A296" s="47">
        <v>3</v>
      </c>
      <c r="B296" s="252">
        <v>3103</v>
      </c>
      <c r="C296" s="253">
        <f t="shared" si="54"/>
        <v>84.820000000000007</v>
      </c>
      <c r="D296" s="253">
        <f t="shared" si="55"/>
        <v>80.45</v>
      </c>
      <c r="E296" s="253">
        <v>62.74</v>
      </c>
      <c r="F296" s="252">
        <v>17.71</v>
      </c>
      <c r="G296" s="252"/>
      <c r="H296" s="254">
        <v>167</v>
      </c>
      <c r="I296" s="255" t="str">
        <f>VLOOKUP(H296,'Vagas de Garagem'!$B$1:$C$327,2,FALSE)</f>
        <v>TER</v>
      </c>
      <c r="J296" s="256">
        <v>91</v>
      </c>
      <c r="K296" s="256" t="str">
        <f>IFERROR(VLOOKUP(J296,Escaninhos!$B$2:$D$212,3,FALSE),0)</f>
        <v>TER</v>
      </c>
      <c r="L296" s="255">
        <f>IFERROR(VLOOKUP(J296,Escaninhos!$B$2:$D$211,2),0)</f>
        <v>4.37</v>
      </c>
      <c r="M296" s="257">
        <f>VLOOKUP(B296,Piloto!$B$77:$H$401,7,0)</f>
        <v>10204.114595614241</v>
      </c>
      <c r="N296" s="257">
        <f t="shared" si="45"/>
        <v>10204.114595614241</v>
      </c>
      <c r="O296" s="258">
        <f t="shared" si="53"/>
        <v>865513</v>
      </c>
      <c r="P296" s="257">
        <f t="shared" si="46"/>
        <v>34620.520000000004</v>
      </c>
      <c r="Q296" s="257">
        <f t="shared" si="47"/>
        <v>17310.260000000002</v>
      </c>
      <c r="R296" s="257">
        <f t="shared" si="48"/>
        <v>4327.5650000000005</v>
      </c>
      <c r="S296" s="257">
        <f t="shared" si="49"/>
        <v>34620.520000000004</v>
      </c>
      <c r="T296" s="257">
        <f t="shared" si="50"/>
        <v>43275.65</v>
      </c>
      <c r="U296" s="258">
        <f t="shared" si="51"/>
        <v>324567.37500000006</v>
      </c>
      <c r="V296" s="193"/>
      <c r="W296" s="192">
        <f t="shared" si="52"/>
        <v>540945.625</v>
      </c>
      <c r="X296" t="str">
        <f>VLOOKUP(B296,Piloto!$B$79:$E$401,4,0)</f>
        <v>Contrato</v>
      </c>
      <c r="Y296" s="120"/>
      <c r="Z296" s="120"/>
    </row>
    <row r="297" spans="1:26" ht="22.5" hidden="1" customHeight="1">
      <c r="A297" s="47">
        <v>4</v>
      </c>
      <c r="B297" s="250">
        <v>3104</v>
      </c>
      <c r="C297" s="243">
        <f t="shared" si="54"/>
        <v>58.1</v>
      </c>
      <c r="D297" s="243">
        <f t="shared" si="55"/>
        <v>50.49</v>
      </c>
      <c r="E297" s="244">
        <v>43.06</v>
      </c>
      <c r="F297" s="250">
        <v>7.43</v>
      </c>
      <c r="G297" s="250"/>
      <c r="H297" s="249">
        <v>271</v>
      </c>
      <c r="I297" s="245" t="str">
        <f>VLOOKUP(H297,'Vagas de Garagem'!$B$1:$C$327,2,FALSE)</f>
        <v>G2</v>
      </c>
      <c r="J297" s="246">
        <v>164</v>
      </c>
      <c r="K297" s="246" t="str">
        <f>IFERROR(VLOOKUP(J297,Escaninhos!$B$2:$D$212,3,FALSE),0)</f>
        <v>PG2</v>
      </c>
      <c r="L297" s="245">
        <f>IFERROR(VLOOKUP(J297,Escaninhos!$B$2:$D$211,2),0)</f>
        <v>7.61</v>
      </c>
      <c r="M297" s="259">
        <f>VLOOKUP(B297,Piloto!$B$77:$H$401,7,0)</f>
        <v>10347.573149741824</v>
      </c>
      <c r="N297" s="247">
        <f t="shared" si="45"/>
        <v>10347.573149741824</v>
      </c>
      <c r="O297" s="278">
        <f t="shared" si="53"/>
        <v>601194</v>
      </c>
      <c r="P297" s="247">
        <f t="shared" si="46"/>
        <v>24047.760000000002</v>
      </c>
      <c r="Q297" s="247">
        <f t="shared" si="47"/>
        <v>12023.880000000001</v>
      </c>
      <c r="R297" s="247">
        <f t="shared" si="48"/>
        <v>3005.9700000000003</v>
      </c>
      <c r="S297" s="247">
        <f t="shared" si="49"/>
        <v>24047.760000000002</v>
      </c>
      <c r="T297" s="247">
        <f t="shared" si="50"/>
        <v>30059.7</v>
      </c>
      <c r="U297" s="248">
        <f t="shared" si="51"/>
        <v>225447.75</v>
      </c>
      <c r="V297" s="190"/>
      <c r="W297" s="188">
        <f t="shared" si="52"/>
        <v>375746.25</v>
      </c>
      <c r="X297" t="str">
        <f>VLOOKUP(B297,Piloto!$B$79:$E$401,4,0)</f>
        <v>Contrato</v>
      </c>
      <c r="Y297" s="120"/>
      <c r="Z297" s="120"/>
    </row>
    <row r="298" spans="1:26" ht="22.5" hidden="1" customHeight="1">
      <c r="A298" s="47">
        <v>5</v>
      </c>
      <c r="B298" s="262">
        <v>3105</v>
      </c>
      <c r="C298" s="261">
        <f t="shared" si="54"/>
        <v>51.78</v>
      </c>
      <c r="D298" s="261">
        <f t="shared" si="55"/>
        <v>51.78</v>
      </c>
      <c r="E298" s="261">
        <v>46.28</v>
      </c>
      <c r="F298" s="262">
        <v>5.5</v>
      </c>
      <c r="G298" s="262"/>
      <c r="H298" s="263">
        <v>42</v>
      </c>
      <c r="I298" s="264" t="str">
        <f>VLOOKUP(H298,'Vagas de Garagem'!$B$1:$C$327,2,FALSE)</f>
        <v>SS2</v>
      </c>
      <c r="J298" s="265"/>
      <c r="K298" s="265">
        <f>IFERROR(VLOOKUP(J298,Escaninhos!$B$2:$D$212,3,FALSE),0)</f>
        <v>0</v>
      </c>
      <c r="L298" s="264">
        <f>IFERROR(VLOOKUP(J298,Escaninhos!$B$2:$D$211,2),0)</f>
        <v>0</v>
      </c>
      <c r="M298" s="260">
        <f>VLOOKUP(B298,Piloto!$B$77:$H$401,7,0)</f>
        <v>10347.566628041715</v>
      </c>
      <c r="N298" s="260">
        <f t="shared" si="45"/>
        <v>10347.566628041715</v>
      </c>
      <c r="O298" s="266">
        <f t="shared" si="53"/>
        <v>535797</v>
      </c>
      <c r="P298" s="260">
        <f t="shared" si="46"/>
        <v>21431.88</v>
      </c>
      <c r="Q298" s="260">
        <f t="shared" si="47"/>
        <v>10715.94</v>
      </c>
      <c r="R298" s="260">
        <f t="shared" si="48"/>
        <v>2678.9850000000001</v>
      </c>
      <c r="S298" s="260">
        <f t="shared" si="49"/>
        <v>21431.88</v>
      </c>
      <c r="T298" s="260">
        <f t="shared" si="50"/>
        <v>26789.850000000002</v>
      </c>
      <c r="U298" s="266">
        <f t="shared" si="51"/>
        <v>200923.875</v>
      </c>
      <c r="V298" s="267"/>
      <c r="W298" s="268">
        <f t="shared" si="52"/>
        <v>334873.125</v>
      </c>
      <c r="X298" t="str">
        <f>VLOOKUP(B298,Piloto!$B$79:$E$401,4,0)</f>
        <v>Fora de venda</v>
      </c>
      <c r="Y298" s="120"/>
      <c r="Z298" s="120"/>
    </row>
    <row r="299" spans="1:26" ht="22.5" hidden="1" customHeight="1">
      <c r="A299" s="47">
        <v>6</v>
      </c>
      <c r="B299" s="250">
        <v>3106</v>
      </c>
      <c r="C299" s="243">
        <f t="shared" si="54"/>
        <v>54.72</v>
      </c>
      <c r="D299" s="243">
        <f t="shared" si="55"/>
        <v>49.22</v>
      </c>
      <c r="E299" s="244">
        <v>44.18</v>
      </c>
      <c r="F299" s="250">
        <v>5.04</v>
      </c>
      <c r="G299" s="250"/>
      <c r="H299" s="249">
        <v>8</v>
      </c>
      <c r="I299" s="245" t="str">
        <f>VLOOKUP(H299,'Vagas de Garagem'!$B$1:$C$327,2,FALSE)</f>
        <v>SS2</v>
      </c>
      <c r="J299" s="246">
        <v>1</v>
      </c>
      <c r="K299" s="246" t="str">
        <f>IFERROR(VLOOKUP(J299,Escaninhos!$B$2:$D$212,3,FALSE),0)</f>
        <v>SS2</v>
      </c>
      <c r="L299" s="245">
        <f>IFERROR(VLOOKUP(J299,Escaninhos!$B$2:$D$211,2),0)</f>
        <v>5.5</v>
      </c>
      <c r="M299" s="259">
        <f>VLOOKUP(B299,Piloto!$B$77:$H$401,7,0)</f>
        <v>10347.569444444445</v>
      </c>
      <c r="N299" s="247">
        <f t="shared" si="45"/>
        <v>10347.569444444445</v>
      </c>
      <c r="O299" s="278">
        <f t="shared" si="53"/>
        <v>566219</v>
      </c>
      <c r="P299" s="247">
        <f t="shared" si="46"/>
        <v>22648.760000000002</v>
      </c>
      <c r="Q299" s="247">
        <f t="shared" si="47"/>
        <v>11324.380000000001</v>
      </c>
      <c r="R299" s="247">
        <f t="shared" si="48"/>
        <v>2831.0950000000003</v>
      </c>
      <c r="S299" s="247">
        <f t="shared" si="49"/>
        <v>22648.760000000002</v>
      </c>
      <c r="T299" s="247">
        <f t="shared" si="50"/>
        <v>28310.95</v>
      </c>
      <c r="U299" s="248">
        <f t="shared" si="51"/>
        <v>212332.125</v>
      </c>
      <c r="V299" s="190"/>
      <c r="W299" s="188">
        <f t="shared" si="52"/>
        <v>353886.875</v>
      </c>
      <c r="X299" t="str">
        <f>VLOOKUP(B299,Piloto!$B$79:$E$401,4,0)</f>
        <v>Contrato</v>
      </c>
      <c r="Y299" s="120"/>
      <c r="Z299" s="120"/>
    </row>
    <row r="300" spans="1:26" ht="22.5" hidden="1" customHeight="1">
      <c r="A300" s="47">
        <v>7</v>
      </c>
      <c r="B300" s="251">
        <v>3107</v>
      </c>
      <c r="C300" s="237">
        <f t="shared" si="54"/>
        <v>112.84</v>
      </c>
      <c r="D300" s="237">
        <f t="shared" si="55"/>
        <v>108.53</v>
      </c>
      <c r="E300" s="237">
        <v>89.25</v>
      </c>
      <c r="F300" s="251">
        <v>19.28</v>
      </c>
      <c r="G300" s="251"/>
      <c r="H300" s="238" t="s">
        <v>817</v>
      </c>
      <c r="I300" s="239" t="str">
        <f>VLOOKUP(H300,'Vagas de Garagem'!$B$1:$C$327,2,FALSE)</f>
        <v>G1</v>
      </c>
      <c r="J300" s="240">
        <v>97</v>
      </c>
      <c r="K300" s="240" t="str">
        <f>IFERROR(VLOOKUP(J300,Escaninhos!$B$2:$D$212,3,FALSE),0)</f>
        <v>PG1</v>
      </c>
      <c r="L300" s="239">
        <f>IFERROR(VLOOKUP(J300,Escaninhos!$B$2:$D$211,2),0)</f>
        <v>4.3099999999999996</v>
      </c>
      <c r="M300" s="241">
        <f>VLOOKUP(B300,Piloto!$B$77:$H$401,7,0)</f>
        <v>10516.846862814604</v>
      </c>
      <c r="N300" s="241">
        <f t="shared" si="45"/>
        <v>10516.846862814604</v>
      </c>
      <c r="O300" s="242">
        <f t="shared" si="53"/>
        <v>1186721</v>
      </c>
      <c r="P300" s="241">
        <f t="shared" si="46"/>
        <v>47468.840000000004</v>
      </c>
      <c r="Q300" s="241">
        <f t="shared" si="47"/>
        <v>23734.420000000002</v>
      </c>
      <c r="R300" s="241">
        <f t="shared" si="48"/>
        <v>5933.6050000000005</v>
      </c>
      <c r="S300" s="241">
        <f t="shared" si="49"/>
        <v>47468.840000000004</v>
      </c>
      <c r="T300" s="241">
        <f t="shared" si="50"/>
        <v>59336.05</v>
      </c>
      <c r="U300" s="242">
        <f t="shared" si="51"/>
        <v>445020.37500000006</v>
      </c>
      <c r="V300" s="191"/>
      <c r="W300" s="186">
        <f t="shared" si="52"/>
        <v>741700.625</v>
      </c>
      <c r="X300" t="str">
        <f>VLOOKUP(B300,Piloto!$B$79:$E$401,4,0)</f>
        <v>Contrato</v>
      </c>
      <c r="Y300" s="120"/>
      <c r="Z300" s="120"/>
    </row>
    <row r="301" spans="1:26" ht="22.5" hidden="1" customHeight="1">
      <c r="A301" s="47">
        <v>8</v>
      </c>
      <c r="B301" s="356">
        <v>3108</v>
      </c>
      <c r="C301" s="348">
        <f t="shared" si="54"/>
        <v>81.739999999999995</v>
      </c>
      <c r="D301" s="348">
        <f t="shared" si="55"/>
        <v>77.459999999999994</v>
      </c>
      <c r="E301" s="348">
        <v>64.739999999999995</v>
      </c>
      <c r="F301" s="348">
        <v>12.72</v>
      </c>
      <c r="G301" s="348"/>
      <c r="H301" s="357">
        <v>164</v>
      </c>
      <c r="I301" s="350" t="str">
        <f>VLOOKUP(H301,'Vagas de Garagem'!$B$1:$C$327,2,FALSE)</f>
        <v>TER</v>
      </c>
      <c r="J301" s="351">
        <v>92</v>
      </c>
      <c r="K301" s="351" t="str">
        <f>IFERROR(VLOOKUP(J301,Escaninhos!$B$2:$D$212,3,FALSE),0)</f>
        <v>TER</v>
      </c>
      <c r="L301" s="350">
        <f>IFERROR(VLOOKUP(J301,Escaninhos!$B$2:$D$211,2),0)</f>
        <v>4.28</v>
      </c>
      <c r="M301" s="260">
        <f>VLOOKUP(B301,Piloto!$B$77:$H$401,7,0)</f>
        <v>10204.110594568143</v>
      </c>
      <c r="N301" s="352">
        <f t="shared" si="45"/>
        <v>10204.110594568143</v>
      </c>
      <c r="O301" s="353">
        <f t="shared" si="53"/>
        <v>834084</v>
      </c>
      <c r="P301" s="352">
        <f t="shared" si="46"/>
        <v>33363.360000000001</v>
      </c>
      <c r="Q301" s="352">
        <f t="shared" si="47"/>
        <v>16681.68</v>
      </c>
      <c r="R301" s="352">
        <f t="shared" si="48"/>
        <v>4170.42</v>
      </c>
      <c r="S301" s="352">
        <f t="shared" si="49"/>
        <v>33363.360000000001</v>
      </c>
      <c r="T301" s="352">
        <f t="shared" si="50"/>
        <v>41704.200000000004</v>
      </c>
      <c r="U301" s="353">
        <f t="shared" si="51"/>
        <v>312781.5</v>
      </c>
      <c r="V301" s="358"/>
      <c r="W301" s="355">
        <f t="shared" si="52"/>
        <v>521302.5</v>
      </c>
      <c r="X301" t="str">
        <f>VLOOKUP(B301,Piloto!$B$79:$E$401,4,0)</f>
        <v>Fora de venda</v>
      </c>
      <c r="Y301" s="120"/>
      <c r="Z301" s="120"/>
    </row>
    <row r="302" spans="1:26" ht="21.95" hidden="1" customHeight="1">
      <c r="A302" s="47">
        <v>9</v>
      </c>
      <c r="B302" s="262">
        <v>3109</v>
      </c>
      <c r="C302" s="261">
        <f t="shared" si="54"/>
        <v>77.03</v>
      </c>
      <c r="D302" s="261">
        <f t="shared" si="55"/>
        <v>72.14</v>
      </c>
      <c r="E302" s="261">
        <v>66.09</v>
      </c>
      <c r="F302" s="262">
        <v>6.05</v>
      </c>
      <c r="G302" s="262"/>
      <c r="H302" s="263">
        <v>233</v>
      </c>
      <c r="I302" s="264" t="str">
        <f>VLOOKUP(H302,'Vagas de Garagem'!$B$1:$C$327,2,FALSE)</f>
        <v>G1</v>
      </c>
      <c r="J302" s="265">
        <v>121</v>
      </c>
      <c r="K302" s="265" t="str">
        <f>IFERROR(VLOOKUP(J302,Escaninhos!$B$2:$D$212,3,FALSE),0)</f>
        <v>PG1</v>
      </c>
      <c r="L302" s="264">
        <f>IFERROR(VLOOKUP(J302,Escaninhos!$B$2:$D$211,2),0)</f>
        <v>4.8899999999999997</v>
      </c>
      <c r="M302" s="260">
        <f>VLOOKUP(B302,Piloto!$B$77:$H$401,7,0)</f>
        <v>10204.115279761132</v>
      </c>
      <c r="N302" s="260">
        <f t="shared" si="45"/>
        <v>10204.115279761132</v>
      </c>
      <c r="O302" s="266">
        <f t="shared" si="53"/>
        <v>786023</v>
      </c>
      <c r="P302" s="260">
        <f t="shared" si="46"/>
        <v>31440.920000000002</v>
      </c>
      <c r="Q302" s="260">
        <f t="shared" si="47"/>
        <v>15720.460000000001</v>
      </c>
      <c r="R302" s="260">
        <f t="shared" si="48"/>
        <v>3930.1150000000002</v>
      </c>
      <c r="S302" s="260">
        <f t="shared" si="49"/>
        <v>31440.920000000002</v>
      </c>
      <c r="T302" s="260">
        <f t="shared" si="50"/>
        <v>39301.15</v>
      </c>
      <c r="U302" s="266">
        <f t="shared" si="51"/>
        <v>294758.625</v>
      </c>
      <c r="V302" s="267"/>
      <c r="W302" s="268">
        <f t="shared" si="52"/>
        <v>491264.375</v>
      </c>
      <c r="X302" t="str">
        <f>VLOOKUP(B302,Piloto!$B$79:$E$401,4,0)</f>
        <v>Fora de venda</v>
      </c>
      <c r="Y302" s="120"/>
      <c r="Z302" s="120"/>
    </row>
    <row r="303" spans="1:26" ht="22.5" hidden="1" customHeight="1">
      <c r="A303" s="47">
        <v>10</v>
      </c>
      <c r="B303" s="262">
        <v>3110</v>
      </c>
      <c r="C303" s="261">
        <f t="shared" si="54"/>
        <v>55.68</v>
      </c>
      <c r="D303" s="261">
        <f t="shared" si="55"/>
        <v>50.25</v>
      </c>
      <c r="E303" s="261">
        <v>42.98</v>
      </c>
      <c r="F303" s="262">
        <v>7.27</v>
      </c>
      <c r="G303" s="262"/>
      <c r="H303" s="263">
        <v>7</v>
      </c>
      <c r="I303" s="264" t="str">
        <f>VLOOKUP(H303,'Vagas de Garagem'!$B$1:$C$327,2,FALSE)</f>
        <v>SS2</v>
      </c>
      <c r="J303" s="265">
        <v>2</v>
      </c>
      <c r="K303" s="265" t="str">
        <f>IFERROR(VLOOKUP(J303,Escaninhos!$B$2:$D$212,3,FALSE),0)</f>
        <v>SS2</v>
      </c>
      <c r="L303" s="264">
        <f>IFERROR(VLOOKUP(J303,Escaninhos!$B$2:$D$211,2),0)</f>
        <v>5.43</v>
      </c>
      <c r="M303" s="260">
        <f>VLOOKUP(B303,Piloto!$B$77:$H$401,7,0)</f>
        <v>10347.575431034484</v>
      </c>
      <c r="N303" s="260">
        <f t="shared" si="45"/>
        <v>10347.575431034484</v>
      </c>
      <c r="O303" s="266">
        <f t="shared" si="53"/>
        <v>576153</v>
      </c>
      <c r="P303" s="260">
        <f t="shared" si="46"/>
        <v>23046.12</v>
      </c>
      <c r="Q303" s="260">
        <f t="shared" si="47"/>
        <v>11523.06</v>
      </c>
      <c r="R303" s="260">
        <f t="shared" si="48"/>
        <v>2880.7649999999999</v>
      </c>
      <c r="S303" s="260">
        <f t="shared" si="49"/>
        <v>23046.12</v>
      </c>
      <c r="T303" s="260">
        <f t="shared" si="50"/>
        <v>28807.65</v>
      </c>
      <c r="U303" s="266">
        <f t="shared" si="51"/>
        <v>216057.375</v>
      </c>
      <c r="V303" s="267"/>
      <c r="W303" s="268">
        <f t="shared" si="52"/>
        <v>360095.625</v>
      </c>
      <c r="X303" t="str">
        <f>VLOOKUP(B303,Piloto!$B$79:$E$401,4,0)</f>
        <v>Contrato</v>
      </c>
      <c r="Y303" s="120"/>
      <c r="Z303" s="120"/>
    </row>
    <row r="304" spans="1:26" ht="22.35" hidden="1" customHeight="1">
      <c r="A304" s="47">
        <v>1</v>
      </c>
      <c r="B304" s="252">
        <v>3201</v>
      </c>
      <c r="C304" s="253">
        <f t="shared" si="54"/>
        <v>85.92</v>
      </c>
      <c r="D304" s="253">
        <f t="shared" si="55"/>
        <v>81.3</v>
      </c>
      <c r="E304" s="253">
        <v>63.57</v>
      </c>
      <c r="F304" s="252">
        <v>17.73</v>
      </c>
      <c r="G304" s="252"/>
      <c r="H304" s="254">
        <v>147</v>
      </c>
      <c r="I304" s="255" t="str">
        <f>VLOOKUP(H304,'Vagas de Garagem'!$B$1:$C$327,2,FALSE)</f>
        <v>TER</v>
      </c>
      <c r="J304" s="256">
        <v>66</v>
      </c>
      <c r="K304" s="256" t="str">
        <f>IFERROR(VLOOKUP(J304,Escaninhos!$B$2:$D$212,3,FALSE),0)</f>
        <v>TER</v>
      </c>
      <c r="L304" s="255">
        <f>IFERROR(VLOOKUP(J304,Escaninhos!$B$2:$D$211,2),0)</f>
        <v>4.62</v>
      </c>
      <c r="M304" s="257">
        <f>VLOOKUP(B304,Piloto!$B$77:$H$401,7,0)</f>
        <v>10204.120111731843</v>
      </c>
      <c r="N304" s="257">
        <f t="shared" si="45"/>
        <v>10204.120111731843</v>
      </c>
      <c r="O304" s="258">
        <f t="shared" si="53"/>
        <v>876738</v>
      </c>
      <c r="P304" s="257">
        <f t="shared" si="46"/>
        <v>35069.520000000004</v>
      </c>
      <c r="Q304" s="257">
        <f t="shared" si="47"/>
        <v>17534.760000000002</v>
      </c>
      <c r="R304" s="257">
        <f t="shared" si="48"/>
        <v>4383.6900000000005</v>
      </c>
      <c r="S304" s="257">
        <f t="shared" si="49"/>
        <v>35069.520000000004</v>
      </c>
      <c r="T304" s="257">
        <f t="shared" si="50"/>
        <v>43836.9</v>
      </c>
      <c r="U304" s="258">
        <f t="shared" si="51"/>
        <v>328776.75000000006</v>
      </c>
      <c r="V304" s="193"/>
      <c r="W304" s="192">
        <f t="shared" si="52"/>
        <v>547961.25</v>
      </c>
      <c r="X304" t="str">
        <f>VLOOKUP(B304,Piloto!$B$79:$E$401,4,0)</f>
        <v>Contrato</v>
      </c>
      <c r="Y304" s="120"/>
      <c r="Z304" s="120"/>
    </row>
    <row r="305" spans="1:26" ht="22.35" hidden="1" customHeight="1">
      <c r="A305" s="47">
        <v>2</v>
      </c>
      <c r="B305" s="251">
        <v>3202</v>
      </c>
      <c r="C305" s="237">
        <f t="shared" si="54"/>
        <v>82.33</v>
      </c>
      <c r="D305" s="237">
        <f t="shared" si="55"/>
        <v>76.63</v>
      </c>
      <c r="E305" s="237">
        <v>61.99</v>
      </c>
      <c r="F305" s="251">
        <v>14.64</v>
      </c>
      <c r="G305" s="251"/>
      <c r="H305" s="238">
        <v>153</v>
      </c>
      <c r="I305" s="239" t="str">
        <f>VLOOKUP(H305,'Vagas de Garagem'!$B$1:$C$327,2,FALSE)</f>
        <v>TER</v>
      </c>
      <c r="J305" s="240">
        <v>73</v>
      </c>
      <c r="K305" s="240" t="str">
        <f>IFERROR(VLOOKUP(J305,Escaninhos!$B$2:$D$212,3,FALSE),0)</f>
        <v>TER</v>
      </c>
      <c r="L305" s="239">
        <f>IFERROR(VLOOKUP(J305,Escaninhos!$B$2:$D$211,2),0)</f>
        <v>5.7</v>
      </c>
      <c r="M305" s="241">
        <f>VLOOKUP(B305,Piloto!$B$77:$H$401,7,0)</f>
        <v>10516.846835904287</v>
      </c>
      <c r="N305" s="241">
        <f t="shared" si="45"/>
        <v>10516.846835904287</v>
      </c>
      <c r="O305" s="242">
        <f t="shared" si="53"/>
        <v>865852</v>
      </c>
      <c r="P305" s="241">
        <f t="shared" si="46"/>
        <v>34634.080000000002</v>
      </c>
      <c r="Q305" s="241">
        <f t="shared" si="47"/>
        <v>17317.04</v>
      </c>
      <c r="R305" s="241">
        <f t="shared" si="48"/>
        <v>4329.26</v>
      </c>
      <c r="S305" s="241">
        <f t="shared" si="49"/>
        <v>34634.080000000002</v>
      </c>
      <c r="T305" s="241">
        <f t="shared" si="50"/>
        <v>43292.600000000006</v>
      </c>
      <c r="U305" s="242">
        <f t="shared" si="51"/>
        <v>324694.5</v>
      </c>
      <c r="V305" s="191"/>
      <c r="W305" s="186">
        <f t="shared" si="52"/>
        <v>541157.5</v>
      </c>
      <c r="X305" t="str">
        <f>VLOOKUP(B305,Piloto!$B$79:$E$401,4,0)</f>
        <v>Contrato</v>
      </c>
      <c r="Y305" s="120"/>
      <c r="Z305" s="120"/>
    </row>
    <row r="306" spans="1:26" ht="21.95" hidden="1" customHeight="1">
      <c r="A306" s="47">
        <v>3</v>
      </c>
      <c r="B306" s="262">
        <v>3203</v>
      </c>
      <c r="C306" s="261">
        <f t="shared" si="54"/>
        <v>87.75</v>
      </c>
      <c r="D306" s="261">
        <f t="shared" si="55"/>
        <v>81.08</v>
      </c>
      <c r="E306" s="261">
        <v>62.74</v>
      </c>
      <c r="F306" s="262">
        <v>18.34</v>
      </c>
      <c r="G306" s="262"/>
      <c r="H306" s="263">
        <v>152</v>
      </c>
      <c r="I306" s="264" t="str">
        <f>VLOOKUP(H306,'Vagas de Garagem'!$B$1:$C$327,2,FALSE)</f>
        <v>TER</v>
      </c>
      <c r="J306" s="265">
        <v>72</v>
      </c>
      <c r="K306" s="265" t="str">
        <f>IFERROR(VLOOKUP(J306,Escaninhos!$B$2:$D$212,3,FALSE),0)</f>
        <v>TER</v>
      </c>
      <c r="L306" s="264">
        <f>IFERROR(VLOOKUP(J306,Escaninhos!$B$2:$D$211,2),0)</f>
        <v>6.67</v>
      </c>
      <c r="M306" s="260">
        <f>VLOOKUP(B306,Piloto!$B$77:$H$401,7,0)</f>
        <v>10204.11396011396</v>
      </c>
      <c r="N306" s="260">
        <f t="shared" si="45"/>
        <v>10204.11396011396</v>
      </c>
      <c r="O306" s="266">
        <f t="shared" si="53"/>
        <v>895411</v>
      </c>
      <c r="P306" s="260">
        <f t="shared" si="46"/>
        <v>35816.44</v>
      </c>
      <c r="Q306" s="260">
        <f t="shared" si="47"/>
        <v>17908.22</v>
      </c>
      <c r="R306" s="260">
        <f t="shared" si="48"/>
        <v>4477.0550000000003</v>
      </c>
      <c r="S306" s="260">
        <f t="shared" si="49"/>
        <v>35816.44</v>
      </c>
      <c r="T306" s="260">
        <f t="shared" si="50"/>
        <v>44770.55</v>
      </c>
      <c r="U306" s="266">
        <f t="shared" si="51"/>
        <v>335779.125</v>
      </c>
      <c r="V306" s="267"/>
      <c r="W306" s="268">
        <f t="shared" si="52"/>
        <v>559631.875</v>
      </c>
      <c r="X306" t="str">
        <f>VLOOKUP(B306,Piloto!$B$79:$E$401,4,0)</f>
        <v>Fora de venda</v>
      </c>
      <c r="Y306" s="120"/>
      <c r="Z306" s="120"/>
    </row>
    <row r="307" spans="1:26" ht="22.5" hidden="1" customHeight="1">
      <c r="A307" s="47">
        <v>4</v>
      </c>
      <c r="B307" s="250">
        <v>3204</v>
      </c>
      <c r="C307" s="243">
        <f t="shared" si="54"/>
        <v>55.11</v>
      </c>
      <c r="D307" s="243">
        <f t="shared" si="55"/>
        <v>50.49</v>
      </c>
      <c r="E307" s="244">
        <v>43.06</v>
      </c>
      <c r="F307" s="243">
        <v>7.43</v>
      </c>
      <c r="G307" s="250"/>
      <c r="H307" s="249">
        <v>2</v>
      </c>
      <c r="I307" s="245" t="str">
        <f>VLOOKUP(H307,'Vagas de Garagem'!$B$1:$C$327,2,FALSE)</f>
        <v>SS2</v>
      </c>
      <c r="J307" s="246">
        <v>5</v>
      </c>
      <c r="K307" s="246" t="str">
        <f>IFERROR(VLOOKUP(J307,Escaninhos!$B$2:$D$212,3,FALSE),0)</f>
        <v>SS2</v>
      </c>
      <c r="L307" s="245">
        <f>IFERROR(VLOOKUP(J307,Escaninhos!$B$2:$D$211,2),0)</f>
        <v>4.62</v>
      </c>
      <c r="M307" s="259">
        <f>VLOOKUP(B307,Piloto!$B$77:$H$401,7,0)</f>
        <v>10347.57757212847</v>
      </c>
      <c r="N307" s="247">
        <f t="shared" si="45"/>
        <v>10347.57757212847</v>
      </c>
      <c r="O307" s="278">
        <f t="shared" si="53"/>
        <v>570255</v>
      </c>
      <c r="P307" s="247">
        <f t="shared" si="46"/>
        <v>22810.2</v>
      </c>
      <c r="Q307" s="247">
        <f t="shared" si="47"/>
        <v>11405.1</v>
      </c>
      <c r="R307" s="247">
        <f t="shared" si="48"/>
        <v>2851.2750000000001</v>
      </c>
      <c r="S307" s="247">
        <f t="shared" si="49"/>
        <v>22810.2</v>
      </c>
      <c r="T307" s="247">
        <f t="shared" si="50"/>
        <v>28512.75</v>
      </c>
      <c r="U307" s="248">
        <f t="shared" si="51"/>
        <v>213845.625</v>
      </c>
      <c r="V307" s="190"/>
      <c r="W307" s="188">
        <f t="shared" si="52"/>
        <v>356409.375</v>
      </c>
      <c r="X307" t="str">
        <f>VLOOKUP(B307,Piloto!$B$79:$E$401,4,0)</f>
        <v>Contrato</v>
      </c>
      <c r="Y307" s="120"/>
      <c r="Z307" s="120"/>
    </row>
    <row r="308" spans="1:26" ht="22.5" hidden="1" customHeight="1">
      <c r="A308" s="47">
        <v>5</v>
      </c>
      <c r="B308" s="250">
        <v>3205</v>
      </c>
      <c r="C308" s="243">
        <f t="shared" si="54"/>
        <v>56.28</v>
      </c>
      <c r="D308" s="243">
        <f t="shared" si="55"/>
        <v>51.78</v>
      </c>
      <c r="E308" s="244">
        <v>46.28</v>
      </c>
      <c r="F308" s="250">
        <v>5.5</v>
      </c>
      <c r="G308" s="250"/>
      <c r="H308" s="249">
        <v>3</v>
      </c>
      <c r="I308" s="245" t="str">
        <f>VLOOKUP(H308,'Vagas de Garagem'!$B$1:$C$327,2,FALSE)</f>
        <v>SS2</v>
      </c>
      <c r="J308" s="246">
        <v>4</v>
      </c>
      <c r="K308" s="246" t="str">
        <f>IFERROR(VLOOKUP(J308,Escaninhos!$B$2:$D$212,3,FALSE),0)</f>
        <v>SS2</v>
      </c>
      <c r="L308" s="245">
        <f>IFERROR(VLOOKUP(J308,Escaninhos!$B$2:$D$211,2),0)</f>
        <v>4.5</v>
      </c>
      <c r="M308" s="259">
        <f>VLOOKUP(B308,Piloto!$B$77:$H$401,7,0)</f>
        <v>10347.565742714996</v>
      </c>
      <c r="N308" s="247">
        <f t="shared" si="45"/>
        <v>10347.565742714996</v>
      </c>
      <c r="O308" s="278">
        <f t="shared" si="53"/>
        <v>582361</v>
      </c>
      <c r="P308" s="247">
        <f t="shared" si="46"/>
        <v>23294.44</v>
      </c>
      <c r="Q308" s="247">
        <f t="shared" si="47"/>
        <v>11647.22</v>
      </c>
      <c r="R308" s="247">
        <f t="shared" si="48"/>
        <v>2911.8049999999998</v>
      </c>
      <c r="S308" s="247">
        <f t="shared" si="49"/>
        <v>23294.44</v>
      </c>
      <c r="T308" s="247">
        <f t="shared" si="50"/>
        <v>29118.050000000003</v>
      </c>
      <c r="U308" s="248">
        <f t="shared" si="51"/>
        <v>218385.37499999997</v>
      </c>
      <c r="V308" s="190"/>
      <c r="W308" s="188">
        <f t="shared" si="52"/>
        <v>363975.625</v>
      </c>
      <c r="X308" t="str">
        <f>VLOOKUP(B308,Piloto!$B$79:$E$401,4,0)</f>
        <v>Contrato</v>
      </c>
      <c r="Y308" s="120"/>
      <c r="Z308" s="120"/>
    </row>
    <row r="309" spans="1:26" ht="23.1" hidden="1" customHeight="1">
      <c r="A309" s="47">
        <v>6</v>
      </c>
      <c r="B309" s="262">
        <v>3206</v>
      </c>
      <c r="C309" s="261">
        <f t="shared" si="54"/>
        <v>53.08</v>
      </c>
      <c r="D309" s="261">
        <f t="shared" si="55"/>
        <v>49.22</v>
      </c>
      <c r="E309" s="261">
        <v>44.18</v>
      </c>
      <c r="F309" s="262">
        <v>5.04</v>
      </c>
      <c r="G309" s="262"/>
      <c r="H309" s="263">
        <v>4</v>
      </c>
      <c r="I309" s="264" t="str">
        <f>VLOOKUP(H309,'Vagas de Garagem'!$B$1:$C$327,2,FALSE)</f>
        <v>SS2</v>
      </c>
      <c r="J309" s="265">
        <v>3</v>
      </c>
      <c r="K309" s="265" t="str">
        <f>IFERROR(VLOOKUP(J309,Escaninhos!$B$2:$D$212,3,FALSE),0)</f>
        <v>SS2</v>
      </c>
      <c r="L309" s="264">
        <f>IFERROR(VLOOKUP(J309,Escaninhos!$B$2:$D$211,2),0)</f>
        <v>3.86</v>
      </c>
      <c r="M309" s="260">
        <f>VLOOKUP(B309,Piloto!$B$77:$H$401,7,0)</f>
        <v>10347.569706103994</v>
      </c>
      <c r="N309" s="260">
        <f t="shared" si="45"/>
        <v>10347.569706103994</v>
      </c>
      <c r="O309" s="266">
        <f t="shared" si="53"/>
        <v>549249</v>
      </c>
      <c r="P309" s="260">
        <f t="shared" si="46"/>
        <v>21969.96</v>
      </c>
      <c r="Q309" s="260">
        <f t="shared" si="47"/>
        <v>10984.98</v>
      </c>
      <c r="R309" s="260">
        <f t="shared" si="48"/>
        <v>2746.2449999999999</v>
      </c>
      <c r="S309" s="260">
        <f t="shared" si="49"/>
        <v>21969.96</v>
      </c>
      <c r="T309" s="260">
        <f t="shared" si="50"/>
        <v>27462.45</v>
      </c>
      <c r="U309" s="266">
        <f t="shared" si="51"/>
        <v>205968.375</v>
      </c>
      <c r="V309" s="267"/>
      <c r="W309" s="268">
        <f t="shared" si="52"/>
        <v>343280.625</v>
      </c>
      <c r="X309" t="str">
        <f>VLOOKUP(B309,Piloto!$B$79:$E$401,4,0)</f>
        <v>Fora de venda</v>
      </c>
      <c r="Y309" s="120"/>
      <c r="Z309" s="120"/>
    </row>
    <row r="310" spans="1:26" ht="22.5" hidden="1" customHeight="1">
      <c r="A310" s="47">
        <v>7</v>
      </c>
      <c r="B310" s="284">
        <v>3207</v>
      </c>
      <c r="C310" s="237">
        <f t="shared" si="54"/>
        <v>117.27</v>
      </c>
      <c r="D310" s="237">
        <f t="shared" si="55"/>
        <v>108.03</v>
      </c>
      <c r="E310" s="237">
        <v>89.25</v>
      </c>
      <c r="F310" s="237">
        <v>18.78</v>
      </c>
      <c r="G310" s="237"/>
      <c r="H310" s="238" t="s">
        <v>850</v>
      </c>
      <c r="I310" s="239" t="str">
        <f>VLOOKUP(H310,'Vagas de Garagem'!$B$1:$C$327,2,FALSE)</f>
        <v>G1</v>
      </c>
      <c r="J310" s="240">
        <v>108</v>
      </c>
      <c r="K310" s="240" t="str">
        <f>IFERROR(VLOOKUP(J310,Escaninhos!$B$2:$D$212,3,FALSE),0)</f>
        <v>PG1</v>
      </c>
      <c r="L310" s="239">
        <f>IFERROR(VLOOKUP(J310,Escaninhos!$B$2:$D$211,2),0)</f>
        <v>9.24</v>
      </c>
      <c r="M310" s="241">
        <f>VLOOKUP(B310,Piloto!$B$77:$H$401,7,0)</f>
        <v>10516.841476933572</v>
      </c>
      <c r="N310" s="241">
        <f t="shared" si="45"/>
        <v>10516.841476933572</v>
      </c>
      <c r="O310" s="242">
        <f t="shared" si="53"/>
        <v>1233310</v>
      </c>
      <c r="P310" s="241">
        <f t="shared" si="46"/>
        <v>49332.4</v>
      </c>
      <c r="Q310" s="241">
        <f t="shared" si="47"/>
        <v>24666.2</v>
      </c>
      <c r="R310" s="241">
        <f t="shared" si="48"/>
        <v>6166.55</v>
      </c>
      <c r="S310" s="241">
        <f t="shared" si="49"/>
        <v>49332.4</v>
      </c>
      <c r="T310" s="241">
        <f t="shared" si="50"/>
        <v>61665.5</v>
      </c>
      <c r="U310" s="242">
        <f t="shared" si="51"/>
        <v>462491.25</v>
      </c>
      <c r="V310" s="187"/>
      <c r="W310" s="197">
        <f t="shared" si="52"/>
        <v>770818.75</v>
      </c>
      <c r="X310" t="str">
        <f>VLOOKUP(B310,Piloto!$B$79:$E$401,4,0)</f>
        <v>Fora de venda</v>
      </c>
      <c r="Y310" s="120"/>
      <c r="Z310" s="120"/>
    </row>
    <row r="311" spans="1:26" ht="22.5" hidden="1" customHeight="1">
      <c r="A311" s="47">
        <v>8</v>
      </c>
      <c r="B311" s="262">
        <v>3208</v>
      </c>
      <c r="C311" s="261">
        <f t="shared" si="54"/>
        <v>81.69</v>
      </c>
      <c r="D311" s="261">
        <f t="shared" si="55"/>
        <v>77.459999999999994</v>
      </c>
      <c r="E311" s="261">
        <v>64.739999999999995</v>
      </c>
      <c r="F311" s="262">
        <v>12.72</v>
      </c>
      <c r="G311" s="262"/>
      <c r="H311" s="263">
        <v>175</v>
      </c>
      <c r="I311" s="264" t="str">
        <f>VLOOKUP(H311,'Vagas de Garagem'!$B$1:$C$327,2,FALSE)</f>
        <v>TER</v>
      </c>
      <c r="J311" s="265">
        <v>80</v>
      </c>
      <c r="K311" s="265" t="str">
        <f>IFERROR(VLOOKUP(J311,Escaninhos!$B$2:$D$212,3,FALSE),0)</f>
        <v>TER</v>
      </c>
      <c r="L311" s="264">
        <f>IFERROR(VLOOKUP(J311,Escaninhos!$B$2:$D$211,2),0)</f>
        <v>4.2300000000000004</v>
      </c>
      <c r="M311" s="260">
        <f>VLOOKUP(B311,Piloto!$B$77:$H$401,7,0)</f>
        <v>10204.113110539845</v>
      </c>
      <c r="N311" s="260">
        <f t="shared" si="45"/>
        <v>10204.113110539845</v>
      </c>
      <c r="O311" s="266">
        <f t="shared" si="53"/>
        <v>833574</v>
      </c>
      <c r="P311" s="260">
        <f t="shared" si="46"/>
        <v>33342.959999999999</v>
      </c>
      <c r="Q311" s="260">
        <f t="shared" si="47"/>
        <v>16671.48</v>
      </c>
      <c r="R311" s="260">
        <f t="shared" si="48"/>
        <v>4167.87</v>
      </c>
      <c r="S311" s="260">
        <f t="shared" si="49"/>
        <v>33342.959999999999</v>
      </c>
      <c r="T311" s="260">
        <f t="shared" si="50"/>
        <v>41678.700000000004</v>
      </c>
      <c r="U311" s="266">
        <f t="shared" si="51"/>
        <v>312590.25</v>
      </c>
      <c r="V311" s="267"/>
      <c r="W311" s="268">
        <f t="shared" si="52"/>
        <v>520983.75</v>
      </c>
      <c r="X311" t="str">
        <f>VLOOKUP(B311,Piloto!$B$79:$E$401,4,0)</f>
        <v>Fora de venda</v>
      </c>
      <c r="Y311" s="120"/>
      <c r="Z311" s="120"/>
    </row>
    <row r="312" spans="1:26" ht="22.5" hidden="1" customHeight="1">
      <c r="A312" s="47">
        <v>9</v>
      </c>
      <c r="B312" s="262">
        <v>3209</v>
      </c>
      <c r="C312" s="261">
        <f t="shared" si="54"/>
        <v>76.62</v>
      </c>
      <c r="D312" s="261">
        <f t="shared" si="55"/>
        <v>72.14</v>
      </c>
      <c r="E312" s="261">
        <v>66.09</v>
      </c>
      <c r="F312" s="262">
        <v>6.05</v>
      </c>
      <c r="G312" s="262"/>
      <c r="H312" s="263">
        <v>150</v>
      </c>
      <c r="I312" s="264" t="str">
        <f>VLOOKUP(H312,'Vagas de Garagem'!$B$1:$C$327,2,FALSE)</f>
        <v>TER</v>
      </c>
      <c r="J312" s="265">
        <v>69</v>
      </c>
      <c r="K312" s="265" t="str">
        <f>IFERROR(VLOOKUP(J312,Escaninhos!$B$2:$D$212,3,FALSE),0)</f>
        <v>TER</v>
      </c>
      <c r="L312" s="264">
        <f>IFERROR(VLOOKUP(J312,Escaninhos!$B$2:$D$211,2),0)</f>
        <v>4.4800000000000004</v>
      </c>
      <c r="M312" s="260">
        <f>VLOOKUP(B312,Piloto!$B$77:$H$401,7,0)</f>
        <v>10204.111198120594</v>
      </c>
      <c r="N312" s="260">
        <f t="shared" si="45"/>
        <v>10204.111198120594</v>
      </c>
      <c r="O312" s="266">
        <f t="shared" si="53"/>
        <v>781839</v>
      </c>
      <c r="P312" s="260">
        <f t="shared" si="46"/>
        <v>31273.56</v>
      </c>
      <c r="Q312" s="260">
        <f t="shared" si="47"/>
        <v>15636.78</v>
      </c>
      <c r="R312" s="260">
        <f t="shared" si="48"/>
        <v>3909.1950000000002</v>
      </c>
      <c r="S312" s="260">
        <f t="shared" si="49"/>
        <v>31273.56</v>
      </c>
      <c r="T312" s="260">
        <f t="shared" si="50"/>
        <v>39091.950000000004</v>
      </c>
      <c r="U312" s="266">
        <f t="shared" si="51"/>
        <v>293189.625</v>
      </c>
      <c r="V312" s="267"/>
      <c r="W312" s="268">
        <f t="shared" si="52"/>
        <v>488649.375</v>
      </c>
      <c r="X312" t="str">
        <f>VLOOKUP(B312,Piloto!$B$79:$E$401,4,0)</f>
        <v>Fora de venda</v>
      </c>
      <c r="Y312" s="120"/>
      <c r="Z312" s="120"/>
    </row>
    <row r="313" spans="1:26" ht="22.5" hidden="1" customHeight="1">
      <c r="A313" s="47">
        <v>10</v>
      </c>
      <c r="B313" s="282">
        <v>3210</v>
      </c>
      <c r="C313" s="243">
        <f t="shared" si="54"/>
        <v>53.79</v>
      </c>
      <c r="D313" s="243">
        <f t="shared" si="55"/>
        <v>50.25</v>
      </c>
      <c r="E313" s="244">
        <v>42.98</v>
      </c>
      <c r="F313" s="243">
        <v>7.27</v>
      </c>
      <c r="G313" s="243"/>
      <c r="H313" s="249">
        <v>41</v>
      </c>
      <c r="I313" s="245" t="str">
        <f>VLOOKUP(H313,'Vagas de Garagem'!$B$1:$C$327,2,FALSE)</f>
        <v>SS2</v>
      </c>
      <c r="J313" s="246">
        <v>8</v>
      </c>
      <c r="K313" s="246" t="str">
        <f>IFERROR(VLOOKUP(J313,Escaninhos!$B$2:$D$212,3,FALSE),0)</f>
        <v>SS2</v>
      </c>
      <c r="L313" s="245">
        <f>IFERROR(VLOOKUP(J313,Escaninhos!$B$2:$D$211,2),0)</f>
        <v>3.54</v>
      </c>
      <c r="M313" s="259">
        <f>VLOOKUP(B313,Piloto!$B$77:$H$401,7,0)</f>
        <v>10347.573898494144</v>
      </c>
      <c r="N313" s="247">
        <f t="shared" si="45"/>
        <v>10347.573898494144</v>
      </c>
      <c r="O313" s="278">
        <f t="shared" si="53"/>
        <v>556596</v>
      </c>
      <c r="P313" s="247">
        <f t="shared" si="46"/>
        <v>22263.84</v>
      </c>
      <c r="Q313" s="247">
        <f t="shared" si="47"/>
        <v>11131.92</v>
      </c>
      <c r="R313" s="247">
        <f t="shared" si="48"/>
        <v>2782.98</v>
      </c>
      <c r="S313" s="247">
        <f t="shared" si="49"/>
        <v>22263.84</v>
      </c>
      <c r="T313" s="247">
        <f t="shared" si="50"/>
        <v>27829.800000000003</v>
      </c>
      <c r="U313" s="248">
        <f t="shared" si="51"/>
        <v>208723.5</v>
      </c>
      <c r="V313" s="189"/>
      <c r="W313" s="188">
        <f t="shared" si="52"/>
        <v>347872.5</v>
      </c>
      <c r="X313" t="str">
        <f>VLOOKUP(B313,Piloto!$B$79:$E$401,4,0)</f>
        <v>Contrato</v>
      </c>
      <c r="Y313" s="120"/>
      <c r="Z313" s="120"/>
    </row>
    <row r="314" spans="1:26" ht="22.5" hidden="1" customHeight="1">
      <c r="A314" s="47">
        <v>1</v>
      </c>
      <c r="B314" s="281">
        <v>3301</v>
      </c>
      <c r="C314" s="253">
        <f t="shared" si="54"/>
        <v>86.44</v>
      </c>
      <c r="D314" s="253">
        <f t="shared" si="55"/>
        <v>81.67</v>
      </c>
      <c r="E314" s="253">
        <v>63.57</v>
      </c>
      <c r="F314" s="253">
        <v>18.100000000000001</v>
      </c>
      <c r="G314" s="253"/>
      <c r="H314" s="254">
        <v>162</v>
      </c>
      <c r="I314" s="255" t="str">
        <f>VLOOKUP(H314,'Vagas de Garagem'!$B$1:$C$327,2,FALSE)</f>
        <v>TER</v>
      </c>
      <c r="J314" s="256">
        <v>89</v>
      </c>
      <c r="K314" s="256" t="str">
        <f>IFERROR(VLOOKUP(J314,Escaninhos!$B$2:$D$212,3,FALSE),0)</f>
        <v>TER</v>
      </c>
      <c r="L314" s="255">
        <f>IFERROR(VLOOKUP(J314,Escaninhos!$B$2:$D$211,2),0)</f>
        <v>4.7699999999999996</v>
      </c>
      <c r="M314" s="257">
        <f>VLOOKUP(B314,Piloto!$B$77:$H$401,7,0)</f>
        <v>10204.118463674225</v>
      </c>
      <c r="N314" s="257">
        <f t="shared" si="45"/>
        <v>10204.118463674225</v>
      </c>
      <c r="O314" s="258">
        <f t="shared" si="53"/>
        <v>882044</v>
      </c>
      <c r="P314" s="257">
        <f t="shared" si="46"/>
        <v>35281.760000000002</v>
      </c>
      <c r="Q314" s="257">
        <f t="shared" si="47"/>
        <v>17640.88</v>
      </c>
      <c r="R314" s="257">
        <f t="shared" si="48"/>
        <v>4410.22</v>
      </c>
      <c r="S314" s="257">
        <f t="shared" si="49"/>
        <v>35281.760000000002</v>
      </c>
      <c r="T314" s="257">
        <f t="shared" si="50"/>
        <v>44102.200000000004</v>
      </c>
      <c r="U314" s="258">
        <f t="shared" si="51"/>
        <v>330766.5</v>
      </c>
      <c r="V314" s="196"/>
      <c r="W314" s="192">
        <f t="shared" si="52"/>
        <v>551277.5</v>
      </c>
      <c r="X314" t="str">
        <f>VLOOKUP(B314,Piloto!$B$79:$E$401,4,0)</f>
        <v>Contrato</v>
      </c>
      <c r="Y314" s="120"/>
      <c r="Z314" s="120"/>
    </row>
    <row r="315" spans="1:26" ht="22.5" hidden="1" customHeight="1">
      <c r="A315" s="47">
        <v>2</v>
      </c>
      <c r="B315" s="284">
        <v>3302</v>
      </c>
      <c r="C315" s="237">
        <f t="shared" si="54"/>
        <v>81.489999999999995</v>
      </c>
      <c r="D315" s="237">
        <f t="shared" si="55"/>
        <v>76.64</v>
      </c>
      <c r="E315" s="237">
        <v>61.99</v>
      </c>
      <c r="F315" s="237">
        <v>14.65</v>
      </c>
      <c r="G315" s="237"/>
      <c r="H315" s="238">
        <v>161</v>
      </c>
      <c r="I315" s="239" t="str">
        <f>VLOOKUP(H315,'Vagas de Garagem'!$B$1:$C$327,2,FALSE)</f>
        <v>TER</v>
      </c>
      <c r="J315" s="240">
        <v>88</v>
      </c>
      <c r="K315" s="240" t="str">
        <f>IFERROR(VLOOKUP(J315,Escaninhos!$B$2:$D$212,3,FALSE),0)</f>
        <v>TER</v>
      </c>
      <c r="L315" s="239">
        <f>IFERROR(VLOOKUP(J315,Escaninhos!$B$2:$D$211,2),0)</f>
        <v>4.8499999999999996</v>
      </c>
      <c r="M315" s="241">
        <f>VLOOKUP(B315,Piloto!$B$77:$H$401,7,0)</f>
        <v>10516.848693091177</v>
      </c>
      <c r="N315" s="241">
        <f t="shared" si="45"/>
        <v>10516.848693091177</v>
      </c>
      <c r="O315" s="242">
        <f t="shared" si="53"/>
        <v>857017.99999999988</v>
      </c>
      <c r="P315" s="241">
        <f t="shared" si="46"/>
        <v>34280.719999999994</v>
      </c>
      <c r="Q315" s="241">
        <f t="shared" si="47"/>
        <v>17140.359999999997</v>
      </c>
      <c r="R315" s="241">
        <f t="shared" si="48"/>
        <v>4285.0899999999992</v>
      </c>
      <c r="S315" s="241">
        <f t="shared" si="49"/>
        <v>34280.719999999994</v>
      </c>
      <c r="T315" s="241">
        <f t="shared" si="50"/>
        <v>42850.899999999994</v>
      </c>
      <c r="U315" s="242">
        <f t="shared" si="51"/>
        <v>321381.74999999994</v>
      </c>
      <c r="V315" s="187"/>
      <c r="W315" s="186">
        <f t="shared" si="52"/>
        <v>535636.24999999988</v>
      </c>
      <c r="X315" t="str">
        <f>VLOOKUP(B315,Piloto!$B$79:$E$401,4,0)</f>
        <v>Contrato</v>
      </c>
      <c r="Y315" s="120"/>
      <c r="Z315" s="120"/>
    </row>
    <row r="316" spans="1:26" ht="22.5" hidden="1" customHeight="1">
      <c r="A316" s="47">
        <v>3</v>
      </c>
      <c r="B316" s="285">
        <v>3303</v>
      </c>
      <c r="C316" s="244">
        <f t="shared" si="54"/>
        <v>84.51</v>
      </c>
      <c r="D316" s="244">
        <f t="shared" si="55"/>
        <v>80.45</v>
      </c>
      <c r="E316" s="253">
        <v>62.74</v>
      </c>
      <c r="F316" s="253">
        <v>17.71</v>
      </c>
      <c r="G316" s="244"/>
      <c r="H316" s="249">
        <v>173</v>
      </c>
      <c r="I316" s="245" t="str">
        <f>VLOOKUP(H316,'Vagas de Garagem'!$B$1:$C$327,2,FALSE)</f>
        <v>TER</v>
      </c>
      <c r="J316" s="246">
        <v>81</v>
      </c>
      <c r="K316" s="246" t="str">
        <f>IFERROR(VLOOKUP(J316,Escaninhos!$B$2:$D$212,3,FALSE),0)</f>
        <v>TER</v>
      </c>
      <c r="L316" s="245">
        <f>IFERROR(VLOOKUP(J316,Escaninhos!$B$2:$D$211,2),0)</f>
        <v>4.0599999999999996</v>
      </c>
      <c r="M316" s="257">
        <f>VLOOKUP(B316,Piloto!$B$77:$H$401,7,0)</f>
        <v>10204.117855875043</v>
      </c>
      <c r="N316" s="257">
        <f t="shared" si="45"/>
        <v>10204.117855875043</v>
      </c>
      <c r="O316" s="278">
        <f t="shared" si="53"/>
        <v>862350</v>
      </c>
      <c r="P316" s="259">
        <f t="shared" si="46"/>
        <v>34494</v>
      </c>
      <c r="Q316" s="259">
        <f t="shared" si="47"/>
        <v>17247</v>
      </c>
      <c r="R316" s="259">
        <f t="shared" si="48"/>
        <v>4311.75</v>
      </c>
      <c r="S316" s="259">
        <f t="shared" si="49"/>
        <v>34494</v>
      </c>
      <c r="T316" s="259">
        <f t="shared" si="50"/>
        <v>43117.5</v>
      </c>
      <c r="U316" s="278">
        <f t="shared" si="51"/>
        <v>323381.25</v>
      </c>
      <c r="V316" s="279"/>
      <c r="W316" s="280">
        <f t="shared" si="52"/>
        <v>538968.75</v>
      </c>
      <c r="X316" t="str">
        <f>VLOOKUP(B316,Piloto!$B$79:$E$401,4,0)</f>
        <v>Contrato</v>
      </c>
      <c r="Y316" s="120"/>
      <c r="Z316" s="120"/>
    </row>
    <row r="317" spans="1:26" ht="22.5" hidden="1" customHeight="1">
      <c r="A317" s="47">
        <v>4</v>
      </c>
      <c r="B317" s="262">
        <v>3304</v>
      </c>
      <c r="C317" s="261">
        <f t="shared" si="54"/>
        <v>54.46</v>
      </c>
      <c r="D317" s="261">
        <f t="shared" si="55"/>
        <v>50.49</v>
      </c>
      <c r="E317" s="261">
        <v>43.06</v>
      </c>
      <c r="F317" s="262">
        <v>7.43</v>
      </c>
      <c r="G317" s="262"/>
      <c r="H317" s="263">
        <v>40</v>
      </c>
      <c r="I317" s="264" t="str">
        <f>VLOOKUP(H317,'Vagas de Garagem'!$B$1:$C$327,2,FALSE)</f>
        <v>SS2</v>
      </c>
      <c r="J317" s="265">
        <v>9</v>
      </c>
      <c r="K317" s="265" t="str">
        <f>IFERROR(VLOOKUP(J317,Escaninhos!$B$2:$D$212,3,FALSE),0)</f>
        <v>SS2</v>
      </c>
      <c r="L317" s="264">
        <f>IFERROR(VLOOKUP(J317,Escaninhos!$B$2:$D$211,2),0)</f>
        <v>3.97</v>
      </c>
      <c r="M317" s="260">
        <f>VLOOKUP(B317,Piloto!$B$77:$H$401,7,0)</f>
        <v>10347.576202717592</v>
      </c>
      <c r="N317" s="260">
        <f t="shared" si="45"/>
        <v>10347.576202717592</v>
      </c>
      <c r="O317" s="266">
        <f t="shared" si="53"/>
        <v>563529</v>
      </c>
      <c r="P317" s="260">
        <f t="shared" si="46"/>
        <v>22541.16</v>
      </c>
      <c r="Q317" s="260">
        <f t="shared" si="47"/>
        <v>11270.58</v>
      </c>
      <c r="R317" s="260">
        <f t="shared" si="48"/>
        <v>2817.645</v>
      </c>
      <c r="S317" s="260">
        <f t="shared" si="49"/>
        <v>22541.16</v>
      </c>
      <c r="T317" s="260">
        <f t="shared" si="50"/>
        <v>28176.45</v>
      </c>
      <c r="U317" s="266">
        <f t="shared" si="51"/>
        <v>211323.375</v>
      </c>
      <c r="V317" s="267"/>
      <c r="W317" s="268">
        <f t="shared" si="52"/>
        <v>352205.625</v>
      </c>
      <c r="X317" t="str">
        <f>VLOOKUP(B317,Piloto!$B$79:$E$401,4,0)</f>
        <v>Contrato</v>
      </c>
      <c r="Y317" s="120"/>
      <c r="Z317" s="120"/>
    </row>
    <row r="318" spans="1:26" ht="22.5" hidden="1" customHeight="1">
      <c r="A318" s="47">
        <v>5</v>
      </c>
      <c r="B318" s="262">
        <v>3305</v>
      </c>
      <c r="C318" s="261">
        <f t="shared" si="54"/>
        <v>56.17</v>
      </c>
      <c r="D318" s="261">
        <f t="shared" si="55"/>
        <v>51.78</v>
      </c>
      <c r="E318" s="261">
        <v>46.28</v>
      </c>
      <c r="F318" s="262">
        <v>5.5</v>
      </c>
      <c r="G318" s="262"/>
      <c r="H318" s="263">
        <v>38</v>
      </c>
      <c r="I318" s="264" t="str">
        <f>VLOOKUP(H318,'Vagas de Garagem'!$B$1:$C$327,2,FALSE)</f>
        <v>SS2</v>
      </c>
      <c r="J318" s="265">
        <v>10</v>
      </c>
      <c r="K318" s="265" t="str">
        <f>IFERROR(VLOOKUP(J318,Escaninhos!$B$2:$D$212,3,FALSE),0)</f>
        <v>SS2</v>
      </c>
      <c r="L318" s="264">
        <f>IFERROR(VLOOKUP(J318,Escaninhos!$B$2:$D$211,2),0)</f>
        <v>4.3899999999999997</v>
      </c>
      <c r="M318" s="260">
        <f>VLOOKUP(B318,Piloto!$B$77:$H$401,7,0)</f>
        <v>10347.569877158625</v>
      </c>
      <c r="N318" s="260">
        <f t="shared" si="45"/>
        <v>10347.569877158625</v>
      </c>
      <c r="O318" s="266">
        <f t="shared" si="53"/>
        <v>581223</v>
      </c>
      <c r="P318" s="260">
        <f t="shared" si="46"/>
        <v>23248.920000000002</v>
      </c>
      <c r="Q318" s="260">
        <f t="shared" si="47"/>
        <v>11624.460000000001</v>
      </c>
      <c r="R318" s="260">
        <f t="shared" si="48"/>
        <v>2906.1150000000002</v>
      </c>
      <c r="S318" s="260">
        <f t="shared" si="49"/>
        <v>23248.920000000002</v>
      </c>
      <c r="T318" s="260">
        <f t="shared" si="50"/>
        <v>29061.15</v>
      </c>
      <c r="U318" s="266">
        <f t="shared" si="51"/>
        <v>217958.62500000003</v>
      </c>
      <c r="V318" s="267"/>
      <c r="W318" s="268">
        <f t="shared" si="52"/>
        <v>363264.375</v>
      </c>
      <c r="X318" t="str">
        <f>VLOOKUP(B318,Piloto!$B$79:$E$401,4,0)</f>
        <v>Contrato</v>
      </c>
      <c r="Y318" s="120"/>
      <c r="Z318" s="120"/>
    </row>
    <row r="319" spans="1:26" ht="22.5" hidden="1" customHeight="1">
      <c r="A319" s="47">
        <v>6</v>
      </c>
      <c r="B319" s="262">
        <v>3306</v>
      </c>
      <c r="C319" s="261">
        <f t="shared" si="54"/>
        <v>53.53</v>
      </c>
      <c r="D319" s="261">
        <f t="shared" si="55"/>
        <v>49.22</v>
      </c>
      <c r="E319" s="261">
        <v>44.18</v>
      </c>
      <c r="F319" s="262">
        <v>5.04</v>
      </c>
      <c r="G319" s="262"/>
      <c r="H319" s="263">
        <v>37</v>
      </c>
      <c r="I319" s="264" t="str">
        <f>VLOOKUP(H319,'Vagas de Garagem'!$B$1:$C$327,2,FALSE)</f>
        <v>SS2</v>
      </c>
      <c r="J319" s="265">
        <v>11</v>
      </c>
      <c r="K319" s="265" t="str">
        <f>IFERROR(VLOOKUP(J319,Escaninhos!$B$2:$D$212,3,FALSE),0)</f>
        <v>SS2</v>
      </c>
      <c r="L319" s="264">
        <f>IFERROR(VLOOKUP(J319,Escaninhos!$B$2:$D$211,2),0)</f>
        <v>4.3099999999999996</v>
      </c>
      <c r="M319" s="260">
        <f>VLOOKUP(B319,Piloto!$B$77:$H$401,7,0)</f>
        <v>10347.562114702036</v>
      </c>
      <c r="N319" s="260">
        <f t="shared" si="45"/>
        <v>10347.562114702036</v>
      </c>
      <c r="O319" s="266">
        <f t="shared" si="53"/>
        <v>553905</v>
      </c>
      <c r="P319" s="260">
        <f t="shared" si="46"/>
        <v>22156.2</v>
      </c>
      <c r="Q319" s="260">
        <f t="shared" si="47"/>
        <v>11078.1</v>
      </c>
      <c r="R319" s="260">
        <f t="shared" si="48"/>
        <v>2769.5250000000001</v>
      </c>
      <c r="S319" s="260">
        <f t="shared" si="49"/>
        <v>22156.2</v>
      </c>
      <c r="T319" s="260">
        <f t="shared" si="50"/>
        <v>27695.25</v>
      </c>
      <c r="U319" s="266">
        <f t="shared" si="51"/>
        <v>207714.375</v>
      </c>
      <c r="V319" s="267"/>
      <c r="W319" s="268">
        <f t="shared" si="52"/>
        <v>346190.625</v>
      </c>
      <c r="X319" t="str">
        <f>VLOOKUP(B319,Piloto!$B$79:$E$401,4,0)</f>
        <v>Contrato</v>
      </c>
      <c r="Y319" s="120"/>
      <c r="Z319" s="120"/>
    </row>
    <row r="320" spans="1:26" ht="21.95" hidden="1" customHeight="1">
      <c r="A320" s="47">
        <v>7</v>
      </c>
      <c r="B320" s="262">
        <v>3307</v>
      </c>
      <c r="C320" s="261">
        <f t="shared" si="54"/>
        <v>113.82000000000001</v>
      </c>
      <c r="D320" s="261">
        <f t="shared" si="55"/>
        <v>108.53</v>
      </c>
      <c r="E320" s="261">
        <v>89.25</v>
      </c>
      <c r="F320" s="262">
        <v>19.28</v>
      </c>
      <c r="G320" s="262"/>
      <c r="H320" s="263" t="s">
        <v>884</v>
      </c>
      <c r="I320" s="264" t="str">
        <f>VLOOKUP(H320,'Vagas de Garagem'!$B$1:$C$327,2,FALSE)</f>
        <v>TER</v>
      </c>
      <c r="J320" s="265">
        <v>67</v>
      </c>
      <c r="K320" s="265" t="str">
        <f>IFERROR(VLOOKUP(J320,Escaninhos!$B$2:$D$212,3,FALSE),0)</f>
        <v>TER</v>
      </c>
      <c r="L320" s="264">
        <f>IFERROR(VLOOKUP(J320,Escaninhos!$B$2:$D$211,2),0)</f>
        <v>5.29</v>
      </c>
      <c r="M320" s="260">
        <f>VLOOKUP(B320,Piloto!$B$77:$H$401,7,0)</f>
        <v>10516.842382709541</v>
      </c>
      <c r="N320" s="260">
        <f t="shared" si="45"/>
        <v>10516.842382709541</v>
      </c>
      <c r="O320" s="266">
        <f t="shared" si="53"/>
        <v>1197027</v>
      </c>
      <c r="P320" s="260">
        <f t="shared" si="46"/>
        <v>47881.08</v>
      </c>
      <c r="Q320" s="260">
        <f t="shared" si="47"/>
        <v>23940.54</v>
      </c>
      <c r="R320" s="260">
        <f t="shared" si="48"/>
        <v>5985.1350000000002</v>
      </c>
      <c r="S320" s="260">
        <f t="shared" si="49"/>
        <v>47881.08</v>
      </c>
      <c r="T320" s="260">
        <f t="shared" si="50"/>
        <v>59851.350000000006</v>
      </c>
      <c r="U320" s="266">
        <f t="shared" si="51"/>
        <v>448885.12500000006</v>
      </c>
      <c r="V320" s="267"/>
      <c r="W320" s="268">
        <f t="shared" si="52"/>
        <v>748141.875</v>
      </c>
      <c r="X320" t="str">
        <f>VLOOKUP(B320,Piloto!$B$79:$E$401,4,0)</f>
        <v>Fora de venda</v>
      </c>
      <c r="Y320" s="120"/>
      <c r="Z320" s="120"/>
    </row>
    <row r="321" spans="1:35" ht="22.5" hidden="1" customHeight="1">
      <c r="A321" s="47">
        <v>8</v>
      </c>
      <c r="B321" s="281">
        <v>3308</v>
      </c>
      <c r="C321" s="253">
        <f t="shared" si="54"/>
        <v>82.72</v>
      </c>
      <c r="D321" s="253">
        <f t="shared" si="55"/>
        <v>77.459999999999994</v>
      </c>
      <c r="E321" s="253">
        <v>64.739999999999995</v>
      </c>
      <c r="F321" s="253">
        <v>12.72</v>
      </c>
      <c r="G321" s="253"/>
      <c r="H321" s="254">
        <v>160</v>
      </c>
      <c r="I321" s="255" t="str">
        <f>VLOOKUP(H321,'Vagas de Garagem'!$B$1:$C$327,2,FALSE)</f>
        <v>TER</v>
      </c>
      <c r="J321" s="256">
        <v>87</v>
      </c>
      <c r="K321" s="256" t="str">
        <f>IFERROR(VLOOKUP(J321,Escaninhos!$B$2:$D$212,3,FALSE),0)</f>
        <v>TER</v>
      </c>
      <c r="L321" s="255">
        <f>IFERROR(VLOOKUP(J321,Escaninhos!$B$2:$D$211,2),0)</f>
        <v>5.26</v>
      </c>
      <c r="M321" s="257">
        <f>VLOOKUP(B321,Piloto!$B$77:$H$401,7,0)</f>
        <v>10204.122340425532</v>
      </c>
      <c r="N321" s="257">
        <f t="shared" si="45"/>
        <v>10204.122340425532</v>
      </c>
      <c r="O321" s="258">
        <f t="shared" si="53"/>
        <v>844085</v>
      </c>
      <c r="P321" s="257">
        <f t="shared" si="46"/>
        <v>33763.4</v>
      </c>
      <c r="Q321" s="257">
        <f t="shared" si="47"/>
        <v>16881.7</v>
      </c>
      <c r="R321" s="257">
        <f t="shared" si="48"/>
        <v>4220.4250000000002</v>
      </c>
      <c r="S321" s="257">
        <f t="shared" si="49"/>
        <v>33763.4</v>
      </c>
      <c r="T321" s="257">
        <f t="shared" si="50"/>
        <v>42204.25</v>
      </c>
      <c r="U321" s="258">
        <f t="shared" si="51"/>
        <v>316531.875</v>
      </c>
      <c r="V321" s="196"/>
      <c r="W321" s="192">
        <f t="shared" si="52"/>
        <v>527553.125</v>
      </c>
      <c r="X321" t="str">
        <f>VLOOKUP(B321,Piloto!$B$79:$E$401,4,0)</f>
        <v>Contrato</v>
      </c>
      <c r="Y321" s="120"/>
      <c r="Z321" s="120"/>
    </row>
    <row r="322" spans="1:35" ht="22.5" hidden="1" customHeight="1">
      <c r="A322" s="47">
        <v>9</v>
      </c>
      <c r="B322" s="282">
        <v>3309</v>
      </c>
      <c r="C322" s="243">
        <f t="shared" si="54"/>
        <v>78</v>
      </c>
      <c r="D322" s="243">
        <f t="shared" si="55"/>
        <v>72.14</v>
      </c>
      <c r="E322" s="244">
        <v>66.09</v>
      </c>
      <c r="F322" s="243">
        <v>6.05</v>
      </c>
      <c r="G322" s="243"/>
      <c r="H322" s="249">
        <v>151</v>
      </c>
      <c r="I322" s="245" t="str">
        <f>VLOOKUP(H322,'Vagas de Garagem'!$B$1:$C$327,2,FALSE)</f>
        <v>TER</v>
      </c>
      <c r="J322" s="246">
        <v>70</v>
      </c>
      <c r="K322" s="246" t="str">
        <f>IFERROR(VLOOKUP(J322,Escaninhos!$B$2:$D$212,3,FALSE),0)</f>
        <v>TER</v>
      </c>
      <c r="L322" s="245">
        <f>IFERROR(VLOOKUP(J322,Escaninhos!$B$2:$D$211,2),0)</f>
        <v>5.86</v>
      </c>
      <c r="M322" s="259">
        <f>VLOOKUP(B322,Piloto!$B$77:$H$401,7,0)</f>
        <v>10204.115384615385</v>
      </c>
      <c r="N322" s="247">
        <f t="shared" si="45"/>
        <v>10204.115384615385</v>
      </c>
      <c r="O322" s="278">
        <f t="shared" si="53"/>
        <v>795921</v>
      </c>
      <c r="P322" s="247">
        <f t="shared" si="46"/>
        <v>31836.84</v>
      </c>
      <c r="Q322" s="247">
        <f t="shared" si="47"/>
        <v>15918.42</v>
      </c>
      <c r="R322" s="247">
        <f t="shared" si="48"/>
        <v>3979.605</v>
      </c>
      <c r="S322" s="247">
        <f t="shared" si="49"/>
        <v>31836.84</v>
      </c>
      <c r="T322" s="247">
        <f t="shared" si="50"/>
        <v>39796.050000000003</v>
      </c>
      <c r="U322" s="248">
        <f t="shared" si="51"/>
        <v>298470.375</v>
      </c>
      <c r="V322" s="189"/>
      <c r="W322" s="188">
        <f t="shared" si="52"/>
        <v>497450.625</v>
      </c>
      <c r="X322" t="str">
        <f>VLOOKUP(B322,Piloto!$B$79:$E$401,4,0)</f>
        <v>Contrato</v>
      </c>
      <c r="Y322" s="120"/>
      <c r="Z322" s="120"/>
    </row>
    <row r="323" spans="1:35" ht="22.5" hidden="1" customHeight="1">
      <c r="A323" s="47">
        <v>10</v>
      </c>
      <c r="B323" s="282">
        <v>3310</v>
      </c>
      <c r="C323" s="243">
        <f t="shared" si="54"/>
        <v>53.25</v>
      </c>
      <c r="D323" s="243">
        <f t="shared" si="55"/>
        <v>50.25</v>
      </c>
      <c r="E323" s="244">
        <v>42.98</v>
      </c>
      <c r="F323" s="243">
        <v>7.27</v>
      </c>
      <c r="G323" s="243"/>
      <c r="H323" s="249">
        <v>34</v>
      </c>
      <c r="I323" s="245" t="str">
        <f>VLOOKUP(H323,'Vagas de Garagem'!$B$1:$C$327,2,FALSE)</f>
        <v>SS2</v>
      </c>
      <c r="J323" s="246">
        <v>17</v>
      </c>
      <c r="K323" s="246" t="str">
        <f>IFERROR(VLOOKUP(J323,Escaninhos!$B$2:$D$212,3,FALSE),0)</f>
        <v>SS2</v>
      </c>
      <c r="L323" s="245">
        <f>IFERROR(VLOOKUP(J323,Escaninhos!$B$2:$D$211,2),0)</f>
        <v>3</v>
      </c>
      <c r="M323" s="259">
        <f>VLOOKUP(B323,Piloto!$B$77:$H$401,7,0)</f>
        <v>10347.568075117371</v>
      </c>
      <c r="N323" s="247">
        <f t="shared" si="45"/>
        <v>10347.568075117371</v>
      </c>
      <c r="O323" s="278">
        <f t="shared" si="53"/>
        <v>551008</v>
      </c>
      <c r="P323" s="247">
        <f t="shared" si="46"/>
        <v>22040.32</v>
      </c>
      <c r="Q323" s="247">
        <f t="shared" si="47"/>
        <v>11020.16</v>
      </c>
      <c r="R323" s="247">
        <f t="shared" si="48"/>
        <v>2755.04</v>
      </c>
      <c r="S323" s="247">
        <f t="shared" si="49"/>
        <v>22040.32</v>
      </c>
      <c r="T323" s="247">
        <f t="shared" si="50"/>
        <v>27550.400000000001</v>
      </c>
      <c r="U323" s="248">
        <f t="shared" si="51"/>
        <v>206627.99999999997</v>
      </c>
      <c r="V323" s="189"/>
      <c r="W323" s="188">
        <f t="shared" si="52"/>
        <v>344380</v>
      </c>
      <c r="X323" t="str">
        <f>VLOOKUP(B323,Piloto!$B$79:$E$401,4,0)</f>
        <v>Contrato</v>
      </c>
      <c r="Y323" s="120"/>
      <c r="Z323" s="120"/>
    </row>
    <row r="324" spans="1:35" ht="22.5" hidden="1" customHeight="1">
      <c r="A324" s="47">
        <v>1</v>
      </c>
      <c r="B324" s="262">
        <v>3401</v>
      </c>
      <c r="C324" s="261">
        <f t="shared" si="54"/>
        <v>85.67</v>
      </c>
      <c r="D324" s="261">
        <f t="shared" si="55"/>
        <v>81.3</v>
      </c>
      <c r="E324" s="261">
        <v>63.57</v>
      </c>
      <c r="F324" s="262">
        <v>17.73</v>
      </c>
      <c r="G324" s="262"/>
      <c r="H324" s="263">
        <v>163</v>
      </c>
      <c r="I324" s="264" t="str">
        <f>VLOOKUP(H324,'Vagas de Garagem'!$B$1:$C$327,2,FALSE)</f>
        <v>TER</v>
      </c>
      <c r="J324" s="265">
        <v>90</v>
      </c>
      <c r="K324" s="265" t="str">
        <f>IFERROR(VLOOKUP(J324,Escaninhos!$B$2:$D$212,3,FALSE),0)</f>
        <v>TER</v>
      </c>
      <c r="L324" s="264">
        <f>IFERROR(VLOOKUP(J324,Escaninhos!$B$2:$D$211,2),0)</f>
        <v>4.37</v>
      </c>
      <c r="M324" s="352">
        <f>VLOOKUP(B324,Piloto!$B$77:$H$401,7,0)</f>
        <v>10204.120462238823</v>
      </c>
      <c r="N324" s="260">
        <f t="shared" si="45"/>
        <v>10204.120462238823</v>
      </c>
      <c r="O324" s="266">
        <f t="shared" si="53"/>
        <v>874187</v>
      </c>
      <c r="P324" s="260">
        <f t="shared" si="46"/>
        <v>34967.480000000003</v>
      </c>
      <c r="Q324" s="260">
        <f t="shared" si="47"/>
        <v>17483.740000000002</v>
      </c>
      <c r="R324" s="260">
        <f t="shared" si="48"/>
        <v>4370.9350000000004</v>
      </c>
      <c r="S324" s="260">
        <f t="shared" si="49"/>
        <v>34967.480000000003</v>
      </c>
      <c r="T324" s="260">
        <f t="shared" si="50"/>
        <v>43709.350000000006</v>
      </c>
      <c r="U324" s="266">
        <f t="shared" si="51"/>
        <v>327820.125</v>
      </c>
      <c r="V324" s="267"/>
      <c r="W324" s="268">
        <f t="shared" si="52"/>
        <v>546366.875</v>
      </c>
      <c r="X324" t="str">
        <f>VLOOKUP(B324,Piloto!$B$79:$E$401,4,0)</f>
        <v>Fora de venda</v>
      </c>
      <c r="Y324" s="120"/>
      <c r="Z324" s="120"/>
    </row>
    <row r="325" spans="1:35" ht="22.5" hidden="1" customHeight="1">
      <c r="A325" s="47">
        <v>2</v>
      </c>
      <c r="B325" s="284">
        <v>3402</v>
      </c>
      <c r="C325" s="237">
        <f t="shared" si="54"/>
        <v>80.56</v>
      </c>
      <c r="D325" s="237">
        <f t="shared" si="55"/>
        <v>76.63</v>
      </c>
      <c r="E325" s="237">
        <v>61.99</v>
      </c>
      <c r="F325" s="237">
        <v>14.64</v>
      </c>
      <c r="G325" s="237"/>
      <c r="H325" s="238">
        <v>149</v>
      </c>
      <c r="I325" s="239" t="str">
        <f>VLOOKUP(H325,'Vagas de Garagem'!$B$1:$C$327,2,FALSE)</f>
        <v>TER</v>
      </c>
      <c r="J325" s="240">
        <v>64</v>
      </c>
      <c r="K325" s="240" t="str">
        <f>IFERROR(VLOOKUP(J325,Escaninhos!$B$2:$D$212,3,FALSE),0)</f>
        <v>TER</v>
      </c>
      <c r="L325" s="239">
        <f>IFERROR(VLOOKUP(J325,Escaninhos!$B$2:$D$211,2),0)</f>
        <v>3.93</v>
      </c>
      <c r="M325" s="241">
        <f>VLOOKUP(B325,Piloto!$B$77:$H$401,7,0)</f>
        <v>10516.844587884805</v>
      </c>
      <c r="N325" s="241">
        <f t="shared" si="45"/>
        <v>10516.844587884805</v>
      </c>
      <c r="O325" s="242">
        <f t="shared" si="53"/>
        <v>847236.99999999988</v>
      </c>
      <c r="P325" s="241">
        <f t="shared" si="46"/>
        <v>33889.479999999996</v>
      </c>
      <c r="Q325" s="241">
        <f t="shared" si="47"/>
        <v>16944.739999999998</v>
      </c>
      <c r="R325" s="241">
        <f t="shared" si="48"/>
        <v>4236.1849999999995</v>
      </c>
      <c r="S325" s="241">
        <f t="shared" si="49"/>
        <v>33889.479999999996</v>
      </c>
      <c r="T325" s="241">
        <f t="shared" si="50"/>
        <v>42361.85</v>
      </c>
      <c r="U325" s="242">
        <f t="shared" si="51"/>
        <v>317713.87499999994</v>
      </c>
      <c r="V325" s="187"/>
      <c r="W325" s="186">
        <f t="shared" si="52"/>
        <v>529523.12499999988</v>
      </c>
      <c r="X325" t="str">
        <f>VLOOKUP(B325,Piloto!$B$79:$E$401,4,0)</f>
        <v>Contrato</v>
      </c>
      <c r="Y325" s="120"/>
      <c r="Z325" s="120"/>
    </row>
    <row r="326" spans="1:35" ht="22.5" hidden="1" customHeight="1">
      <c r="A326" s="47">
        <v>3</v>
      </c>
      <c r="B326" s="281">
        <v>3403</v>
      </c>
      <c r="C326" s="253">
        <f t="shared" si="54"/>
        <v>85.58</v>
      </c>
      <c r="D326" s="253">
        <f t="shared" si="55"/>
        <v>81.08</v>
      </c>
      <c r="E326" s="253">
        <v>62.74</v>
      </c>
      <c r="F326" s="253">
        <v>18.34</v>
      </c>
      <c r="G326" s="253"/>
      <c r="H326" s="254">
        <v>148</v>
      </c>
      <c r="I326" s="255" t="str">
        <f>VLOOKUP(H326,'Vagas de Garagem'!$B$1:$C$327,2,FALSE)</f>
        <v>TER</v>
      </c>
      <c r="J326" s="256">
        <v>65</v>
      </c>
      <c r="K326" s="256" t="str">
        <f>IFERROR(VLOOKUP(J326,Escaninhos!$B$2:$D$212,3,FALSE),0)</f>
        <v>TER</v>
      </c>
      <c r="L326" s="255">
        <f>IFERROR(VLOOKUP(J326,Escaninhos!$B$2:$D$211,2),0)</f>
        <v>4.5</v>
      </c>
      <c r="M326" s="257">
        <f>VLOOKUP(B326,Piloto!$B$77:$H$401,7,0)</f>
        <v>10204.113110539845</v>
      </c>
      <c r="N326" s="257">
        <f t="shared" si="45"/>
        <v>10204.113110539845</v>
      </c>
      <c r="O326" s="258">
        <f t="shared" si="53"/>
        <v>873268</v>
      </c>
      <c r="P326" s="257">
        <f t="shared" si="46"/>
        <v>34930.720000000001</v>
      </c>
      <c r="Q326" s="257">
        <f t="shared" si="47"/>
        <v>17465.36</v>
      </c>
      <c r="R326" s="257">
        <f t="shared" si="48"/>
        <v>4366.34</v>
      </c>
      <c r="S326" s="257">
        <f t="shared" si="49"/>
        <v>34930.720000000001</v>
      </c>
      <c r="T326" s="257">
        <f t="shared" si="50"/>
        <v>43663.4</v>
      </c>
      <c r="U326" s="258">
        <f t="shared" si="51"/>
        <v>327475.5</v>
      </c>
      <c r="V326" s="196"/>
      <c r="W326" s="192">
        <f t="shared" si="52"/>
        <v>545792.5</v>
      </c>
      <c r="X326" t="str">
        <f>VLOOKUP(B326,Piloto!$B$79:$E$401,4,0)</f>
        <v>Contrato</v>
      </c>
      <c r="Y326" s="120"/>
      <c r="Z326" s="120"/>
    </row>
    <row r="327" spans="1:35" ht="22.35" hidden="1" customHeight="1">
      <c r="A327" s="47">
        <v>4</v>
      </c>
      <c r="B327" s="282">
        <v>3404</v>
      </c>
      <c r="C327" s="243">
        <f t="shared" si="54"/>
        <v>55.13</v>
      </c>
      <c r="D327" s="243">
        <f t="shared" si="55"/>
        <v>50.49</v>
      </c>
      <c r="E327" s="244">
        <v>43.06</v>
      </c>
      <c r="F327" s="243">
        <v>7.43</v>
      </c>
      <c r="G327" s="243"/>
      <c r="H327" s="249">
        <v>16</v>
      </c>
      <c r="I327" s="245" t="str">
        <f>VLOOKUP(H327,'Vagas de Garagem'!$B$1:$C$327,2,FALSE)</f>
        <v>SS2</v>
      </c>
      <c r="J327" s="246">
        <v>14</v>
      </c>
      <c r="K327" s="246" t="str">
        <f>IFERROR(VLOOKUP(J327,Escaninhos!$B$2:$D$212,3,FALSE),0)</f>
        <v>SS2</v>
      </c>
      <c r="L327" s="245">
        <f>IFERROR(VLOOKUP(J327,Escaninhos!$B$2:$D$211,2),0)</f>
        <v>4.6399999999999997</v>
      </c>
      <c r="M327" s="259">
        <f>VLOOKUP(B327,Piloto!$B$77:$H$401,7,0)</f>
        <v>10347.560311989842</v>
      </c>
      <c r="N327" s="247">
        <f t="shared" si="45"/>
        <v>10347.560311989842</v>
      </c>
      <c r="O327" s="278">
        <f t="shared" si="53"/>
        <v>570461</v>
      </c>
      <c r="P327" s="247">
        <f t="shared" si="46"/>
        <v>22818.44</v>
      </c>
      <c r="Q327" s="247">
        <f t="shared" si="47"/>
        <v>11409.22</v>
      </c>
      <c r="R327" s="247">
        <f t="shared" si="48"/>
        <v>2852.3049999999998</v>
      </c>
      <c r="S327" s="247">
        <f t="shared" si="49"/>
        <v>22818.44</v>
      </c>
      <c r="T327" s="247">
        <f t="shared" si="50"/>
        <v>28523.050000000003</v>
      </c>
      <c r="U327" s="248">
        <f t="shared" si="51"/>
        <v>213922.87499999997</v>
      </c>
      <c r="V327" s="189"/>
      <c r="W327" s="188">
        <f t="shared" si="52"/>
        <v>356538.125</v>
      </c>
      <c r="X327" t="str">
        <f>VLOOKUP(B327,Piloto!$B$79:$E$401,4,0)</f>
        <v>Contrato</v>
      </c>
      <c r="Y327" s="120"/>
      <c r="Z327" s="120"/>
    </row>
    <row r="328" spans="1:35" ht="22.5" hidden="1" customHeight="1">
      <c r="A328" s="47">
        <v>5</v>
      </c>
      <c r="B328" s="282">
        <v>3405</v>
      </c>
      <c r="C328" s="243">
        <f t="shared" si="54"/>
        <v>55.18</v>
      </c>
      <c r="D328" s="243">
        <f t="shared" si="55"/>
        <v>51.78</v>
      </c>
      <c r="E328" s="244">
        <v>46.28</v>
      </c>
      <c r="F328" s="243">
        <v>5.5</v>
      </c>
      <c r="G328" s="243"/>
      <c r="H328" s="249">
        <v>17</v>
      </c>
      <c r="I328" s="245" t="str">
        <f>VLOOKUP(H328,'Vagas de Garagem'!$B$1:$C$327,2,FALSE)</f>
        <v>SS2</v>
      </c>
      <c r="J328" s="246">
        <v>15</v>
      </c>
      <c r="K328" s="246" t="str">
        <f>IFERROR(VLOOKUP(J328,Escaninhos!$B$2:$D$212,3,FALSE),0)</f>
        <v>SS2</v>
      </c>
      <c r="L328" s="245">
        <f>IFERROR(VLOOKUP(J328,Escaninhos!$B$2:$D$211,2),0)</f>
        <v>3.4</v>
      </c>
      <c r="M328" s="259">
        <f>VLOOKUP(B328,Piloto!$B$77:$H$401,7,0)</f>
        <v>10347.571583907213</v>
      </c>
      <c r="N328" s="247">
        <f t="shared" si="45"/>
        <v>10347.571583907213</v>
      </c>
      <c r="O328" s="278">
        <f t="shared" si="53"/>
        <v>570979</v>
      </c>
      <c r="P328" s="247">
        <f t="shared" si="46"/>
        <v>22839.16</v>
      </c>
      <c r="Q328" s="247">
        <f t="shared" si="47"/>
        <v>11419.58</v>
      </c>
      <c r="R328" s="247">
        <f t="shared" si="48"/>
        <v>2854.895</v>
      </c>
      <c r="S328" s="247">
        <f t="shared" si="49"/>
        <v>22839.16</v>
      </c>
      <c r="T328" s="247">
        <f t="shared" si="50"/>
        <v>28548.95</v>
      </c>
      <c r="U328" s="248">
        <f t="shared" si="51"/>
        <v>214117.125</v>
      </c>
      <c r="V328" s="189"/>
      <c r="W328" s="188">
        <f t="shared" si="52"/>
        <v>356861.875</v>
      </c>
      <c r="X328" t="str">
        <f>VLOOKUP(B328,Piloto!$B$79:$E$401,4,0)</f>
        <v>Contrato</v>
      </c>
      <c r="Y328" s="120"/>
      <c r="Z328" s="120"/>
    </row>
    <row r="329" spans="1:35" ht="22.5" hidden="1" customHeight="1">
      <c r="A329" s="47">
        <v>6</v>
      </c>
      <c r="B329" s="262">
        <v>3406</v>
      </c>
      <c r="C329" s="261">
        <f t="shared" si="54"/>
        <v>53.29</v>
      </c>
      <c r="D329" s="261">
        <f t="shared" si="55"/>
        <v>49.22</v>
      </c>
      <c r="E329" s="261">
        <v>44.18</v>
      </c>
      <c r="F329" s="262">
        <v>5.04</v>
      </c>
      <c r="G329" s="262"/>
      <c r="H329" s="263">
        <v>131</v>
      </c>
      <c r="I329" s="264" t="str">
        <f>VLOOKUP(H329,'Vagas de Garagem'!$B$1:$C$327,2,FALSE)</f>
        <v>SS1</v>
      </c>
      <c r="J329" s="265">
        <v>43</v>
      </c>
      <c r="K329" s="265" t="str">
        <f>IFERROR(VLOOKUP(J329,Escaninhos!$B$2:$D$212,3,FALSE),0)</f>
        <v>SS1</v>
      </c>
      <c r="L329" s="264">
        <f>IFERROR(VLOOKUP(J329,Escaninhos!$B$2:$D$211,2),0)</f>
        <v>4.07</v>
      </c>
      <c r="M329" s="260">
        <f>VLOOKUP(B329,Piloto!$B$77:$H$401,7,0)</f>
        <v>10347.569900544193</v>
      </c>
      <c r="N329" s="260">
        <f t="shared" si="45"/>
        <v>10347.569900544193</v>
      </c>
      <c r="O329" s="266">
        <f t="shared" si="53"/>
        <v>551422</v>
      </c>
      <c r="P329" s="260">
        <f t="shared" si="46"/>
        <v>22056.880000000001</v>
      </c>
      <c r="Q329" s="260">
        <f t="shared" si="47"/>
        <v>11028.44</v>
      </c>
      <c r="R329" s="260">
        <f t="shared" si="48"/>
        <v>2757.11</v>
      </c>
      <c r="S329" s="260">
        <f t="shared" si="49"/>
        <v>22056.880000000001</v>
      </c>
      <c r="T329" s="260">
        <f t="shared" si="50"/>
        <v>27571.100000000002</v>
      </c>
      <c r="U329" s="266">
        <f t="shared" si="51"/>
        <v>206783.25</v>
      </c>
      <c r="V329" s="267"/>
      <c r="W329" s="268">
        <f t="shared" si="52"/>
        <v>344638.75</v>
      </c>
      <c r="X329" t="str">
        <f>VLOOKUP(B329,Piloto!$B$79:$E$401,4,0)</f>
        <v>Fora de venda</v>
      </c>
      <c r="Y329" s="120"/>
      <c r="Z329" s="120"/>
    </row>
    <row r="330" spans="1:35" ht="22.5" hidden="1" customHeight="1">
      <c r="A330" s="47">
        <v>7</v>
      </c>
      <c r="B330" s="284">
        <v>3407</v>
      </c>
      <c r="C330" s="237">
        <f t="shared" si="54"/>
        <v>112.5</v>
      </c>
      <c r="D330" s="237">
        <f t="shared" si="55"/>
        <v>108.03</v>
      </c>
      <c r="E330" s="237">
        <v>89.25</v>
      </c>
      <c r="F330" s="237">
        <v>18.78</v>
      </c>
      <c r="G330" s="237"/>
      <c r="H330" s="238" t="s">
        <v>917</v>
      </c>
      <c r="I330" s="239" t="str">
        <f>VLOOKUP(H330,'Vagas de Garagem'!$B$1:$C$327,2,FALSE)</f>
        <v>TER</v>
      </c>
      <c r="J330" s="240">
        <v>68</v>
      </c>
      <c r="K330" s="240" t="str">
        <f>IFERROR(VLOOKUP(J330,Escaninhos!$B$2:$D$212,3,FALSE),0)</f>
        <v>TER</v>
      </c>
      <c r="L330" s="239">
        <f>IFERROR(VLOOKUP(J330,Escaninhos!$B$2:$D$211,2),0)</f>
        <v>4.47</v>
      </c>
      <c r="M330" s="241">
        <f>VLOOKUP(B330,Piloto!$B$77:$H$401,7,0)</f>
        <v>10516.844444444445</v>
      </c>
      <c r="N330" s="241">
        <f t="shared" si="45"/>
        <v>10516.844444444445</v>
      </c>
      <c r="O330" s="242">
        <f t="shared" si="53"/>
        <v>1183145</v>
      </c>
      <c r="P330" s="241">
        <f t="shared" si="46"/>
        <v>47325.8</v>
      </c>
      <c r="Q330" s="241">
        <f t="shared" si="47"/>
        <v>23662.9</v>
      </c>
      <c r="R330" s="241">
        <f t="shared" si="48"/>
        <v>5915.7250000000004</v>
      </c>
      <c r="S330" s="241">
        <f t="shared" si="49"/>
        <v>47325.8</v>
      </c>
      <c r="T330" s="241">
        <f t="shared" si="50"/>
        <v>59157.25</v>
      </c>
      <c r="U330" s="242">
        <f t="shared" si="51"/>
        <v>443679.375</v>
      </c>
      <c r="V330" s="187"/>
      <c r="W330" s="186">
        <f t="shared" si="52"/>
        <v>739465.625</v>
      </c>
      <c r="X330" t="str">
        <f>VLOOKUP(B330,Piloto!$B$79:$E$401,4,0)</f>
        <v>Contrato</v>
      </c>
      <c r="Y330" s="120"/>
      <c r="Z330" s="120"/>
    </row>
    <row r="331" spans="1:35" ht="22.5" customHeight="1">
      <c r="A331" s="47">
        <v>8</v>
      </c>
      <c r="B331" s="285">
        <v>3408</v>
      </c>
      <c r="C331" s="244">
        <f t="shared" si="54"/>
        <v>82.46</v>
      </c>
      <c r="D331" s="244">
        <f t="shared" si="55"/>
        <v>77.459999999999994</v>
      </c>
      <c r="E331" s="253">
        <v>64.739999999999995</v>
      </c>
      <c r="F331" s="253">
        <v>12.72</v>
      </c>
      <c r="G331" s="244"/>
      <c r="H331" s="249">
        <v>159</v>
      </c>
      <c r="I331" s="245" t="str">
        <f>VLOOKUP(H331,'Vagas de Garagem'!$B$1:$C$327,2,FALSE)</f>
        <v>TER</v>
      </c>
      <c r="J331" s="246">
        <v>86</v>
      </c>
      <c r="K331" s="246" t="str">
        <f>IFERROR(VLOOKUP(J331,Escaninhos!$B$2:$D$212,3,FALSE),0)</f>
        <v>TER</v>
      </c>
      <c r="L331" s="245">
        <f>IFERROR(VLOOKUP(J331,Escaninhos!$B$2:$D$211,2),0)</f>
        <v>5</v>
      </c>
      <c r="M331" s="257">
        <f>VLOOKUP(B331,Piloto!$B$77:$H$401,7,0)</f>
        <v>10204.111084162019</v>
      </c>
      <c r="N331" s="257">
        <f t="shared" si="45"/>
        <v>10204.111084162019</v>
      </c>
      <c r="O331" s="278">
        <f t="shared" si="53"/>
        <v>841431</v>
      </c>
      <c r="P331" s="259">
        <f t="shared" si="46"/>
        <v>33657.24</v>
      </c>
      <c r="Q331" s="259">
        <f t="shared" si="47"/>
        <v>16828.62</v>
      </c>
      <c r="R331" s="259">
        <f t="shared" si="48"/>
        <v>4207.1549999999997</v>
      </c>
      <c r="S331" s="259">
        <f t="shared" si="49"/>
        <v>33657.24</v>
      </c>
      <c r="T331" s="259">
        <f t="shared" si="50"/>
        <v>42071.55</v>
      </c>
      <c r="U331" s="278">
        <f t="shared" si="51"/>
        <v>315536.625</v>
      </c>
      <c r="V331" s="279"/>
      <c r="W331" s="280">
        <f t="shared" si="52"/>
        <v>525894.375</v>
      </c>
      <c r="X331" t="str">
        <f>VLOOKUP(B331,Piloto!$B$79:$E$401,4,0)</f>
        <v>Disponível</v>
      </c>
      <c r="Y331" s="120"/>
      <c r="Z331" s="120"/>
    </row>
    <row r="332" spans="1:35" ht="22.5" hidden="1" customHeight="1">
      <c r="A332" s="47">
        <v>9</v>
      </c>
      <c r="B332" s="285">
        <v>3409</v>
      </c>
      <c r="C332" s="244">
        <f t="shared" si="54"/>
        <v>81.37</v>
      </c>
      <c r="D332" s="244">
        <f t="shared" si="55"/>
        <v>72.14</v>
      </c>
      <c r="E332" s="244">
        <v>66.09</v>
      </c>
      <c r="F332" s="243">
        <v>6.05</v>
      </c>
      <c r="G332" s="244"/>
      <c r="H332" s="249">
        <v>155</v>
      </c>
      <c r="I332" s="245" t="str">
        <f>VLOOKUP(H332,'Vagas de Garagem'!$B$1:$C$327,2,FALSE)</f>
        <v>TER</v>
      </c>
      <c r="J332" s="246">
        <v>71</v>
      </c>
      <c r="K332" s="246" t="str">
        <f>IFERROR(VLOOKUP(J332,Escaninhos!$B$2:$D$212,3,FALSE),0)</f>
        <v>TER</v>
      </c>
      <c r="L332" s="245">
        <f>IFERROR(VLOOKUP(J332,Escaninhos!$B$2:$D$211,2),0)</f>
        <v>9.23</v>
      </c>
      <c r="M332" s="259">
        <f>VLOOKUP(B332,Piloto!$B$77:$H$401,7,0)</f>
        <v>10204.116996436032</v>
      </c>
      <c r="N332" s="247">
        <f t="shared" si="45"/>
        <v>10204.116996436032</v>
      </c>
      <c r="O332" s="278">
        <f t="shared" si="53"/>
        <v>830309</v>
      </c>
      <c r="P332" s="259">
        <f t="shared" si="46"/>
        <v>33212.36</v>
      </c>
      <c r="Q332" s="259">
        <f t="shared" si="47"/>
        <v>16606.18</v>
      </c>
      <c r="R332" s="259">
        <f t="shared" si="48"/>
        <v>4151.5450000000001</v>
      </c>
      <c r="S332" s="259">
        <f t="shared" si="49"/>
        <v>33212.36</v>
      </c>
      <c r="T332" s="259">
        <f t="shared" si="50"/>
        <v>41515.450000000004</v>
      </c>
      <c r="U332" s="278">
        <f t="shared" si="51"/>
        <v>311365.875</v>
      </c>
      <c r="V332" s="279"/>
      <c r="W332" s="280">
        <f t="shared" si="52"/>
        <v>518943.125</v>
      </c>
      <c r="X332" t="str">
        <f>VLOOKUP(B332,Piloto!$B$79:$E$401,4,0)</f>
        <v>Contrato</v>
      </c>
      <c r="Y332" s="120"/>
      <c r="Z332" s="120"/>
    </row>
    <row r="333" spans="1:35" ht="22.5" hidden="1" customHeight="1">
      <c r="A333" s="47">
        <v>10</v>
      </c>
      <c r="B333" s="262">
        <v>3410</v>
      </c>
      <c r="C333" s="261">
        <f t="shared" si="54"/>
        <v>52.83</v>
      </c>
      <c r="D333" s="261">
        <f t="shared" si="55"/>
        <v>50.25</v>
      </c>
      <c r="E333" s="261">
        <v>42.98</v>
      </c>
      <c r="F333" s="262">
        <v>7.27</v>
      </c>
      <c r="G333" s="262"/>
      <c r="H333" s="263">
        <v>104</v>
      </c>
      <c r="I333" s="264" t="str">
        <f>VLOOKUP(H333,'Vagas de Garagem'!$B$1:$C$327,2,FALSE)</f>
        <v>SS1</v>
      </c>
      <c r="J333" s="265">
        <v>55</v>
      </c>
      <c r="K333" s="265" t="str">
        <f>IFERROR(VLOOKUP(J333,Escaninhos!$B$2:$D$212,3,FALSE),0)</f>
        <v>SS1</v>
      </c>
      <c r="L333" s="264">
        <f>IFERROR(VLOOKUP(J333,Escaninhos!$B$2:$D$211,2),0)</f>
        <v>2.58</v>
      </c>
      <c r="M333" s="260">
        <f>VLOOKUP(B333,Piloto!$B$77:$H$401,7,0)</f>
        <v>10347.567669884536</v>
      </c>
      <c r="N333" s="260">
        <f t="shared" si="45"/>
        <v>10347.567669884536</v>
      </c>
      <c r="O333" s="266">
        <f t="shared" si="53"/>
        <v>546662</v>
      </c>
      <c r="P333" s="260">
        <f t="shared" si="46"/>
        <v>21866.48</v>
      </c>
      <c r="Q333" s="260">
        <f t="shared" si="47"/>
        <v>10933.24</v>
      </c>
      <c r="R333" s="260">
        <f t="shared" si="48"/>
        <v>2733.31</v>
      </c>
      <c r="S333" s="260">
        <f t="shared" si="49"/>
        <v>21866.48</v>
      </c>
      <c r="T333" s="260">
        <f t="shared" si="50"/>
        <v>27333.100000000002</v>
      </c>
      <c r="U333" s="266">
        <f t="shared" si="51"/>
        <v>204998.25</v>
      </c>
      <c r="V333" s="267"/>
      <c r="W333" s="268">
        <f t="shared" si="52"/>
        <v>341663.75</v>
      </c>
      <c r="X333" t="str">
        <f>VLOOKUP(B333,Piloto!$B$79:$E$401,4,0)</f>
        <v>Fora de venda</v>
      </c>
      <c r="Y333" s="120"/>
      <c r="Z333" s="120"/>
    </row>
    <row r="334" spans="1:35" ht="22.5" hidden="1" customHeight="1">
      <c r="A334" s="47">
        <v>1</v>
      </c>
      <c r="B334" s="281">
        <v>3501</v>
      </c>
      <c r="C334" s="253">
        <f t="shared" si="54"/>
        <v>85.33</v>
      </c>
      <c r="D334" s="253">
        <f t="shared" si="55"/>
        <v>81.67</v>
      </c>
      <c r="E334" s="253">
        <v>63.57</v>
      </c>
      <c r="F334" s="253">
        <v>18.100000000000001</v>
      </c>
      <c r="G334" s="253"/>
      <c r="H334" s="254">
        <v>169</v>
      </c>
      <c r="I334" s="255" t="str">
        <f>VLOOKUP(H334,'Vagas de Garagem'!$B$1:$C$327,2,FALSE)</f>
        <v>TER</v>
      </c>
      <c r="J334" s="256">
        <v>83</v>
      </c>
      <c r="K334" s="256" t="str">
        <f>IFERROR(VLOOKUP(J334,Escaninhos!$B$2:$D$212,3,FALSE),0)</f>
        <v>TER</v>
      </c>
      <c r="L334" s="255">
        <f>IFERROR(VLOOKUP(J334,Escaninhos!$B$2:$D$211,2),0)</f>
        <v>3.66</v>
      </c>
      <c r="M334" s="257">
        <f>VLOOKUP(B334,Piloto!$B$77:$H$401,7,0)</f>
        <v>10204.113441931326</v>
      </c>
      <c r="N334" s="257">
        <f t="shared" si="45"/>
        <v>10204.113441931326</v>
      </c>
      <c r="O334" s="258">
        <f t="shared" si="53"/>
        <v>870717</v>
      </c>
      <c r="P334" s="257">
        <f t="shared" si="46"/>
        <v>34828.68</v>
      </c>
      <c r="Q334" s="257">
        <f t="shared" si="47"/>
        <v>17414.34</v>
      </c>
      <c r="R334" s="257">
        <f t="shared" si="48"/>
        <v>4353.585</v>
      </c>
      <c r="S334" s="257">
        <f t="shared" si="49"/>
        <v>34828.68</v>
      </c>
      <c r="T334" s="257">
        <f t="shared" si="50"/>
        <v>43535.850000000006</v>
      </c>
      <c r="U334" s="258">
        <f t="shared" si="51"/>
        <v>326518.875</v>
      </c>
      <c r="V334" s="196"/>
      <c r="W334" s="192">
        <f t="shared" si="52"/>
        <v>544198.125</v>
      </c>
      <c r="X334" t="str">
        <f>VLOOKUP(B334,Piloto!$B$79:$E$401,4,0)</f>
        <v>Contrato</v>
      </c>
      <c r="Y334" s="120"/>
      <c r="Z334" s="120"/>
    </row>
    <row r="335" spans="1:35" ht="22.5" hidden="1" customHeight="1">
      <c r="A335" s="47">
        <v>2</v>
      </c>
      <c r="B335" s="284">
        <v>3502</v>
      </c>
      <c r="C335" s="237">
        <f t="shared" si="54"/>
        <v>80.290000000000006</v>
      </c>
      <c r="D335" s="237">
        <f t="shared" si="55"/>
        <v>76.64</v>
      </c>
      <c r="E335" s="237">
        <v>61.99</v>
      </c>
      <c r="F335" s="237">
        <v>14.65</v>
      </c>
      <c r="G335" s="237"/>
      <c r="H335" s="238">
        <v>168</v>
      </c>
      <c r="I335" s="239" t="str">
        <f>VLOOKUP(H335,'Vagas de Garagem'!$B$1:$C$327,2,FALSE)</f>
        <v>TER</v>
      </c>
      <c r="J335" s="240">
        <v>84</v>
      </c>
      <c r="K335" s="240" t="str">
        <f>IFERROR(VLOOKUP(J335,Escaninhos!$B$2:$D$212,3,FALSE),0)</f>
        <v>TER</v>
      </c>
      <c r="L335" s="239">
        <f>IFERROR(VLOOKUP(J335,Escaninhos!$B$2:$D$211,2),0)</f>
        <v>3.65</v>
      </c>
      <c r="M335" s="241">
        <f>VLOOKUP(B335,Piloto!$B$77:$H$401,7,0)</f>
        <v>10516.838958774442</v>
      </c>
      <c r="N335" s="241">
        <f t="shared" si="45"/>
        <v>10516.838958774442</v>
      </c>
      <c r="O335" s="242">
        <f t="shared" si="53"/>
        <v>844397</v>
      </c>
      <c r="P335" s="241">
        <f t="shared" si="46"/>
        <v>33775.879999999997</v>
      </c>
      <c r="Q335" s="241">
        <f t="shared" si="47"/>
        <v>16887.939999999999</v>
      </c>
      <c r="R335" s="241">
        <f t="shared" si="48"/>
        <v>4221.9849999999997</v>
      </c>
      <c r="S335" s="241">
        <f t="shared" si="49"/>
        <v>33775.879999999997</v>
      </c>
      <c r="T335" s="241">
        <f t="shared" si="50"/>
        <v>42219.850000000006</v>
      </c>
      <c r="U335" s="242">
        <f t="shared" si="51"/>
        <v>316648.875</v>
      </c>
      <c r="V335" s="187"/>
      <c r="W335" s="186">
        <f t="shared" si="52"/>
        <v>527748.125</v>
      </c>
      <c r="X335" t="str">
        <f>VLOOKUP(B335,Piloto!$B$79:$E$401,4,0)</f>
        <v>Contrato</v>
      </c>
      <c r="Y335" s="120"/>
      <c r="Z335" s="120"/>
      <c r="AI335" t="s">
        <v>1051</v>
      </c>
    </row>
    <row r="336" spans="1:35" ht="22.5" hidden="1" customHeight="1">
      <c r="A336" s="47">
        <v>3</v>
      </c>
      <c r="B336" s="281">
        <v>3503</v>
      </c>
      <c r="C336" s="253">
        <f t="shared" si="54"/>
        <v>84.7</v>
      </c>
      <c r="D336" s="253">
        <f t="shared" si="55"/>
        <v>80.45</v>
      </c>
      <c r="E336" s="253">
        <v>62.74</v>
      </c>
      <c r="F336" s="253">
        <v>17.71</v>
      </c>
      <c r="G336" s="253"/>
      <c r="H336" s="254">
        <v>176</v>
      </c>
      <c r="I336" s="255" t="str">
        <f>VLOOKUP(H336,'Vagas de Garagem'!$B$1:$C$327,2,FALSE)</f>
        <v>TER</v>
      </c>
      <c r="J336" s="256">
        <v>79</v>
      </c>
      <c r="K336" s="256" t="str">
        <f>IFERROR(VLOOKUP(J336,Escaninhos!$B$2:$D$212,3,FALSE),0)</f>
        <v>TER</v>
      </c>
      <c r="L336" s="255">
        <f>IFERROR(VLOOKUP(J336,Escaninhos!$B$2:$D$211,2),0)</f>
        <v>4.25</v>
      </c>
      <c r="M336" s="257">
        <f>VLOOKUP(B336,Piloto!$B$77:$H$401,7,0)</f>
        <v>10204.120425029516</v>
      </c>
      <c r="N336" s="257">
        <f t="shared" si="45"/>
        <v>10204.120425029516</v>
      </c>
      <c r="O336" s="258">
        <f t="shared" si="53"/>
        <v>864289</v>
      </c>
      <c r="P336" s="257">
        <f t="shared" si="46"/>
        <v>34571.56</v>
      </c>
      <c r="Q336" s="257">
        <f t="shared" si="47"/>
        <v>17285.78</v>
      </c>
      <c r="R336" s="257">
        <f t="shared" si="48"/>
        <v>4321.4449999999997</v>
      </c>
      <c r="S336" s="257">
        <f t="shared" si="49"/>
        <v>34571.56</v>
      </c>
      <c r="T336" s="257">
        <f t="shared" si="50"/>
        <v>43214.450000000004</v>
      </c>
      <c r="U336" s="258">
        <f t="shared" si="51"/>
        <v>324108.375</v>
      </c>
      <c r="V336" s="196"/>
      <c r="W336" s="192">
        <f t="shared" si="52"/>
        <v>540180.625</v>
      </c>
      <c r="X336" t="str">
        <f>VLOOKUP(B336,Piloto!$B$79:$E$401,4,0)</f>
        <v>Contrato</v>
      </c>
      <c r="Y336" s="120"/>
      <c r="Z336" s="120"/>
    </row>
    <row r="337" spans="1:26" ht="22.5" hidden="1" customHeight="1">
      <c r="A337" s="47">
        <v>4</v>
      </c>
      <c r="B337" s="282">
        <v>3504</v>
      </c>
      <c r="C337" s="243">
        <f t="shared" si="54"/>
        <v>53.940000000000005</v>
      </c>
      <c r="D337" s="243">
        <f t="shared" si="55"/>
        <v>50.49</v>
      </c>
      <c r="E337" s="244">
        <v>43.06</v>
      </c>
      <c r="F337" s="243">
        <v>7.43</v>
      </c>
      <c r="G337" s="243"/>
      <c r="H337" s="249">
        <v>22</v>
      </c>
      <c r="I337" s="245" t="str">
        <f>VLOOKUP(H337,'Vagas de Garagem'!$B$1:$C$327,2,FALSE)</f>
        <v>SS2</v>
      </c>
      <c r="J337" s="246">
        <v>33</v>
      </c>
      <c r="K337" s="246" t="str">
        <f>IFERROR(VLOOKUP(J337,Escaninhos!$B$2:$D$212,3,FALSE),0)</f>
        <v>SS2</v>
      </c>
      <c r="L337" s="245">
        <f>IFERROR(VLOOKUP(J337,Escaninhos!$B$2:$D$211,2),0)</f>
        <v>3.45</v>
      </c>
      <c r="M337" s="259">
        <f>VLOOKUP(B337,Piloto!$B$77:$H$401,7,0)</f>
        <v>10347.57137560252</v>
      </c>
      <c r="N337" s="247">
        <f t="shared" si="45"/>
        <v>10347.57137560252</v>
      </c>
      <c r="O337" s="278">
        <f t="shared" si="53"/>
        <v>558148</v>
      </c>
      <c r="P337" s="247">
        <f t="shared" si="46"/>
        <v>22325.920000000002</v>
      </c>
      <c r="Q337" s="247">
        <f t="shared" si="47"/>
        <v>11162.960000000001</v>
      </c>
      <c r="R337" s="247">
        <f t="shared" si="48"/>
        <v>2790.7400000000002</v>
      </c>
      <c r="S337" s="247">
        <f t="shared" si="49"/>
        <v>22325.920000000002</v>
      </c>
      <c r="T337" s="247">
        <f t="shared" si="50"/>
        <v>27907.4</v>
      </c>
      <c r="U337" s="248">
        <f t="shared" si="51"/>
        <v>209305.50000000003</v>
      </c>
      <c r="V337" s="189"/>
      <c r="W337" s="188">
        <f t="shared" si="52"/>
        <v>348842.5</v>
      </c>
      <c r="X337" t="str">
        <f>VLOOKUP(B337,Piloto!$B$79:$E$401,4,0)</f>
        <v>Contrato</v>
      </c>
      <c r="Y337" s="120"/>
      <c r="Z337" s="120"/>
    </row>
    <row r="338" spans="1:26" ht="22.5" hidden="1" customHeight="1">
      <c r="A338" s="47">
        <v>5</v>
      </c>
      <c r="B338" s="282">
        <v>3505</v>
      </c>
      <c r="C338" s="243">
        <f t="shared" si="54"/>
        <v>55.300000000000004</v>
      </c>
      <c r="D338" s="243">
        <f t="shared" si="55"/>
        <v>51.78</v>
      </c>
      <c r="E338" s="244">
        <v>46.28</v>
      </c>
      <c r="F338" s="243">
        <v>5.5</v>
      </c>
      <c r="G338" s="243"/>
      <c r="H338" s="249">
        <v>23</v>
      </c>
      <c r="I338" s="245" t="str">
        <f>VLOOKUP(H338,'Vagas de Garagem'!$B$1:$C$327,2,FALSE)</f>
        <v>SS2</v>
      </c>
      <c r="J338" s="246">
        <v>32</v>
      </c>
      <c r="K338" s="246" t="str">
        <f>IFERROR(VLOOKUP(J338,Escaninhos!$B$2:$D$212,3,FALSE),0)</f>
        <v>SS2</v>
      </c>
      <c r="L338" s="245">
        <f>IFERROR(VLOOKUP(J338,Escaninhos!$B$2:$D$211,2),0)</f>
        <v>3.52</v>
      </c>
      <c r="M338" s="259">
        <f>VLOOKUP(B338,Piloto!$B$77:$H$401,7,0)</f>
        <v>10347.57685352622</v>
      </c>
      <c r="N338" s="247">
        <f t="shared" si="45"/>
        <v>10347.57685352622</v>
      </c>
      <c r="O338" s="278">
        <f t="shared" si="53"/>
        <v>572221</v>
      </c>
      <c r="P338" s="247">
        <f t="shared" si="46"/>
        <v>22888.84</v>
      </c>
      <c r="Q338" s="247">
        <f t="shared" si="47"/>
        <v>11444.42</v>
      </c>
      <c r="R338" s="247">
        <f t="shared" si="48"/>
        <v>2861.105</v>
      </c>
      <c r="S338" s="247">
        <f t="shared" si="49"/>
        <v>22888.84</v>
      </c>
      <c r="T338" s="247">
        <f t="shared" si="50"/>
        <v>28611.050000000003</v>
      </c>
      <c r="U338" s="248">
        <f t="shared" si="51"/>
        <v>214582.875</v>
      </c>
      <c r="V338" s="189"/>
      <c r="W338" s="188">
        <f t="shared" si="52"/>
        <v>357638.125</v>
      </c>
      <c r="X338" t="str">
        <f>VLOOKUP(B338,Piloto!$B$79:$E$401,4,0)</f>
        <v>Contrato</v>
      </c>
      <c r="Y338" s="120"/>
      <c r="Z338" s="120"/>
    </row>
    <row r="339" spans="1:26" ht="22.5" hidden="1" customHeight="1">
      <c r="A339" s="47">
        <v>6</v>
      </c>
      <c r="B339" s="282">
        <v>3506</v>
      </c>
      <c r="C339" s="243">
        <f t="shared" si="54"/>
        <v>54.47</v>
      </c>
      <c r="D339" s="243">
        <f t="shared" si="55"/>
        <v>49.22</v>
      </c>
      <c r="E339" s="244">
        <v>44.18</v>
      </c>
      <c r="F339" s="243">
        <v>5.04</v>
      </c>
      <c r="G339" s="243"/>
      <c r="H339" s="249">
        <v>67</v>
      </c>
      <c r="I339" s="245" t="str">
        <f>VLOOKUP(H339,'Vagas de Garagem'!$B$1:$C$327,2,FALSE)</f>
        <v>SS2</v>
      </c>
      <c r="J339" s="246">
        <v>31</v>
      </c>
      <c r="K339" s="246" t="str">
        <f>IFERROR(VLOOKUP(J339,Escaninhos!$B$2:$D$212,3,FALSE),0)</f>
        <v>SS2</v>
      </c>
      <c r="L339" s="245">
        <f>IFERROR(VLOOKUP(J339,Escaninhos!$B$2:$D$211,2),0)</f>
        <v>5.25</v>
      </c>
      <c r="M339" s="259">
        <f>VLOOKUP(B339,Piloto!$B$77:$H$401,7,0)</f>
        <v>10347.567468331192</v>
      </c>
      <c r="N339" s="247">
        <f t="shared" si="45"/>
        <v>10347.567468331192</v>
      </c>
      <c r="O339" s="278">
        <f t="shared" si="53"/>
        <v>563632</v>
      </c>
      <c r="P339" s="247">
        <f t="shared" si="46"/>
        <v>22545.279999999999</v>
      </c>
      <c r="Q339" s="247">
        <f t="shared" si="47"/>
        <v>11272.64</v>
      </c>
      <c r="R339" s="247">
        <f t="shared" si="48"/>
        <v>2818.16</v>
      </c>
      <c r="S339" s="247">
        <f t="shared" si="49"/>
        <v>22545.279999999999</v>
      </c>
      <c r="T339" s="247">
        <f t="shared" si="50"/>
        <v>28181.600000000002</v>
      </c>
      <c r="U339" s="248">
        <f t="shared" si="51"/>
        <v>211362</v>
      </c>
      <c r="V339" s="189"/>
      <c r="W339" s="188">
        <f t="shared" si="52"/>
        <v>352270</v>
      </c>
      <c r="X339" t="str">
        <f>VLOOKUP(B339,Piloto!$B$79:$E$401,4,0)</f>
        <v>Contrato</v>
      </c>
      <c r="Y339" s="120"/>
      <c r="Z339" s="120"/>
    </row>
    <row r="340" spans="1:26" ht="22.5" hidden="1" customHeight="1">
      <c r="A340" s="47">
        <v>7</v>
      </c>
      <c r="B340" s="284">
        <v>3507</v>
      </c>
      <c r="C340" s="237">
        <f t="shared" si="54"/>
        <v>113.06</v>
      </c>
      <c r="D340" s="237">
        <f t="shared" si="55"/>
        <v>108.53</v>
      </c>
      <c r="E340" s="237">
        <v>89.25</v>
      </c>
      <c r="F340" s="237">
        <v>19.28</v>
      </c>
      <c r="G340" s="237"/>
      <c r="H340" s="238" t="s">
        <v>951</v>
      </c>
      <c r="I340" s="239" t="str">
        <f>VLOOKUP(H340,'Vagas de Garagem'!$B$1:$C$327,2,FALSE)</f>
        <v>TER</v>
      </c>
      <c r="J340" s="240">
        <v>74</v>
      </c>
      <c r="K340" s="240" t="str">
        <f>IFERROR(VLOOKUP(J340,Escaninhos!$B$2:$D$212,3,FALSE),0)</f>
        <v>TER</v>
      </c>
      <c r="L340" s="239">
        <f>IFERROR(VLOOKUP(J340,Escaninhos!$B$2:$D$211,2),0)</f>
        <v>4.53</v>
      </c>
      <c r="M340" s="241">
        <f>VLOOKUP(B340,Piloto!$B$77:$H$401,7,0)</f>
        <v>10516.840615602336</v>
      </c>
      <c r="N340" s="241">
        <f t="shared" si="45"/>
        <v>10516.840615602336</v>
      </c>
      <c r="O340" s="242">
        <f t="shared" si="53"/>
        <v>1189034</v>
      </c>
      <c r="P340" s="241">
        <f t="shared" si="46"/>
        <v>47561.36</v>
      </c>
      <c r="Q340" s="241">
        <f t="shared" si="47"/>
        <v>23780.68</v>
      </c>
      <c r="R340" s="241">
        <f t="shared" si="48"/>
        <v>5945.17</v>
      </c>
      <c r="S340" s="241">
        <f t="shared" si="49"/>
        <v>47561.36</v>
      </c>
      <c r="T340" s="241">
        <f t="shared" si="50"/>
        <v>59451.700000000004</v>
      </c>
      <c r="U340" s="242">
        <f t="shared" si="51"/>
        <v>445887.75000000006</v>
      </c>
      <c r="V340" s="187"/>
      <c r="W340" s="186">
        <f t="shared" si="52"/>
        <v>743146.25</v>
      </c>
      <c r="X340" t="str">
        <f>VLOOKUP(B340,Piloto!$B$79:$E$401,4,0)</f>
        <v>Contrato</v>
      </c>
      <c r="Y340" s="120"/>
      <c r="Z340" s="120"/>
    </row>
    <row r="341" spans="1:26" ht="22.5" hidden="1" customHeight="1">
      <c r="A341" s="47">
        <v>8</v>
      </c>
      <c r="B341" s="281">
        <v>3508</v>
      </c>
      <c r="C341" s="253">
        <f t="shared" si="54"/>
        <v>81.319999999999993</v>
      </c>
      <c r="D341" s="253">
        <f t="shared" si="55"/>
        <v>77.459999999999994</v>
      </c>
      <c r="E341" s="253">
        <v>64.739999999999995</v>
      </c>
      <c r="F341" s="253">
        <v>12.72</v>
      </c>
      <c r="G341" s="253"/>
      <c r="H341" s="254">
        <v>170</v>
      </c>
      <c r="I341" s="255" t="str">
        <f>VLOOKUP(H341,'Vagas de Garagem'!$B$1:$C$327,2,FALSE)</f>
        <v>TER</v>
      </c>
      <c r="J341" s="256">
        <v>82</v>
      </c>
      <c r="K341" s="256" t="str">
        <f>IFERROR(VLOOKUP(J341,Escaninhos!$B$2:$D$212,3,FALSE),0)</f>
        <v>TER</v>
      </c>
      <c r="L341" s="255">
        <f>IFERROR(VLOOKUP(J341,Escaninhos!$B$2:$D$211,2),0)</f>
        <v>3.86</v>
      </c>
      <c r="M341" s="257">
        <f>VLOOKUP(B341,Piloto!$B$77:$H$401,7,0)</f>
        <v>10204.119527791441</v>
      </c>
      <c r="N341" s="257">
        <f t="shared" si="45"/>
        <v>10204.119527791441</v>
      </c>
      <c r="O341" s="258">
        <f t="shared" si="53"/>
        <v>829798.99999999988</v>
      </c>
      <c r="P341" s="257">
        <f t="shared" si="46"/>
        <v>33191.96</v>
      </c>
      <c r="Q341" s="257">
        <f t="shared" si="47"/>
        <v>16595.98</v>
      </c>
      <c r="R341" s="257">
        <f t="shared" si="48"/>
        <v>4148.9949999999999</v>
      </c>
      <c r="S341" s="257">
        <f t="shared" si="49"/>
        <v>33191.96</v>
      </c>
      <c r="T341" s="257">
        <f t="shared" si="50"/>
        <v>41489.949999999997</v>
      </c>
      <c r="U341" s="258">
        <f t="shared" si="51"/>
        <v>311174.625</v>
      </c>
      <c r="V341" s="196"/>
      <c r="W341" s="192">
        <f t="shared" si="52"/>
        <v>518624.37499999994</v>
      </c>
      <c r="X341" t="str">
        <f>VLOOKUP(B341,Piloto!$B$79:$E$401,4,0)</f>
        <v>Contrato</v>
      </c>
      <c r="Y341" s="120"/>
      <c r="Z341" s="120"/>
    </row>
    <row r="342" spans="1:26" ht="22.5" hidden="1" customHeight="1">
      <c r="A342" s="47">
        <v>9</v>
      </c>
      <c r="B342" s="282">
        <v>3509</v>
      </c>
      <c r="C342" s="243">
        <f t="shared" si="54"/>
        <v>75.95</v>
      </c>
      <c r="D342" s="243">
        <f t="shared" si="55"/>
        <v>72.14</v>
      </c>
      <c r="E342" s="244">
        <v>66.09</v>
      </c>
      <c r="F342" s="243">
        <v>6.05</v>
      </c>
      <c r="G342" s="243"/>
      <c r="H342" s="249">
        <v>166</v>
      </c>
      <c r="I342" s="245" t="str">
        <f>VLOOKUP(H342,'Vagas de Garagem'!$B$1:$C$327,2,FALSE)</f>
        <v>TER</v>
      </c>
      <c r="J342" s="246">
        <v>85</v>
      </c>
      <c r="K342" s="246" t="str">
        <f>IFERROR(VLOOKUP(J342,Escaninhos!$B$2:$D$212,3,FALSE),0)</f>
        <v>TER</v>
      </c>
      <c r="L342" s="245">
        <f>IFERROR(VLOOKUP(J342,Escaninhos!$B$2:$D$211,2),0)</f>
        <v>3.81</v>
      </c>
      <c r="M342" s="259">
        <f>VLOOKUP(B342,Piloto!$B$77:$H$401,7,0)</f>
        <v>10204.121132323897</v>
      </c>
      <c r="N342" s="247">
        <f t="shared" si="45"/>
        <v>10204.121132323897</v>
      </c>
      <c r="O342" s="278">
        <f t="shared" si="53"/>
        <v>775003</v>
      </c>
      <c r="P342" s="247">
        <f t="shared" si="46"/>
        <v>31000.12</v>
      </c>
      <c r="Q342" s="247">
        <f t="shared" si="47"/>
        <v>15500.06</v>
      </c>
      <c r="R342" s="247">
        <f t="shared" si="48"/>
        <v>3875.0149999999999</v>
      </c>
      <c r="S342" s="247">
        <f t="shared" si="49"/>
        <v>31000.12</v>
      </c>
      <c r="T342" s="247">
        <f t="shared" si="50"/>
        <v>38750.15</v>
      </c>
      <c r="U342" s="248">
        <f t="shared" si="51"/>
        <v>290626.125</v>
      </c>
      <c r="V342" s="189"/>
      <c r="W342" s="188">
        <f t="shared" si="52"/>
        <v>484376.875</v>
      </c>
      <c r="X342" t="str">
        <f>VLOOKUP(B342,Piloto!$B$79:$E$401,4,0)</f>
        <v>Contrato</v>
      </c>
      <c r="Y342" s="120"/>
      <c r="Z342" s="120"/>
    </row>
    <row r="343" spans="1:26" ht="22.5" hidden="1" customHeight="1">
      <c r="A343" s="47">
        <v>10</v>
      </c>
      <c r="B343" s="282">
        <v>3510</v>
      </c>
      <c r="C343" s="243">
        <f t="shared" si="54"/>
        <v>55.36</v>
      </c>
      <c r="D343" s="243">
        <f t="shared" si="55"/>
        <v>50.25</v>
      </c>
      <c r="E343" s="244">
        <v>42.98</v>
      </c>
      <c r="F343" s="243">
        <v>7.27</v>
      </c>
      <c r="G343" s="243"/>
      <c r="H343" s="249">
        <v>66</v>
      </c>
      <c r="I343" s="245" t="str">
        <f>VLOOKUP(H343,'Vagas de Garagem'!$B$1:$C$327,2,FALSE)</f>
        <v>SS2</v>
      </c>
      <c r="J343" s="246">
        <v>30</v>
      </c>
      <c r="K343" s="246" t="str">
        <f>IFERROR(VLOOKUP(J343,Escaninhos!$B$2:$D$212,3,FALSE),0)</f>
        <v>SS2</v>
      </c>
      <c r="L343" s="245">
        <f>IFERROR(VLOOKUP(J343,Escaninhos!$B$2:$D$211,2),0)</f>
        <v>5.1100000000000003</v>
      </c>
      <c r="M343" s="259">
        <f>VLOOKUP(B343,Piloto!$B$77:$H$401,7,0)</f>
        <v>10347.561416184972</v>
      </c>
      <c r="N343" s="247">
        <f t="shared" si="45"/>
        <v>10347.561416184972</v>
      </c>
      <c r="O343" s="278">
        <f t="shared" si="53"/>
        <v>572841</v>
      </c>
      <c r="P343" s="247">
        <f t="shared" si="46"/>
        <v>22913.64</v>
      </c>
      <c r="Q343" s="247">
        <f t="shared" si="47"/>
        <v>11456.82</v>
      </c>
      <c r="R343" s="247">
        <f t="shared" si="48"/>
        <v>2864.2049999999999</v>
      </c>
      <c r="S343" s="247">
        <f t="shared" si="49"/>
        <v>22913.64</v>
      </c>
      <c r="T343" s="247">
        <f t="shared" si="50"/>
        <v>28642.050000000003</v>
      </c>
      <c r="U343" s="248">
        <f t="shared" si="51"/>
        <v>214815.375</v>
      </c>
      <c r="V343" s="189"/>
      <c r="W343" s="188">
        <f t="shared" si="52"/>
        <v>358025.625</v>
      </c>
      <c r="X343" t="str">
        <f>VLOOKUP(B343,Piloto!$B$79:$E$401,4,0)</f>
        <v>Contrato</v>
      </c>
      <c r="Y343" s="120"/>
      <c r="Z343" s="120"/>
    </row>
    <row r="344" spans="1:26" ht="22.5" hidden="1" customHeight="1">
      <c r="A344" s="47">
        <v>1</v>
      </c>
      <c r="B344" s="285">
        <v>3601</v>
      </c>
      <c r="C344" s="244">
        <f t="shared" si="54"/>
        <v>190.73</v>
      </c>
      <c r="D344" s="244">
        <f t="shared" si="55"/>
        <v>161.29999999999998</v>
      </c>
      <c r="E344" s="244">
        <v>155.47999999999999</v>
      </c>
      <c r="F344" s="244">
        <v>5.82</v>
      </c>
      <c r="G344" s="244">
        <v>24.71</v>
      </c>
      <c r="H344" s="249" t="s">
        <v>968</v>
      </c>
      <c r="I344" s="245" t="s">
        <v>221</v>
      </c>
      <c r="J344" s="246">
        <v>78</v>
      </c>
      <c r="K344" s="246" t="str">
        <f>IFERROR(VLOOKUP(J344,Escaninhos!$B$2:$D$212,3,FALSE),0)</f>
        <v>TER</v>
      </c>
      <c r="L344" s="245">
        <f>IFERROR(VLOOKUP(J344,Escaninhos!$B$2:$D$211,2),0)</f>
        <v>4.72</v>
      </c>
      <c r="M344" s="259">
        <f>VLOOKUP(B344,Piloto!$B$77:$H$401,7,0)</f>
        <v>11471.645781995492</v>
      </c>
      <c r="N344" s="259">
        <f t="shared" ref="N344:N346" si="56">O344/C344</f>
        <v>11471.645781995492</v>
      </c>
      <c r="O344" s="278">
        <f t="shared" si="53"/>
        <v>2187987</v>
      </c>
      <c r="P344" s="259">
        <f t="shared" ref="P344:P346" si="57">$P$19*O344</f>
        <v>87519.48</v>
      </c>
      <c r="Q344" s="259">
        <f t="shared" si="47"/>
        <v>43759.74</v>
      </c>
      <c r="R344" s="259">
        <f t="shared" si="48"/>
        <v>10939.934999999999</v>
      </c>
      <c r="S344" s="259">
        <f t="shared" si="49"/>
        <v>87519.48</v>
      </c>
      <c r="T344" s="259">
        <f t="shared" si="50"/>
        <v>109399.35</v>
      </c>
      <c r="U344" s="278">
        <f t="shared" ref="U344:U346" si="58">P344*$P$17+Q344*$Q$17+S344*$S$17+T344*$T$17+R344*$R$17</f>
        <v>820495.125</v>
      </c>
      <c r="V344" s="279"/>
      <c r="W344" s="280">
        <f t="shared" si="52"/>
        <v>1367491.875</v>
      </c>
      <c r="X344" t="str">
        <f>VLOOKUP(B344,Piloto!$B$79:$E$401,4,0)</f>
        <v>Contrato</v>
      </c>
      <c r="Y344" s="120"/>
      <c r="Z344" s="120"/>
    </row>
    <row r="345" spans="1:26" ht="22.5" hidden="1" customHeight="1">
      <c r="A345" s="47">
        <v>2</v>
      </c>
      <c r="B345" s="285">
        <v>3602</v>
      </c>
      <c r="C345" s="244">
        <f t="shared" si="54"/>
        <v>188.3</v>
      </c>
      <c r="D345" s="244">
        <f t="shared" si="55"/>
        <v>157.93</v>
      </c>
      <c r="E345" s="244">
        <v>155.4</v>
      </c>
      <c r="F345" s="244">
        <v>2.5299999999999998</v>
      </c>
      <c r="G345" s="244">
        <v>26.62</v>
      </c>
      <c r="H345" s="249" t="s">
        <v>975</v>
      </c>
      <c r="I345" s="245" t="s">
        <v>221</v>
      </c>
      <c r="J345" s="246">
        <v>76</v>
      </c>
      <c r="K345" s="246" t="str">
        <f>IFERROR(VLOOKUP(J345,Escaninhos!$B$2:$D$212,3,FALSE),0)</f>
        <v>TER</v>
      </c>
      <c r="L345" s="245">
        <f>IFERROR(VLOOKUP(J345,Escaninhos!$B$2:$D$211,2),0)</f>
        <v>3.75</v>
      </c>
      <c r="M345" s="259">
        <f>VLOOKUP(B345,Piloto!$B$77:$H$401,7,0)</f>
        <v>11471.646309081252</v>
      </c>
      <c r="N345" s="247">
        <f t="shared" si="45"/>
        <v>11471.646309081252</v>
      </c>
      <c r="O345" s="278">
        <f t="shared" ref="O345:O346" si="59">C345*M345</f>
        <v>2160111</v>
      </c>
      <c r="P345" s="259">
        <f t="shared" si="57"/>
        <v>86404.44</v>
      </c>
      <c r="Q345" s="259">
        <f t="shared" si="47"/>
        <v>43202.22</v>
      </c>
      <c r="R345" s="259">
        <f t="shared" si="48"/>
        <v>10800.555</v>
      </c>
      <c r="S345" s="259">
        <f t="shared" si="49"/>
        <v>86404.44</v>
      </c>
      <c r="T345" s="259">
        <f t="shared" si="50"/>
        <v>108005.55</v>
      </c>
      <c r="U345" s="278">
        <f t="shared" si="58"/>
        <v>810041.62500000012</v>
      </c>
      <c r="V345" s="279"/>
      <c r="W345" s="280">
        <f t="shared" si="52"/>
        <v>1350069.375</v>
      </c>
      <c r="X345" t="str">
        <f>VLOOKUP(B345,Piloto!$B$79:$E$401,4,0)</f>
        <v>Contrato</v>
      </c>
      <c r="Y345" s="120"/>
      <c r="Z345" s="120"/>
    </row>
    <row r="346" spans="1:26" ht="22.5" customHeight="1" thickBot="1">
      <c r="A346" s="47">
        <v>3</v>
      </c>
      <c r="B346" s="285">
        <v>3603</v>
      </c>
      <c r="C346" s="244">
        <f t="shared" si="54"/>
        <v>181.83</v>
      </c>
      <c r="D346" s="244">
        <f t="shared" si="55"/>
        <v>158.43</v>
      </c>
      <c r="E346" s="244">
        <v>148.04</v>
      </c>
      <c r="F346" s="244">
        <v>10.39</v>
      </c>
      <c r="G346" s="244">
        <v>19.5</v>
      </c>
      <c r="H346" s="249" t="s">
        <v>982</v>
      </c>
      <c r="I346" s="245" t="s">
        <v>221</v>
      </c>
      <c r="J346" s="246">
        <v>75</v>
      </c>
      <c r="K346" s="246" t="str">
        <f>IFERROR(VLOOKUP(J346,Escaninhos!$B$2:$D$212,3,FALSE),0)</f>
        <v>TER</v>
      </c>
      <c r="L346" s="245">
        <f>IFERROR(VLOOKUP(J346,Escaninhos!$B$2:$D$211,2),0)</f>
        <v>3.9</v>
      </c>
      <c r="M346" s="259">
        <f>VLOOKUP(B346,Piloto!$B$77:$H$401,7,0)</f>
        <v>11471.643843150194</v>
      </c>
      <c r="N346" s="259">
        <f t="shared" si="56"/>
        <v>11471.643843150194</v>
      </c>
      <c r="O346" s="278">
        <f t="shared" si="59"/>
        <v>2085888.9999999998</v>
      </c>
      <c r="P346" s="259">
        <f t="shared" si="57"/>
        <v>83435.56</v>
      </c>
      <c r="Q346" s="259">
        <f t="shared" si="47"/>
        <v>41717.78</v>
      </c>
      <c r="R346" s="259">
        <f t="shared" si="48"/>
        <v>10429.445</v>
      </c>
      <c r="S346" s="259">
        <f t="shared" si="49"/>
        <v>83435.56</v>
      </c>
      <c r="T346" s="259">
        <f t="shared" si="50"/>
        <v>104294.45</v>
      </c>
      <c r="U346" s="278">
        <f t="shared" si="58"/>
        <v>782208.37499999988</v>
      </c>
      <c r="V346" s="525"/>
      <c r="W346" s="526">
        <f t="shared" si="52"/>
        <v>1303680.6249999998</v>
      </c>
      <c r="X346" t="str">
        <f>VLOOKUP(B346,Piloto!$B$79:$E$401,4,0)</f>
        <v>Disponível</v>
      </c>
      <c r="Y346" s="120"/>
      <c r="Z346" s="120"/>
    </row>
    <row r="347" spans="1:26" ht="15.75" customHeight="1">
      <c r="B347" s="43" t="s">
        <v>1081</v>
      </c>
      <c r="C347" s="127">
        <f>SUM(C24:C346)</f>
        <v>23990.100000000013</v>
      </c>
      <c r="D347" s="127"/>
      <c r="E347" s="235"/>
      <c r="H347" s="115"/>
      <c r="L347" s="181">
        <f>SUM(L24:L346)</f>
        <v>1049.1499999999994</v>
      </c>
      <c r="O347" s="274">
        <f>SUM(O24:O346)</f>
        <v>246751294</v>
      </c>
    </row>
    <row r="348" spans="1:26" ht="18" customHeight="1">
      <c r="B348" s="43" t="s">
        <v>1082</v>
      </c>
      <c r="C348" s="127">
        <f>22940.95+1049.15</f>
        <v>23990.100000000002</v>
      </c>
      <c r="D348" s="127"/>
      <c r="E348" s="236"/>
      <c r="H348" s="1"/>
      <c r="I348" s="1"/>
      <c r="J348" s="1"/>
      <c r="K348" s="118"/>
      <c r="L348" s="119"/>
    </row>
    <row r="349" spans="1:26" ht="15" customHeight="1">
      <c r="C349" s="128">
        <f>C347-C348</f>
        <v>0</v>
      </c>
      <c r="D349" s="128"/>
    </row>
    <row r="350" spans="1:26" ht="18">
      <c r="H350" s="1"/>
      <c r="I350" s="1"/>
      <c r="J350" s="1"/>
      <c r="K350" s="118"/>
      <c r="L350" s="119"/>
    </row>
    <row r="351" spans="1:26">
      <c r="B351" s="132"/>
      <c r="C351" s="4" t="s">
        <v>1083</v>
      </c>
    </row>
    <row r="352" spans="1:26">
      <c r="B352" s="133"/>
      <c r="C352" s="4" t="s">
        <v>1084</v>
      </c>
    </row>
    <row r="353" spans="2:8">
      <c r="B353" s="178"/>
      <c r="C353" s="4" t="s">
        <v>1085</v>
      </c>
    </row>
    <row r="356" spans="2:8">
      <c r="H356" t="s">
        <v>1051</v>
      </c>
    </row>
  </sheetData>
  <autoFilter ref="A21:X349" xr:uid="{00000000-0001-0000-0000-000000000000}">
    <filterColumn colId="23">
      <filters blank="1">
        <filter val="Disponível"/>
      </filters>
    </filterColumn>
  </autoFilter>
  <mergeCells count="24">
    <mergeCell ref="A21:A23"/>
    <mergeCell ref="B21:B23"/>
    <mergeCell ref="C21:C23"/>
    <mergeCell ref="E21:E23"/>
    <mergeCell ref="F21:F23"/>
    <mergeCell ref="D21:D23"/>
    <mergeCell ref="B19:E19"/>
    <mergeCell ref="B11:W11"/>
    <mergeCell ref="B12:W12"/>
    <mergeCell ref="B13:C13"/>
    <mergeCell ref="B17:E17"/>
    <mergeCell ref="B18:E18"/>
    <mergeCell ref="W21:W23"/>
    <mergeCell ref="P20:U20"/>
    <mergeCell ref="G21:G23"/>
    <mergeCell ref="H21:H23"/>
    <mergeCell ref="I21:I23"/>
    <mergeCell ref="J21:J23"/>
    <mergeCell ref="K21:K23"/>
    <mergeCell ref="L21:L23"/>
    <mergeCell ref="M21:M23"/>
    <mergeCell ref="O21:O23"/>
    <mergeCell ref="U21:U23"/>
    <mergeCell ref="N21:N23"/>
  </mergeCells>
  <conditionalFormatting sqref="H24:H123 H170 H173:H183 H190 H193:H197 H199:H217 H219:H236 H287:H288 H292 H280:H283 H242:H248 H260 H262 H264 H295:H297 H240 H313:H316 H266:H277 H304:H305 H321:H323 H326:H328 H331:H332 H334:H346 H299:H300 H307:H308 H310 H185:H187 H133:H168 H125:H131 H250:H258">
    <cfRule type="duplicateValues" dxfId="49" priority="57"/>
  </conditionalFormatting>
  <conditionalFormatting sqref="H24:H346">
    <cfRule type="duplicateValues" dxfId="48" priority="1"/>
  </conditionalFormatting>
  <conditionalFormatting sqref="H124">
    <cfRule type="duplicateValues" dxfId="47" priority="5"/>
  </conditionalFormatting>
  <conditionalFormatting sqref="H132">
    <cfRule type="duplicateValues" dxfId="46" priority="6"/>
  </conditionalFormatting>
  <conditionalFormatting sqref="H169">
    <cfRule type="duplicateValues" dxfId="45" priority="56"/>
  </conditionalFormatting>
  <conditionalFormatting sqref="H171">
    <cfRule type="duplicateValues" dxfId="44" priority="55"/>
  </conditionalFormatting>
  <conditionalFormatting sqref="H172">
    <cfRule type="duplicateValues" dxfId="43" priority="36"/>
  </conditionalFormatting>
  <conditionalFormatting sqref="H184">
    <cfRule type="duplicateValues" dxfId="42" priority="4"/>
  </conditionalFormatting>
  <conditionalFormatting sqref="H188">
    <cfRule type="duplicateValues" dxfId="41" priority="54"/>
  </conditionalFormatting>
  <conditionalFormatting sqref="H189">
    <cfRule type="duplicateValues" dxfId="40" priority="53"/>
  </conditionalFormatting>
  <conditionalFormatting sqref="H191">
    <cfRule type="duplicateValues" dxfId="39" priority="21"/>
  </conditionalFormatting>
  <conditionalFormatting sqref="H192">
    <cfRule type="duplicateValues" dxfId="38" priority="51"/>
  </conditionalFormatting>
  <conditionalFormatting sqref="H198">
    <cfRule type="duplicateValues" dxfId="37" priority="50"/>
  </conditionalFormatting>
  <conditionalFormatting sqref="H218">
    <cfRule type="duplicateValues" dxfId="36" priority="49"/>
  </conditionalFormatting>
  <conditionalFormatting sqref="H237">
    <cfRule type="duplicateValues" dxfId="35" priority="35"/>
  </conditionalFormatting>
  <conditionalFormatting sqref="H238">
    <cfRule type="duplicateValues" dxfId="34" priority="34"/>
  </conditionalFormatting>
  <conditionalFormatting sqref="H239">
    <cfRule type="duplicateValues" dxfId="33" priority="33"/>
  </conditionalFormatting>
  <conditionalFormatting sqref="H241">
    <cfRule type="duplicateValues" dxfId="32" priority="42"/>
  </conditionalFormatting>
  <conditionalFormatting sqref="H249">
    <cfRule type="duplicateValues" dxfId="31" priority="2"/>
  </conditionalFormatting>
  <conditionalFormatting sqref="H259">
    <cfRule type="duplicateValues" dxfId="30" priority="41"/>
  </conditionalFormatting>
  <conditionalFormatting sqref="H261">
    <cfRule type="duplicateValues" dxfId="29" priority="40"/>
  </conditionalFormatting>
  <conditionalFormatting sqref="H263">
    <cfRule type="duplicateValues" dxfId="28" priority="39"/>
  </conditionalFormatting>
  <conditionalFormatting sqref="H265">
    <cfRule type="duplicateValues" dxfId="27" priority="31"/>
  </conditionalFormatting>
  <conditionalFormatting sqref="H278">
    <cfRule type="duplicateValues" dxfId="26" priority="12"/>
  </conditionalFormatting>
  <conditionalFormatting sqref="H279">
    <cfRule type="duplicateValues" dxfId="25" priority="43"/>
  </conditionalFormatting>
  <conditionalFormatting sqref="H284">
    <cfRule type="duplicateValues" dxfId="24" priority="48"/>
  </conditionalFormatting>
  <conditionalFormatting sqref="H285">
    <cfRule type="duplicateValues" dxfId="23" priority="46"/>
  </conditionalFormatting>
  <conditionalFormatting sqref="H286">
    <cfRule type="duplicateValues" dxfId="22" priority="47"/>
  </conditionalFormatting>
  <conditionalFormatting sqref="H289">
    <cfRule type="duplicateValues" dxfId="21" priority="45"/>
  </conditionalFormatting>
  <conditionalFormatting sqref="H290">
    <cfRule type="duplicateValues" dxfId="20" priority="30"/>
  </conditionalFormatting>
  <conditionalFormatting sqref="H291">
    <cfRule type="duplicateValues" dxfId="19" priority="44"/>
  </conditionalFormatting>
  <conditionalFormatting sqref="H293">
    <cfRule type="duplicateValues" dxfId="18" priority="29"/>
  </conditionalFormatting>
  <conditionalFormatting sqref="H294">
    <cfRule type="duplicateValues" dxfId="17" priority="38"/>
  </conditionalFormatting>
  <conditionalFormatting sqref="H298">
    <cfRule type="duplicateValues" dxfId="16" priority="15"/>
  </conditionalFormatting>
  <conditionalFormatting sqref="H301">
    <cfRule type="duplicateValues" dxfId="15" priority="3"/>
  </conditionalFormatting>
  <conditionalFormatting sqref="H302">
    <cfRule type="duplicateValues" dxfId="14" priority="14"/>
  </conditionalFormatting>
  <conditionalFormatting sqref="H303">
    <cfRule type="duplicateValues" dxfId="13" priority="28"/>
  </conditionalFormatting>
  <conditionalFormatting sqref="H306">
    <cfRule type="duplicateValues" dxfId="12" priority="9"/>
  </conditionalFormatting>
  <conditionalFormatting sqref="H309">
    <cfRule type="duplicateValues" dxfId="11" priority="8"/>
  </conditionalFormatting>
  <conditionalFormatting sqref="H311">
    <cfRule type="duplicateValues" dxfId="10" priority="32"/>
  </conditionalFormatting>
  <conditionalFormatting sqref="H312">
    <cfRule type="duplicateValues" dxfId="9" priority="16"/>
  </conditionalFormatting>
  <conditionalFormatting sqref="H317">
    <cfRule type="duplicateValues" dxfId="8" priority="27"/>
  </conditionalFormatting>
  <conditionalFormatting sqref="H318">
    <cfRule type="duplicateValues" dxfId="7" priority="26"/>
  </conditionalFormatting>
  <conditionalFormatting sqref="H319">
    <cfRule type="duplicateValues" dxfId="6" priority="25"/>
  </conditionalFormatting>
  <conditionalFormatting sqref="H320">
    <cfRule type="duplicateValues" dxfId="5" priority="13"/>
  </conditionalFormatting>
  <conditionalFormatting sqref="H324">
    <cfRule type="duplicateValues" dxfId="4" priority="24"/>
  </conditionalFormatting>
  <conditionalFormatting sqref="H325">
    <cfRule type="duplicateValues" dxfId="3" priority="11"/>
  </conditionalFormatting>
  <conditionalFormatting sqref="H329">
    <cfRule type="duplicateValues" dxfId="2" priority="23"/>
  </conditionalFormatting>
  <conditionalFormatting sqref="H330">
    <cfRule type="duplicateValues" dxfId="1" priority="10"/>
  </conditionalFormatting>
  <conditionalFormatting sqref="H333">
    <cfRule type="duplicateValues" dxfId="0" priority="22"/>
  </conditionalFormatting>
  <dataValidations disablePrompts="1" count="1">
    <dataValidation type="list" allowBlank="1" showInputMessage="1" showErrorMessage="1" sqref="P14:U14 W14" xr:uid="{00000000-0002-0000-0000-000000000000}">
      <formula1>"Pós Venda,Pós Entrega"</formula1>
    </dataValidation>
  </dataValidations>
  <pageMargins left="0.59055118110236227" right="0.59055118110236227" top="0.59055118110236227" bottom="0.59055118110236227" header="0.31496062992125984" footer="0.31496062992125984"/>
  <pageSetup paperSize="8" scale="7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8"/>
  <sheetViews>
    <sheetView topLeftCell="B1" workbookViewId="0">
      <selection activeCell="C2" sqref="C2"/>
    </sheetView>
  </sheetViews>
  <sheetFormatPr defaultColWidth="8.85546875" defaultRowHeight="12.95"/>
  <cols>
    <col min="1" max="1" width="11.7109375" hidden="1" customWidth="1"/>
    <col min="2" max="2" width="12.85546875" customWidth="1"/>
    <col min="3" max="3" width="10.85546875" style="122" customWidth="1"/>
    <col min="4" max="4" width="12.85546875" style="122" customWidth="1"/>
    <col min="5" max="5" width="10.7109375" style="122" bestFit="1" customWidth="1"/>
  </cols>
  <sheetData>
    <row r="1" spans="1:5">
      <c r="A1" s="121" t="s">
        <v>1086</v>
      </c>
      <c r="B1" s="129" t="s">
        <v>1087</v>
      </c>
      <c r="C1" s="129" t="s">
        <v>1088</v>
      </c>
      <c r="D1" s="129" t="s">
        <v>1089</v>
      </c>
      <c r="E1" s="129" t="s">
        <v>1090</v>
      </c>
    </row>
    <row r="2" spans="1:5">
      <c r="B2" s="130">
        <v>1</v>
      </c>
      <c r="C2" s="131" t="s">
        <v>171</v>
      </c>
      <c r="D2" s="131" t="s">
        <v>1091</v>
      </c>
      <c r="E2" s="130">
        <f>IF(D2="M",11.52,IF(D2="P",10.58,13.75))</f>
        <v>11.52</v>
      </c>
    </row>
    <row r="3" spans="1:5">
      <c r="B3" s="130">
        <v>2</v>
      </c>
      <c r="C3" s="131" t="s">
        <v>171</v>
      </c>
      <c r="D3" s="131" t="s">
        <v>1091</v>
      </c>
      <c r="E3" s="130">
        <f t="shared" ref="E3:E66" si="0">IF(D3="M",11.52,IF(D3="P",10.58,13.75))</f>
        <v>11.52</v>
      </c>
    </row>
    <row r="4" spans="1:5">
      <c r="B4" s="130">
        <v>3</v>
      </c>
      <c r="C4" s="131" t="s">
        <v>171</v>
      </c>
      <c r="D4" s="131" t="s">
        <v>1092</v>
      </c>
      <c r="E4" s="130">
        <f t="shared" si="0"/>
        <v>13.75</v>
      </c>
    </row>
    <row r="5" spans="1:5">
      <c r="B5" s="130">
        <v>4</v>
      </c>
      <c r="C5" s="131" t="s">
        <v>171</v>
      </c>
      <c r="D5" s="130" t="s">
        <v>1092</v>
      </c>
      <c r="E5" s="130">
        <f t="shared" si="0"/>
        <v>13.75</v>
      </c>
    </row>
    <row r="6" spans="1:5">
      <c r="B6" s="130">
        <v>5</v>
      </c>
      <c r="C6" s="131" t="s">
        <v>171</v>
      </c>
      <c r="D6" s="130" t="s">
        <v>1091</v>
      </c>
      <c r="E6" s="130">
        <f t="shared" si="0"/>
        <v>11.52</v>
      </c>
    </row>
    <row r="7" spans="1:5">
      <c r="B7" s="130">
        <v>6</v>
      </c>
      <c r="C7" s="131" t="s">
        <v>171</v>
      </c>
      <c r="D7" s="130" t="s">
        <v>1091</v>
      </c>
      <c r="E7" s="130">
        <f t="shared" si="0"/>
        <v>11.52</v>
      </c>
    </row>
    <row r="8" spans="1:5">
      <c r="B8" s="130">
        <v>7</v>
      </c>
      <c r="C8" s="131" t="s">
        <v>171</v>
      </c>
      <c r="D8" s="130" t="s">
        <v>1091</v>
      </c>
      <c r="E8" s="130">
        <f t="shared" si="0"/>
        <v>11.52</v>
      </c>
    </row>
    <row r="9" spans="1:5">
      <c r="B9" s="130">
        <v>8</v>
      </c>
      <c r="C9" s="131" t="s">
        <v>171</v>
      </c>
      <c r="D9" s="130" t="s">
        <v>1091</v>
      </c>
      <c r="E9" s="130">
        <f t="shared" si="0"/>
        <v>11.52</v>
      </c>
    </row>
    <row r="10" spans="1:5">
      <c r="B10" s="130">
        <v>9</v>
      </c>
      <c r="C10" s="131" t="s">
        <v>171</v>
      </c>
      <c r="D10" s="130" t="s">
        <v>1091</v>
      </c>
      <c r="E10" s="130">
        <f t="shared" si="0"/>
        <v>11.52</v>
      </c>
    </row>
    <row r="11" spans="1:5">
      <c r="B11" s="130">
        <v>10</v>
      </c>
      <c r="C11" s="131" t="s">
        <v>171</v>
      </c>
      <c r="D11" s="130" t="s">
        <v>1091</v>
      </c>
      <c r="E11" s="130">
        <f t="shared" si="0"/>
        <v>11.52</v>
      </c>
    </row>
    <row r="12" spans="1:5">
      <c r="B12" s="130">
        <v>11</v>
      </c>
      <c r="C12" s="131" t="s">
        <v>171</v>
      </c>
      <c r="D12" s="130" t="s">
        <v>1091</v>
      </c>
      <c r="E12" s="130">
        <f t="shared" si="0"/>
        <v>11.52</v>
      </c>
    </row>
    <row r="13" spans="1:5">
      <c r="B13" s="130">
        <v>12</v>
      </c>
      <c r="C13" s="131" t="s">
        <v>171</v>
      </c>
      <c r="D13" s="130" t="s">
        <v>1091</v>
      </c>
      <c r="E13" s="130">
        <f t="shared" si="0"/>
        <v>11.52</v>
      </c>
    </row>
    <row r="14" spans="1:5">
      <c r="B14" s="130">
        <v>13</v>
      </c>
      <c r="C14" s="131" t="s">
        <v>171</v>
      </c>
      <c r="D14" s="130" t="s">
        <v>1091</v>
      </c>
      <c r="E14" s="130">
        <f t="shared" si="0"/>
        <v>11.52</v>
      </c>
    </row>
    <row r="15" spans="1:5">
      <c r="B15" s="130" t="s">
        <v>1004</v>
      </c>
      <c r="C15" s="131" t="s">
        <v>171</v>
      </c>
      <c r="D15" s="130" t="s">
        <v>1093</v>
      </c>
      <c r="E15" s="130" t="s">
        <v>1094</v>
      </c>
    </row>
    <row r="16" spans="1:5">
      <c r="B16" s="130">
        <v>15</v>
      </c>
      <c r="C16" s="131" t="s">
        <v>171</v>
      </c>
      <c r="D16" s="130" t="s">
        <v>1091</v>
      </c>
      <c r="E16" s="130">
        <f t="shared" si="0"/>
        <v>11.52</v>
      </c>
    </row>
    <row r="17" spans="2:5">
      <c r="B17" s="130">
        <v>16</v>
      </c>
      <c r="C17" s="131" t="s">
        <v>171</v>
      </c>
      <c r="D17" s="130" t="s">
        <v>1091</v>
      </c>
      <c r="E17" s="130">
        <f t="shared" si="0"/>
        <v>11.52</v>
      </c>
    </row>
    <row r="18" spans="2:5">
      <c r="B18" s="130">
        <v>17</v>
      </c>
      <c r="C18" s="131" t="s">
        <v>171</v>
      </c>
      <c r="D18" s="130" t="s">
        <v>1091</v>
      </c>
      <c r="E18" s="130">
        <f t="shared" si="0"/>
        <v>11.52</v>
      </c>
    </row>
    <row r="19" spans="2:5">
      <c r="B19" s="130">
        <v>18</v>
      </c>
      <c r="C19" s="131" t="s">
        <v>171</v>
      </c>
      <c r="D19" s="130" t="s">
        <v>1091</v>
      </c>
      <c r="E19" s="130">
        <f t="shared" si="0"/>
        <v>11.52</v>
      </c>
    </row>
    <row r="20" spans="2:5">
      <c r="B20" s="130">
        <v>19</v>
      </c>
      <c r="C20" s="131" t="s">
        <v>171</v>
      </c>
      <c r="D20" s="130" t="s">
        <v>1091</v>
      </c>
      <c r="E20" s="130">
        <f t="shared" si="0"/>
        <v>11.52</v>
      </c>
    </row>
    <row r="21" spans="2:5">
      <c r="B21" s="130">
        <v>20</v>
      </c>
      <c r="C21" s="131" t="s">
        <v>171</v>
      </c>
      <c r="D21" s="130" t="s">
        <v>1091</v>
      </c>
      <c r="E21" s="130">
        <f t="shared" si="0"/>
        <v>11.52</v>
      </c>
    </row>
    <row r="22" spans="2:5">
      <c r="B22" s="130">
        <v>21</v>
      </c>
      <c r="C22" s="131" t="s">
        <v>171</v>
      </c>
      <c r="D22" s="130" t="s">
        <v>1091</v>
      </c>
      <c r="E22" s="130">
        <f t="shared" si="0"/>
        <v>11.52</v>
      </c>
    </row>
    <row r="23" spans="2:5">
      <c r="B23" s="130">
        <v>22</v>
      </c>
      <c r="C23" s="131" t="s">
        <v>171</v>
      </c>
      <c r="D23" s="130" t="s">
        <v>1091</v>
      </c>
      <c r="E23" s="130">
        <f t="shared" si="0"/>
        <v>11.52</v>
      </c>
    </row>
    <row r="24" spans="2:5">
      <c r="B24" s="130">
        <v>23</v>
      </c>
      <c r="C24" s="131" t="s">
        <v>171</v>
      </c>
      <c r="D24" s="130" t="s">
        <v>1091</v>
      </c>
      <c r="E24" s="130">
        <f t="shared" si="0"/>
        <v>11.52</v>
      </c>
    </row>
    <row r="25" spans="2:5">
      <c r="B25" s="130">
        <v>24</v>
      </c>
      <c r="C25" s="131" t="s">
        <v>171</v>
      </c>
      <c r="D25" s="130" t="s">
        <v>1091</v>
      </c>
      <c r="E25" s="130">
        <f t="shared" si="0"/>
        <v>11.52</v>
      </c>
    </row>
    <row r="26" spans="2:5">
      <c r="B26" s="130">
        <v>25</v>
      </c>
      <c r="C26" s="131" t="s">
        <v>171</v>
      </c>
      <c r="D26" s="130" t="s">
        <v>1091</v>
      </c>
      <c r="E26" s="130">
        <f t="shared" si="0"/>
        <v>11.52</v>
      </c>
    </row>
    <row r="27" spans="2:5">
      <c r="B27" s="130">
        <v>26</v>
      </c>
      <c r="C27" s="131" t="s">
        <v>171</v>
      </c>
      <c r="D27" s="130" t="s">
        <v>1091</v>
      </c>
      <c r="E27" s="130">
        <f t="shared" si="0"/>
        <v>11.52</v>
      </c>
    </row>
    <row r="28" spans="2:5">
      <c r="B28" s="130">
        <v>27</v>
      </c>
      <c r="C28" s="131" t="s">
        <v>171</v>
      </c>
      <c r="D28" s="130" t="s">
        <v>1091</v>
      </c>
      <c r="E28" s="130">
        <f t="shared" si="0"/>
        <v>11.52</v>
      </c>
    </row>
    <row r="29" spans="2:5">
      <c r="B29" s="130">
        <v>28</v>
      </c>
      <c r="C29" s="131" t="s">
        <v>171</v>
      </c>
      <c r="D29" s="130" t="s">
        <v>1092</v>
      </c>
      <c r="E29" s="130">
        <f t="shared" si="0"/>
        <v>13.75</v>
      </c>
    </row>
    <row r="30" spans="2:5">
      <c r="B30" s="130">
        <v>29</v>
      </c>
      <c r="C30" s="131" t="s">
        <v>171</v>
      </c>
      <c r="D30" s="130" t="s">
        <v>1091</v>
      </c>
      <c r="E30" s="130">
        <f t="shared" si="0"/>
        <v>11.52</v>
      </c>
    </row>
    <row r="31" spans="2:5">
      <c r="B31" s="130">
        <v>30</v>
      </c>
      <c r="C31" s="131" t="s">
        <v>171</v>
      </c>
      <c r="D31" s="130" t="s">
        <v>1091</v>
      </c>
      <c r="E31" s="130">
        <f t="shared" si="0"/>
        <v>11.52</v>
      </c>
    </row>
    <row r="32" spans="2:5">
      <c r="B32" s="130">
        <v>31</v>
      </c>
      <c r="C32" s="131" t="s">
        <v>171</v>
      </c>
      <c r="D32" s="130" t="s">
        <v>1091</v>
      </c>
      <c r="E32" s="130">
        <f t="shared" si="0"/>
        <v>11.52</v>
      </c>
    </row>
    <row r="33" spans="2:10">
      <c r="B33" s="130">
        <v>32</v>
      </c>
      <c r="C33" s="131" t="s">
        <v>171</v>
      </c>
      <c r="D33" s="130" t="s">
        <v>1091</v>
      </c>
      <c r="E33" s="130">
        <f t="shared" si="0"/>
        <v>11.52</v>
      </c>
    </row>
    <row r="34" spans="2:10">
      <c r="B34" s="130">
        <v>33</v>
      </c>
      <c r="C34" s="131" t="s">
        <v>171</v>
      </c>
      <c r="D34" s="130" t="s">
        <v>1091</v>
      </c>
      <c r="E34" s="130">
        <f t="shared" si="0"/>
        <v>11.52</v>
      </c>
    </row>
    <row r="35" spans="2:10">
      <c r="B35" s="130">
        <v>34</v>
      </c>
      <c r="C35" s="131" t="s">
        <v>171</v>
      </c>
      <c r="D35" s="130" t="s">
        <v>1091</v>
      </c>
      <c r="E35" s="130">
        <f t="shared" si="0"/>
        <v>11.52</v>
      </c>
    </row>
    <row r="36" spans="2:10">
      <c r="B36" s="130">
        <v>35</v>
      </c>
      <c r="C36" s="131" t="s">
        <v>171</v>
      </c>
      <c r="D36" s="130" t="s">
        <v>1091</v>
      </c>
      <c r="E36" s="130">
        <f t="shared" si="0"/>
        <v>11.52</v>
      </c>
    </row>
    <row r="37" spans="2:10">
      <c r="B37" s="130">
        <v>36</v>
      </c>
      <c r="C37" s="131" t="s">
        <v>171</v>
      </c>
      <c r="D37" s="130" t="s">
        <v>1091</v>
      </c>
      <c r="E37" s="130">
        <f t="shared" si="0"/>
        <v>11.52</v>
      </c>
    </row>
    <row r="38" spans="2:10">
      <c r="B38" s="130">
        <v>37</v>
      </c>
      <c r="C38" s="131" t="s">
        <v>171</v>
      </c>
      <c r="D38" s="130" t="s">
        <v>1091</v>
      </c>
      <c r="E38" s="130">
        <f t="shared" si="0"/>
        <v>11.52</v>
      </c>
    </row>
    <row r="39" spans="2:10">
      <c r="B39" s="130">
        <v>38</v>
      </c>
      <c r="C39" s="131" t="s">
        <v>171</v>
      </c>
      <c r="D39" s="130" t="s">
        <v>1091</v>
      </c>
      <c r="E39" s="130">
        <f t="shared" si="0"/>
        <v>11.52</v>
      </c>
    </row>
    <row r="40" spans="2:10">
      <c r="B40" s="130">
        <v>39</v>
      </c>
      <c r="C40" s="131" t="s">
        <v>171</v>
      </c>
      <c r="D40" s="130" t="s">
        <v>1091</v>
      </c>
      <c r="E40" s="130">
        <f t="shared" si="0"/>
        <v>11.52</v>
      </c>
    </row>
    <row r="41" spans="2:10">
      <c r="B41" s="130">
        <v>40</v>
      </c>
      <c r="C41" s="131" t="s">
        <v>171</v>
      </c>
      <c r="D41" s="130" t="s">
        <v>1091</v>
      </c>
      <c r="E41" s="130">
        <f t="shared" si="0"/>
        <v>11.52</v>
      </c>
    </row>
    <row r="42" spans="2:10">
      <c r="B42" s="130">
        <v>41</v>
      </c>
      <c r="C42" s="131" t="s">
        <v>171</v>
      </c>
      <c r="D42" s="130" t="s">
        <v>1092</v>
      </c>
      <c r="E42" s="130">
        <f t="shared" si="0"/>
        <v>13.75</v>
      </c>
    </row>
    <row r="43" spans="2:10">
      <c r="B43" s="130">
        <v>42</v>
      </c>
      <c r="C43" s="131" t="s">
        <v>171</v>
      </c>
      <c r="D43" s="130" t="s">
        <v>1092</v>
      </c>
      <c r="E43" s="130">
        <f t="shared" si="0"/>
        <v>13.75</v>
      </c>
    </row>
    <row r="44" spans="2:10">
      <c r="B44" s="130">
        <v>43</v>
      </c>
      <c r="C44" s="131" t="s">
        <v>171</v>
      </c>
      <c r="D44" s="130" t="s">
        <v>1091</v>
      </c>
      <c r="E44" s="130">
        <f t="shared" si="0"/>
        <v>11.52</v>
      </c>
    </row>
    <row r="45" spans="2:10">
      <c r="B45" s="130">
        <v>44</v>
      </c>
      <c r="C45" s="131" t="s">
        <v>171</v>
      </c>
      <c r="D45" s="130" t="s">
        <v>1091</v>
      </c>
      <c r="E45" s="130">
        <f t="shared" si="0"/>
        <v>11.52</v>
      </c>
    </row>
    <row r="46" spans="2:10">
      <c r="B46" s="130" t="s">
        <v>1024</v>
      </c>
      <c r="C46" s="131" t="s">
        <v>171</v>
      </c>
      <c r="D46" s="130" t="s">
        <v>1093</v>
      </c>
      <c r="E46" s="130" t="s">
        <v>1094</v>
      </c>
    </row>
    <row r="47" spans="2:10">
      <c r="B47" s="130" t="s">
        <v>1045</v>
      </c>
      <c r="C47" s="131" t="s">
        <v>171</v>
      </c>
      <c r="D47" s="130" t="s">
        <v>1093</v>
      </c>
      <c r="E47" s="130" t="s">
        <v>1094</v>
      </c>
    </row>
    <row r="48" spans="2:10">
      <c r="B48" s="130" t="s">
        <v>208</v>
      </c>
      <c r="C48" s="131" t="s">
        <v>171</v>
      </c>
      <c r="D48" s="130" t="s">
        <v>1093</v>
      </c>
      <c r="E48" s="130" t="s">
        <v>1094</v>
      </c>
      <c r="J48">
        <v>11.52</v>
      </c>
    </row>
    <row r="49" spans="2:5">
      <c r="B49" s="130" t="s">
        <v>245</v>
      </c>
      <c r="C49" s="131" t="s">
        <v>171</v>
      </c>
      <c r="D49" s="130" t="s">
        <v>1095</v>
      </c>
      <c r="E49" s="130" t="s">
        <v>1096</v>
      </c>
    </row>
    <row r="50" spans="2:5">
      <c r="B50" s="130">
        <v>49</v>
      </c>
      <c r="C50" s="131" t="s">
        <v>171</v>
      </c>
      <c r="D50" s="130" t="s">
        <v>1091</v>
      </c>
      <c r="E50" s="130">
        <f t="shared" si="0"/>
        <v>11.52</v>
      </c>
    </row>
    <row r="51" spans="2:5">
      <c r="B51" s="130">
        <v>50</v>
      </c>
      <c r="C51" s="131" t="s">
        <v>171</v>
      </c>
      <c r="D51" s="130" t="s">
        <v>1091</v>
      </c>
      <c r="E51" s="130">
        <f t="shared" si="0"/>
        <v>11.52</v>
      </c>
    </row>
    <row r="52" spans="2:5">
      <c r="B52" s="130">
        <v>51</v>
      </c>
      <c r="C52" s="131" t="s">
        <v>171</v>
      </c>
      <c r="D52" s="130" t="s">
        <v>1091</v>
      </c>
      <c r="E52" s="130">
        <f t="shared" si="0"/>
        <v>11.52</v>
      </c>
    </row>
    <row r="53" spans="2:5">
      <c r="B53" s="130">
        <v>52</v>
      </c>
      <c r="C53" s="131" t="s">
        <v>171</v>
      </c>
      <c r="D53" s="130" t="s">
        <v>1091</v>
      </c>
      <c r="E53" s="130">
        <f t="shared" si="0"/>
        <v>11.52</v>
      </c>
    </row>
    <row r="54" spans="2:5">
      <c r="B54" s="130">
        <v>53</v>
      </c>
      <c r="C54" s="131" t="s">
        <v>171</v>
      </c>
      <c r="D54" s="130" t="s">
        <v>1091</v>
      </c>
      <c r="E54" s="130">
        <f t="shared" si="0"/>
        <v>11.52</v>
      </c>
    </row>
    <row r="55" spans="2:5">
      <c r="B55" s="130">
        <v>54</v>
      </c>
      <c r="C55" s="131" t="s">
        <v>171</v>
      </c>
      <c r="D55" s="130" t="s">
        <v>1091</v>
      </c>
      <c r="E55" s="130">
        <f t="shared" si="0"/>
        <v>11.52</v>
      </c>
    </row>
    <row r="56" spans="2:5">
      <c r="B56" s="130">
        <v>55</v>
      </c>
      <c r="C56" s="131" t="s">
        <v>171</v>
      </c>
      <c r="D56" s="130" t="s">
        <v>1091</v>
      </c>
      <c r="E56" s="130">
        <f t="shared" si="0"/>
        <v>11.52</v>
      </c>
    </row>
    <row r="57" spans="2:5">
      <c r="B57" s="130">
        <v>56</v>
      </c>
      <c r="C57" s="131" t="s">
        <v>171</v>
      </c>
      <c r="D57" s="130" t="s">
        <v>1091</v>
      </c>
      <c r="E57" s="130">
        <f t="shared" si="0"/>
        <v>11.52</v>
      </c>
    </row>
    <row r="58" spans="2:5">
      <c r="B58" s="130">
        <v>57</v>
      </c>
      <c r="C58" s="131" t="s">
        <v>171</v>
      </c>
      <c r="D58" s="130" t="s">
        <v>1091</v>
      </c>
      <c r="E58" s="130">
        <f t="shared" si="0"/>
        <v>11.52</v>
      </c>
    </row>
    <row r="59" spans="2:5">
      <c r="B59" s="130">
        <v>58</v>
      </c>
      <c r="C59" s="131" t="s">
        <v>171</v>
      </c>
      <c r="D59" s="130" t="s">
        <v>1091</v>
      </c>
      <c r="E59" s="130">
        <f t="shared" si="0"/>
        <v>11.52</v>
      </c>
    </row>
    <row r="60" spans="2:5">
      <c r="B60" s="130">
        <v>59</v>
      </c>
      <c r="C60" s="131" t="s">
        <v>171</v>
      </c>
      <c r="D60" s="130" t="s">
        <v>1091</v>
      </c>
      <c r="E60" s="130">
        <f t="shared" si="0"/>
        <v>11.52</v>
      </c>
    </row>
    <row r="61" spans="2:5">
      <c r="B61" s="130">
        <v>60</v>
      </c>
      <c r="C61" s="131" t="s">
        <v>171</v>
      </c>
      <c r="D61" s="130" t="s">
        <v>1091</v>
      </c>
      <c r="E61" s="130">
        <f t="shared" si="0"/>
        <v>11.52</v>
      </c>
    </row>
    <row r="62" spans="2:5">
      <c r="B62" s="130">
        <v>61</v>
      </c>
      <c r="C62" s="131" t="s">
        <v>171</v>
      </c>
      <c r="D62" s="130" t="s">
        <v>1091</v>
      </c>
      <c r="E62" s="130">
        <f t="shared" si="0"/>
        <v>11.52</v>
      </c>
    </row>
    <row r="63" spans="2:5">
      <c r="B63" s="130">
        <v>62</v>
      </c>
      <c r="C63" s="131" t="s">
        <v>171</v>
      </c>
      <c r="D63" s="130" t="s">
        <v>1091</v>
      </c>
      <c r="E63" s="130">
        <f t="shared" si="0"/>
        <v>11.52</v>
      </c>
    </row>
    <row r="64" spans="2:5">
      <c r="B64" s="130">
        <v>63</v>
      </c>
      <c r="C64" s="131" t="s">
        <v>171</v>
      </c>
      <c r="D64" s="130" t="s">
        <v>1091</v>
      </c>
      <c r="E64" s="130">
        <f t="shared" si="0"/>
        <v>11.52</v>
      </c>
    </row>
    <row r="65" spans="2:5">
      <c r="B65" s="130">
        <v>64</v>
      </c>
      <c r="C65" s="131" t="s">
        <v>171</v>
      </c>
      <c r="D65" s="130" t="s">
        <v>1091</v>
      </c>
      <c r="E65" s="130">
        <f t="shared" si="0"/>
        <v>11.52</v>
      </c>
    </row>
    <row r="66" spans="2:5">
      <c r="B66" s="130">
        <v>65</v>
      </c>
      <c r="C66" s="131" t="s">
        <v>171</v>
      </c>
      <c r="D66" s="130" t="s">
        <v>1091</v>
      </c>
      <c r="E66" s="130">
        <f t="shared" si="0"/>
        <v>11.52</v>
      </c>
    </row>
    <row r="67" spans="2:5">
      <c r="B67" s="130">
        <v>66</v>
      </c>
      <c r="C67" s="131" t="s">
        <v>171</v>
      </c>
      <c r="D67" s="130" t="s">
        <v>1091</v>
      </c>
      <c r="E67" s="130">
        <f t="shared" ref="E67:E130" si="1">IF(D67="M",11.52,IF(D67="P",10.58,13.75))</f>
        <v>11.52</v>
      </c>
    </row>
    <row r="68" spans="2:5">
      <c r="B68" s="130">
        <v>67</v>
      </c>
      <c r="C68" s="131" t="s">
        <v>171</v>
      </c>
      <c r="D68" s="130" t="s">
        <v>1091</v>
      </c>
      <c r="E68" s="130">
        <f t="shared" si="1"/>
        <v>11.52</v>
      </c>
    </row>
    <row r="69" spans="2:5">
      <c r="B69" s="130">
        <v>68</v>
      </c>
      <c r="C69" s="131" t="s">
        <v>171</v>
      </c>
      <c r="D69" s="130" t="s">
        <v>1092</v>
      </c>
      <c r="E69" s="130">
        <f t="shared" si="1"/>
        <v>13.75</v>
      </c>
    </row>
    <row r="70" spans="2:5">
      <c r="B70" s="130">
        <v>69</v>
      </c>
      <c r="C70" s="131" t="s">
        <v>171</v>
      </c>
      <c r="D70" s="130" t="s">
        <v>1092</v>
      </c>
      <c r="E70" s="130">
        <f t="shared" si="1"/>
        <v>13.75</v>
      </c>
    </row>
    <row r="71" spans="2:5">
      <c r="B71" s="130">
        <v>70</v>
      </c>
      <c r="C71" s="131" t="s">
        <v>171</v>
      </c>
      <c r="D71" s="130" t="s">
        <v>1092</v>
      </c>
      <c r="E71" s="130">
        <f t="shared" si="1"/>
        <v>13.75</v>
      </c>
    </row>
    <row r="72" spans="2:5">
      <c r="B72" s="130">
        <v>71</v>
      </c>
      <c r="C72" s="131" t="s">
        <v>171</v>
      </c>
      <c r="D72" s="130" t="s">
        <v>1092</v>
      </c>
      <c r="E72" s="130">
        <f t="shared" si="1"/>
        <v>13.75</v>
      </c>
    </row>
    <row r="73" spans="2:5">
      <c r="B73" s="130">
        <v>72</v>
      </c>
      <c r="C73" s="131" t="s">
        <v>171</v>
      </c>
      <c r="D73" s="130" t="s">
        <v>1092</v>
      </c>
      <c r="E73" s="130">
        <f t="shared" si="1"/>
        <v>13.75</v>
      </c>
    </row>
    <row r="74" spans="2:5">
      <c r="B74" s="130" t="s">
        <v>274</v>
      </c>
      <c r="C74" s="131" t="s">
        <v>171</v>
      </c>
      <c r="D74" s="130" t="s">
        <v>1097</v>
      </c>
      <c r="E74" s="130" t="s">
        <v>1098</v>
      </c>
    </row>
    <row r="75" spans="2:5">
      <c r="B75" s="130">
        <v>74</v>
      </c>
      <c r="C75" s="130" t="s">
        <v>178</v>
      </c>
      <c r="D75" s="130" t="s">
        <v>1091</v>
      </c>
      <c r="E75" s="130">
        <f t="shared" si="1"/>
        <v>11.52</v>
      </c>
    </row>
    <row r="76" spans="2:5">
      <c r="B76" s="130">
        <v>75</v>
      </c>
      <c r="C76" s="130" t="s">
        <v>178</v>
      </c>
      <c r="D76" s="130" t="s">
        <v>1091</v>
      </c>
      <c r="E76" s="130">
        <f t="shared" si="1"/>
        <v>11.52</v>
      </c>
    </row>
    <row r="77" spans="2:5">
      <c r="B77" s="130">
        <v>76</v>
      </c>
      <c r="C77" s="130" t="s">
        <v>178</v>
      </c>
      <c r="D77" s="130" t="s">
        <v>1092</v>
      </c>
      <c r="E77" s="130">
        <f t="shared" si="1"/>
        <v>13.75</v>
      </c>
    </row>
    <row r="78" spans="2:5">
      <c r="B78" s="130">
        <v>77</v>
      </c>
      <c r="C78" s="130" t="s">
        <v>178</v>
      </c>
      <c r="D78" s="130" t="s">
        <v>1092</v>
      </c>
      <c r="E78" s="130">
        <f t="shared" si="1"/>
        <v>13.75</v>
      </c>
    </row>
    <row r="79" spans="2:5">
      <c r="B79" s="130">
        <v>78</v>
      </c>
      <c r="C79" s="130" t="s">
        <v>178</v>
      </c>
      <c r="D79" s="130" t="s">
        <v>1091</v>
      </c>
      <c r="E79" s="130">
        <f t="shared" si="1"/>
        <v>11.52</v>
      </c>
    </row>
    <row r="80" spans="2:5">
      <c r="B80" s="130">
        <v>79</v>
      </c>
      <c r="C80" s="130" t="s">
        <v>178</v>
      </c>
      <c r="D80" s="130" t="s">
        <v>1091</v>
      </c>
      <c r="E80" s="130">
        <f t="shared" si="1"/>
        <v>11.52</v>
      </c>
    </row>
    <row r="81" spans="2:5">
      <c r="B81" s="130">
        <v>80</v>
      </c>
      <c r="C81" s="130" t="s">
        <v>178</v>
      </c>
      <c r="D81" s="130" t="s">
        <v>1091</v>
      </c>
      <c r="E81" s="130">
        <f t="shared" si="1"/>
        <v>11.52</v>
      </c>
    </row>
    <row r="82" spans="2:5">
      <c r="B82" s="130">
        <v>81</v>
      </c>
      <c r="C82" s="130" t="s">
        <v>178</v>
      </c>
      <c r="D82" s="130" t="s">
        <v>1091</v>
      </c>
      <c r="E82" s="130">
        <f t="shared" si="1"/>
        <v>11.52</v>
      </c>
    </row>
    <row r="83" spans="2:5">
      <c r="B83" s="130">
        <v>82</v>
      </c>
      <c r="C83" s="130" t="s">
        <v>178</v>
      </c>
      <c r="D83" s="130" t="s">
        <v>1091</v>
      </c>
      <c r="E83" s="130">
        <f t="shared" si="1"/>
        <v>11.52</v>
      </c>
    </row>
    <row r="84" spans="2:5">
      <c r="B84" s="130">
        <v>83</v>
      </c>
      <c r="C84" s="130" t="s">
        <v>178</v>
      </c>
      <c r="D84" s="130" t="s">
        <v>1091</v>
      </c>
      <c r="E84" s="130">
        <f t="shared" si="1"/>
        <v>11.52</v>
      </c>
    </row>
    <row r="85" spans="2:5">
      <c r="B85" s="130">
        <v>84</v>
      </c>
      <c r="C85" s="130" t="s">
        <v>178</v>
      </c>
      <c r="D85" s="130" t="s">
        <v>1091</v>
      </c>
      <c r="E85" s="130">
        <f t="shared" si="1"/>
        <v>11.52</v>
      </c>
    </row>
    <row r="86" spans="2:5">
      <c r="B86" s="130">
        <v>85</v>
      </c>
      <c r="C86" s="130" t="s">
        <v>178</v>
      </c>
      <c r="D86" s="130" t="s">
        <v>1091</v>
      </c>
      <c r="E86" s="130">
        <f t="shared" si="1"/>
        <v>11.52</v>
      </c>
    </row>
    <row r="87" spans="2:5">
      <c r="B87" s="130" t="s">
        <v>305</v>
      </c>
      <c r="C87" s="130" t="s">
        <v>178</v>
      </c>
      <c r="D87" s="130" t="s">
        <v>1093</v>
      </c>
      <c r="E87" s="130" t="s">
        <v>1094</v>
      </c>
    </row>
    <row r="88" spans="2:5">
      <c r="B88" s="130">
        <v>87</v>
      </c>
      <c r="C88" s="130" t="s">
        <v>178</v>
      </c>
      <c r="D88" s="130" t="s">
        <v>1091</v>
      </c>
      <c r="E88" s="130">
        <f t="shared" si="1"/>
        <v>11.52</v>
      </c>
    </row>
    <row r="89" spans="2:5">
      <c r="B89" s="130">
        <v>88</v>
      </c>
      <c r="C89" s="130" t="s">
        <v>178</v>
      </c>
      <c r="D89" s="130" t="s">
        <v>1091</v>
      </c>
      <c r="E89" s="130">
        <f t="shared" si="1"/>
        <v>11.52</v>
      </c>
    </row>
    <row r="90" spans="2:5">
      <c r="B90" s="130">
        <v>89</v>
      </c>
      <c r="C90" s="130" t="s">
        <v>178</v>
      </c>
      <c r="D90" s="130" t="s">
        <v>1091</v>
      </c>
      <c r="E90" s="130">
        <f t="shared" si="1"/>
        <v>11.52</v>
      </c>
    </row>
    <row r="91" spans="2:5">
      <c r="B91" s="130">
        <v>90</v>
      </c>
      <c r="C91" s="130" t="s">
        <v>178</v>
      </c>
      <c r="D91" s="130" t="s">
        <v>1091</v>
      </c>
      <c r="E91" s="130">
        <f t="shared" si="1"/>
        <v>11.52</v>
      </c>
    </row>
    <row r="92" spans="2:5">
      <c r="B92" s="130">
        <v>91</v>
      </c>
      <c r="C92" s="130" t="s">
        <v>178</v>
      </c>
      <c r="D92" s="130" t="s">
        <v>1091</v>
      </c>
      <c r="E92" s="130">
        <f t="shared" si="1"/>
        <v>11.52</v>
      </c>
    </row>
    <row r="93" spans="2:5">
      <c r="B93" s="130">
        <v>92</v>
      </c>
      <c r="C93" s="130" t="s">
        <v>178</v>
      </c>
      <c r="D93" s="130" t="s">
        <v>1091</v>
      </c>
      <c r="E93" s="130">
        <f t="shared" si="1"/>
        <v>11.52</v>
      </c>
    </row>
    <row r="94" spans="2:5">
      <c r="B94" s="130">
        <v>93</v>
      </c>
      <c r="C94" s="130" t="s">
        <v>178</v>
      </c>
      <c r="D94" s="130" t="s">
        <v>1091</v>
      </c>
      <c r="E94" s="130">
        <f t="shared" si="1"/>
        <v>11.52</v>
      </c>
    </row>
    <row r="95" spans="2:5">
      <c r="B95" s="130">
        <v>94</v>
      </c>
      <c r="C95" s="130" t="s">
        <v>178</v>
      </c>
      <c r="D95" s="130" t="s">
        <v>1091</v>
      </c>
      <c r="E95" s="130">
        <f t="shared" si="1"/>
        <v>11.52</v>
      </c>
    </row>
    <row r="96" spans="2:5">
      <c r="B96" s="130">
        <v>95</v>
      </c>
      <c r="C96" s="130" t="s">
        <v>178</v>
      </c>
      <c r="D96" s="130" t="s">
        <v>1091</v>
      </c>
      <c r="E96" s="130">
        <f t="shared" si="1"/>
        <v>11.52</v>
      </c>
    </row>
    <row r="97" spans="2:5">
      <c r="B97" s="130">
        <v>96</v>
      </c>
      <c r="C97" s="130" t="s">
        <v>178</v>
      </c>
      <c r="D97" s="130" t="s">
        <v>1091</v>
      </c>
      <c r="E97" s="130">
        <f t="shared" si="1"/>
        <v>11.52</v>
      </c>
    </row>
    <row r="98" spans="2:5">
      <c r="B98" s="130">
        <v>97</v>
      </c>
      <c r="C98" s="130" t="s">
        <v>178</v>
      </c>
      <c r="D98" s="130" t="s">
        <v>1091</v>
      </c>
      <c r="E98" s="130">
        <f t="shared" si="1"/>
        <v>11.52</v>
      </c>
    </row>
    <row r="99" spans="2:5">
      <c r="B99" s="130">
        <v>98</v>
      </c>
      <c r="C99" s="130" t="s">
        <v>178</v>
      </c>
      <c r="D99" s="130" t="s">
        <v>1091</v>
      </c>
      <c r="E99" s="130">
        <f t="shared" si="1"/>
        <v>11.52</v>
      </c>
    </row>
    <row r="100" spans="2:5">
      <c r="B100" s="130">
        <v>99</v>
      </c>
      <c r="C100" s="130" t="s">
        <v>178</v>
      </c>
      <c r="D100" s="130" t="s">
        <v>1091</v>
      </c>
      <c r="E100" s="130">
        <f t="shared" si="1"/>
        <v>11.52</v>
      </c>
    </row>
    <row r="101" spans="2:5">
      <c r="B101" s="130">
        <v>100</v>
      </c>
      <c r="C101" s="130" t="s">
        <v>178</v>
      </c>
      <c r="D101" s="130" t="s">
        <v>1092</v>
      </c>
      <c r="E101" s="130">
        <f t="shared" si="1"/>
        <v>13.75</v>
      </c>
    </row>
    <row r="102" spans="2:5">
      <c r="B102" s="130">
        <v>101</v>
      </c>
      <c r="C102" s="130" t="s">
        <v>178</v>
      </c>
      <c r="D102" s="130" t="s">
        <v>1091</v>
      </c>
      <c r="E102" s="130">
        <f t="shared" si="1"/>
        <v>11.52</v>
      </c>
    </row>
    <row r="103" spans="2:5">
      <c r="B103" s="130">
        <v>102</v>
      </c>
      <c r="C103" s="130" t="s">
        <v>178</v>
      </c>
      <c r="D103" s="130" t="s">
        <v>1091</v>
      </c>
      <c r="E103" s="130">
        <f t="shared" si="1"/>
        <v>11.52</v>
      </c>
    </row>
    <row r="104" spans="2:5">
      <c r="B104" s="130">
        <v>103</v>
      </c>
      <c r="C104" s="130" t="s">
        <v>178</v>
      </c>
      <c r="D104" s="130" t="s">
        <v>1091</v>
      </c>
      <c r="E104" s="130">
        <f t="shared" si="1"/>
        <v>11.52</v>
      </c>
    </row>
    <row r="105" spans="2:5">
      <c r="B105" s="130">
        <v>104</v>
      </c>
      <c r="C105" s="130" t="s">
        <v>178</v>
      </c>
      <c r="D105" s="130" t="s">
        <v>1091</v>
      </c>
      <c r="E105" s="130">
        <f t="shared" si="1"/>
        <v>11.52</v>
      </c>
    </row>
    <row r="106" spans="2:5">
      <c r="B106" s="130">
        <v>105</v>
      </c>
      <c r="C106" s="130" t="s">
        <v>178</v>
      </c>
      <c r="D106" s="130" t="s">
        <v>1091</v>
      </c>
      <c r="E106" s="130">
        <f t="shared" si="1"/>
        <v>11.52</v>
      </c>
    </row>
    <row r="107" spans="2:5">
      <c r="B107" s="130">
        <v>106</v>
      </c>
      <c r="C107" s="130" t="s">
        <v>178</v>
      </c>
      <c r="D107" s="130" t="s">
        <v>1091</v>
      </c>
      <c r="E107" s="130">
        <f t="shared" si="1"/>
        <v>11.52</v>
      </c>
    </row>
    <row r="108" spans="2:5">
      <c r="B108" s="130">
        <v>107</v>
      </c>
      <c r="C108" s="130" t="s">
        <v>178</v>
      </c>
      <c r="D108" s="130" t="s">
        <v>1091</v>
      </c>
      <c r="E108" s="130">
        <f t="shared" si="1"/>
        <v>11.52</v>
      </c>
    </row>
    <row r="109" spans="2:5">
      <c r="B109" s="130">
        <v>108</v>
      </c>
      <c r="C109" s="130" t="s">
        <v>178</v>
      </c>
      <c r="D109" s="130" t="s">
        <v>1091</v>
      </c>
      <c r="E109" s="130">
        <f t="shared" si="1"/>
        <v>11.52</v>
      </c>
    </row>
    <row r="110" spans="2:5">
      <c r="B110" s="130">
        <v>109</v>
      </c>
      <c r="C110" s="130" t="s">
        <v>178</v>
      </c>
      <c r="D110" s="130" t="s">
        <v>1091</v>
      </c>
      <c r="E110" s="130">
        <f t="shared" si="1"/>
        <v>11.52</v>
      </c>
    </row>
    <row r="111" spans="2:5">
      <c r="B111" s="130">
        <v>110</v>
      </c>
      <c r="C111" s="130" t="s">
        <v>178</v>
      </c>
      <c r="D111" s="130" t="s">
        <v>1091</v>
      </c>
      <c r="E111" s="130">
        <f t="shared" si="1"/>
        <v>11.52</v>
      </c>
    </row>
    <row r="112" spans="2:5">
      <c r="B112" s="130">
        <v>111</v>
      </c>
      <c r="C112" s="130" t="s">
        <v>178</v>
      </c>
      <c r="D112" s="130" t="s">
        <v>1091</v>
      </c>
      <c r="E112" s="130">
        <f t="shared" si="1"/>
        <v>11.52</v>
      </c>
    </row>
    <row r="113" spans="2:5">
      <c r="B113" s="130">
        <v>112</v>
      </c>
      <c r="C113" s="130" t="s">
        <v>178</v>
      </c>
      <c r="D113" s="130" t="s">
        <v>1091</v>
      </c>
      <c r="E113" s="130">
        <f t="shared" si="1"/>
        <v>11.52</v>
      </c>
    </row>
    <row r="114" spans="2:5">
      <c r="B114" s="130">
        <v>113</v>
      </c>
      <c r="C114" s="130" t="s">
        <v>178</v>
      </c>
      <c r="D114" s="130" t="s">
        <v>1092</v>
      </c>
      <c r="E114" s="130">
        <f t="shared" si="1"/>
        <v>13.75</v>
      </c>
    </row>
    <row r="115" spans="2:5">
      <c r="B115" s="130">
        <v>114</v>
      </c>
      <c r="C115" s="130" t="s">
        <v>178</v>
      </c>
      <c r="D115" s="130" t="s">
        <v>1092</v>
      </c>
      <c r="E115" s="130">
        <f t="shared" si="1"/>
        <v>13.75</v>
      </c>
    </row>
    <row r="116" spans="2:5">
      <c r="B116" s="130">
        <v>115</v>
      </c>
      <c r="C116" s="130" t="s">
        <v>178</v>
      </c>
      <c r="D116" s="130" t="s">
        <v>1091</v>
      </c>
      <c r="E116" s="130">
        <f t="shared" si="1"/>
        <v>11.52</v>
      </c>
    </row>
    <row r="117" spans="2:5">
      <c r="B117" s="130">
        <v>116</v>
      </c>
      <c r="C117" s="130" t="s">
        <v>178</v>
      </c>
      <c r="D117" s="130" t="s">
        <v>1091</v>
      </c>
      <c r="E117" s="130">
        <f t="shared" si="1"/>
        <v>11.52</v>
      </c>
    </row>
    <row r="118" spans="2:5">
      <c r="B118" s="130" t="s">
        <v>332</v>
      </c>
      <c r="C118" s="130" t="s">
        <v>178</v>
      </c>
      <c r="D118" s="130" t="s">
        <v>1093</v>
      </c>
      <c r="E118" s="130" t="s">
        <v>1094</v>
      </c>
    </row>
    <row r="119" spans="2:5">
      <c r="B119" s="130" t="s">
        <v>358</v>
      </c>
      <c r="C119" s="130" t="s">
        <v>178</v>
      </c>
      <c r="D119" s="130" t="s">
        <v>1093</v>
      </c>
      <c r="E119" s="130" t="s">
        <v>1094</v>
      </c>
    </row>
    <row r="120" spans="2:5">
      <c r="B120" s="130" t="s">
        <v>386</v>
      </c>
      <c r="C120" s="130" t="s">
        <v>178</v>
      </c>
      <c r="D120" s="130" t="s">
        <v>1093</v>
      </c>
      <c r="E120" s="130" t="s">
        <v>1094</v>
      </c>
    </row>
    <row r="121" spans="2:5">
      <c r="B121" s="130" t="s">
        <v>413</v>
      </c>
      <c r="C121" s="130" t="s">
        <v>178</v>
      </c>
      <c r="D121" s="130" t="s">
        <v>1095</v>
      </c>
      <c r="E121" s="130" t="s">
        <v>1096</v>
      </c>
    </row>
    <row r="122" spans="2:5">
      <c r="B122" s="130">
        <v>121</v>
      </c>
      <c r="C122" s="130" t="s">
        <v>178</v>
      </c>
      <c r="D122" s="130" t="s">
        <v>1091</v>
      </c>
      <c r="E122" s="130">
        <f t="shared" si="1"/>
        <v>11.52</v>
      </c>
    </row>
    <row r="123" spans="2:5">
      <c r="B123" s="130">
        <v>122</v>
      </c>
      <c r="C123" s="130" t="s">
        <v>178</v>
      </c>
      <c r="D123" s="130" t="s">
        <v>1091</v>
      </c>
      <c r="E123" s="130">
        <f t="shared" si="1"/>
        <v>11.52</v>
      </c>
    </row>
    <row r="124" spans="2:5">
      <c r="B124" s="130">
        <v>123</v>
      </c>
      <c r="C124" s="130" t="s">
        <v>178</v>
      </c>
      <c r="D124" s="130" t="s">
        <v>1091</v>
      </c>
      <c r="E124" s="130">
        <f t="shared" si="1"/>
        <v>11.52</v>
      </c>
    </row>
    <row r="125" spans="2:5">
      <c r="B125" s="130">
        <v>124</v>
      </c>
      <c r="C125" s="130" t="s">
        <v>178</v>
      </c>
      <c r="D125" s="130" t="s">
        <v>1091</v>
      </c>
      <c r="E125" s="130">
        <f t="shared" si="1"/>
        <v>11.52</v>
      </c>
    </row>
    <row r="126" spans="2:5">
      <c r="B126" s="130">
        <v>125</v>
      </c>
      <c r="C126" s="130" t="s">
        <v>178</v>
      </c>
      <c r="D126" s="130" t="s">
        <v>1091</v>
      </c>
      <c r="E126" s="130">
        <f t="shared" si="1"/>
        <v>11.52</v>
      </c>
    </row>
    <row r="127" spans="2:5">
      <c r="B127" s="130">
        <v>126</v>
      </c>
      <c r="C127" s="130" t="s">
        <v>178</v>
      </c>
      <c r="D127" s="130" t="s">
        <v>1091</v>
      </c>
      <c r="E127" s="130">
        <f t="shared" si="1"/>
        <v>11.52</v>
      </c>
    </row>
    <row r="128" spans="2:5">
      <c r="B128" s="130">
        <v>127</v>
      </c>
      <c r="C128" s="130" t="s">
        <v>178</v>
      </c>
      <c r="D128" s="130" t="s">
        <v>1091</v>
      </c>
      <c r="E128" s="130">
        <f t="shared" si="1"/>
        <v>11.52</v>
      </c>
    </row>
    <row r="129" spans="2:5">
      <c r="B129" s="130">
        <v>128</v>
      </c>
      <c r="C129" s="130" t="s">
        <v>178</v>
      </c>
      <c r="D129" s="130" t="s">
        <v>1091</v>
      </c>
      <c r="E129" s="130">
        <f t="shared" si="1"/>
        <v>11.52</v>
      </c>
    </row>
    <row r="130" spans="2:5">
      <c r="B130" s="130">
        <v>129</v>
      </c>
      <c r="C130" s="130" t="s">
        <v>178</v>
      </c>
      <c r="D130" s="130" t="s">
        <v>1091</v>
      </c>
      <c r="E130" s="130">
        <f t="shared" si="1"/>
        <v>11.52</v>
      </c>
    </row>
    <row r="131" spans="2:5">
      <c r="B131" s="130">
        <v>130</v>
      </c>
      <c r="C131" s="130" t="s">
        <v>178</v>
      </c>
      <c r="D131" s="130" t="s">
        <v>1091</v>
      </c>
      <c r="E131" s="130">
        <f t="shared" ref="E131:E194" si="2">IF(D131="M",11.52,IF(D131="P",10.58,13.75))</f>
        <v>11.52</v>
      </c>
    </row>
    <row r="132" spans="2:5">
      <c r="B132" s="130">
        <v>131</v>
      </c>
      <c r="C132" s="130" t="s">
        <v>178</v>
      </c>
      <c r="D132" s="130" t="s">
        <v>1091</v>
      </c>
      <c r="E132" s="130">
        <f t="shared" si="2"/>
        <v>11.52</v>
      </c>
    </row>
    <row r="133" spans="2:5">
      <c r="B133" s="130">
        <v>132</v>
      </c>
      <c r="C133" s="130" t="s">
        <v>178</v>
      </c>
      <c r="D133" s="130" t="s">
        <v>1091</v>
      </c>
      <c r="E133" s="130">
        <f t="shared" si="2"/>
        <v>11.52</v>
      </c>
    </row>
    <row r="134" spans="2:5">
      <c r="B134" s="130">
        <v>133</v>
      </c>
      <c r="C134" s="130" t="s">
        <v>178</v>
      </c>
      <c r="D134" s="130" t="s">
        <v>1091</v>
      </c>
      <c r="E134" s="130">
        <f t="shared" si="2"/>
        <v>11.52</v>
      </c>
    </row>
    <row r="135" spans="2:5">
      <c r="B135" s="130">
        <v>134</v>
      </c>
      <c r="C135" s="130" t="s">
        <v>178</v>
      </c>
      <c r="D135" s="130" t="s">
        <v>1091</v>
      </c>
      <c r="E135" s="130">
        <f t="shared" si="2"/>
        <v>11.52</v>
      </c>
    </row>
    <row r="136" spans="2:5">
      <c r="B136" s="130">
        <v>135</v>
      </c>
      <c r="C136" s="130" t="s">
        <v>178</v>
      </c>
      <c r="D136" s="130" t="s">
        <v>1091</v>
      </c>
      <c r="E136" s="130">
        <f t="shared" si="2"/>
        <v>11.52</v>
      </c>
    </row>
    <row r="137" spans="2:5">
      <c r="B137" s="130">
        <v>136</v>
      </c>
      <c r="C137" s="130" t="s">
        <v>178</v>
      </c>
      <c r="D137" s="130" t="s">
        <v>1091</v>
      </c>
      <c r="E137" s="130">
        <f t="shared" si="2"/>
        <v>11.52</v>
      </c>
    </row>
    <row r="138" spans="2:5">
      <c r="B138" s="130">
        <v>137</v>
      </c>
      <c r="C138" s="130" t="s">
        <v>178</v>
      </c>
      <c r="D138" s="130" t="s">
        <v>1091</v>
      </c>
      <c r="E138" s="130">
        <f t="shared" si="2"/>
        <v>11.52</v>
      </c>
    </row>
    <row r="139" spans="2:5">
      <c r="B139" s="130">
        <v>138</v>
      </c>
      <c r="C139" s="130" t="s">
        <v>178</v>
      </c>
      <c r="D139" s="130" t="s">
        <v>1091</v>
      </c>
      <c r="E139" s="130">
        <f t="shared" si="2"/>
        <v>11.52</v>
      </c>
    </row>
    <row r="140" spans="2:5">
      <c r="B140" s="130">
        <v>139</v>
      </c>
      <c r="C140" s="130" t="s">
        <v>178</v>
      </c>
      <c r="D140" s="130" t="s">
        <v>1091</v>
      </c>
      <c r="E140" s="130">
        <f t="shared" si="2"/>
        <v>11.52</v>
      </c>
    </row>
    <row r="141" spans="2:5">
      <c r="B141" s="130">
        <v>140</v>
      </c>
      <c r="C141" s="130" t="s">
        <v>178</v>
      </c>
      <c r="D141" s="130" t="s">
        <v>1092</v>
      </c>
      <c r="E141" s="130">
        <f t="shared" si="2"/>
        <v>13.75</v>
      </c>
    </row>
    <row r="142" spans="2:5">
      <c r="B142" s="130">
        <v>141</v>
      </c>
      <c r="C142" s="130" t="s">
        <v>178</v>
      </c>
      <c r="D142" s="130" t="s">
        <v>1092</v>
      </c>
      <c r="E142" s="130">
        <f t="shared" si="2"/>
        <v>13.75</v>
      </c>
    </row>
    <row r="143" spans="2:5">
      <c r="B143" s="130">
        <v>142</v>
      </c>
      <c r="C143" s="130" t="s">
        <v>178</v>
      </c>
      <c r="D143" s="130" t="s">
        <v>1092</v>
      </c>
      <c r="E143" s="130">
        <f t="shared" si="2"/>
        <v>13.75</v>
      </c>
    </row>
    <row r="144" spans="2:5">
      <c r="B144" s="130">
        <v>143</v>
      </c>
      <c r="C144" s="130" t="s">
        <v>178</v>
      </c>
      <c r="D144" s="130" t="s">
        <v>1092</v>
      </c>
      <c r="E144" s="130">
        <f t="shared" si="2"/>
        <v>13.75</v>
      </c>
    </row>
    <row r="145" spans="2:5">
      <c r="B145" s="130">
        <v>144</v>
      </c>
      <c r="C145" s="130" t="s">
        <v>178</v>
      </c>
      <c r="D145" s="130" t="s">
        <v>1091</v>
      </c>
      <c r="E145" s="130">
        <f t="shared" si="2"/>
        <v>11.52</v>
      </c>
    </row>
    <row r="146" spans="2:5">
      <c r="B146" s="130" t="s">
        <v>434</v>
      </c>
      <c r="C146" s="130" t="s">
        <v>178</v>
      </c>
      <c r="D146" s="130" t="s">
        <v>1097</v>
      </c>
      <c r="E146" s="130" t="s">
        <v>1098</v>
      </c>
    </row>
    <row r="147" spans="2:5">
      <c r="B147" s="130">
        <v>146</v>
      </c>
      <c r="C147" s="130" t="s">
        <v>221</v>
      </c>
      <c r="D147" s="130" t="s">
        <v>1091</v>
      </c>
      <c r="E147" s="130">
        <f t="shared" si="2"/>
        <v>11.52</v>
      </c>
    </row>
    <row r="148" spans="2:5">
      <c r="B148" s="130">
        <v>147</v>
      </c>
      <c r="C148" s="130" t="s">
        <v>221</v>
      </c>
      <c r="D148" s="130" t="s">
        <v>1091</v>
      </c>
      <c r="E148" s="130">
        <f t="shared" si="2"/>
        <v>11.52</v>
      </c>
    </row>
    <row r="149" spans="2:5">
      <c r="B149" s="130">
        <v>148</v>
      </c>
      <c r="C149" s="130" t="s">
        <v>221</v>
      </c>
      <c r="D149" s="130" t="s">
        <v>1092</v>
      </c>
      <c r="E149" s="130">
        <f t="shared" si="2"/>
        <v>13.75</v>
      </c>
    </row>
    <row r="150" spans="2:5">
      <c r="B150" s="130">
        <v>149</v>
      </c>
      <c r="C150" s="130" t="s">
        <v>221</v>
      </c>
      <c r="D150" s="130" t="s">
        <v>1092</v>
      </c>
      <c r="E150" s="130">
        <f t="shared" si="2"/>
        <v>13.75</v>
      </c>
    </row>
    <row r="151" spans="2:5">
      <c r="B151" s="130">
        <v>150</v>
      </c>
      <c r="C151" s="130" t="s">
        <v>221</v>
      </c>
      <c r="D151" s="130" t="s">
        <v>1091</v>
      </c>
      <c r="E151" s="130">
        <f t="shared" si="2"/>
        <v>11.52</v>
      </c>
    </row>
    <row r="152" spans="2:5">
      <c r="B152" s="130">
        <v>151</v>
      </c>
      <c r="C152" s="130" t="s">
        <v>221</v>
      </c>
      <c r="D152" s="130" t="s">
        <v>1091</v>
      </c>
      <c r="E152" s="130">
        <f t="shared" si="2"/>
        <v>11.52</v>
      </c>
    </row>
    <row r="153" spans="2:5">
      <c r="B153" s="130">
        <v>152</v>
      </c>
      <c r="C153" s="130" t="s">
        <v>221</v>
      </c>
      <c r="D153" s="130" t="s">
        <v>1091</v>
      </c>
      <c r="E153" s="130">
        <f t="shared" si="2"/>
        <v>11.52</v>
      </c>
    </row>
    <row r="154" spans="2:5">
      <c r="B154" s="130">
        <v>153</v>
      </c>
      <c r="C154" s="130" t="s">
        <v>221</v>
      </c>
      <c r="D154" s="130" t="s">
        <v>1091</v>
      </c>
      <c r="E154" s="130">
        <f t="shared" si="2"/>
        <v>11.52</v>
      </c>
    </row>
    <row r="155" spans="2:5">
      <c r="B155" s="130" t="s">
        <v>951</v>
      </c>
      <c r="C155" s="130" t="s">
        <v>221</v>
      </c>
      <c r="D155" s="130" t="s">
        <v>1093</v>
      </c>
      <c r="E155" s="130" t="s">
        <v>1094</v>
      </c>
    </row>
    <row r="156" spans="2:5">
      <c r="B156" s="130">
        <v>155</v>
      </c>
      <c r="C156" s="130" t="s">
        <v>221</v>
      </c>
      <c r="D156" s="130" t="s">
        <v>1091</v>
      </c>
      <c r="E156" s="130">
        <f t="shared" si="2"/>
        <v>11.52</v>
      </c>
    </row>
    <row r="157" spans="2:5">
      <c r="B157" s="130">
        <v>156</v>
      </c>
      <c r="C157" s="130" t="s">
        <v>221</v>
      </c>
      <c r="D157" s="130" t="s">
        <v>1091</v>
      </c>
      <c r="E157" s="130">
        <f t="shared" si="2"/>
        <v>11.52</v>
      </c>
    </row>
    <row r="158" spans="2:5">
      <c r="B158" s="130" t="s">
        <v>884</v>
      </c>
      <c r="C158" s="130" t="s">
        <v>221</v>
      </c>
      <c r="D158" s="130" t="s">
        <v>1093</v>
      </c>
      <c r="E158" s="130" t="s">
        <v>1094</v>
      </c>
    </row>
    <row r="159" spans="2:5">
      <c r="B159" s="130">
        <v>158</v>
      </c>
      <c r="C159" s="130" t="s">
        <v>221</v>
      </c>
      <c r="D159" s="130" t="s">
        <v>1091</v>
      </c>
      <c r="E159" s="130">
        <f t="shared" si="2"/>
        <v>11.52</v>
      </c>
    </row>
    <row r="160" spans="2:5">
      <c r="B160" s="130">
        <v>159</v>
      </c>
      <c r="C160" s="130" t="s">
        <v>221</v>
      </c>
      <c r="D160" s="130" t="s">
        <v>1091</v>
      </c>
      <c r="E160" s="130">
        <f t="shared" si="2"/>
        <v>11.52</v>
      </c>
    </row>
    <row r="161" spans="2:5">
      <c r="B161" s="130">
        <v>160</v>
      </c>
      <c r="C161" s="130" t="s">
        <v>221</v>
      </c>
      <c r="D161" s="130" t="s">
        <v>1091</v>
      </c>
      <c r="E161" s="130">
        <f t="shared" si="2"/>
        <v>11.52</v>
      </c>
    </row>
    <row r="162" spans="2:5">
      <c r="B162" s="130">
        <v>161</v>
      </c>
      <c r="C162" s="130" t="s">
        <v>221</v>
      </c>
      <c r="D162" s="130" t="s">
        <v>1091</v>
      </c>
      <c r="E162" s="130">
        <f t="shared" si="2"/>
        <v>11.52</v>
      </c>
    </row>
    <row r="163" spans="2:5">
      <c r="B163" s="130">
        <v>162</v>
      </c>
      <c r="C163" s="130" t="s">
        <v>221</v>
      </c>
      <c r="D163" s="130" t="s">
        <v>1091</v>
      </c>
      <c r="E163" s="130">
        <f t="shared" si="2"/>
        <v>11.52</v>
      </c>
    </row>
    <row r="164" spans="2:5">
      <c r="B164" s="130">
        <v>163</v>
      </c>
      <c r="C164" s="130" t="s">
        <v>221</v>
      </c>
      <c r="D164" s="130" t="s">
        <v>1091</v>
      </c>
      <c r="E164" s="130">
        <f t="shared" si="2"/>
        <v>11.52</v>
      </c>
    </row>
    <row r="165" spans="2:5">
      <c r="B165" s="130">
        <v>164</v>
      </c>
      <c r="C165" s="130" t="s">
        <v>221</v>
      </c>
      <c r="D165" s="130" t="s">
        <v>1092</v>
      </c>
      <c r="E165" s="130">
        <f t="shared" si="2"/>
        <v>13.75</v>
      </c>
    </row>
    <row r="166" spans="2:5">
      <c r="B166" s="130">
        <v>165</v>
      </c>
      <c r="C166" s="130" t="s">
        <v>221</v>
      </c>
      <c r="D166" s="130" t="s">
        <v>1091</v>
      </c>
      <c r="E166" s="130">
        <f t="shared" si="2"/>
        <v>11.52</v>
      </c>
    </row>
    <row r="167" spans="2:5">
      <c r="B167" s="130">
        <v>166</v>
      </c>
      <c r="C167" s="130" t="s">
        <v>221</v>
      </c>
      <c r="D167" s="130" t="s">
        <v>1091</v>
      </c>
      <c r="E167" s="130">
        <f t="shared" si="2"/>
        <v>11.52</v>
      </c>
    </row>
    <row r="168" spans="2:5">
      <c r="B168" s="130">
        <v>167</v>
      </c>
      <c r="C168" s="130" t="s">
        <v>221</v>
      </c>
      <c r="D168" s="130" t="s">
        <v>1091</v>
      </c>
      <c r="E168" s="130">
        <f t="shared" si="2"/>
        <v>11.52</v>
      </c>
    </row>
    <row r="169" spans="2:5">
      <c r="B169" s="130">
        <v>168</v>
      </c>
      <c r="C169" s="130" t="s">
        <v>221</v>
      </c>
      <c r="D169" s="130" t="s">
        <v>1091</v>
      </c>
      <c r="E169" s="130">
        <f t="shared" si="2"/>
        <v>11.52</v>
      </c>
    </row>
    <row r="170" spans="2:5">
      <c r="B170" s="130">
        <v>169</v>
      </c>
      <c r="C170" s="130" t="s">
        <v>221</v>
      </c>
      <c r="D170" s="130" t="s">
        <v>1091</v>
      </c>
      <c r="E170" s="130">
        <f t="shared" si="2"/>
        <v>11.52</v>
      </c>
    </row>
    <row r="171" spans="2:5">
      <c r="B171" s="130">
        <v>170</v>
      </c>
      <c r="C171" s="130" t="s">
        <v>221</v>
      </c>
      <c r="D171" s="130" t="s">
        <v>1091</v>
      </c>
      <c r="E171" s="130">
        <f t="shared" si="2"/>
        <v>11.52</v>
      </c>
    </row>
    <row r="172" spans="2:5">
      <c r="B172" s="130">
        <v>171</v>
      </c>
      <c r="C172" s="130" t="s">
        <v>221</v>
      </c>
      <c r="D172" s="130" t="s">
        <v>1091</v>
      </c>
      <c r="E172" s="130">
        <f t="shared" si="2"/>
        <v>11.52</v>
      </c>
    </row>
    <row r="173" spans="2:5">
      <c r="B173" s="130">
        <v>172</v>
      </c>
      <c r="C173" s="130" t="s">
        <v>221</v>
      </c>
      <c r="D173" s="130" t="s">
        <v>1092</v>
      </c>
      <c r="E173" s="130">
        <f t="shared" si="2"/>
        <v>13.75</v>
      </c>
    </row>
    <row r="174" spans="2:5">
      <c r="B174" s="130">
        <v>173</v>
      </c>
      <c r="C174" s="130" t="s">
        <v>221</v>
      </c>
      <c r="D174" s="130" t="s">
        <v>1092</v>
      </c>
      <c r="E174" s="130">
        <f t="shared" si="2"/>
        <v>13.75</v>
      </c>
    </row>
    <row r="175" spans="2:5">
      <c r="B175" s="130">
        <v>174</v>
      </c>
      <c r="C175" s="130" t="s">
        <v>221</v>
      </c>
      <c r="D175" s="130" t="s">
        <v>1091</v>
      </c>
      <c r="E175" s="130">
        <f t="shared" si="2"/>
        <v>11.52</v>
      </c>
    </row>
    <row r="176" spans="2:5">
      <c r="B176" s="130">
        <v>175</v>
      </c>
      <c r="C176" s="130" t="s">
        <v>221</v>
      </c>
      <c r="D176" s="130" t="s">
        <v>1091</v>
      </c>
      <c r="E176" s="130">
        <f t="shared" si="2"/>
        <v>11.52</v>
      </c>
    </row>
    <row r="177" spans="2:5">
      <c r="B177" s="130">
        <v>176</v>
      </c>
      <c r="C177" s="130" t="s">
        <v>221</v>
      </c>
      <c r="D177" s="130" t="s">
        <v>1091</v>
      </c>
      <c r="E177" s="130">
        <f t="shared" si="2"/>
        <v>11.52</v>
      </c>
    </row>
    <row r="178" spans="2:5">
      <c r="B178" s="130">
        <v>177</v>
      </c>
      <c r="C178" s="130" t="s">
        <v>221</v>
      </c>
      <c r="D178" s="130" t="s">
        <v>1091</v>
      </c>
      <c r="E178" s="130">
        <f t="shared" si="2"/>
        <v>11.52</v>
      </c>
    </row>
    <row r="179" spans="2:5">
      <c r="B179" s="130">
        <v>178</v>
      </c>
      <c r="C179" s="130" t="s">
        <v>221</v>
      </c>
      <c r="D179" s="130" t="s">
        <v>1091</v>
      </c>
      <c r="E179" s="130">
        <f t="shared" si="2"/>
        <v>11.52</v>
      </c>
    </row>
    <row r="180" spans="2:5">
      <c r="B180" s="130">
        <v>179</v>
      </c>
      <c r="C180" s="130" t="s">
        <v>221</v>
      </c>
      <c r="D180" s="130" t="s">
        <v>1091</v>
      </c>
      <c r="E180" s="130">
        <f t="shared" si="2"/>
        <v>11.52</v>
      </c>
    </row>
    <row r="181" spans="2:5">
      <c r="B181" s="130">
        <v>180</v>
      </c>
      <c r="C181" s="130" t="s">
        <v>221</v>
      </c>
      <c r="D181" s="130" t="s">
        <v>1092</v>
      </c>
      <c r="E181" s="130">
        <f t="shared" si="2"/>
        <v>13.75</v>
      </c>
    </row>
    <row r="182" spans="2:5">
      <c r="B182" s="130">
        <v>181</v>
      </c>
      <c r="C182" s="130" t="s">
        <v>221</v>
      </c>
      <c r="D182" s="130" t="s">
        <v>1092</v>
      </c>
      <c r="E182" s="130">
        <f t="shared" si="2"/>
        <v>13.75</v>
      </c>
    </row>
    <row r="183" spans="2:5">
      <c r="B183" s="130">
        <v>182</v>
      </c>
      <c r="C183" s="130" t="s">
        <v>221</v>
      </c>
      <c r="D183" s="130" t="s">
        <v>1092</v>
      </c>
      <c r="E183" s="130">
        <f t="shared" si="2"/>
        <v>13.75</v>
      </c>
    </row>
    <row r="184" spans="2:5">
      <c r="B184" s="130">
        <v>183</v>
      </c>
      <c r="C184" s="130" t="s">
        <v>221</v>
      </c>
      <c r="D184" s="130" t="s">
        <v>1092</v>
      </c>
      <c r="E184" s="130">
        <f t="shared" si="2"/>
        <v>13.75</v>
      </c>
    </row>
    <row r="185" spans="2:5">
      <c r="B185" s="130" t="s">
        <v>1099</v>
      </c>
      <c r="C185" s="130" t="s">
        <v>221</v>
      </c>
      <c r="D185" s="130" t="s">
        <v>1093</v>
      </c>
      <c r="E185" s="130" t="s">
        <v>1094</v>
      </c>
    </row>
    <row r="186" spans="2:5">
      <c r="B186" s="130" t="s">
        <v>1100</v>
      </c>
      <c r="C186" s="130" t="s">
        <v>221</v>
      </c>
      <c r="D186" s="130" t="s">
        <v>1093</v>
      </c>
      <c r="E186" s="130" t="s">
        <v>1094</v>
      </c>
    </row>
    <row r="187" spans="2:5">
      <c r="B187" s="130" t="s">
        <v>1101</v>
      </c>
      <c r="C187" s="130" t="s">
        <v>221</v>
      </c>
      <c r="D187" s="130" t="s">
        <v>1093</v>
      </c>
      <c r="E187" s="130" t="s">
        <v>1094</v>
      </c>
    </row>
    <row r="188" spans="2:5">
      <c r="B188" s="130" t="s">
        <v>917</v>
      </c>
      <c r="C188" s="130" t="s">
        <v>221</v>
      </c>
      <c r="D188" s="130" t="s">
        <v>1095</v>
      </c>
      <c r="E188" s="130" t="s">
        <v>1096</v>
      </c>
    </row>
    <row r="189" spans="2:5">
      <c r="B189" s="130">
        <v>188</v>
      </c>
      <c r="C189" s="130" t="s">
        <v>162</v>
      </c>
      <c r="D189" s="130" t="s">
        <v>1091</v>
      </c>
      <c r="E189" s="130">
        <f t="shared" si="2"/>
        <v>11.52</v>
      </c>
    </row>
    <row r="190" spans="2:5">
      <c r="B190" s="130">
        <v>189</v>
      </c>
      <c r="C190" s="130" t="s">
        <v>162</v>
      </c>
      <c r="D190" s="130" t="s">
        <v>1091</v>
      </c>
      <c r="E190" s="130">
        <f t="shared" si="2"/>
        <v>11.52</v>
      </c>
    </row>
    <row r="191" spans="2:5">
      <c r="B191" s="130">
        <v>190</v>
      </c>
      <c r="C191" s="130" t="s">
        <v>162</v>
      </c>
      <c r="D191" s="130" t="s">
        <v>1092</v>
      </c>
      <c r="E191" s="130">
        <f t="shared" si="2"/>
        <v>13.75</v>
      </c>
    </row>
    <row r="192" spans="2:5">
      <c r="B192" s="130">
        <v>191</v>
      </c>
      <c r="C192" s="130" t="s">
        <v>162</v>
      </c>
      <c r="D192" s="130" t="s">
        <v>1092</v>
      </c>
      <c r="E192" s="130">
        <f t="shared" si="2"/>
        <v>13.75</v>
      </c>
    </row>
    <row r="193" spans="2:5">
      <c r="B193" s="130">
        <v>192</v>
      </c>
      <c r="C193" s="130" t="s">
        <v>162</v>
      </c>
      <c r="D193" s="130" t="s">
        <v>1091</v>
      </c>
      <c r="E193" s="130">
        <f t="shared" si="2"/>
        <v>11.52</v>
      </c>
    </row>
    <row r="194" spans="2:5">
      <c r="B194" s="130">
        <v>193</v>
      </c>
      <c r="C194" s="130" t="s">
        <v>162</v>
      </c>
      <c r="D194" s="130" t="s">
        <v>1091</v>
      </c>
      <c r="E194" s="130">
        <f t="shared" si="2"/>
        <v>11.52</v>
      </c>
    </row>
    <row r="195" spans="2:5">
      <c r="B195" s="130">
        <v>194</v>
      </c>
      <c r="C195" s="130" t="s">
        <v>162</v>
      </c>
      <c r="D195" s="130" t="s">
        <v>1091</v>
      </c>
      <c r="E195" s="130">
        <f t="shared" ref="E195:E258" si="3">IF(D195="M",11.52,IF(D195="P",10.58,13.75))</f>
        <v>11.52</v>
      </c>
    </row>
    <row r="196" spans="2:5">
      <c r="B196" s="130">
        <v>195</v>
      </c>
      <c r="C196" s="130" t="s">
        <v>162</v>
      </c>
      <c r="D196" s="130" t="s">
        <v>1091</v>
      </c>
      <c r="E196" s="130">
        <f t="shared" si="3"/>
        <v>11.52</v>
      </c>
    </row>
    <row r="197" spans="2:5">
      <c r="B197" s="130" t="s">
        <v>745</v>
      </c>
      <c r="C197" s="130" t="s">
        <v>162</v>
      </c>
      <c r="D197" s="130" t="s">
        <v>1093</v>
      </c>
      <c r="E197" s="130" t="s">
        <v>1094</v>
      </c>
    </row>
    <row r="198" spans="2:5">
      <c r="B198" s="130">
        <v>197</v>
      </c>
      <c r="C198" s="130" t="s">
        <v>162</v>
      </c>
      <c r="D198" s="130" t="s">
        <v>1091</v>
      </c>
      <c r="E198" s="130">
        <f t="shared" si="3"/>
        <v>11.52</v>
      </c>
    </row>
    <row r="199" spans="2:5">
      <c r="B199" s="130">
        <v>198</v>
      </c>
      <c r="C199" s="130" t="s">
        <v>162</v>
      </c>
      <c r="D199" s="130" t="s">
        <v>1091</v>
      </c>
      <c r="E199" s="130">
        <f t="shared" si="3"/>
        <v>11.52</v>
      </c>
    </row>
    <row r="200" spans="2:5">
      <c r="B200" s="130" t="s">
        <v>769</v>
      </c>
      <c r="C200" s="130" t="s">
        <v>162</v>
      </c>
      <c r="D200" s="130" t="s">
        <v>1093</v>
      </c>
      <c r="E200" s="130" t="s">
        <v>1094</v>
      </c>
    </row>
    <row r="201" spans="2:5">
      <c r="B201" s="130">
        <v>200</v>
      </c>
      <c r="C201" s="130" t="s">
        <v>162</v>
      </c>
      <c r="D201" s="130" t="s">
        <v>1091</v>
      </c>
      <c r="E201" s="130">
        <f t="shared" si="3"/>
        <v>11.52</v>
      </c>
    </row>
    <row r="202" spans="2:5">
      <c r="B202" s="130">
        <v>201</v>
      </c>
      <c r="C202" s="130" t="s">
        <v>162</v>
      </c>
      <c r="D202" s="130" t="s">
        <v>1091</v>
      </c>
      <c r="E202" s="130">
        <f t="shared" si="3"/>
        <v>11.52</v>
      </c>
    </row>
    <row r="203" spans="2:5">
      <c r="B203" s="130">
        <v>202</v>
      </c>
      <c r="C203" s="130" t="s">
        <v>162</v>
      </c>
      <c r="D203" s="130" t="s">
        <v>1091</v>
      </c>
      <c r="E203" s="130">
        <f t="shared" si="3"/>
        <v>11.52</v>
      </c>
    </row>
    <row r="204" spans="2:5">
      <c r="B204" s="130">
        <v>203</v>
      </c>
      <c r="C204" s="130" t="s">
        <v>162</v>
      </c>
      <c r="D204" s="130" t="s">
        <v>1091</v>
      </c>
      <c r="E204" s="130">
        <f t="shared" si="3"/>
        <v>11.52</v>
      </c>
    </row>
    <row r="205" spans="2:5">
      <c r="B205" s="130">
        <v>204</v>
      </c>
      <c r="C205" s="130" t="s">
        <v>162</v>
      </c>
      <c r="D205" s="130" t="s">
        <v>1091</v>
      </c>
      <c r="E205" s="130">
        <f t="shared" si="3"/>
        <v>11.52</v>
      </c>
    </row>
    <row r="206" spans="2:5">
      <c r="B206" s="130">
        <v>205</v>
      </c>
      <c r="C206" s="130" t="s">
        <v>162</v>
      </c>
      <c r="D206" s="130" t="s">
        <v>1091</v>
      </c>
      <c r="E206" s="130">
        <f t="shared" si="3"/>
        <v>11.52</v>
      </c>
    </row>
    <row r="207" spans="2:5">
      <c r="B207" s="130">
        <v>206</v>
      </c>
      <c r="C207" s="130" t="s">
        <v>162</v>
      </c>
      <c r="D207" s="130" t="s">
        <v>1091</v>
      </c>
      <c r="E207" s="130">
        <f t="shared" si="3"/>
        <v>11.52</v>
      </c>
    </row>
    <row r="208" spans="2:5">
      <c r="B208" s="130">
        <v>207</v>
      </c>
      <c r="C208" s="130" t="s">
        <v>162</v>
      </c>
      <c r="D208" s="130" t="s">
        <v>1091</v>
      </c>
      <c r="E208" s="130">
        <f t="shared" si="3"/>
        <v>11.52</v>
      </c>
    </row>
    <row r="209" spans="2:5">
      <c r="B209" s="130">
        <v>208</v>
      </c>
      <c r="C209" s="130" t="s">
        <v>162</v>
      </c>
      <c r="D209" s="130" t="s">
        <v>1091</v>
      </c>
      <c r="E209" s="130">
        <f t="shared" si="3"/>
        <v>11.52</v>
      </c>
    </row>
    <row r="210" spans="2:5">
      <c r="B210" s="130">
        <v>209</v>
      </c>
      <c r="C210" s="130" t="s">
        <v>162</v>
      </c>
      <c r="D210" s="130" t="s">
        <v>1091</v>
      </c>
      <c r="E210" s="130">
        <f t="shared" si="3"/>
        <v>11.52</v>
      </c>
    </row>
    <row r="211" spans="2:5">
      <c r="B211" s="130">
        <v>210</v>
      </c>
      <c r="C211" s="130" t="s">
        <v>162</v>
      </c>
      <c r="D211" s="130" t="s">
        <v>1091</v>
      </c>
      <c r="E211" s="130">
        <f t="shared" si="3"/>
        <v>11.52</v>
      </c>
    </row>
    <row r="212" spans="2:5">
      <c r="B212" s="130">
        <v>211</v>
      </c>
      <c r="C212" s="130" t="s">
        <v>162</v>
      </c>
      <c r="D212" s="130" t="s">
        <v>1092</v>
      </c>
      <c r="E212" s="130">
        <f t="shared" si="3"/>
        <v>13.75</v>
      </c>
    </row>
    <row r="213" spans="2:5">
      <c r="B213" s="130">
        <v>212</v>
      </c>
      <c r="C213" s="130" t="s">
        <v>162</v>
      </c>
      <c r="D213" s="130" t="s">
        <v>1091</v>
      </c>
      <c r="E213" s="130">
        <f t="shared" si="3"/>
        <v>11.52</v>
      </c>
    </row>
    <row r="214" spans="2:5">
      <c r="B214" s="130">
        <v>213</v>
      </c>
      <c r="C214" s="130" t="s">
        <v>162</v>
      </c>
      <c r="D214" s="130" t="s">
        <v>1091</v>
      </c>
      <c r="E214" s="130">
        <f t="shared" si="3"/>
        <v>11.52</v>
      </c>
    </row>
    <row r="215" spans="2:5">
      <c r="B215" s="130">
        <v>214</v>
      </c>
      <c r="C215" s="130" t="s">
        <v>162</v>
      </c>
      <c r="D215" s="130" t="s">
        <v>1091</v>
      </c>
      <c r="E215" s="130">
        <f t="shared" si="3"/>
        <v>11.52</v>
      </c>
    </row>
    <row r="216" spans="2:5">
      <c r="B216" s="130">
        <v>215</v>
      </c>
      <c r="C216" s="130" t="s">
        <v>162</v>
      </c>
      <c r="D216" s="130" t="s">
        <v>1091</v>
      </c>
      <c r="E216" s="130">
        <f t="shared" si="3"/>
        <v>11.52</v>
      </c>
    </row>
    <row r="217" spans="2:5">
      <c r="B217" s="130">
        <v>216</v>
      </c>
      <c r="C217" s="130" t="s">
        <v>162</v>
      </c>
      <c r="D217" s="130" t="s">
        <v>1091</v>
      </c>
      <c r="E217" s="130">
        <f t="shared" si="3"/>
        <v>11.52</v>
      </c>
    </row>
    <row r="218" spans="2:5">
      <c r="B218" s="130">
        <v>217</v>
      </c>
      <c r="C218" s="130" t="s">
        <v>162</v>
      </c>
      <c r="D218" s="130" t="s">
        <v>1091</v>
      </c>
      <c r="E218" s="130">
        <f t="shared" si="3"/>
        <v>11.52</v>
      </c>
    </row>
    <row r="219" spans="2:5">
      <c r="B219" s="130">
        <v>218</v>
      </c>
      <c r="C219" s="130" t="s">
        <v>162</v>
      </c>
      <c r="D219" s="130" t="s">
        <v>1091</v>
      </c>
      <c r="E219" s="130">
        <f t="shared" si="3"/>
        <v>11.52</v>
      </c>
    </row>
    <row r="220" spans="2:5">
      <c r="B220" s="130">
        <v>219</v>
      </c>
      <c r="C220" s="130" t="s">
        <v>162</v>
      </c>
      <c r="D220" s="130" t="s">
        <v>1091</v>
      </c>
      <c r="E220" s="130">
        <f t="shared" si="3"/>
        <v>11.52</v>
      </c>
    </row>
    <row r="221" spans="2:5">
      <c r="B221" s="130">
        <v>220</v>
      </c>
      <c r="C221" s="130" t="s">
        <v>162</v>
      </c>
      <c r="D221" s="130" t="s">
        <v>1091</v>
      </c>
      <c r="E221" s="130">
        <f t="shared" si="3"/>
        <v>11.52</v>
      </c>
    </row>
    <row r="222" spans="2:5">
      <c r="B222" s="130">
        <v>221</v>
      </c>
      <c r="C222" s="130" t="s">
        <v>162</v>
      </c>
      <c r="D222" s="130" t="s">
        <v>1092</v>
      </c>
      <c r="E222" s="130">
        <f t="shared" si="3"/>
        <v>13.75</v>
      </c>
    </row>
    <row r="223" spans="2:5">
      <c r="B223" s="130">
        <v>222</v>
      </c>
      <c r="C223" s="130" t="s">
        <v>162</v>
      </c>
      <c r="D223" s="130" t="s">
        <v>1092</v>
      </c>
      <c r="E223" s="130">
        <f t="shared" si="3"/>
        <v>13.75</v>
      </c>
    </row>
    <row r="224" spans="2:5">
      <c r="B224" s="130">
        <v>223</v>
      </c>
      <c r="C224" s="130" t="s">
        <v>162</v>
      </c>
      <c r="D224" s="130" t="s">
        <v>1092</v>
      </c>
      <c r="E224" s="130">
        <f t="shared" si="3"/>
        <v>13.75</v>
      </c>
    </row>
    <row r="225" spans="2:5">
      <c r="B225" s="130">
        <v>224</v>
      </c>
      <c r="C225" s="130" t="s">
        <v>162</v>
      </c>
      <c r="D225" s="130" t="s">
        <v>1092</v>
      </c>
      <c r="E225" s="130">
        <f t="shared" si="3"/>
        <v>13.75</v>
      </c>
    </row>
    <row r="226" spans="2:5">
      <c r="B226" s="130">
        <v>225</v>
      </c>
      <c r="C226" s="130" t="s">
        <v>162</v>
      </c>
      <c r="D226" s="130" t="s">
        <v>1092</v>
      </c>
      <c r="E226" s="130">
        <f t="shared" si="3"/>
        <v>13.75</v>
      </c>
    </row>
    <row r="227" spans="2:5">
      <c r="B227" s="130">
        <v>226</v>
      </c>
      <c r="C227" s="130" t="s">
        <v>162</v>
      </c>
      <c r="D227" s="130" t="s">
        <v>1092</v>
      </c>
      <c r="E227" s="130">
        <f t="shared" si="3"/>
        <v>13.75</v>
      </c>
    </row>
    <row r="228" spans="2:5">
      <c r="B228" s="130">
        <v>227</v>
      </c>
      <c r="C228" s="130" t="s">
        <v>162</v>
      </c>
      <c r="D228" s="130" t="s">
        <v>1092</v>
      </c>
      <c r="E228" s="130">
        <f t="shared" si="3"/>
        <v>13.75</v>
      </c>
    </row>
    <row r="229" spans="2:5">
      <c r="B229" s="130">
        <v>228</v>
      </c>
      <c r="C229" s="130" t="s">
        <v>162</v>
      </c>
      <c r="D229" s="130" t="s">
        <v>1092</v>
      </c>
      <c r="E229" s="130">
        <f t="shared" si="3"/>
        <v>13.75</v>
      </c>
    </row>
    <row r="230" spans="2:5">
      <c r="B230" s="130">
        <v>229</v>
      </c>
      <c r="C230" s="130" t="s">
        <v>162</v>
      </c>
      <c r="D230" s="130" t="s">
        <v>1091</v>
      </c>
      <c r="E230" s="130">
        <f t="shared" si="3"/>
        <v>11.52</v>
      </c>
    </row>
    <row r="231" spans="2:5">
      <c r="B231" s="130">
        <v>230</v>
      </c>
      <c r="C231" s="130" t="s">
        <v>162</v>
      </c>
      <c r="D231" s="130" t="s">
        <v>1091</v>
      </c>
      <c r="E231" s="130">
        <f t="shared" si="3"/>
        <v>11.52</v>
      </c>
    </row>
    <row r="232" spans="2:5">
      <c r="B232" s="130">
        <v>231</v>
      </c>
      <c r="C232" s="130" t="s">
        <v>162</v>
      </c>
      <c r="D232" s="130" t="s">
        <v>1091</v>
      </c>
      <c r="E232" s="130">
        <f t="shared" si="3"/>
        <v>11.52</v>
      </c>
    </row>
    <row r="233" spans="2:5">
      <c r="B233" s="130">
        <v>232</v>
      </c>
      <c r="C233" s="130" t="s">
        <v>162</v>
      </c>
      <c r="D233" s="130" t="s">
        <v>1091</v>
      </c>
      <c r="E233" s="130">
        <f t="shared" si="3"/>
        <v>11.52</v>
      </c>
    </row>
    <row r="234" spans="2:5">
      <c r="B234" s="130">
        <v>233</v>
      </c>
      <c r="C234" s="130" t="s">
        <v>162</v>
      </c>
      <c r="D234" s="130" t="s">
        <v>1091</v>
      </c>
      <c r="E234" s="130">
        <f t="shared" si="3"/>
        <v>11.52</v>
      </c>
    </row>
    <row r="235" spans="2:5">
      <c r="B235" s="130">
        <v>234</v>
      </c>
      <c r="C235" s="130" t="s">
        <v>162</v>
      </c>
      <c r="D235" s="130" t="s">
        <v>1092</v>
      </c>
      <c r="E235" s="130">
        <f t="shared" si="3"/>
        <v>13.75</v>
      </c>
    </row>
    <row r="236" spans="2:5">
      <c r="B236" s="130">
        <v>235</v>
      </c>
      <c r="C236" s="130" t="s">
        <v>162</v>
      </c>
      <c r="D236" s="130" t="s">
        <v>1092</v>
      </c>
      <c r="E236" s="130">
        <f t="shared" si="3"/>
        <v>13.75</v>
      </c>
    </row>
    <row r="237" spans="2:5">
      <c r="B237" s="130">
        <v>236</v>
      </c>
      <c r="C237" s="130" t="s">
        <v>162</v>
      </c>
      <c r="D237" s="130" t="s">
        <v>1091</v>
      </c>
      <c r="E237" s="130">
        <f t="shared" si="3"/>
        <v>11.52</v>
      </c>
    </row>
    <row r="238" spans="2:5">
      <c r="B238" s="130">
        <v>237</v>
      </c>
      <c r="C238" s="130" t="s">
        <v>162</v>
      </c>
      <c r="D238" s="130" t="s">
        <v>1091</v>
      </c>
      <c r="E238" s="130">
        <f t="shared" si="3"/>
        <v>11.52</v>
      </c>
    </row>
    <row r="239" spans="2:5">
      <c r="B239" s="130">
        <v>238</v>
      </c>
      <c r="C239" s="130" t="s">
        <v>162</v>
      </c>
      <c r="D239" s="130" t="s">
        <v>1091</v>
      </c>
      <c r="E239" s="130">
        <f t="shared" si="3"/>
        <v>11.52</v>
      </c>
    </row>
    <row r="240" spans="2:5">
      <c r="B240" s="130">
        <v>239</v>
      </c>
      <c r="C240" s="130" t="s">
        <v>162</v>
      </c>
      <c r="D240" s="130" t="s">
        <v>1091</v>
      </c>
      <c r="E240" s="130">
        <f t="shared" si="3"/>
        <v>11.52</v>
      </c>
    </row>
    <row r="241" spans="2:5">
      <c r="B241" s="130">
        <v>240</v>
      </c>
      <c r="C241" s="130" t="s">
        <v>162</v>
      </c>
      <c r="D241" s="130" t="s">
        <v>1091</v>
      </c>
      <c r="E241" s="130">
        <f t="shared" si="3"/>
        <v>11.52</v>
      </c>
    </row>
    <row r="242" spans="2:5">
      <c r="B242" s="130" t="s">
        <v>789</v>
      </c>
      <c r="C242" s="130" t="s">
        <v>162</v>
      </c>
      <c r="D242" s="130" t="s">
        <v>1093</v>
      </c>
      <c r="E242" s="130" t="s">
        <v>1094</v>
      </c>
    </row>
    <row r="243" spans="2:5">
      <c r="B243" s="130" t="s">
        <v>817</v>
      </c>
      <c r="C243" s="130" t="s">
        <v>162</v>
      </c>
      <c r="D243" s="130" t="s">
        <v>1093</v>
      </c>
      <c r="E243" s="130" t="s">
        <v>1094</v>
      </c>
    </row>
    <row r="244" spans="2:5">
      <c r="B244" s="130" t="s">
        <v>850</v>
      </c>
      <c r="C244" s="130" t="s">
        <v>162</v>
      </c>
      <c r="D244" s="130" t="s">
        <v>1093</v>
      </c>
      <c r="E244" s="130" t="s">
        <v>1094</v>
      </c>
    </row>
    <row r="245" spans="2:5">
      <c r="B245" s="130">
        <v>244</v>
      </c>
      <c r="C245" s="130" t="s">
        <v>162</v>
      </c>
      <c r="D245" s="130" t="s">
        <v>1092</v>
      </c>
      <c r="E245" s="130">
        <f t="shared" si="3"/>
        <v>13.75</v>
      </c>
    </row>
    <row r="246" spans="2:5">
      <c r="B246" s="130">
        <v>245</v>
      </c>
      <c r="C246" s="130" t="s">
        <v>162</v>
      </c>
      <c r="D246" s="130" t="s">
        <v>1092</v>
      </c>
      <c r="E246" s="130">
        <f t="shared" si="3"/>
        <v>13.75</v>
      </c>
    </row>
    <row r="247" spans="2:5">
      <c r="B247" s="130">
        <v>246</v>
      </c>
      <c r="C247" s="130" t="s">
        <v>162</v>
      </c>
      <c r="D247" s="130" t="s">
        <v>1092</v>
      </c>
      <c r="E247" s="130">
        <f t="shared" si="3"/>
        <v>13.75</v>
      </c>
    </row>
    <row r="248" spans="2:5">
      <c r="B248" s="130">
        <v>247</v>
      </c>
      <c r="C248" s="130" t="s">
        <v>215</v>
      </c>
      <c r="D248" s="130" t="s">
        <v>1091</v>
      </c>
      <c r="E248" s="130">
        <f t="shared" si="3"/>
        <v>11.52</v>
      </c>
    </row>
    <row r="249" spans="2:5">
      <c r="B249" s="130">
        <v>248</v>
      </c>
      <c r="C249" s="130" t="s">
        <v>215</v>
      </c>
      <c r="D249" s="130" t="s">
        <v>1091</v>
      </c>
      <c r="E249" s="130">
        <f t="shared" si="3"/>
        <v>11.52</v>
      </c>
    </row>
    <row r="250" spans="2:5">
      <c r="B250" s="130">
        <v>249</v>
      </c>
      <c r="C250" s="130" t="s">
        <v>215</v>
      </c>
      <c r="D250" s="130" t="s">
        <v>1092</v>
      </c>
      <c r="E250" s="130">
        <f t="shared" si="3"/>
        <v>13.75</v>
      </c>
    </row>
    <row r="251" spans="2:5">
      <c r="B251" s="130">
        <v>250</v>
      </c>
      <c r="C251" s="130" t="s">
        <v>215</v>
      </c>
      <c r="D251" s="130" t="s">
        <v>1091</v>
      </c>
      <c r="E251" s="130">
        <f t="shared" si="3"/>
        <v>11.52</v>
      </c>
    </row>
    <row r="252" spans="2:5">
      <c r="B252" s="130">
        <v>251</v>
      </c>
      <c r="C252" s="130" t="s">
        <v>215</v>
      </c>
      <c r="D252" s="130" t="s">
        <v>1091</v>
      </c>
      <c r="E252" s="130">
        <f t="shared" si="3"/>
        <v>11.52</v>
      </c>
    </row>
    <row r="253" spans="2:5">
      <c r="B253" s="130">
        <v>252</v>
      </c>
      <c r="C253" s="130" t="s">
        <v>215</v>
      </c>
      <c r="D253" s="130" t="s">
        <v>1091</v>
      </c>
      <c r="E253" s="130">
        <f t="shared" si="3"/>
        <v>11.52</v>
      </c>
    </row>
    <row r="254" spans="2:5">
      <c r="B254" s="130">
        <v>253</v>
      </c>
      <c r="C254" s="130" t="s">
        <v>215</v>
      </c>
      <c r="D254" s="130" t="s">
        <v>1091</v>
      </c>
      <c r="E254" s="130">
        <f t="shared" si="3"/>
        <v>11.52</v>
      </c>
    </row>
    <row r="255" spans="2:5">
      <c r="B255" s="130">
        <v>254</v>
      </c>
      <c r="C255" s="130" t="s">
        <v>215</v>
      </c>
      <c r="D255" s="130" t="s">
        <v>1091</v>
      </c>
      <c r="E255" s="130">
        <f t="shared" si="3"/>
        <v>11.52</v>
      </c>
    </row>
    <row r="256" spans="2:5">
      <c r="B256" s="130" t="s">
        <v>624</v>
      </c>
      <c r="C256" s="130" t="s">
        <v>215</v>
      </c>
      <c r="D256" s="130" t="s">
        <v>1093</v>
      </c>
      <c r="E256" s="130" t="s">
        <v>1094</v>
      </c>
    </row>
    <row r="257" spans="2:5">
      <c r="B257" s="130">
        <v>256</v>
      </c>
      <c r="C257" s="130" t="s">
        <v>215</v>
      </c>
      <c r="D257" s="130" t="s">
        <v>1091</v>
      </c>
      <c r="E257" s="130">
        <f t="shared" si="3"/>
        <v>11.52</v>
      </c>
    </row>
    <row r="258" spans="2:5">
      <c r="B258" s="130">
        <v>257</v>
      </c>
      <c r="C258" s="130" t="s">
        <v>215</v>
      </c>
      <c r="D258" s="130" t="s">
        <v>1091</v>
      </c>
      <c r="E258" s="130">
        <f t="shared" si="3"/>
        <v>11.52</v>
      </c>
    </row>
    <row r="259" spans="2:5">
      <c r="B259" s="130" t="s">
        <v>651</v>
      </c>
      <c r="C259" s="130" t="s">
        <v>215</v>
      </c>
      <c r="D259" s="130" t="s">
        <v>1093</v>
      </c>
      <c r="E259" s="130" t="s">
        <v>1094</v>
      </c>
    </row>
    <row r="260" spans="2:5">
      <c r="B260" s="130">
        <v>259</v>
      </c>
      <c r="C260" s="130" t="s">
        <v>215</v>
      </c>
      <c r="D260" s="130" t="s">
        <v>1091</v>
      </c>
      <c r="E260" s="130">
        <f t="shared" ref="E260:E322" si="4">IF(D260="M",11.52,IF(D260="P",10.58,13.75))</f>
        <v>11.52</v>
      </c>
    </row>
    <row r="261" spans="2:5">
      <c r="B261" s="130">
        <v>260</v>
      </c>
      <c r="C261" s="130" t="s">
        <v>215</v>
      </c>
      <c r="D261" s="130" t="s">
        <v>1091</v>
      </c>
      <c r="E261" s="130">
        <f t="shared" si="4"/>
        <v>11.52</v>
      </c>
    </row>
    <row r="262" spans="2:5">
      <c r="B262" s="130">
        <v>261</v>
      </c>
      <c r="C262" s="130" t="s">
        <v>215</v>
      </c>
      <c r="D262" s="130" t="s">
        <v>1091</v>
      </c>
      <c r="E262" s="130">
        <f t="shared" si="4"/>
        <v>11.52</v>
      </c>
    </row>
    <row r="263" spans="2:5">
      <c r="B263" s="130">
        <v>262</v>
      </c>
      <c r="C263" s="130" t="s">
        <v>215</v>
      </c>
      <c r="D263" s="130" t="s">
        <v>1091</v>
      </c>
      <c r="E263" s="130">
        <f t="shared" si="4"/>
        <v>11.52</v>
      </c>
    </row>
    <row r="264" spans="2:5">
      <c r="B264" s="130">
        <v>263</v>
      </c>
      <c r="C264" s="130" t="s">
        <v>215</v>
      </c>
      <c r="D264" s="130" t="s">
        <v>1091</v>
      </c>
      <c r="E264" s="130">
        <f t="shared" si="4"/>
        <v>11.52</v>
      </c>
    </row>
    <row r="265" spans="2:5">
      <c r="B265" s="130">
        <v>264</v>
      </c>
      <c r="C265" s="130" t="s">
        <v>215</v>
      </c>
      <c r="D265" s="130" t="s">
        <v>1091</v>
      </c>
      <c r="E265" s="130">
        <f t="shared" si="4"/>
        <v>11.52</v>
      </c>
    </row>
    <row r="266" spans="2:5">
      <c r="B266" s="130">
        <v>265</v>
      </c>
      <c r="C266" s="130" t="s">
        <v>215</v>
      </c>
      <c r="D266" s="130" t="s">
        <v>1091</v>
      </c>
      <c r="E266" s="130">
        <f t="shared" si="4"/>
        <v>11.52</v>
      </c>
    </row>
    <row r="267" spans="2:5">
      <c r="B267" s="130">
        <v>266</v>
      </c>
      <c r="C267" s="130" t="s">
        <v>215</v>
      </c>
      <c r="D267" s="130" t="s">
        <v>1091</v>
      </c>
      <c r="E267" s="130">
        <f t="shared" si="4"/>
        <v>11.52</v>
      </c>
    </row>
    <row r="268" spans="2:5">
      <c r="B268" s="130">
        <v>267</v>
      </c>
      <c r="C268" s="130" t="s">
        <v>215</v>
      </c>
      <c r="D268" s="130" t="s">
        <v>1091</v>
      </c>
      <c r="E268" s="130">
        <f t="shared" si="4"/>
        <v>11.52</v>
      </c>
    </row>
    <row r="269" spans="2:5">
      <c r="B269" s="130">
        <v>268</v>
      </c>
      <c r="C269" s="130" t="s">
        <v>215</v>
      </c>
      <c r="D269" s="130" t="s">
        <v>1091</v>
      </c>
      <c r="E269" s="130">
        <f t="shared" si="4"/>
        <v>11.52</v>
      </c>
    </row>
    <row r="270" spans="2:5">
      <c r="B270" s="130">
        <v>269</v>
      </c>
      <c r="C270" s="130" t="s">
        <v>215</v>
      </c>
      <c r="D270" s="130" t="s">
        <v>1091</v>
      </c>
      <c r="E270" s="130">
        <f t="shared" si="4"/>
        <v>11.52</v>
      </c>
    </row>
    <row r="271" spans="2:5">
      <c r="B271" s="130">
        <v>270</v>
      </c>
      <c r="C271" s="130" t="s">
        <v>215</v>
      </c>
      <c r="D271" s="130" t="s">
        <v>1092</v>
      </c>
      <c r="E271" s="130">
        <f t="shared" si="4"/>
        <v>13.75</v>
      </c>
    </row>
    <row r="272" spans="2:5">
      <c r="B272" s="130">
        <v>271</v>
      </c>
      <c r="C272" s="130" t="s">
        <v>215</v>
      </c>
      <c r="D272" s="130" t="s">
        <v>1091</v>
      </c>
      <c r="E272" s="130">
        <f t="shared" si="4"/>
        <v>11.52</v>
      </c>
    </row>
    <row r="273" spans="2:5">
      <c r="B273" s="130">
        <v>272</v>
      </c>
      <c r="C273" s="130" t="s">
        <v>215</v>
      </c>
      <c r="D273" s="130" t="s">
        <v>1091</v>
      </c>
      <c r="E273" s="130">
        <f t="shared" si="4"/>
        <v>11.52</v>
      </c>
    </row>
    <row r="274" spans="2:5">
      <c r="B274" s="130">
        <v>273</v>
      </c>
      <c r="C274" s="130" t="s">
        <v>215</v>
      </c>
      <c r="D274" s="130" t="s">
        <v>1091</v>
      </c>
      <c r="E274" s="130">
        <f t="shared" si="4"/>
        <v>11.52</v>
      </c>
    </row>
    <row r="275" spans="2:5">
      <c r="B275" s="130">
        <v>274</v>
      </c>
      <c r="C275" s="130" t="s">
        <v>215</v>
      </c>
      <c r="D275" s="130" t="s">
        <v>1091</v>
      </c>
      <c r="E275" s="130">
        <f t="shared" si="4"/>
        <v>11.52</v>
      </c>
    </row>
    <row r="276" spans="2:5">
      <c r="B276" s="130">
        <v>275</v>
      </c>
      <c r="C276" s="130" t="s">
        <v>215</v>
      </c>
      <c r="D276" s="130" t="s">
        <v>1091</v>
      </c>
      <c r="E276" s="130">
        <f t="shared" si="4"/>
        <v>11.52</v>
      </c>
    </row>
    <row r="277" spans="2:5">
      <c r="B277" s="130">
        <v>276</v>
      </c>
      <c r="C277" s="130" t="s">
        <v>215</v>
      </c>
      <c r="D277" s="130" t="s">
        <v>1091</v>
      </c>
      <c r="E277" s="130">
        <f t="shared" si="4"/>
        <v>11.52</v>
      </c>
    </row>
    <row r="278" spans="2:5">
      <c r="B278" s="130">
        <v>277</v>
      </c>
      <c r="C278" s="130" t="s">
        <v>215</v>
      </c>
      <c r="D278" s="130" t="s">
        <v>1091</v>
      </c>
      <c r="E278" s="130">
        <f t="shared" si="4"/>
        <v>11.52</v>
      </c>
    </row>
    <row r="279" spans="2:5">
      <c r="B279" s="130">
        <v>278</v>
      </c>
      <c r="C279" s="130" t="s">
        <v>215</v>
      </c>
      <c r="D279" s="130" t="s">
        <v>1091</v>
      </c>
      <c r="E279" s="130">
        <f t="shared" si="4"/>
        <v>11.52</v>
      </c>
    </row>
    <row r="280" spans="2:5">
      <c r="B280" s="130">
        <v>279</v>
      </c>
      <c r="C280" s="130" t="s">
        <v>215</v>
      </c>
      <c r="D280" s="130" t="s">
        <v>1091</v>
      </c>
      <c r="E280" s="130">
        <f t="shared" si="4"/>
        <v>11.52</v>
      </c>
    </row>
    <row r="281" spans="2:5">
      <c r="B281" s="130">
        <v>280</v>
      </c>
      <c r="C281" s="130" t="s">
        <v>215</v>
      </c>
      <c r="D281" s="130" t="s">
        <v>1092</v>
      </c>
      <c r="E281" s="130">
        <f t="shared" si="4"/>
        <v>13.75</v>
      </c>
    </row>
    <row r="282" spans="2:5">
      <c r="B282" s="130">
        <v>281</v>
      </c>
      <c r="C282" s="130" t="s">
        <v>215</v>
      </c>
      <c r="D282" s="130" t="s">
        <v>1092</v>
      </c>
      <c r="E282" s="130">
        <f t="shared" si="4"/>
        <v>13.75</v>
      </c>
    </row>
    <row r="283" spans="2:5">
      <c r="B283" s="130">
        <v>282</v>
      </c>
      <c r="C283" s="130" t="s">
        <v>215</v>
      </c>
      <c r="D283" s="130" t="s">
        <v>1092</v>
      </c>
      <c r="E283" s="130">
        <f t="shared" si="4"/>
        <v>13.75</v>
      </c>
    </row>
    <row r="284" spans="2:5">
      <c r="B284" s="130">
        <v>283</v>
      </c>
      <c r="C284" s="130" t="s">
        <v>215</v>
      </c>
      <c r="D284" s="130" t="s">
        <v>1092</v>
      </c>
      <c r="E284" s="130">
        <f t="shared" si="4"/>
        <v>13.75</v>
      </c>
    </row>
    <row r="285" spans="2:5">
      <c r="B285" s="130">
        <v>284</v>
      </c>
      <c r="C285" s="130" t="s">
        <v>215</v>
      </c>
      <c r="D285" s="130" t="s">
        <v>1092</v>
      </c>
      <c r="E285" s="130">
        <f t="shared" si="4"/>
        <v>13.75</v>
      </c>
    </row>
    <row r="286" spans="2:5">
      <c r="B286" s="130">
        <v>285</v>
      </c>
      <c r="C286" s="130" t="s">
        <v>215</v>
      </c>
      <c r="D286" s="130" t="s">
        <v>1092</v>
      </c>
      <c r="E286" s="130">
        <f t="shared" si="4"/>
        <v>13.75</v>
      </c>
    </row>
    <row r="287" spans="2:5">
      <c r="B287" s="130">
        <v>286</v>
      </c>
      <c r="C287" s="130" t="s">
        <v>215</v>
      </c>
      <c r="D287" s="130" t="s">
        <v>1092</v>
      </c>
      <c r="E287" s="130">
        <f t="shared" si="4"/>
        <v>13.75</v>
      </c>
    </row>
    <row r="288" spans="2:5">
      <c r="B288" s="130">
        <v>287</v>
      </c>
      <c r="C288" s="130" t="s">
        <v>215</v>
      </c>
      <c r="D288" s="130" t="s">
        <v>1092</v>
      </c>
      <c r="E288" s="130">
        <f t="shared" si="4"/>
        <v>13.75</v>
      </c>
    </row>
    <row r="289" spans="2:5">
      <c r="B289" s="130">
        <v>288</v>
      </c>
      <c r="C289" s="130" t="s">
        <v>215</v>
      </c>
      <c r="D289" s="130" t="s">
        <v>1091</v>
      </c>
      <c r="E289" s="130">
        <f t="shared" si="4"/>
        <v>11.52</v>
      </c>
    </row>
    <row r="290" spans="2:5">
      <c r="B290" s="130">
        <v>289</v>
      </c>
      <c r="C290" s="130" t="s">
        <v>215</v>
      </c>
      <c r="D290" s="130" t="s">
        <v>1091</v>
      </c>
      <c r="E290" s="130">
        <f t="shared" si="4"/>
        <v>11.52</v>
      </c>
    </row>
    <row r="291" spans="2:5">
      <c r="B291" s="130">
        <v>290</v>
      </c>
      <c r="C291" s="130" t="s">
        <v>215</v>
      </c>
      <c r="D291" s="130" t="s">
        <v>1091</v>
      </c>
      <c r="E291" s="130">
        <f t="shared" si="4"/>
        <v>11.52</v>
      </c>
    </row>
    <row r="292" spans="2:5">
      <c r="B292" s="130">
        <v>291</v>
      </c>
      <c r="C292" s="130" t="s">
        <v>215</v>
      </c>
      <c r="D292" s="130" t="s">
        <v>1091</v>
      </c>
      <c r="E292" s="130">
        <f t="shared" si="4"/>
        <v>11.52</v>
      </c>
    </row>
    <row r="293" spans="2:5">
      <c r="B293" s="130">
        <v>292</v>
      </c>
      <c r="C293" s="130" t="s">
        <v>215</v>
      </c>
      <c r="D293" s="130" t="s">
        <v>1091</v>
      </c>
      <c r="E293" s="130">
        <f t="shared" si="4"/>
        <v>11.52</v>
      </c>
    </row>
    <row r="294" spans="2:5">
      <c r="B294" s="130">
        <v>293</v>
      </c>
      <c r="C294" s="130" t="s">
        <v>215</v>
      </c>
      <c r="D294" s="130" t="s">
        <v>1092</v>
      </c>
      <c r="E294" s="130">
        <f t="shared" si="4"/>
        <v>13.75</v>
      </c>
    </row>
    <row r="295" spans="2:5">
      <c r="B295" s="130">
        <v>294</v>
      </c>
      <c r="C295" s="130" t="s">
        <v>215</v>
      </c>
      <c r="D295" s="130" t="s">
        <v>1092</v>
      </c>
      <c r="E295" s="130">
        <f t="shared" si="4"/>
        <v>13.75</v>
      </c>
    </row>
    <row r="296" spans="2:5">
      <c r="B296" s="130">
        <v>295</v>
      </c>
      <c r="C296" s="130" t="s">
        <v>215</v>
      </c>
      <c r="D296" s="130" t="s">
        <v>1091</v>
      </c>
      <c r="E296" s="130">
        <f t="shared" si="4"/>
        <v>11.52</v>
      </c>
    </row>
    <row r="297" spans="2:5">
      <c r="B297" s="130">
        <v>296</v>
      </c>
      <c r="C297" s="130" t="s">
        <v>215</v>
      </c>
      <c r="D297" s="130" t="s">
        <v>1091</v>
      </c>
      <c r="E297" s="130">
        <f t="shared" si="4"/>
        <v>11.52</v>
      </c>
    </row>
    <row r="298" spans="2:5">
      <c r="B298" s="130">
        <v>297</v>
      </c>
      <c r="C298" s="130" t="s">
        <v>215</v>
      </c>
      <c r="D298" s="130" t="s">
        <v>1091</v>
      </c>
      <c r="E298" s="130">
        <f t="shared" si="4"/>
        <v>11.52</v>
      </c>
    </row>
    <row r="299" spans="2:5">
      <c r="B299" s="130">
        <v>298</v>
      </c>
      <c r="C299" s="130" t="s">
        <v>215</v>
      </c>
      <c r="D299" s="130" t="s">
        <v>1091</v>
      </c>
      <c r="E299" s="130">
        <f t="shared" si="4"/>
        <v>11.52</v>
      </c>
    </row>
    <row r="300" spans="2:5">
      <c r="B300" s="130">
        <v>299</v>
      </c>
      <c r="C300" s="130" t="s">
        <v>215</v>
      </c>
      <c r="D300" s="130" t="s">
        <v>1091</v>
      </c>
      <c r="E300" s="130">
        <f t="shared" si="4"/>
        <v>11.52</v>
      </c>
    </row>
    <row r="301" spans="2:5">
      <c r="B301" s="130" t="s">
        <v>675</v>
      </c>
      <c r="C301" s="130" t="s">
        <v>215</v>
      </c>
      <c r="D301" s="130" t="s">
        <v>1093</v>
      </c>
      <c r="E301" s="130" t="s">
        <v>1094</v>
      </c>
    </row>
    <row r="302" spans="2:5">
      <c r="B302" s="130" t="s">
        <v>701</v>
      </c>
      <c r="C302" s="130" t="s">
        <v>215</v>
      </c>
      <c r="D302" s="130" t="s">
        <v>1093</v>
      </c>
      <c r="E302" s="130" t="s">
        <v>1094</v>
      </c>
    </row>
    <row r="303" spans="2:5">
      <c r="B303" s="130" t="s">
        <v>724</v>
      </c>
      <c r="C303" s="130" t="s">
        <v>215</v>
      </c>
      <c r="D303" s="130" t="s">
        <v>1093</v>
      </c>
      <c r="E303" s="130" t="s">
        <v>1094</v>
      </c>
    </row>
    <row r="304" spans="2:5">
      <c r="B304" s="130">
        <v>303</v>
      </c>
      <c r="C304" s="130" t="s">
        <v>215</v>
      </c>
      <c r="D304" s="130" t="s">
        <v>1092</v>
      </c>
      <c r="E304" s="130">
        <f t="shared" si="4"/>
        <v>13.75</v>
      </c>
    </row>
    <row r="305" spans="2:5">
      <c r="B305" s="130">
        <v>304</v>
      </c>
      <c r="C305" s="130" t="s">
        <v>215</v>
      </c>
      <c r="D305" s="130" t="s">
        <v>1092</v>
      </c>
      <c r="E305" s="130">
        <f t="shared" si="4"/>
        <v>13.75</v>
      </c>
    </row>
    <row r="306" spans="2:5">
      <c r="B306" s="130">
        <v>305</v>
      </c>
      <c r="C306" s="130" t="s">
        <v>215</v>
      </c>
      <c r="D306" s="130" t="s">
        <v>1092</v>
      </c>
      <c r="E306" s="130">
        <f t="shared" si="4"/>
        <v>13.75</v>
      </c>
    </row>
    <row r="307" spans="2:5">
      <c r="B307" s="130" t="s">
        <v>522</v>
      </c>
      <c r="C307" s="130" t="s">
        <v>293</v>
      </c>
      <c r="D307" s="130" t="s">
        <v>1093</v>
      </c>
      <c r="E307" s="130" t="s">
        <v>1094</v>
      </c>
    </row>
    <row r="308" spans="2:5">
      <c r="B308" s="130" t="s">
        <v>502</v>
      </c>
      <c r="C308" s="130" t="s">
        <v>293</v>
      </c>
      <c r="D308" s="130" t="s">
        <v>1102</v>
      </c>
      <c r="E308" s="130" t="s">
        <v>1098</v>
      </c>
    </row>
    <row r="309" spans="2:5">
      <c r="B309" s="130">
        <v>308</v>
      </c>
      <c r="C309" s="130" t="s">
        <v>293</v>
      </c>
      <c r="D309" s="130" t="s">
        <v>1091</v>
      </c>
      <c r="E309" s="130">
        <f t="shared" si="4"/>
        <v>11.52</v>
      </c>
    </row>
    <row r="310" spans="2:5">
      <c r="B310" s="130">
        <v>309</v>
      </c>
      <c r="C310" s="130" t="s">
        <v>293</v>
      </c>
      <c r="D310" s="130" t="s">
        <v>1091</v>
      </c>
      <c r="E310" s="130">
        <f t="shared" si="4"/>
        <v>11.52</v>
      </c>
    </row>
    <row r="311" spans="2:5">
      <c r="B311" s="130">
        <v>310</v>
      </c>
      <c r="C311" s="130" t="s">
        <v>293</v>
      </c>
      <c r="D311" s="130" t="s">
        <v>1091</v>
      </c>
      <c r="E311" s="130">
        <f t="shared" si="4"/>
        <v>11.52</v>
      </c>
    </row>
    <row r="312" spans="2:5">
      <c r="B312" s="130">
        <v>311</v>
      </c>
      <c r="C312" s="130" t="s">
        <v>293</v>
      </c>
      <c r="D312" s="130" t="s">
        <v>1091</v>
      </c>
      <c r="E312" s="130">
        <f t="shared" si="4"/>
        <v>11.52</v>
      </c>
    </row>
    <row r="313" spans="2:5">
      <c r="B313" s="130" t="s">
        <v>481</v>
      </c>
      <c r="C313" s="130" t="s">
        <v>293</v>
      </c>
      <c r="D313" s="130" t="s">
        <v>1093</v>
      </c>
      <c r="E313" s="130" t="s">
        <v>1094</v>
      </c>
    </row>
    <row r="314" spans="2:5">
      <c r="B314" s="130" t="s">
        <v>457</v>
      </c>
      <c r="C314" s="130" t="s">
        <v>293</v>
      </c>
      <c r="D314" s="130" t="s">
        <v>1093</v>
      </c>
      <c r="E314" s="130" t="s">
        <v>1094</v>
      </c>
    </row>
    <row r="315" spans="2:5">
      <c r="B315" s="130">
        <v>314</v>
      </c>
      <c r="C315" s="130" t="s">
        <v>293</v>
      </c>
      <c r="D315" s="130" t="s">
        <v>1091</v>
      </c>
      <c r="E315" s="130">
        <f t="shared" si="4"/>
        <v>11.52</v>
      </c>
    </row>
    <row r="316" spans="2:5">
      <c r="B316" s="130">
        <v>315</v>
      </c>
      <c r="C316" s="130" t="s">
        <v>293</v>
      </c>
      <c r="D316" s="130" t="s">
        <v>1092</v>
      </c>
      <c r="E316" s="130">
        <f t="shared" si="4"/>
        <v>13.75</v>
      </c>
    </row>
    <row r="317" spans="2:5">
      <c r="B317" s="130">
        <v>316</v>
      </c>
      <c r="C317" s="130" t="s">
        <v>293</v>
      </c>
      <c r="D317" s="130" t="s">
        <v>1092</v>
      </c>
      <c r="E317" s="130">
        <f t="shared" si="4"/>
        <v>13.75</v>
      </c>
    </row>
    <row r="318" spans="2:5">
      <c r="B318" s="130">
        <v>317</v>
      </c>
      <c r="C318" s="130" t="s">
        <v>293</v>
      </c>
      <c r="D318" s="130" t="s">
        <v>1092</v>
      </c>
      <c r="E318" s="130">
        <f t="shared" si="4"/>
        <v>13.75</v>
      </c>
    </row>
    <row r="319" spans="2:5">
      <c r="B319" s="130">
        <v>318</v>
      </c>
      <c r="C319" s="130" t="s">
        <v>293</v>
      </c>
      <c r="D319" s="130" t="s">
        <v>1091</v>
      </c>
      <c r="E319" s="130">
        <f t="shared" si="4"/>
        <v>11.52</v>
      </c>
    </row>
    <row r="320" spans="2:5">
      <c r="B320" s="130">
        <v>319</v>
      </c>
      <c r="C320" s="130" t="s">
        <v>293</v>
      </c>
      <c r="D320" s="130" t="s">
        <v>1091</v>
      </c>
      <c r="E320" s="130">
        <f t="shared" si="4"/>
        <v>11.52</v>
      </c>
    </row>
    <row r="321" spans="2:5">
      <c r="B321" s="130">
        <v>320</v>
      </c>
      <c r="C321" s="130" t="s">
        <v>293</v>
      </c>
      <c r="D321" s="130" t="s">
        <v>1091</v>
      </c>
      <c r="E321" s="130">
        <f t="shared" si="4"/>
        <v>11.52</v>
      </c>
    </row>
    <row r="322" spans="2:5">
      <c r="B322" s="130">
        <v>321</v>
      </c>
      <c r="C322" s="130" t="s">
        <v>293</v>
      </c>
      <c r="D322" s="130" t="s">
        <v>1091</v>
      </c>
      <c r="E322" s="130">
        <f t="shared" si="4"/>
        <v>11.52</v>
      </c>
    </row>
    <row r="323" spans="2:5">
      <c r="B323" s="130" t="s">
        <v>544</v>
      </c>
      <c r="C323" s="130" t="s">
        <v>293</v>
      </c>
      <c r="D323" s="130" t="s">
        <v>1093</v>
      </c>
      <c r="E323" s="130" t="s">
        <v>1094</v>
      </c>
    </row>
    <row r="324" spans="2:5">
      <c r="B324" s="130">
        <v>323</v>
      </c>
      <c r="C324" s="130" t="s">
        <v>293</v>
      </c>
      <c r="D324" s="130" t="s">
        <v>1091</v>
      </c>
      <c r="E324" s="130">
        <f t="shared" ref="E324:E325" si="5">IF(D324="M",11.52,IF(D324="P",10.58,13.75))</f>
        <v>11.52</v>
      </c>
    </row>
    <row r="325" spans="2:5">
      <c r="B325" s="130">
        <v>324</v>
      </c>
      <c r="C325" s="130" t="s">
        <v>293</v>
      </c>
      <c r="D325" s="130" t="s">
        <v>1091</v>
      </c>
      <c r="E325" s="130">
        <f t="shared" si="5"/>
        <v>11.52</v>
      </c>
    </row>
    <row r="326" spans="2:5">
      <c r="B326" s="130" t="s">
        <v>568</v>
      </c>
      <c r="C326" s="130" t="s">
        <v>293</v>
      </c>
      <c r="D326" s="130" t="s">
        <v>1093</v>
      </c>
      <c r="E326" s="130" t="s">
        <v>1094</v>
      </c>
    </row>
    <row r="327" spans="2:5">
      <c r="B327" s="130" t="s">
        <v>595</v>
      </c>
      <c r="C327" s="130" t="s">
        <v>293</v>
      </c>
      <c r="D327" s="130" t="s">
        <v>1093</v>
      </c>
      <c r="E327" s="130" t="s">
        <v>1094</v>
      </c>
    </row>
    <row r="328" spans="2:5">
      <c r="B328" s="134"/>
      <c r="C328" s="135"/>
      <c r="D328" s="135"/>
    </row>
  </sheetData>
  <autoFilter ref="A1:E327" xr:uid="{00000000-0009-0000-0000-000001000000}"/>
  <phoneticPr fontId="26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2"/>
  <sheetViews>
    <sheetView topLeftCell="B184" zoomScaleNormal="100" workbookViewId="0">
      <selection activeCell="C2" sqref="C2"/>
    </sheetView>
  </sheetViews>
  <sheetFormatPr defaultColWidth="8.85546875" defaultRowHeight="12.95"/>
  <cols>
    <col min="1" max="1" width="12.42578125" hidden="1" customWidth="1"/>
    <col min="2" max="2" width="10.28515625" bestFit="1" customWidth="1"/>
    <col min="4" max="4" width="14" customWidth="1"/>
    <col min="5" max="5" width="7.28515625" style="122" hidden="1" customWidth="1"/>
    <col min="6" max="6" width="15.42578125" style="122" hidden="1" customWidth="1"/>
  </cols>
  <sheetData>
    <row r="1" spans="1:6">
      <c r="A1" s="3" t="s">
        <v>1086</v>
      </c>
      <c r="B1" s="129" t="s">
        <v>1103</v>
      </c>
      <c r="C1" s="129" t="s">
        <v>1090</v>
      </c>
      <c r="D1" s="129" t="s">
        <v>1088</v>
      </c>
      <c r="E1" s="121" t="s">
        <v>1104</v>
      </c>
      <c r="F1" s="121" t="s">
        <v>1105</v>
      </c>
    </row>
    <row r="2" spans="1:6">
      <c r="A2" s="122"/>
      <c r="B2" s="130">
        <v>1</v>
      </c>
      <c r="C2" s="130">
        <v>5.5</v>
      </c>
      <c r="D2" s="131" t="s">
        <v>171</v>
      </c>
      <c r="F2" s="122">
        <v>8</v>
      </c>
    </row>
    <row r="3" spans="1:6">
      <c r="A3" s="122"/>
      <c r="B3" s="130">
        <f>B2+1</f>
        <v>2</v>
      </c>
      <c r="C3" s="130">
        <v>5.43</v>
      </c>
      <c r="D3" s="131" t="s">
        <v>171</v>
      </c>
      <c r="F3" s="122">
        <v>7</v>
      </c>
    </row>
    <row r="4" spans="1:6">
      <c r="A4" s="122"/>
      <c r="B4" s="130">
        <f t="shared" ref="B4:B67" si="0">B3+1</f>
        <v>3</v>
      </c>
      <c r="C4" s="130">
        <v>3.86</v>
      </c>
      <c r="D4" s="131" t="s">
        <v>171</v>
      </c>
    </row>
    <row r="5" spans="1:6">
      <c r="A5" s="122"/>
      <c r="B5" s="130">
        <f t="shared" si="0"/>
        <v>4</v>
      </c>
      <c r="C5" s="130">
        <v>4.5</v>
      </c>
      <c r="D5" s="131" t="s">
        <v>171</v>
      </c>
    </row>
    <row r="6" spans="1:6">
      <c r="A6" s="122"/>
      <c r="B6" s="130">
        <f t="shared" si="0"/>
        <v>5</v>
      </c>
      <c r="C6" s="130">
        <v>4.62</v>
      </c>
      <c r="D6" s="131" t="s">
        <v>171</v>
      </c>
    </row>
    <row r="7" spans="1:6">
      <c r="A7" s="122"/>
      <c r="B7" s="130">
        <f t="shared" si="0"/>
        <v>6</v>
      </c>
      <c r="C7" s="130">
        <v>5.29</v>
      </c>
      <c r="D7" s="131" t="s">
        <v>171</v>
      </c>
    </row>
    <row r="8" spans="1:6">
      <c r="A8" s="122"/>
      <c r="B8" s="130">
        <f t="shared" si="0"/>
        <v>7</v>
      </c>
      <c r="C8" s="130">
        <v>4.07</v>
      </c>
      <c r="D8" s="131" t="s">
        <v>171</v>
      </c>
    </row>
    <row r="9" spans="1:6">
      <c r="A9" s="122"/>
      <c r="B9" s="130">
        <f t="shared" si="0"/>
        <v>8</v>
      </c>
      <c r="C9" s="130">
        <v>3.54</v>
      </c>
      <c r="D9" s="131" t="s">
        <v>171</v>
      </c>
    </row>
    <row r="10" spans="1:6">
      <c r="A10" s="122"/>
      <c r="B10" s="130">
        <f t="shared" si="0"/>
        <v>9</v>
      </c>
      <c r="C10" s="130">
        <v>3.97</v>
      </c>
      <c r="D10" s="131" t="s">
        <v>171</v>
      </c>
    </row>
    <row r="11" spans="1:6">
      <c r="A11" s="122"/>
      <c r="B11" s="130">
        <f t="shared" si="0"/>
        <v>10</v>
      </c>
      <c r="C11" s="130">
        <v>4.3899999999999997</v>
      </c>
      <c r="D11" s="131" t="s">
        <v>171</v>
      </c>
    </row>
    <row r="12" spans="1:6">
      <c r="A12" s="122"/>
      <c r="B12" s="130">
        <f t="shared" si="0"/>
        <v>11</v>
      </c>
      <c r="C12" s="130">
        <v>4.3099999999999996</v>
      </c>
      <c r="D12" s="131" t="s">
        <v>171</v>
      </c>
    </row>
    <row r="13" spans="1:6">
      <c r="A13" s="122"/>
      <c r="B13" s="130">
        <f t="shared" si="0"/>
        <v>12</v>
      </c>
      <c r="C13" s="130">
        <v>4.01</v>
      </c>
      <c r="D13" s="131" t="s">
        <v>171</v>
      </c>
    </row>
    <row r="14" spans="1:6">
      <c r="A14" s="122"/>
      <c r="B14" s="130">
        <f t="shared" si="0"/>
        <v>13</v>
      </c>
      <c r="C14" s="130">
        <v>4.07</v>
      </c>
      <c r="D14" s="131" t="s">
        <v>171</v>
      </c>
    </row>
    <row r="15" spans="1:6">
      <c r="A15" s="122"/>
      <c r="B15" s="130">
        <f t="shared" si="0"/>
        <v>14</v>
      </c>
      <c r="C15" s="130">
        <v>4.6399999999999997</v>
      </c>
      <c r="D15" s="131" t="s">
        <v>171</v>
      </c>
    </row>
    <row r="16" spans="1:6">
      <c r="A16" s="122"/>
      <c r="B16" s="130">
        <f t="shared" si="0"/>
        <v>15</v>
      </c>
      <c r="C16" s="130">
        <v>3.4</v>
      </c>
      <c r="D16" s="131" t="s">
        <v>171</v>
      </c>
    </row>
    <row r="17" spans="1:4">
      <c r="A17" s="122"/>
      <c r="B17" s="130">
        <f t="shared" si="0"/>
        <v>16</v>
      </c>
      <c r="C17" s="130">
        <v>3.18</v>
      </c>
      <c r="D17" s="131" t="s">
        <v>171</v>
      </c>
    </row>
    <row r="18" spans="1:4">
      <c r="A18" s="122"/>
      <c r="B18" s="130">
        <f t="shared" si="0"/>
        <v>17</v>
      </c>
      <c r="C18" s="130">
        <v>3</v>
      </c>
      <c r="D18" s="131" t="s">
        <v>171</v>
      </c>
    </row>
    <row r="19" spans="1:4">
      <c r="A19" s="122"/>
      <c r="B19" s="130">
        <f t="shared" si="0"/>
        <v>18</v>
      </c>
      <c r="C19" s="130">
        <v>2.5099999999999998</v>
      </c>
      <c r="D19" s="131" t="s">
        <v>171</v>
      </c>
    </row>
    <row r="20" spans="1:4">
      <c r="A20" s="122"/>
      <c r="B20" s="130">
        <f t="shared" si="0"/>
        <v>19</v>
      </c>
      <c r="C20" s="130">
        <v>2.39</v>
      </c>
      <c r="D20" s="131" t="s">
        <v>171</v>
      </c>
    </row>
    <row r="21" spans="1:4">
      <c r="A21" s="122"/>
      <c r="B21" s="130">
        <f t="shared" si="0"/>
        <v>20</v>
      </c>
      <c r="C21" s="130">
        <v>2.5</v>
      </c>
      <c r="D21" s="131" t="s">
        <v>171</v>
      </c>
    </row>
    <row r="22" spans="1:4">
      <c r="A22" s="122"/>
      <c r="B22" s="130">
        <f t="shared" si="0"/>
        <v>21</v>
      </c>
      <c r="C22" s="130">
        <v>3.91</v>
      </c>
      <c r="D22" s="131" t="s">
        <v>171</v>
      </c>
    </row>
    <row r="23" spans="1:4">
      <c r="A23" s="122"/>
      <c r="B23" s="130">
        <f t="shared" si="0"/>
        <v>22</v>
      </c>
      <c r="C23" s="130">
        <v>5.36</v>
      </c>
      <c r="D23" s="131" t="s">
        <v>171</v>
      </c>
    </row>
    <row r="24" spans="1:4">
      <c r="A24" s="122"/>
      <c r="B24" s="130">
        <f t="shared" si="0"/>
        <v>23</v>
      </c>
      <c r="C24" s="130">
        <v>2.57</v>
      </c>
      <c r="D24" s="131" t="s">
        <v>171</v>
      </c>
    </row>
    <row r="25" spans="1:4">
      <c r="A25" s="122"/>
      <c r="B25" s="130">
        <f t="shared" si="0"/>
        <v>24</v>
      </c>
      <c r="C25" s="130">
        <v>2.39</v>
      </c>
      <c r="D25" s="131" t="s">
        <v>171</v>
      </c>
    </row>
    <row r="26" spans="1:4">
      <c r="A26" s="122"/>
      <c r="B26" s="130">
        <f t="shared" si="0"/>
        <v>25</v>
      </c>
      <c r="C26" s="130">
        <v>2.58</v>
      </c>
      <c r="D26" s="131" t="s">
        <v>171</v>
      </c>
    </row>
    <row r="27" spans="1:4">
      <c r="A27" s="122"/>
      <c r="B27" s="130">
        <f t="shared" si="0"/>
        <v>26</v>
      </c>
      <c r="C27" s="130">
        <v>3.76</v>
      </c>
      <c r="D27" s="131" t="s">
        <v>171</v>
      </c>
    </row>
    <row r="28" spans="1:4">
      <c r="A28" s="122"/>
      <c r="B28" s="130">
        <f t="shared" si="0"/>
        <v>27</v>
      </c>
      <c r="C28" s="130">
        <v>3.76</v>
      </c>
      <c r="D28" s="131" t="s">
        <v>171</v>
      </c>
    </row>
    <row r="29" spans="1:4">
      <c r="A29" s="122"/>
      <c r="B29" s="130">
        <f t="shared" si="0"/>
        <v>28</v>
      </c>
      <c r="C29" s="130">
        <v>4.46</v>
      </c>
      <c r="D29" s="131" t="s">
        <v>171</v>
      </c>
    </row>
    <row r="30" spans="1:4">
      <c r="A30" s="122"/>
      <c r="B30" s="130">
        <f t="shared" si="0"/>
        <v>29</v>
      </c>
      <c r="C30" s="130">
        <v>5.59</v>
      </c>
      <c r="D30" s="131" t="s">
        <v>171</v>
      </c>
    </row>
    <row r="31" spans="1:4">
      <c r="A31" s="122"/>
      <c r="B31" s="130">
        <f t="shared" si="0"/>
        <v>30</v>
      </c>
      <c r="C31" s="130">
        <v>5.1100000000000003</v>
      </c>
      <c r="D31" s="131" t="s">
        <v>171</v>
      </c>
    </row>
    <row r="32" spans="1:4">
      <c r="A32" s="122"/>
      <c r="B32" s="130">
        <f t="shared" si="0"/>
        <v>31</v>
      </c>
      <c r="C32" s="130">
        <v>5.25</v>
      </c>
      <c r="D32" s="131" t="s">
        <v>171</v>
      </c>
    </row>
    <row r="33" spans="1:4">
      <c r="A33" s="122"/>
      <c r="B33" s="130">
        <f t="shared" si="0"/>
        <v>32</v>
      </c>
      <c r="C33" s="130">
        <v>3.52</v>
      </c>
      <c r="D33" s="131" t="s">
        <v>171</v>
      </c>
    </row>
    <row r="34" spans="1:4">
      <c r="A34" s="122"/>
      <c r="B34" s="130">
        <f t="shared" si="0"/>
        <v>33</v>
      </c>
      <c r="C34" s="130">
        <v>3.45</v>
      </c>
      <c r="D34" s="131" t="s">
        <v>171</v>
      </c>
    </row>
    <row r="35" spans="1:4">
      <c r="A35" s="122"/>
      <c r="B35" s="130">
        <f t="shared" si="0"/>
        <v>34</v>
      </c>
      <c r="C35" s="130">
        <v>3.93</v>
      </c>
      <c r="D35" s="131" t="s">
        <v>178</v>
      </c>
    </row>
    <row r="36" spans="1:4">
      <c r="A36" s="122"/>
      <c r="B36" s="130">
        <f t="shared" si="0"/>
        <v>35</v>
      </c>
      <c r="C36" s="130">
        <v>4.5</v>
      </c>
      <c r="D36" s="131" t="s">
        <v>178</v>
      </c>
    </row>
    <row r="37" spans="1:4">
      <c r="A37" s="122"/>
      <c r="B37" s="130">
        <f t="shared" si="0"/>
        <v>36</v>
      </c>
      <c r="C37" s="130">
        <v>4.62</v>
      </c>
      <c r="D37" s="131" t="s">
        <v>178</v>
      </c>
    </row>
    <row r="38" spans="1:4">
      <c r="A38" s="122"/>
      <c r="B38" s="130">
        <f t="shared" si="0"/>
        <v>37</v>
      </c>
      <c r="C38" s="130">
        <v>5.29</v>
      </c>
      <c r="D38" s="131" t="s">
        <v>178</v>
      </c>
    </row>
    <row r="39" spans="1:4">
      <c r="A39" s="122"/>
      <c r="B39" s="130">
        <f t="shared" si="0"/>
        <v>38</v>
      </c>
      <c r="C39" s="130">
        <v>4.07</v>
      </c>
      <c r="D39" s="131" t="s">
        <v>178</v>
      </c>
    </row>
    <row r="40" spans="1:4">
      <c r="A40" s="122"/>
      <c r="B40" s="130">
        <f t="shared" si="0"/>
        <v>39</v>
      </c>
      <c r="C40" s="130">
        <v>3.5</v>
      </c>
      <c r="D40" s="131" t="s">
        <v>178</v>
      </c>
    </row>
    <row r="41" spans="1:4">
      <c r="A41" s="122"/>
      <c r="B41" s="130">
        <f t="shared" si="0"/>
        <v>40</v>
      </c>
      <c r="C41" s="130">
        <v>3.97</v>
      </c>
      <c r="D41" s="131" t="s">
        <v>178</v>
      </c>
    </row>
    <row r="42" spans="1:4">
      <c r="A42" s="122"/>
      <c r="B42" s="130">
        <f t="shared" si="0"/>
        <v>41</v>
      </c>
      <c r="C42" s="130">
        <v>3.19</v>
      </c>
      <c r="D42" s="131" t="s">
        <v>178</v>
      </c>
    </row>
    <row r="43" spans="1:4">
      <c r="A43" s="122"/>
      <c r="B43" s="130">
        <f t="shared" si="0"/>
        <v>42</v>
      </c>
      <c r="C43" s="130">
        <v>3.83</v>
      </c>
      <c r="D43" s="131" t="s">
        <v>178</v>
      </c>
    </row>
    <row r="44" spans="1:4">
      <c r="A44" s="122"/>
      <c r="B44" s="130">
        <f t="shared" si="0"/>
        <v>43</v>
      </c>
      <c r="C44" s="130">
        <v>4.07</v>
      </c>
      <c r="D44" s="131" t="s">
        <v>178</v>
      </c>
    </row>
    <row r="45" spans="1:4">
      <c r="A45" s="122"/>
      <c r="B45" s="130">
        <f t="shared" si="0"/>
        <v>44</v>
      </c>
      <c r="C45" s="130">
        <v>4.6399999999999997</v>
      </c>
      <c r="D45" s="131" t="s">
        <v>178</v>
      </c>
    </row>
    <row r="46" spans="1:4">
      <c r="A46" s="122"/>
      <c r="B46" s="130">
        <f t="shared" si="0"/>
        <v>45</v>
      </c>
      <c r="C46" s="130">
        <v>3.4</v>
      </c>
      <c r="D46" s="131" t="s">
        <v>178</v>
      </c>
    </row>
    <row r="47" spans="1:4">
      <c r="A47" s="122"/>
      <c r="B47" s="130">
        <f t="shared" si="0"/>
        <v>46</v>
      </c>
      <c r="C47" s="130">
        <v>3.18</v>
      </c>
      <c r="D47" s="131" t="s">
        <v>178</v>
      </c>
    </row>
    <row r="48" spans="1:4">
      <c r="A48" s="122"/>
      <c r="B48" s="130">
        <f t="shared" si="0"/>
        <v>47</v>
      </c>
      <c r="C48" s="130">
        <v>3</v>
      </c>
      <c r="D48" s="131" t="s">
        <v>178</v>
      </c>
    </row>
    <row r="49" spans="1:4">
      <c r="A49" s="122"/>
      <c r="B49" s="130">
        <f t="shared" si="0"/>
        <v>48</v>
      </c>
      <c r="C49" s="130">
        <v>2.5099999999999998</v>
      </c>
      <c r="D49" s="131" t="s">
        <v>178</v>
      </c>
    </row>
    <row r="50" spans="1:4">
      <c r="A50" s="122"/>
      <c r="B50" s="130">
        <f t="shared" si="0"/>
        <v>49</v>
      </c>
      <c r="C50" s="130">
        <v>2.39</v>
      </c>
      <c r="D50" s="131" t="s">
        <v>178</v>
      </c>
    </row>
    <row r="51" spans="1:4">
      <c r="A51" s="122"/>
      <c r="B51" s="130">
        <f t="shared" si="0"/>
        <v>50</v>
      </c>
      <c r="C51" s="130">
        <v>2.5</v>
      </c>
      <c r="D51" s="131" t="s">
        <v>178</v>
      </c>
    </row>
    <row r="52" spans="1:4">
      <c r="A52" s="122"/>
      <c r="B52" s="130">
        <f t="shared" si="0"/>
        <v>51</v>
      </c>
      <c r="C52" s="130">
        <v>3.91</v>
      </c>
      <c r="D52" s="131" t="s">
        <v>178</v>
      </c>
    </row>
    <row r="53" spans="1:4">
      <c r="A53" s="122"/>
      <c r="B53" s="130">
        <f t="shared" si="0"/>
        <v>52</v>
      </c>
      <c r="C53" s="130">
        <v>5.31</v>
      </c>
      <c r="D53" s="131" t="s">
        <v>178</v>
      </c>
    </row>
    <row r="54" spans="1:4">
      <c r="A54" s="122"/>
      <c r="B54" s="130">
        <f t="shared" si="0"/>
        <v>53</v>
      </c>
      <c r="C54" s="130">
        <v>2.57</v>
      </c>
      <c r="D54" s="131" t="s">
        <v>178</v>
      </c>
    </row>
    <row r="55" spans="1:4">
      <c r="A55" s="122"/>
      <c r="B55" s="130">
        <f t="shared" si="0"/>
        <v>54</v>
      </c>
      <c r="C55" s="130">
        <v>2.39</v>
      </c>
      <c r="D55" s="131" t="s">
        <v>178</v>
      </c>
    </row>
    <row r="56" spans="1:4">
      <c r="A56" s="122"/>
      <c r="B56" s="130">
        <f t="shared" si="0"/>
        <v>55</v>
      </c>
      <c r="C56" s="130">
        <v>2.58</v>
      </c>
      <c r="D56" s="131" t="s">
        <v>178</v>
      </c>
    </row>
    <row r="57" spans="1:4">
      <c r="A57" s="122"/>
      <c r="B57" s="130">
        <f t="shared" si="0"/>
        <v>56</v>
      </c>
      <c r="C57" s="130">
        <v>3.76</v>
      </c>
      <c r="D57" s="131" t="s">
        <v>178</v>
      </c>
    </row>
    <row r="58" spans="1:4">
      <c r="A58" s="122"/>
      <c r="B58" s="130">
        <f t="shared" si="0"/>
        <v>57</v>
      </c>
      <c r="C58" s="130">
        <v>3.76</v>
      </c>
      <c r="D58" s="131" t="s">
        <v>178</v>
      </c>
    </row>
    <row r="59" spans="1:4">
      <c r="A59" s="122"/>
      <c r="B59" s="130">
        <f t="shared" si="0"/>
        <v>58</v>
      </c>
      <c r="C59" s="130">
        <v>4.46</v>
      </c>
      <c r="D59" s="131" t="s">
        <v>178</v>
      </c>
    </row>
    <row r="60" spans="1:4">
      <c r="A60" s="122"/>
      <c r="B60" s="130">
        <f t="shared" si="0"/>
        <v>59</v>
      </c>
      <c r="C60" s="130">
        <v>5.59</v>
      </c>
      <c r="D60" s="131" t="s">
        <v>178</v>
      </c>
    </row>
    <row r="61" spans="1:4">
      <c r="A61" s="122"/>
      <c r="B61" s="130">
        <f t="shared" si="0"/>
        <v>60</v>
      </c>
      <c r="C61" s="130">
        <v>5.13</v>
      </c>
      <c r="D61" s="131" t="s">
        <v>178</v>
      </c>
    </row>
    <row r="62" spans="1:4">
      <c r="A62" s="122"/>
      <c r="B62" s="130">
        <f t="shared" si="0"/>
        <v>61</v>
      </c>
      <c r="C62" s="130">
        <v>5.23</v>
      </c>
      <c r="D62" s="131" t="s">
        <v>178</v>
      </c>
    </row>
    <row r="63" spans="1:4">
      <c r="A63" s="122"/>
      <c r="B63" s="130">
        <f t="shared" si="0"/>
        <v>62</v>
      </c>
      <c r="C63" s="130">
        <v>3.52</v>
      </c>
      <c r="D63" s="131" t="s">
        <v>178</v>
      </c>
    </row>
    <row r="64" spans="1:4">
      <c r="A64" s="122"/>
      <c r="B64" s="130">
        <f t="shared" si="0"/>
        <v>63</v>
      </c>
      <c r="C64" s="130">
        <v>3.45</v>
      </c>
      <c r="D64" s="131" t="s">
        <v>178</v>
      </c>
    </row>
    <row r="65" spans="1:4">
      <c r="A65" s="122"/>
      <c r="B65" s="130">
        <f t="shared" si="0"/>
        <v>64</v>
      </c>
      <c r="C65" s="130">
        <v>3.93</v>
      </c>
      <c r="D65" s="131" t="s">
        <v>221</v>
      </c>
    </row>
    <row r="66" spans="1:4">
      <c r="A66" s="122"/>
      <c r="B66" s="130">
        <f t="shared" si="0"/>
        <v>65</v>
      </c>
      <c r="C66" s="130">
        <v>4.5</v>
      </c>
      <c r="D66" s="131" t="s">
        <v>221</v>
      </c>
    </row>
    <row r="67" spans="1:4">
      <c r="A67" s="122"/>
      <c r="B67" s="130">
        <f t="shared" si="0"/>
        <v>66</v>
      </c>
      <c r="C67" s="130">
        <v>4.62</v>
      </c>
      <c r="D67" s="131" t="s">
        <v>221</v>
      </c>
    </row>
    <row r="68" spans="1:4">
      <c r="A68" s="122"/>
      <c r="B68" s="130">
        <f t="shared" ref="B68:B131" si="1">B67+1</f>
        <v>67</v>
      </c>
      <c r="C68" s="130">
        <v>5.29</v>
      </c>
      <c r="D68" s="131" t="s">
        <v>221</v>
      </c>
    </row>
    <row r="69" spans="1:4">
      <c r="A69" s="122"/>
      <c r="B69" s="130">
        <f t="shared" si="1"/>
        <v>68</v>
      </c>
      <c r="C69" s="130">
        <v>4.47</v>
      </c>
      <c r="D69" s="131" t="s">
        <v>221</v>
      </c>
    </row>
    <row r="70" spans="1:4">
      <c r="A70" s="122"/>
      <c r="B70" s="130">
        <f t="shared" si="1"/>
        <v>69</v>
      </c>
      <c r="C70" s="130">
        <v>4.4800000000000004</v>
      </c>
      <c r="D70" s="131" t="s">
        <v>221</v>
      </c>
    </row>
    <row r="71" spans="1:4">
      <c r="A71" s="122"/>
      <c r="B71" s="130">
        <f t="shared" si="1"/>
        <v>70</v>
      </c>
      <c r="C71" s="130">
        <v>5.86</v>
      </c>
      <c r="D71" s="131" t="s">
        <v>221</v>
      </c>
    </row>
    <row r="72" spans="1:4">
      <c r="A72" s="122"/>
      <c r="B72" s="130">
        <f t="shared" si="1"/>
        <v>71</v>
      </c>
      <c r="C72" s="130">
        <v>9.23</v>
      </c>
      <c r="D72" s="131" t="s">
        <v>221</v>
      </c>
    </row>
    <row r="73" spans="1:4">
      <c r="A73" s="122"/>
      <c r="B73" s="130">
        <f t="shared" si="1"/>
        <v>72</v>
      </c>
      <c r="C73" s="130">
        <v>6.67</v>
      </c>
      <c r="D73" s="131" t="s">
        <v>221</v>
      </c>
    </row>
    <row r="74" spans="1:4">
      <c r="A74" s="122"/>
      <c r="B74" s="130">
        <f t="shared" si="1"/>
        <v>73</v>
      </c>
      <c r="C74" s="130">
        <v>5.7</v>
      </c>
      <c r="D74" s="131" t="s">
        <v>221</v>
      </c>
    </row>
    <row r="75" spans="1:4">
      <c r="A75" s="122"/>
      <c r="B75" s="130">
        <f t="shared" si="1"/>
        <v>74</v>
      </c>
      <c r="C75" s="130">
        <v>4.53</v>
      </c>
      <c r="D75" s="131" t="s">
        <v>221</v>
      </c>
    </row>
    <row r="76" spans="1:4">
      <c r="A76" s="122"/>
      <c r="B76" s="130">
        <f t="shared" si="1"/>
        <v>75</v>
      </c>
      <c r="C76" s="130">
        <v>3.9</v>
      </c>
      <c r="D76" s="131" t="s">
        <v>221</v>
      </c>
    </row>
    <row r="77" spans="1:4">
      <c r="A77" s="122"/>
      <c r="B77" s="130">
        <f t="shared" si="1"/>
        <v>76</v>
      </c>
      <c r="C77" s="130">
        <v>3.75</v>
      </c>
      <c r="D77" s="131" t="s">
        <v>221</v>
      </c>
    </row>
    <row r="78" spans="1:4">
      <c r="A78" s="122"/>
      <c r="B78" s="130">
        <f t="shared" si="1"/>
        <v>77</v>
      </c>
      <c r="C78" s="130">
        <v>3.98</v>
      </c>
      <c r="D78" s="131" t="s">
        <v>221</v>
      </c>
    </row>
    <row r="79" spans="1:4">
      <c r="A79" s="122"/>
      <c r="B79" s="130">
        <f t="shared" si="1"/>
        <v>78</v>
      </c>
      <c r="C79" s="130">
        <v>4.72</v>
      </c>
      <c r="D79" s="131" t="s">
        <v>221</v>
      </c>
    </row>
    <row r="80" spans="1:4">
      <c r="A80" s="122"/>
      <c r="B80" s="130">
        <f t="shared" si="1"/>
        <v>79</v>
      </c>
      <c r="C80" s="130">
        <v>4.25</v>
      </c>
      <c r="D80" s="131" t="s">
        <v>221</v>
      </c>
    </row>
    <row r="81" spans="1:4">
      <c r="A81" s="122"/>
      <c r="B81" s="130">
        <f t="shared" si="1"/>
        <v>80</v>
      </c>
      <c r="C81" s="130">
        <v>4.2300000000000004</v>
      </c>
      <c r="D81" s="131" t="s">
        <v>221</v>
      </c>
    </row>
    <row r="82" spans="1:4">
      <c r="A82" s="122"/>
      <c r="B82" s="130">
        <f t="shared" si="1"/>
        <v>81</v>
      </c>
      <c r="C82" s="130">
        <v>4.0599999999999996</v>
      </c>
      <c r="D82" s="131" t="s">
        <v>221</v>
      </c>
    </row>
    <row r="83" spans="1:4">
      <c r="A83" s="122"/>
      <c r="B83" s="130">
        <f t="shared" si="1"/>
        <v>82</v>
      </c>
      <c r="C83" s="130">
        <v>3.86</v>
      </c>
      <c r="D83" s="131" t="s">
        <v>221</v>
      </c>
    </row>
    <row r="84" spans="1:4">
      <c r="A84" s="122"/>
      <c r="B84" s="130">
        <f t="shared" si="1"/>
        <v>83</v>
      </c>
      <c r="C84" s="130">
        <v>3.66</v>
      </c>
      <c r="D84" s="131" t="s">
        <v>221</v>
      </c>
    </row>
    <row r="85" spans="1:4">
      <c r="A85" s="122"/>
      <c r="B85" s="130">
        <f t="shared" si="1"/>
        <v>84</v>
      </c>
      <c r="C85" s="130">
        <v>3.65</v>
      </c>
      <c r="D85" s="131" t="s">
        <v>221</v>
      </c>
    </row>
    <row r="86" spans="1:4">
      <c r="A86" s="122"/>
      <c r="B86" s="130">
        <f t="shared" si="1"/>
        <v>85</v>
      </c>
      <c r="C86" s="130">
        <v>3.81</v>
      </c>
      <c r="D86" s="131" t="s">
        <v>221</v>
      </c>
    </row>
    <row r="87" spans="1:4">
      <c r="A87" s="122"/>
      <c r="B87" s="130">
        <f t="shared" si="1"/>
        <v>86</v>
      </c>
      <c r="C87" s="130">
        <v>5</v>
      </c>
      <c r="D87" s="131" t="s">
        <v>221</v>
      </c>
    </row>
    <row r="88" spans="1:4">
      <c r="A88" s="122"/>
      <c r="B88" s="130">
        <f t="shared" si="1"/>
        <v>87</v>
      </c>
      <c r="C88" s="130">
        <v>5.26</v>
      </c>
      <c r="D88" s="131" t="s">
        <v>221</v>
      </c>
    </row>
    <row r="89" spans="1:4">
      <c r="A89" s="122"/>
      <c r="B89" s="130">
        <f t="shared" si="1"/>
        <v>88</v>
      </c>
      <c r="C89" s="130">
        <v>4.8499999999999996</v>
      </c>
      <c r="D89" s="131" t="s">
        <v>221</v>
      </c>
    </row>
    <row r="90" spans="1:4">
      <c r="A90" s="122"/>
      <c r="B90" s="130">
        <f t="shared" si="1"/>
        <v>89</v>
      </c>
      <c r="C90" s="130">
        <v>4.7699999999999996</v>
      </c>
      <c r="D90" s="131" t="s">
        <v>221</v>
      </c>
    </row>
    <row r="91" spans="1:4">
      <c r="A91" s="122"/>
      <c r="B91" s="130">
        <f t="shared" si="1"/>
        <v>90</v>
      </c>
      <c r="C91" s="130">
        <v>4.37</v>
      </c>
      <c r="D91" s="131" t="s">
        <v>221</v>
      </c>
    </row>
    <row r="92" spans="1:4">
      <c r="A92" s="122"/>
      <c r="B92" s="130">
        <f t="shared" si="1"/>
        <v>91</v>
      </c>
      <c r="C92" s="130">
        <v>4.37</v>
      </c>
      <c r="D92" s="131" t="s">
        <v>221</v>
      </c>
    </row>
    <row r="93" spans="1:4">
      <c r="A93" s="122"/>
      <c r="B93" s="130">
        <f t="shared" si="1"/>
        <v>92</v>
      </c>
      <c r="C93" s="130">
        <v>4.28</v>
      </c>
      <c r="D93" s="131" t="s">
        <v>221</v>
      </c>
    </row>
    <row r="94" spans="1:4">
      <c r="A94" s="122"/>
      <c r="B94" s="130">
        <f t="shared" si="1"/>
        <v>93</v>
      </c>
      <c r="C94" s="130">
        <v>3.95</v>
      </c>
      <c r="D94" s="131" t="s">
        <v>164</v>
      </c>
    </row>
    <row r="95" spans="1:4">
      <c r="A95" s="122"/>
      <c r="B95" s="130">
        <f t="shared" si="1"/>
        <v>94</v>
      </c>
      <c r="C95" s="130">
        <v>4.49</v>
      </c>
      <c r="D95" s="131" t="s">
        <v>164</v>
      </c>
    </row>
    <row r="96" spans="1:4">
      <c r="A96" s="122"/>
      <c r="B96" s="130">
        <f t="shared" si="1"/>
        <v>95</v>
      </c>
      <c r="C96" s="130">
        <v>4.63</v>
      </c>
      <c r="D96" s="131" t="s">
        <v>164</v>
      </c>
    </row>
    <row r="97" spans="1:4">
      <c r="A97" s="122"/>
      <c r="B97" s="130">
        <f t="shared" si="1"/>
        <v>96</v>
      </c>
      <c r="C97" s="130">
        <v>5.29</v>
      </c>
      <c r="D97" s="131" t="s">
        <v>164</v>
      </c>
    </row>
    <row r="98" spans="1:4">
      <c r="A98" s="122"/>
      <c r="B98" s="130">
        <f t="shared" si="1"/>
        <v>97</v>
      </c>
      <c r="C98" s="130">
        <v>4.3099999999999996</v>
      </c>
      <c r="D98" s="131" t="s">
        <v>164</v>
      </c>
    </row>
    <row r="99" spans="1:4">
      <c r="A99" s="122"/>
      <c r="B99" s="130">
        <f t="shared" si="1"/>
        <v>98</v>
      </c>
      <c r="C99" s="130">
        <v>4.62</v>
      </c>
      <c r="D99" s="131" t="s">
        <v>164</v>
      </c>
    </row>
    <row r="100" spans="1:4">
      <c r="A100" s="122"/>
      <c r="B100" s="130">
        <f t="shared" si="1"/>
        <v>99</v>
      </c>
      <c r="C100" s="130">
        <v>7.1</v>
      </c>
      <c r="D100" s="131" t="s">
        <v>164</v>
      </c>
    </row>
    <row r="101" spans="1:4">
      <c r="A101" s="122"/>
      <c r="B101" s="130">
        <f t="shared" si="1"/>
        <v>100</v>
      </c>
      <c r="C101" s="130">
        <v>8.64</v>
      </c>
      <c r="D101" s="131" t="s">
        <v>164</v>
      </c>
    </row>
    <row r="102" spans="1:4">
      <c r="A102" s="122"/>
      <c r="B102" s="130">
        <f t="shared" si="1"/>
        <v>101</v>
      </c>
      <c r="C102" s="130">
        <v>5.34</v>
      </c>
      <c r="D102" s="131" t="s">
        <v>164</v>
      </c>
    </row>
    <row r="103" spans="1:4">
      <c r="A103" s="122"/>
      <c r="B103" s="130">
        <f t="shared" si="1"/>
        <v>102</v>
      </c>
      <c r="C103" s="130">
        <v>5.23</v>
      </c>
      <c r="D103" s="131" t="s">
        <v>164</v>
      </c>
    </row>
    <row r="104" spans="1:4">
      <c r="A104" s="122"/>
      <c r="B104" s="130">
        <f t="shared" si="1"/>
        <v>103</v>
      </c>
      <c r="C104" s="130">
        <v>5.47</v>
      </c>
      <c r="D104" s="131" t="s">
        <v>164</v>
      </c>
    </row>
    <row r="105" spans="1:4">
      <c r="A105" s="122"/>
      <c r="B105" s="130">
        <f t="shared" si="1"/>
        <v>104</v>
      </c>
      <c r="C105" s="130">
        <v>9.2100000000000009</v>
      </c>
      <c r="D105" s="131" t="s">
        <v>164</v>
      </c>
    </row>
    <row r="106" spans="1:4">
      <c r="A106" s="122"/>
      <c r="B106" s="130">
        <f t="shared" si="1"/>
        <v>105</v>
      </c>
      <c r="C106" s="130">
        <v>6.67</v>
      </c>
      <c r="D106" s="131" t="s">
        <v>164</v>
      </c>
    </row>
    <row r="107" spans="1:4">
      <c r="A107" s="122"/>
      <c r="B107" s="130">
        <f t="shared" si="1"/>
        <v>106</v>
      </c>
      <c r="C107" s="130">
        <v>5.7</v>
      </c>
      <c r="D107" s="131" t="s">
        <v>164</v>
      </c>
    </row>
    <row r="108" spans="1:4">
      <c r="A108" s="122"/>
      <c r="B108" s="130">
        <f t="shared" si="1"/>
        <v>107</v>
      </c>
      <c r="C108" s="130">
        <v>4.53</v>
      </c>
      <c r="D108" s="131" t="s">
        <v>164</v>
      </c>
    </row>
    <row r="109" spans="1:4">
      <c r="A109" s="122"/>
      <c r="B109" s="130">
        <f t="shared" si="1"/>
        <v>108</v>
      </c>
      <c r="C109" s="130">
        <v>9.24</v>
      </c>
      <c r="D109" s="131" t="s">
        <v>164</v>
      </c>
    </row>
    <row r="110" spans="1:4">
      <c r="A110" s="122"/>
      <c r="B110" s="130">
        <f t="shared" si="1"/>
        <v>109</v>
      </c>
      <c r="C110" s="130">
        <v>6.1</v>
      </c>
      <c r="D110" s="131" t="s">
        <v>164</v>
      </c>
    </row>
    <row r="111" spans="1:4">
      <c r="A111" s="122"/>
      <c r="B111" s="130">
        <f t="shared" si="1"/>
        <v>110</v>
      </c>
      <c r="C111" s="130">
        <v>6.21</v>
      </c>
      <c r="D111" s="131" t="s">
        <v>164</v>
      </c>
    </row>
    <row r="112" spans="1:4">
      <c r="A112" s="122"/>
      <c r="B112" s="130">
        <f t="shared" si="1"/>
        <v>111</v>
      </c>
      <c r="C112" s="130">
        <v>6.1</v>
      </c>
      <c r="D112" s="131" t="s">
        <v>164</v>
      </c>
    </row>
    <row r="113" spans="1:4">
      <c r="A113" s="122"/>
      <c r="B113" s="130">
        <f t="shared" si="1"/>
        <v>112</v>
      </c>
      <c r="C113" s="130">
        <v>7.99</v>
      </c>
      <c r="D113" s="131" t="s">
        <v>164</v>
      </c>
    </row>
    <row r="114" spans="1:4">
      <c r="A114" s="122"/>
      <c r="B114" s="130">
        <f t="shared" si="1"/>
        <v>113</v>
      </c>
      <c r="C114" s="130">
        <v>7.37</v>
      </c>
      <c r="D114" s="131" t="s">
        <v>164</v>
      </c>
    </row>
    <row r="115" spans="1:4">
      <c r="A115" s="122"/>
      <c r="B115" s="130">
        <f t="shared" si="1"/>
        <v>114</v>
      </c>
      <c r="C115" s="130">
        <v>7.05</v>
      </c>
      <c r="D115" s="131" t="s">
        <v>164</v>
      </c>
    </row>
    <row r="116" spans="1:4">
      <c r="A116" s="122"/>
      <c r="B116" s="130">
        <f t="shared" si="1"/>
        <v>115</v>
      </c>
      <c r="C116" s="130">
        <v>4.9800000000000004</v>
      </c>
      <c r="D116" s="131" t="s">
        <v>164</v>
      </c>
    </row>
    <row r="117" spans="1:4">
      <c r="A117" s="122"/>
      <c r="B117" s="130">
        <f t="shared" si="1"/>
        <v>116</v>
      </c>
      <c r="C117" s="130">
        <v>4.5999999999999996</v>
      </c>
      <c r="D117" s="131" t="s">
        <v>164</v>
      </c>
    </row>
    <row r="118" spans="1:4">
      <c r="A118" s="122"/>
      <c r="B118" s="130">
        <f t="shared" si="1"/>
        <v>117</v>
      </c>
      <c r="C118" s="130">
        <v>4.6100000000000003</v>
      </c>
      <c r="D118" s="131" t="s">
        <v>164</v>
      </c>
    </row>
    <row r="119" spans="1:4">
      <c r="A119" s="122"/>
      <c r="B119" s="130">
        <f t="shared" si="1"/>
        <v>118</v>
      </c>
      <c r="C119" s="130">
        <v>4.8</v>
      </c>
      <c r="D119" s="131" t="s">
        <v>164</v>
      </c>
    </row>
    <row r="120" spans="1:4">
      <c r="A120" s="122"/>
      <c r="B120" s="130">
        <f t="shared" si="1"/>
        <v>119</v>
      </c>
      <c r="C120" s="130">
        <v>4.26</v>
      </c>
      <c r="D120" s="131" t="s">
        <v>164</v>
      </c>
    </row>
    <row r="121" spans="1:4">
      <c r="A121" s="122"/>
      <c r="B121" s="130">
        <f t="shared" si="1"/>
        <v>120</v>
      </c>
      <c r="C121" s="130">
        <v>4.68</v>
      </c>
      <c r="D121" s="131" t="s">
        <v>164</v>
      </c>
    </row>
    <row r="122" spans="1:4">
      <c r="A122" s="122"/>
      <c r="B122" s="130">
        <f t="shared" si="1"/>
        <v>121</v>
      </c>
      <c r="C122" s="130">
        <v>4.8899999999999997</v>
      </c>
      <c r="D122" s="131" t="s">
        <v>164</v>
      </c>
    </row>
    <row r="123" spans="1:4">
      <c r="A123" s="122"/>
      <c r="B123" s="130">
        <f t="shared" si="1"/>
        <v>122</v>
      </c>
      <c r="C123" s="130">
        <v>5.67</v>
      </c>
      <c r="D123" s="131" t="s">
        <v>164</v>
      </c>
    </row>
    <row r="124" spans="1:4">
      <c r="A124" s="122"/>
      <c r="B124" s="130">
        <f t="shared" si="1"/>
        <v>123</v>
      </c>
      <c r="C124" s="130">
        <v>4.88</v>
      </c>
      <c r="D124" s="131" t="s">
        <v>164</v>
      </c>
    </row>
    <row r="125" spans="1:4">
      <c r="A125" s="122"/>
      <c r="B125" s="130">
        <f t="shared" si="1"/>
        <v>124</v>
      </c>
      <c r="C125" s="130">
        <v>4.8600000000000003</v>
      </c>
      <c r="D125" s="131" t="s">
        <v>164</v>
      </c>
    </row>
    <row r="126" spans="1:4">
      <c r="A126" s="122"/>
      <c r="B126" s="130">
        <f t="shared" si="1"/>
        <v>125</v>
      </c>
      <c r="C126" s="130">
        <v>5.29</v>
      </c>
      <c r="D126" s="131" t="s">
        <v>164</v>
      </c>
    </row>
    <row r="127" spans="1:4">
      <c r="A127" s="122"/>
      <c r="B127" s="130">
        <f t="shared" si="1"/>
        <v>126</v>
      </c>
      <c r="C127" s="130">
        <v>4.99</v>
      </c>
      <c r="D127" s="131" t="s">
        <v>164</v>
      </c>
    </row>
    <row r="128" spans="1:4">
      <c r="A128" s="122"/>
      <c r="B128" s="130">
        <f t="shared" si="1"/>
        <v>127</v>
      </c>
      <c r="C128" s="130">
        <v>5.97</v>
      </c>
      <c r="D128" s="131" t="s">
        <v>164</v>
      </c>
    </row>
    <row r="129" spans="1:4">
      <c r="A129" s="122"/>
      <c r="B129" s="130">
        <f t="shared" si="1"/>
        <v>128</v>
      </c>
      <c r="C129" s="130">
        <v>5.28</v>
      </c>
      <c r="D129" s="131" t="s">
        <v>164</v>
      </c>
    </row>
    <row r="130" spans="1:4">
      <c r="A130" s="122"/>
      <c r="B130" s="130">
        <f t="shared" si="1"/>
        <v>129</v>
      </c>
      <c r="C130" s="130">
        <v>5.27</v>
      </c>
      <c r="D130" s="131" t="s">
        <v>164</v>
      </c>
    </row>
    <row r="131" spans="1:4">
      <c r="A131" s="122"/>
      <c r="B131" s="130">
        <f t="shared" si="1"/>
        <v>130</v>
      </c>
      <c r="C131" s="130">
        <v>7.61</v>
      </c>
      <c r="D131" s="131" t="s">
        <v>164</v>
      </c>
    </row>
    <row r="132" spans="1:4">
      <c r="A132" s="122"/>
      <c r="B132" s="130">
        <f t="shared" ref="B132:B195" si="2">B131+1</f>
        <v>131</v>
      </c>
      <c r="C132" s="130">
        <v>4.78</v>
      </c>
      <c r="D132" s="131" t="s">
        <v>164</v>
      </c>
    </row>
    <row r="133" spans="1:4">
      <c r="A133" s="122"/>
      <c r="B133" s="130">
        <f t="shared" si="2"/>
        <v>132</v>
      </c>
      <c r="C133" s="130">
        <v>7.6</v>
      </c>
      <c r="D133" s="131" t="s">
        <v>164</v>
      </c>
    </row>
    <row r="134" spans="1:4">
      <c r="A134" s="122"/>
      <c r="B134" s="130">
        <f t="shared" si="2"/>
        <v>133</v>
      </c>
      <c r="C134" s="130">
        <v>7.92</v>
      </c>
      <c r="D134" s="131" t="s">
        <v>164</v>
      </c>
    </row>
    <row r="135" spans="1:4">
      <c r="A135" s="122"/>
      <c r="B135" s="130">
        <f t="shared" si="2"/>
        <v>134</v>
      </c>
      <c r="C135" s="130">
        <v>8.7799999999999994</v>
      </c>
      <c r="D135" s="131" t="s">
        <v>164</v>
      </c>
    </row>
    <row r="136" spans="1:4">
      <c r="A136" s="122"/>
      <c r="B136" s="130">
        <f t="shared" si="2"/>
        <v>135</v>
      </c>
      <c r="C136" s="130">
        <v>7.6</v>
      </c>
      <c r="D136" s="131" t="s">
        <v>164</v>
      </c>
    </row>
    <row r="137" spans="1:4">
      <c r="A137" s="122"/>
      <c r="B137" s="130">
        <f t="shared" si="2"/>
        <v>136</v>
      </c>
      <c r="C137" s="130">
        <v>4.78</v>
      </c>
      <c r="D137" s="131" t="s">
        <v>164</v>
      </c>
    </row>
    <row r="138" spans="1:4">
      <c r="A138" s="122"/>
      <c r="B138" s="130">
        <f t="shared" si="2"/>
        <v>137</v>
      </c>
      <c r="C138" s="130">
        <v>5.92</v>
      </c>
      <c r="D138" s="131" t="s">
        <v>164</v>
      </c>
    </row>
    <row r="139" spans="1:4">
      <c r="A139" s="122"/>
      <c r="B139" s="130">
        <f t="shared" si="2"/>
        <v>138</v>
      </c>
      <c r="C139" s="130">
        <v>6.04</v>
      </c>
      <c r="D139" s="131" t="s">
        <v>164</v>
      </c>
    </row>
    <row r="140" spans="1:4">
      <c r="A140" s="122"/>
      <c r="B140" s="130">
        <f t="shared" si="2"/>
        <v>139</v>
      </c>
      <c r="C140" s="130">
        <v>4.78</v>
      </c>
      <c r="D140" s="131" t="s">
        <v>164</v>
      </c>
    </row>
    <row r="141" spans="1:4">
      <c r="A141" s="122"/>
      <c r="B141" s="130">
        <f t="shared" si="2"/>
        <v>140</v>
      </c>
      <c r="C141" s="130">
        <v>4.78</v>
      </c>
      <c r="D141" s="131" t="s">
        <v>164</v>
      </c>
    </row>
    <row r="142" spans="1:4">
      <c r="A142" s="122"/>
      <c r="B142" s="130">
        <f t="shared" si="2"/>
        <v>141</v>
      </c>
      <c r="C142" s="130">
        <v>5.07</v>
      </c>
      <c r="D142" s="131" t="s">
        <v>164</v>
      </c>
    </row>
    <row r="143" spans="1:4">
      <c r="A143" s="122"/>
      <c r="B143" s="130">
        <f t="shared" si="2"/>
        <v>142</v>
      </c>
      <c r="C143" s="130">
        <v>4.0599999999999996</v>
      </c>
      <c r="D143" s="131" t="s">
        <v>164</v>
      </c>
    </row>
    <row r="144" spans="1:4">
      <c r="A144" s="122"/>
      <c r="B144" s="130">
        <f t="shared" si="2"/>
        <v>143</v>
      </c>
      <c r="C144" s="130">
        <v>4.1900000000000004</v>
      </c>
      <c r="D144" s="131" t="s">
        <v>164</v>
      </c>
    </row>
    <row r="145" spans="1:4">
      <c r="A145" s="122"/>
      <c r="B145" s="130">
        <f t="shared" si="2"/>
        <v>144</v>
      </c>
      <c r="C145" s="130">
        <v>5.62</v>
      </c>
      <c r="D145" s="131" t="s">
        <v>164</v>
      </c>
    </row>
    <row r="146" spans="1:4">
      <c r="A146" s="122"/>
      <c r="B146" s="130">
        <f t="shared" si="2"/>
        <v>145</v>
      </c>
      <c r="C146" s="130">
        <v>5.29</v>
      </c>
      <c r="D146" s="131" t="s">
        <v>217</v>
      </c>
    </row>
    <row r="147" spans="1:4">
      <c r="A147" s="122"/>
      <c r="B147" s="130">
        <f t="shared" si="2"/>
        <v>146</v>
      </c>
      <c r="C147" s="130">
        <v>3.95</v>
      </c>
      <c r="D147" s="131" t="s">
        <v>217</v>
      </c>
    </row>
    <row r="148" spans="1:4">
      <c r="A148" s="122"/>
      <c r="B148" s="130">
        <f t="shared" si="2"/>
        <v>147</v>
      </c>
      <c r="C148" s="130">
        <v>4.49</v>
      </c>
      <c r="D148" s="131" t="s">
        <v>217</v>
      </c>
    </row>
    <row r="149" spans="1:4">
      <c r="A149" s="122"/>
      <c r="B149" s="130">
        <f t="shared" si="2"/>
        <v>148</v>
      </c>
      <c r="C149" s="130">
        <v>4.63</v>
      </c>
      <c r="D149" s="131" t="s">
        <v>217</v>
      </c>
    </row>
    <row r="150" spans="1:4">
      <c r="A150" s="122"/>
      <c r="B150" s="130">
        <f t="shared" si="2"/>
        <v>149</v>
      </c>
      <c r="C150" s="130">
        <v>9.24</v>
      </c>
      <c r="D150" s="131" t="s">
        <v>217</v>
      </c>
    </row>
    <row r="151" spans="1:4">
      <c r="A151" s="122"/>
      <c r="B151" s="130">
        <f t="shared" si="2"/>
        <v>150</v>
      </c>
      <c r="C151" s="130">
        <v>7.05</v>
      </c>
      <c r="D151" s="131" t="s">
        <v>217</v>
      </c>
    </row>
    <row r="152" spans="1:4">
      <c r="A152" s="122"/>
      <c r="B152" s="130">
        <f t="shared" si="2"/>
        <v>151</v>
      </c>
      <c r="C152" s="130">
        <v>7.37</v>
      </c>
      <c r="D152" s="131" t="s">
        <v>217</v>
      </c>
    </row>
    <row r="153" spans="1:4">
      <c r="A153" s="122"/>
      <c r="B153" s="130">
        <f t="shared" si="2"/>
        <v>152</v>
      </c>
      <c r="C153" s="130">
        <v>6.21</v>
      </c>
      <c r="D153" s="131" t="s">
        <v>217</v>
      </c>
    </row>
    <row r="154" spans="1:4">
      <c r="A154" s="122"/>
      <c r="B154" s="130">
        <f t="shared" si="2"/>
        <v>153</v>
      </c>
      <c r="C154" s="130">
        <v>6.1</v>
      </c>
      <c r="D154" s="131" t="s">
        <v>217</v>
      </c>
    </row>
    <row r="155" spans="1:4">
      <c r="A155" s="122"/>
      <c r="B155" s="130">
        <f t="shared" si="2"/>
        <v>154</v>
      </c>
      <c r="C155" s="130">
        <v>4.9800000000000004</v>
      </c>
      <c r="D155" s="131" t="s">
        <v>217</v>
      </c>
    </row>
    <row r="156" spans="1:4">
      <c r="A156" s="122"/>
      <c r="B156" s="130">
        <f t="shared" si="2"/>
        <v>155</v>
      </c>
      <c r="C156" s="130">
        <v>4.5999999999999996</v>
      </c>
      <c r="D156" s="131" t="s">
        <v>217</v>
      </c>
    </row>
    <row r="157" spans="1:4">
      <c r="A157" s="122"/>
      <c r="B157" s="130">
        <f t="shared" si="2"/>
        <v>156</v>
      </c>
      <c r="C157" s="130">
        <v>4.6100000000000003</v>
      </c>
      <c r="D157" s="131" t="s">
        <v>217</v>
      </c>
    </row>
    <row r="158" spans="1:4">
      <c r="A158" s="122"/>
      <c r="B158" s="130">
        <f t="shared" si="2"/>
        <v>157</v>
      </c>
      <c r="C158" s="130">
        <v>4.8</v>
      </c>
      <c r="D158" s="131" t="s">
        <v>217</v>
      </c>
    </row>
    <row r="159" spans="1:4">
      <c r="A159" s="122"/>
      <c r="B159" s="130">
        <f t="shared" si="2"/>
        <v>158</v>
      </c>
      <c r="C159" s="130">
        <v>4.26</v>
      </c>
      <c r="D159" s="131" t="s">
        <v>217</v>
      </c>
    </row>
    <row r="160" spans="1:4">
      <c r="A160" s="122"/>
      <c r="B160" s="130">
        <f t="shared" si="2"/>
        <v>159</v>
      </c>
      <c r="C160" s="130">
        <v>4.68</v>
      </c>
      <c r="D160" s="131" t="s">
        <v>217</v>
      </c>
    </row>
    <row r="161" spans="1:4">
      <c r="A161" s="122"/>
      <c r="B161" s="130">
        <f t="shared" si="2"/>
        <v>160</v>
      </c>
      <c r="C161" s="130">
        <v>4.8899999999999997</v>
      </c>
      <c r="D161" s="131" t="s">
        <v>217</v>
      </c>
    </row>
    <row r="162" spans="1:4">
      <c r="A162" s="122"/>
      <c r="B162" s="130">
        <f t="shared" si="2"/>
        <v>161</v>
      </c>
      <c r="C162" s="130">
        <v>5.67</v>
      </c>
      <c r="D162" s="131" t="s">
        <v>217</v>
      </c>
    </row>
    <row r="163" spans="1:4">
      <c r="A163" s="122"/>
      <c r="B163" s="130">
        <f t="shared" si="2"/>
        <v>162</v>
      </c>
      <c r="C163" s="130">
        <v>5.28</v>
      </c>
      <c r="D163" s="131" t="s">
        <v>217</v>
      </c>
    </row>
    <row r="164" spans="1:4">
      <c r="A164" s="122"/>
      <c r="B164" s="130">
        <f t="shared" si="2"/>
        <v>163</v>
      </c>
      <c r="C164" s="130">
        <v>5.27</v>
      </c>
      <c r="D164" s="131" t="s">
        <v>217</v>
      </c>
    </row>
    <row r="165" spans="1:4">
      <c r="A165" s="122"/>
      <c r="B165" s="130">
        <f t="shared" si="2"/>
        <v>164</v>
      </c>
      <c r="C165" s="130">
        <v>7.61</v>
      </c>
      <c r="D165" s="131" t="s">
        <v>217</v>
      </c>
    </row>
    <row r="166" spans="1:4">
      <c r="A166" s="122"/>
      <c r="B166" s="130">
        <f t="shared" si="2"/>
        <v>165</v>
      </c>
      <c r="C166" s="130">
        <v>4.78</v>
      </c>
      <c r="D166" s="131" t="s">
        <v>217</v>
      </c>
    </row>
    <row r="167" spans="1:4">
      <c r="A167" s="122"/>
      <c r="B167" s="130">
        <f t="shared" si="2"/>
        <v>166</v>
      </c>
      <c r="C167" s="130">
        <v>7.8</v>
      </c>
      <c r="D167" s="131" t="s">
        <v>217</v>
      </c>
    </row>
    <row r="168" spans="1:4">
      <c r="A168" s="122"/>
      <c r="B168" s="130">
        <f t="shared" si="2"/>
        <v>167</v>
      </c>
      <c r="C168" s="130">
        <v>7.68</v>
      </c>
      <c r="D168" s="131" t="s">
        <v>217</v>
      </c>
    </row>
    <row r="169" spans="1:4">
      <c r="A169" s="122"/>
      <c r="B169" s="130">
        <f t="shared" si="2"/>
        <v>168</v>
      </c>
      <c r="C169" s="130">
        <v>4.78</v>
      </c>
      <c r="D169" s="131" t="s">
        <v>217</v>
      </c>
    </row>
    <row r="170" spans="1:4">
      <c r="A170" s="122"/>
      <c r="B170" s="130">
        <f t="shared" si="2"/>
        <v>169</v>
      </c>
      <c r="C170" s="130">
        <v>5.92</v>
      </c>
      <c r="D170" s="131" t="s">
        <v>217</v>
      </c>
    </row>
    <row r="171" spans="1:4">
      <c r="A171" s="122"/>
      <c r="B171" s="130">
        <f t="shared" si="2"/>
        <v>170</v>
      </c>
      <c r="C171" s="130">
        <v>6.04</v>
      </c>
      <c r="D171" s="131" t="s">
        <v>217</v>
      </c>
    </row>
    <row r="172" spans="1:4">
      <c r="A172" s="122"/>
      <c r="B172" s="130">
        <f t="shared" si="2"/>
        <v>171</v>
      </c>
      <c r="C172" s="130">
        <v>4.78</v>
      </c>
      <c r="D172" s="131" t="s">
        <v>217</v>
      </c>
    </row>
    <row r="173" spans="1:4">
      <c r="A173" s="122"/>
      <c r="B173" s="130">
        <f t="shared" si="2"/>
        <v>172</v>
      </c>
      <c r="C173" s="130">
        <v>4.78</v>
      </c>
      <c r="D173" s="131" t="s">
        <v>217</v>
      </c>
    </row>
    <row r="174" spans="1:4">
      <c r="A174" s="122"/>
      <c r="B174" s="130">
        <f t="shared" si="2"/>
        <v>173</v>
      </c>
      <c r="C174" s="130">
        <v>5.07</v>
      </c>
      <c r="D174" s="131" t="s">
        <v>217</v>
      </c>
    </row>
    <row r="175" spans="1:4">
      <c r="A175" s="122"/>
      <c r="B175" s="130">
        <f t="shared" si="2"/>
        <v>174</v>
      </c>
      <c r="C175" s="130">
        <v>4.0599999999999996</v>
      </c>
      <c r="D175" s="131" t="s">
        <v>217</v>
      </c>
    </row>
    <row r="176" spans="1:4">
      <c r="A176" s="122"/>
      <c r="B176" s="130">
        <f t="shared" si="2"/>
        <v>175</v>
      </c>
      <c r="C176" s="130">
        <v>5.62</v>
      </c>
      <c r="D176" s="131" t="s">
        <v>217</v>
      </c>
    </row>
    <row r="177" spans="1:5">
      <c r="A177" s="122"/>
      <c r="B177" s="130">
        <f t="shared" si="2"/>
        <v>176</v>
      </c>
      <c r="C177" s="130">
        <v>4.2</v>
      </c>
      <c r="D177" s="131" t="s">
        <v>217</v>
      </c>
      <c r="E177" s="123" t="s">
        <v>1106</v>
      </c>
    </row>
    <row r="178" spans="1:5">
      <c r="A178" s="122"/>
      <c r="B178" s="130">
        <f t="shared" si="2"/>
        <v>177</v>
      </c>
      <c r="C178" s="130">
        <v>7.99</v>
      </c>
      <c r="D178" s="131" t="s">
        <v>217</v>
      </c>
      <c r="E178" s="123" t="s">
        <v>1106</v>
      </c>
    </row>
    <row r="179" spans="1:5">
      <c r="A179" s="122"/>
      <c r="B179" s="130">
        <f t="shared" si="2"/>
        <v>178</v>
      </c>
      <c r="C179" s="130">
        <v>6.1099999999999994</v>
      </c>
      <c r="D179" s="131" t="s">
        <v>217</v>
      </c>
      <c r="E179" s="123" t="s">
        <v>1106</v>
      </c>
    </row>
    <row r="180" spans="1:5">
      <c r="A180" s="122"/>
      <c r="B180" s="130">
        <f t="shared" si="2"/>
        <v>179</v>
      </c>
      <c r="C180" s="130">
        <v>4.3099999999999996</v>
      </c>
      <c r="D180" s="131" t="s">
        <v>217</v>
      </c>
      <c r="E180" s="123" t="s">
        <v>1106</v>
      </c>
    </row>
    <row r="181" spans="1:5">
      <c r="A181" s="122"/>
      <c r="B181" s="130">
        <f t="shared" si="2"/>
        <v>180</v>
      </c>
      <c r="C181" s="130">
        <v>4.63</v>
      </c>
      <c r="D181" s="131" t="s">
        <v>217</v>
      </c>
      <c r="E181" s="123" t="s">
        <v>1106</v>
      </c>
    </row>
    <row r="182" spans="1:5">
      <c r="A182" s="122"/>
      <c r="B182" s="130">
        <f t="shared" si="2"/>
        <v>181</v>
      </c>
      <c r="C182" s="130">
        <v>7.1</v>
      </c>
      <c r="D182" s="131" t="s">
        <v>217</v>
      </c>
      <c r="E182" s="123" t="s">
        <v>1106</v>
      </c>
    </row>
    <row r="183" spans="1:5">
      <c r="A183" s="122"/>
      <c r="B183" s="130">
        <f t="shared" si="2"/>
        <v>182</v>
      </c>
      <c r="C183" s="130">
        <v>8.65</v>
      </c>
      <c r="D183" s="131" t="s">
        <v>217</v>
      </c>
      <c r="E183" s="123" t="s">
        <v>1106</v>
      </c>
    </row>
    <row r="184" spans="1:5">
      <c r="A184" s="122"/>
      <c r="B184" s="130">
        <f t="shared" si="2"/>
        <v>183</v>
      </c>
      <c r="C184" s="130">
        <v>5.34</v>
      </c>
      <c r="D184" s="131" t="s">
        <v>217</v>
      </c>
      <c r="E184" s="123" t="s">
        <v>1106</v>
      </c>
    </row>
    <row r="185" spans="1:5">
      <c r="A185" s="122"/>
      <c r="B185" s="130">
        <f t="shared" si="2"/>
        <v>184</v>
      </c>
      <c r="C185" s="130">
        <v>5.23</v>
      </c>
      <c r="D185" s="131" t="s">
        <v>217</v>
      </c>
      <c r="E185" s="123" t="s">
        <v>1106</v>
      </c>
    </row>
    <row r="186" spans="1:5">
      <c r="A186" s="122"/>
      <c r="B186" s="130">
        <f t="shared" si="2"/>
        <v>185</v>
      </c>
      <c r="C186" s="130">
        <v>5.48</v>
      </c>
      <c r="D186" s="131" t="s">
        <v>217</v>
      </c>
      <c r="E186" s="123" t="s">
        <v>1106</v>
      </c>
    </row>
    <row r="187" spans="1:5">
      <c r="A187" s="122"/>
      <c r="B187" s="130">
        <f t="shared" si="2"/>
        <v>186</v>
      </c>
      <c r="C187" s="130">
        <v>9.3099999999999987</v>
      </c>
      <c r="D187" s="131" t="s">
        <v>217</v>
      </c>
      <c r="E187" s="123" t="s">
        <v>1106</v>
      </c>
    </row>
    <row r="188" spans="1:5">
      <c r="A188" s="122"/>
      <c r="B188" s="130">
        <f t="shared" si="2"/>
        <v>187</v>
      </c>
      <c r="C188" s="130">
        <v>6.67</v>
      </c>
      <c r="D188" s="131" t="s">
        <v>217</v>
      </c>
      <c r="E188" s="123" t="s">
        <v>1106</v>
      </c>
    </row>
    <row r="189" spans="1:5">
      <c r="A189" s="122"/>
      <c r="B189" s="130">
        <f t="shared" si="2"/>
        <v>188</v>
      </c>
      <c r="C189" s="130">
        <v>5.7</v>
      </c>
      <c r="D189" s="131" t="s">
        <v>217</v>
      </c>
      <c r="E189" s="123" t="s">
        <v>1106</v>
      </c>
    </row>
    <row r="190" spans="1:5">
      <c r="A190" s="122"/>
      <c r="B190" s="130">
        <f t="shared" si="2"/>
        <v>189</v>
      </c>
      <c r="C190" s="130">
        <v>4.53</v>
      </c>
      <c r="D190" s="131" t="s">
        <v>217</v>
      </c>
      <c r="E190" s="123" t="s">
        <v>1106</v>
      </c>
    </row>
    <row r="191" spans="1:5">
      <c r="A191" s="122"/>
      <c r="B191" s="130">
        <f t="shared" si="2"/>
        <v>190</v>
      </c>
      <c r="C191" s="130">
        <v>4.99</v>
      </c>
      <c r="D191" s="131" t="s">
        <v>217</v>
      </c>
      <c r="E191" s="123" t="s">
        <v>1106</v>
      </c>
    </row>
    <row r="192" spans="1:5">
      <c r="A192" s="122"/>
      <c r="B192" s="130">
        <f t="shared" si="2"/>
        <v>191</v>
      </c>
      <c r="C192" s="130">
        <v>5.29</v>
      </c>
      <c r="D192" s="131" t="s">
        <v>217</v>
      </c>
      <c r="E192" s="123" t="s">
        <v>1106</v>
      </c>
    </row>
    <row r="193" spans="1:6">
      <c r="A193" s="122"/>
      <c r="B193" s="130">
        <f t="shared" si="2"/>
        <v>192</v>
      </c>
      <c r="C193" s="130">
        <v>5.01</v>
      </c>
      <c r="D193" s="131" t="s">
        <v>217</v>
      </c>
      <c r="E193" s="123" t="s">
        <v>1106</v>
      </c>
    </row>
    <row r="194" spans="1:6">
      <c r="A194" s="122"/>
      <c r="B194" s="130">
        <f t="shared" si="2"/>
        <v>193</v>
      </c>
      <c r="C194" s="130">
        <v>5.97</v>
      </c>
      <c r="D194" s="131" t="s">
        <v>217</v>
      </c>
      <c r="E194" s="123" t="s">
        <v>1106</v>
      </c>
    </row>
    <row r="195" spans="1:6">
      <c r="A195" s="122"/>
      <c r="B195" s="130">
        <f t="shared" si="2"/>
        <v>194</v>
      </c>
      <c r="C195" s="130">
        <v>6.41</v>
      </c>
      <c r="D195" s="131" t="s">
        <v>295</v>
      </c>
    </row>
    <row r="196" spans="1:6">
      <c r="A196" s="122"/>
      <c r="B196" s="130">
        <f t="shared" ref="B196:B211" si="3">B195+1</f>
        <v>195</v>
      </c>
      <c r="C196" s="130">
        <v>6.09</v>
      </c>
      <c r="D196" s="131" t="s">
        <v>295</v>
      </c>
    </row>
    <row r="197" spans="1:6">
      <c r="A197" s="122"/>
      <c r="B197" s="130">
        <f t="shared" si="3"/>
        <v>196</v>
      </c>
      <c r="C197" s="130">
        <v>6.19</v>
      </c>
      <c r="D197" s="131" t="s">
        <v>295</v>
      </c>
    </row>
    <row r="198" spans="1:6">
      <c r="A198" s="122"/>
      <c r="B198" s="130">
        <f t="shared" si="3"/>
        <v>197</v>
      </c>
      <c r="C198" s="130">
        <v>5.79</v>
      </c>
      <c r="D198" s="131" t="s">
        <v>295</v>
      </c>
    </row>
    <row r="199" spans="1:6">
      <c r="A199" s="122"/>
      <c r="B199" s="130">
        <f t="shared" si="3"/>
        <v>198</v>
      </c>
      <c r="C199" s="130">
        <v>5.86</v>
      </c>
      <c r="D199" s="131" t="s">
        <v>295</v>
      </c>
    </row>
    <row r="200" spans="1:6">
      <c r="A200" s="122"/>
      <c r="B200" s="130">
        <f t="shared" si="3"/>
        <v>199</v>
      </c>
      <c r="C200" s="130">
        <v>3.26</v>
      </c>
      <c r="D200" s="131" t="s">
        <v>295</v>
      </c>
    </row>
    <row r="201" spans="1:6">
      <c r="A201" s="122"/>
      <c r="B201" s="130">
        <f t="shared" si="3"/>
        <v>200</v>
      </c>
      <c r="C201" s="130">
        <v>3.13</v>
      </c>
      <c r="D201" s="131" t="s">
        <v>295</v>
      </c>
    </row>
    <row r="202" spans="1:6">
      <c r="A202" s="122"/>
      <c r="B202" s="130">
        <f t="shared" si="3"/>
        <v>201</v>
      </c>
      <c r="C202" s="130">
        <v>3.26</v>
      </c>
      <c r="D202" s="131" t="s">
        <v>295</v>
      </c>
    </row>
    <row r="203" spans="1:6">
      <c r="A203" s="122"/>
      <c r="B203" s="130">
        <f t="shared" si="3"/>
        <v>202</v>
      </c>
      <c r="C203" s="130">
        <v>5.57</v>
      </c>
      <c r="D203" s="131" t="s">
        <v>295</v>
      </c>
      <c r="F203" s="122">
        <v>321</v>
      </c>
    </row>
    <row r="204" spans="1:6">
      <c r="A204" s="122"/>
      <c r="B204" s="130">
        <f t="shared" si="3"/>
        <v>203</v>
      </c>
      <c r="C204" s="130">
        <v>4.91</v>
      </c>
      <c r="D204" s="131" t="s">
        <v>295</v>
      </c>
      <c r="F204" s="122">
        <v>320</v>
      </c>
    </row>
    <row r="205" spans="1:6">
      <c r="A205" s="122"/>
      <c r="B205" s="130">
        <f t="shared" si="3"/>
        <v>204</v>
      </c>
      <c r="C205" s="130">
        <v>4.93</v>
      </c>
      <c r="D205" s="131" t="s">
        <v>295</v>
      </c>
      <c r="F205" s="122">
        <v>319</v>
      </c>
    </row>
    <row r="206" spans="1:6">
      <c r="A206" s="122"/>
      <c r="B206" s="130">
        <f t="shared" si="3"/>
        <v>205</v>
      </c>
      <c r="C206" s="130">
        <v>5.12</v>
      </c>
      <c r="D206" s="131" t="s">
        <v>295</v>
      </c>
      <c r="F206" s="122">
        <v>318</v>
      </c>
    </row>
    <row r="207" spans="1:6">
      <c r="A207" s="122"/>
      <c r="B207" s="130">
        <f t="shared" si="3"/>
        <v>206</v>
      </c>
      <c r="C207" s="130">
        <v>4.59</v>
      </c>
      <c r="D207" s="131" t="s">
        <v>295</v>
      </c>
      <c r="F207"/>
    </row>
    <row r="208" spans="1:6">
      <c r="A208" s="122"/>
      <c r="B208" s="130">
        <f t="shared" si="3"/>
        <v>207</v>
      </c>
      <c r="C208" s="130">
        <v>6.35</v>
      </c>
      <c r="D208" s="131" t="s">
        <v>295</v>
      </c>
      <c r="E208" s="123" t="s">
        <v>1106</v>
      </c>
    </row>
    <row r="209" spans="1:5">
      <c r="A209" s="122"/>
      <c r="B209" s="130">
        <f t="shared" si="3"/>
        <v>208</v>
      </c>
      <c r="C209" s="130">
        <v>5.33</v>
      </c>
      <c r="D209" s="131" t="s">
        <v>295</v>
      </c>
      <c r="E209" s="123" t="s">
        <v>1106</v>
      </c>
    </row>
    <row r="210" spans="1:5">
      <c r="A210" s="122"/>
      <c r="B210" s="130">
        <f t="shared" si="3"/>
        <v>209</v>
      </c>
      <c r="C210" s="130">
        <v>6.21</v>
      </c>
      <c r="D210" s="131" t="s">
        <v>295</v>
      </c>
      <c r="E210" s="123" t="s">
        <v>1106</v>
      </c>
    </row>
    <row r="211" spans="1:5">
      <c r="A211" s="122"/>
      <c r="B211" s="130">
        <f t="shared" si="3"/>
        <v>210</v>
      </c>
      <c r="C211" s="130">
        <v>6.36</v>
      </c>
      <c r="D211" s="131" t="s">
        <v>295</v>
      </c>
      <c r="E211" s="123" t="s">
        <v>1106</v>
      </c>
    </row>
    <row r="212" spans="1:5">
      <c r="B212" s="177"/>
      <c r="C212" s="177"/>
      <c r="D212" s="17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"/>
  <sheetViews>
    <sheetView workbookViewId="0">
      <selection activeCell="D2" sqref="D2:H18"/>
    </sheetView>
  </sheetViews>
  <sheetFormatPr defaultColWidth="8.85546875" defaultRowHeight="12.95"/>
  <cols>
    <col min="1" max="1" width="9.140625" customWidth="1"/>
    <col min="2" max="2" width="11.42578125" customWidth="1"/>
    <col min="3" max="3" width="10.42578125" customWidth="1"/>
    <col min="4" max="4" width="13.7109375" customWidth="1"/>
    <col min="5" max="5" width="14.28515625" customWidth="1"/>
    <col min="6" max="6" width="11.42578125" customWidth="1"/>
    <col min="7" max="7" width="10.42578125" customWidth="1"/>
    <col min="8" max="8" width="7.85546875" customWidth="1"/>
    <col min="9" max="9" width="5.7109375" customWidth="1"/>
    <col min="10" max="10" width="10.28515625" customWidth="1"/>
    <col min="11" max="11" width="8.7109375" customWidth="1"/>
    <col min="14" max="14" width="9.42578125" bestFit="1" customWidth="1"/>
    <col min="15" max="15" width="6.42578125" bestFit="1" customWidth="1"/>
    <col min="16" max="16" width="13.140625" customWidth="1"/>
    <col min="17" max="17" width="13.7109375" bestFit="1" customWidth="1"/>
    <col min="18" max="18" width="9.42578125" bestFit="1" customWidth="1"/>
    <col min="19" max="19" width="7.42578125" bestFit="1" customWidth="1"/>
    <col min="20" max="20" width="5.42578125" bestFit="1" customWidth="1"/>
  </cols>
  <sheetData>
    <row r="1" spans="1:22" ht="14.1" thickBot="1">
      <c r="A1" s="581" t="s">
        <v>1107</v>
      </c>
      <c r="B1" s="582"/>
      <c r="C1" s="582"/>
      <c r="D1" s="582"/>
      <c r="E1" s="582"/>
      <c r="F1" s="582"/>
      <c r="G1" s="582"/>
      <c r="H1" s="582"/>
      <c r="I1" s="582"/>
      <c r="J1" s="583"/>
      <c r="K1" s="121"/>
      <c r="M1" s="581" t="s">
        <v>1108</v>
      </c>
      <c r="N1" s="582"/>
      <c r="O1" s="582"/>
      <c r="P1" s="582"/>
      <c r="Q1" s="582"/>
      <c r="R1" s="582"/>
      <c r="S1" s="582"/>
      <c r="T1" s="582"/>
      <c r="U1" s="582"/>
      <c r="V1" s="583"/>
    </row>
    <row r="2" spans="1:22" ht="42" customHeight="1" thickBot="1">
      <c r="A2" s="145" t="s">
        <v>1059</v>
      </c>
      <c r="B2" s="146" t="s">
        <v>1060</v>
      </c>
      <c r="C2" s="146" t="s">
        <v>1062</v>
      </c>
      <c r="D2" s="146" t="s">
        <v>1063</v>
      </c>
      <c r="E2" s="146" t="s">
        <v>1064</v>
      </c>
      <c r="F2" s="146" t="s">
        <v>1065</v>
      </c>
      <c r="G2" s="146" t="s">
        <v>1066</v>
      </c>
      <c r="H2" s="146" t="s">
        <v>1067</v>
      </c>
      <c r="I2" s="146" t="s">
        <v>1068</v>
      </c>
      <c r="J2" s="147" t="s">
        <v>1069</v>
      </c>
      <c r="K2" s="180"/>
      <c r="M2" s="145" t="s">
        <v>1059</v>
      </c>
      <c r="N2" s="146" t="s">
        <v>1060</v>
      </c>
      <c r="O2" s="146" t="s">
        <v>1062</v>
      </c>
      <c r="P2" s="146" t="s">
        <v>1063</v>
      </c>
      <c r="Q2" s="146" t="s">
        <v>1064</v>
      </c>
      <c r="R2" s="146" t="s">
        <v>1065</v>
      </c>
      <c r="S2" s="146" t="s">
        <v>1066</v>
      </c>
      <c r="T2" s="146" t="s">
        <v>1067</v>
      </c>
      <c r="U2" s="146" t="s">
        <v>1068</v>
      </c>
      <c r="V2" s="147" t="s">
        <v>1069</v>
      </c>
    </row>
    <row r="3" spans="1:22">
      <c r="A3" s="144">
        <v>1209</v>
      </c>
      <c r="B3" s="148">
        <v>74.3</v>
      </c>
      <c r="C3" s="135">
        <v>65.95</v>
      </c>
      <c r="D3" s="135">
        <v>5.78</v>
      </c>
      <c r="E3" s="135"/>
      <c r="F3" s="135">
        <v>32</v>
      </c>
      <c r="G3" s="135" t="s">
        <v>171</v>
      </c>
      <c r="H3" s="135">
        <v>23</v>
      </c>
      <c r="I3" s="135" t="s">
        <v>171</v>
      </c>
      <c r="J3" s="164">
        <v>2.57</v>
      </c>
      <c r="K3" s="122"/>
      <c r="M3" s="136">
        <v>1006</v>
      </c>
      <c r="N3" s="165">
        <f>O3+P3+V3</f>
        <v>50.55</v>
      </c>
      <c r="O3" s="137">
        <v>45.33</v>
      </c>
      <c r="P3" s="137">
        <v>5.22</v>
      </c>
      <c r="Q3" s="137"/>
      <c r="R3" s="137">
        <v>52</v>
      </c>
      <c r="S3" s="137" t="s">
        <v>171</v>
      </c>
      <c r="T3" s="137"/>
      <c r="U3" s="137"/>
      <c r="V3" s="138"/>
    </row>
    <row r="4" spans="1:22">
      <c r="A4" s="167">
        <v>1210</v>
      </c>
      <c r="B4" s="169">
        <v>50.69</v>
      </c>
      <c r="C4" s="169">
        <v>43.61</v>
      </c>
      <c r="D4" s="169">
        <v>7.08</v>
      </c>
      <c r="E4" s="169"/>
      <c r="F4" s="169">
        <v>61</v>
      </c>
      <c r="G4" s="169" t="s">
        <v>171</v>
      </c>
      <c r="H4" s="169"/>
      <c r="I4" s="169"/>
      <c r="J4" s="170"/>
      <c r="K4" s="122"/>
      <c r="M4" s="139">
        <v>1010</v>
      </c>
      <c r="N4" s="148">
        <f t="shared" ref="N4:N22" si="0">O4+P4+V4</f>
        <v>50.69</v>
      </c>
      <c r="O4" s="130">
        <v>43.61</v>
      </c>
      <c r="P4" s="130">
        <v>7.08</v>
      </c>
      <c r="Q4" s="130"/>
      <c r="R4" s="130">
        <v>53</v>
      </c>
      <c r="S4" s="130" t="s">
        <v>171</v>
      </c>
      <c r="T4" s="130"/>
      <c r="U4" s="130"/>
      <c r="V4" s="140"/>
    </row>
    <row r="5" spans="1:22">
      <c r="A5" s="139">
        <v>1501</v>
      </c>
      <c r="B5" s="130">
        <v>85.59</v>
      </c>
      <c r="C5" s="130">
        <v>62.97</v>
      </c>
      <c r="D5" s="130">
        <v>17.64</v>
      </c>
      <c r="E5" s="130"/>
      <c r="F5" s="130">
        <v>299</v>
      </c>
      <c r="G5" s="130" t="s">
        <v>215</v>
      </c>
      <c r="H5" s="130">
        <v>154</v>
      </c>
      <c r="I5" s="130" t="s">
        <v>217</v>
      </c>
      <c r="J5" s="140">
        <v>4.9800000000000004</v>
      </c>
      <c r="K5" s="122"/>
      <c r="M5" s="139">
        <v>1104</v>
      </c>
      <c r="N5" s="148">
        <f t="shared" si="0"/>
        <v>52</v>
      </c>
      <c r="O5" s="130">
        <v>44.81</v>
      </c>
      <c r="P5" s="130">
        <v>7.19</v>
      </c>
      <c r="Q5" s="130"/>
      <c r="R5" s="130">
        <v>54</v>
      </c>
      <c r="S5" s="130" t="s">
        <v>171</v>
      </c>
      <c r="T5" s="130"/>
      <c r="U5" s="130"/>
      <c r="V5" s="140"/>
    </row>
    <row r="6" spans="1:22">
      <c r="A6" s="139">
        <v>1505</v>
      </c>
      <c r="B6" s="130">
        <v>50.739999999999995</v>
      </c>
      <c r="C6" s="130">
        <v>45.44</v>
      </c>
      <c r="D6" s="130">
        <v>5.3</v>
      </c>
      <c r="E6" s="130"/>
      <c r="F6" s="130">
        <v>85</v>
      </c>
      <c r="G6" s="130" t="s">
        <v>178</v>
      </c>
      <c r="H6" s="130"/>
      <c r="I6" s="130"/>
      <c r="J6" s="140"/>
      <c r="K6" s="122"/>
      <c r="M6" s="139">
        <v>1105</v>
      </c>
      <c r="N6" s="148">
        <f t="shared" si="0"/>
        <v>50.739999999999995</v>
      </c>
      <c r="O6" s="130">
        <v>45.44</v>
      </c>
      <c r="P6" s="130">
        <v>5.3</v>
      </c>
      <c r="Q6" s="130"/>
      <c r="R6" s="130">
        <v>55</v>
      </c>
      <c r="S6" s="130" t="s">
        <v>171</v>
      </c>
      <c r="T6" s="130"/>
      <c r="U6" s="130"/>
      <c r="V6" s="140"/>
    </row>
    <row r="7" spans="1:22">
      <c r="A7" s="139">
        <v>1506</v>
      </c>
      <c r="B7" s="130">
        <v>50.55</v>
      </c>
      <c r="C7" s="130">
        <v>45.33</v>
      </c>
      <c r="D7" s="130">
        <v>5.22</v>
      </c>
      <c r="E7" s="130"/>
      <c r="F7" s="130">
        <v>79</v>
      </c>
      <c r="G7" s="130" t="s">
        <v>178</v>
      </c>
      <c r="H7" s="130"/>
      <c r="I7" s="130"/>
      <c r="J7" s="140"/>
      <c r="K7" s="122"/>
      <c r="M7" s="139">
        <v>1106</v>
      </c>
      <c r="N7" s="148">
        <f t="shared" si="0"/>
        <v>50.55</v>
      </c>
      <c r="O7" s="130">
        <v>45.33</v>
      </c>
      <c r="P7" s="130">
        <v>5.22</v>
      </c>
      <c r="Q7" s="130"/>
      <c r="R7" s="130">
        <v>56</v>
      </c>
      <c r="S7" s="130" t="s">
        <v>171</v>
      </c>
      <c r="T7" s="130"/>
      <c r="U7" s="130"/>
      <c r="V7" s="140"/>
    </row>
    <row r="8" spans="1:22">
      <c r="A8" s="139">
        <v>1508</v>
      </c>
      <c r="B8" s="130">
        <v>81.969999999999985</v>
      </c>
      <c r="C8" s="130">
        <v>64.599999999999994</v>
      </c>
      <c r="D8" s="130">
        <v>12.57</v>
      </c>
      <c r="E8" s="130"/>
      <c r="F8" s="130">
        <v>296</v>
      </c>
      <c r="G8" s="130" t="s">
        <v>215</v>
      </c>
      <c r="H8" s="130">
        <v>157</v>
      </c>
      <c r="I8" s="130" t="s">
        <v>217</v>
      </c>
      <c r="J8" s="140">
        <v>4.8</v>
      </c>
      <c r="K8" s="122"/>
      <c r="M8" s="139">
        <v>1110</v>
      </c>
      <c r="N8" s="148">
        <f t="shared" si="0"/>
        <v>50.69</v>
      </c>
      <c r="O8" s="130">
        <v>43.61</v>
      </c>
      <c r="P8" s="130">
        <v>7.08</v>
      </c>
      <c r="Q8" s="130"/>
      <c r="R8" s="130">
        <v>57</v>
      </c>
      <c r="S8" s="130" t="s">
        <v>171</v>
      </c>
      <c r="T8" s="130"/>
      <c r="U8" s="130"/>
      <c r="V8" s="140"/>
    </row>
    <row r="9" spans="1:22">
      <c r="A9" s="139">
        <v>1509</v>
      </c>
      <c r="B9" s="130">
        <v>71.680000000000007</v>
      </c>
      <c r="C9" s="130">
        <v>65.900000000000006</v>
      </c>
      <c r="D9" s="130">
        <v>5.78</v>
      </c>
      <c r="E9" s="130"/>
      <c r="F9" s="130">
        <v>314</v>
      </c>
      <c r="G9" s="130" t="s">
        <v>293</v>
      </c>
      <c r="H9" s="130"/>
      <c r="I9" s="130"/>
      <c r="J9" s="140"/>
      <c r="K9" s="122"/>
      <c r="M9" s="139">
        <v>1204</v>
      </c>
      <c r="N9" s="148">
        <f t="shared" si="0"/>
        <v>52</v>
      </c>
      <c r="O9" s="130">
        <v>44.81</v>
      </c>
      <c r="P9" s="130">
        <v>7.19</v>
      </c>
      <c r="Q9" s="130"/>
      <c r="R9" s="130">
        <v>58</v>
      </c>
      <c r="S9" s="130" t="s">
        <v>171</v>
      </c>
      <c r="T9" s="130"/>
      <c r="U9" s="130"/>
      <c r="V9" s="140"/>
    </row>
    <row r="10" spans="1:22">
      <c r="A10" s="139">
        <v>1510</v>
      </c>
      <c r="B10" s="130">
        <v>50.69</v>
      </c>
      <c r="C10" s="130">
        <v>43.61</v>
      </c>
      <c r="D10" s="130">
        <v>7.08</v>
      </c>
      <c r="E10" s="130"/>
      <c r="F10" s="130">
        <v>87</v>
      </c>
      <c r="G10" s="130" t="s">
        <v>178</v>
      </c>
      <c r="H10" s="130"/>
      <c r="I10" s="130"/>
      <c r="J10" s="140"/>
      <c r="K10" s="122"/>
      <c r="M10" s="139">
        <v>1205</v>
      </c>
      <c r="N10" s="148">
        <f t="shared" si="0"/>
        <v>50.739999999999995</v>
      </c>
      <c r="O10" s="130">
        <v>45.44</v>
      </c>
      <c r="P10" s="130">
        <v>5.3</v>
      </c>
      <c r="Q10" s="130"/>
      <c r="R10" s="130">
        <v>59</v>
      </c>
      <c r="S10" s="130" t="s">
        <v>171</v>
      </c>
      <c r="T10" s="130"/>
      <c r="U10" s="130"/>
      <c r="V10" s="140"/>
    </row>
    <row r="11" spans="1:22">
      <c r="A11" s="139">
        <v>1701</v>
      </c>
      <c r="B11" s="130">
        <v>86.23</v>
      </c>
      <c r="C11" s="130">
        <v>62.97</v>
      </c>
      <c r="D11" s="130">
        <v>17.64</v>
      </c>
      <c r="E11" s="130"/>
      <c r="F11" s="130">
        <v>288</v>
      </c>
      <c r="G11" s="130" t="s">
        <v>215</v>
      </c>
      <c r="H11" s="130">
        <v>175</v>
      </c>
      <c r="I11" s="130" t="s">
        <v>217</v>
      </c>
      <c r="J11" s="140">
        <v>5.62</v>
      </c>
      <c r="K11" s="122"/>
      <c r="M11" s="139">
        <v>1206</v>
      </c>
      <c r="N11" s="148">
        <f t="shared" si="0"/>
        <v>50.55</v>
      </c>
      <c r="O11" s="130">
        <v>45.33</v>
      </c>
      <c r="P11" s="130">
        <v>5.22</v>
      </c>
      <c r="Q11" s="130"/>
      <c r="R11" s="130">
        <v>60</v>
      </c>
      <c r="S11" s="130" t="s">
        <v>171</v>
      </c>
      <c r="T11" s="130"/>
      <c r="U11" s="130"/>
      <c r="V11" s="140"/>
    </row>
    <row r="12" spans="1:22">
      <c r="A12" s="139">
        <v>1705</v>
      </c>
      <c r="B12" s="130">
        <v>50.739999999999995</v>
      </c>
      <c r="C12" s="130">
        <v>45.44</v>
      </c>
      <c r="D12" s="130">
        <v>5.3</v>
      </c>
      <c r="E12" s="130"/>
      <c r="F12" s="130">
        <v>115</v>
      </c>
      <c r="G12" s="130" t="s">
        <v>178</v>
      </c>
      <c r="H12" s="130"/>
      <c r="I12" s="130"/>
      <c r="J12" s="140"/>
      <c r="K12" s="122"/>
      <c r="M12" s="167">
        <v>1210</v>
      </c>
      <c r="N12" s="168">
        <f t="shared" si="0"/>
        <v>50.69</v>
      </c>
      <c r="O12" s="169">
        <v>43.61</v>
      </c>
      <c r="P12" s="169">
        <v>7.08</v>
      </c>
      <c r="Q12" s="169"/>
      <c r="R12" s="169">
        <v>61</v>
      </c>
      <c r="S12" s="169" t="s">
        <v>171</v>
      </c>
      <c r="T12" s="169"/>
      <c r="U12" s="169"/>
      <c r="V12" s="170"/>
    </row>
    <row r="13" spans="1:22">
      <c r="A13" s="139">
        <v>1706</v>
      </c>
      <c r="B13" s="130">
        <v>50.55</v>
      </c>
      <c r="C13" s="130">
        <v>45.33</v>
      </c>
      <c r="D13" s="130">
        <v>5.22</v>
      </c>
      <c r="E13" s="130"/>
      <c r="F13" s="130">
        <v>92</v>
      </c>
      <c r="G13" s="130" t="s">
        <v>178</v>
      </c>
      <c r="H13" s="130"/>
      <c r="I13" s="130"/>
      <c r="J13" s="140"/>
      <c r="K13" s="122"/>
      <c r="M13" s="139">
        <v>1304</v>
      </c>
      <c r="N13" s="148">
        <f t="shared" si="0"/>
        <v>52</v>
      </c>
      <c r="O13" s="130">
        <v>44.81</v>
      </c>
      <c r="P13" s="130">
        <v>7.19</v>
      </c>
      <c r="Q13" s="130"/>
      <c r="R13" s="130">
        <v>62</v>
      </c>
      <c r="S13" s="130" t="s">
        <v>171</v>
      </c>
      <c r="T13" s="130"/>
      <c r="U13" s="130"/>
      <c r="V13" s="140"/>
    </row>
    <row r="14" spans="1:22">
      <c r="A14" s="139">
        <v>1708</v>
      </c>
      <c r="B14" s="130">
        <v>85.159999999999982</v>
      </c>
      <c r="C14" s="130">
        <v>64.599999999999994</v>
      </c>
      <c r="D14" s="130">
        <v>12.57</v>
      </c>
      <c r="E14" s="130"/>
      <c r="F14" s="130">
        <v>283</v>
      </c>
      <c r="G14" s="130" t="s">
        <v>215</v>
      </c>
      <c r="H14" s="130">
        <v>177</v>
      </c>
      <c r="I14" s="130" t="s">
        <v>217</v>
      </c>
      <c r="J14" s="140">
        <v>7.99</v>
      </c>
      <c r="K14" s="122"/>
      <c r="M14" s="139">
        <v>1305</v>
      </c>
      <c r="N14" s="148">
        <f t="shared" si="0"/>
        <v>50.739999999999995</v>
      </c>
      <c r="O14" s="130">
        <v>45.44</v>
      </c>
      <c r="P14" s="130">
        <v>5.3</v>
      </c>
      <c r="Q14" s="130"/>
      <c r="R14" s="130">
        <v>63</v>
      </c>
      <c r="S14" s="130" t="s">
        <v>171</v>
      </c>
      <c r="T14" s="130"/>
      <c r="U14" s="130"/>
      <c r="V14" s="140"/>
    </row>
    <row r="15" spans="1:22">
      <c r="A15" s="139">
        <v>1709</v>
      </c>
      <c r="B15" s="130">
        <v>74.25</v>
      </c>
      <c r="C15" s="130">
        <v>65.900000000000006</v>
      </c>
      <c r="D15" s="130">
        <v>5.78</v>
      </c>
      <c r="E15" s="130"/>
      <c r="F15" s="130">
        <v>109</v>
      </c>
      <c r="G15" s="130" t="s">
        <v>178</v>
      </c>
      <c r="H15" s="130">
        <v>53</v>
      </c>
      <c r="I15" s="130" t="s">
        <v>178</v>
      </c>
      <c r="J15" s="140">
        <v>2.57</v>
      </c>
      <c r="K15" s="122"/>
      <c r="M15" s="139">
        <v>1306</v>
      </c>
      <c r="N15" s="148">
        <f t="shared" si="0"/>
        <v>50.55</v>
      </c>
      <c r="O15" s="130">
        <v>45.33</v>
      </c>
      <c r="P15" s="130">
        <v>5.22</v>
      </c>
      <c r="Q15" s="130"/>
      <c r="R15" s="130">
        <v>64</v>
      </c>
      <c r="S15" s="130" t="s">
        <v>171</v>
      </c>
      <c r="T15" s="130"/>
      <c r="U15" s="130"/>
      <c r="V15" s="140"/>
    </row>
    <row r="16" spans="1:22">
      <c r="A16" s="139">
        <v>1710</v>
      </c>
      <c r="B16" s="130">
        <v>50.69</v>
      </c>
      <c r="C16" s="130">
        <v>43.61</v>
      </c>
      <c r="D16" s="130">
        <v>7.08</v>
      </c>
      <c r="E16" s="130"/>
      <c r="F16" s="130">
        <v>93</v>
      </c>
      <c r="G16" s="130" t="s">
        <v>178</v>
      </c>
      <c r="H16" s="130"/>
      <c r="I16" s="130"/>
      <c r="J16" s="140"/>
      <c r="K16" s="122"/>
      <c r="M16" s="139">
        <v>1310</v>
      </c>
      <c r="N16" s="148">
        <f t="shared" si="0"/>
        <v>50.69</v>
      </c>
      <c r="O16" s="130">
        <v>43.61</v>
      </c>
      <c r="P16" s="130">
        <v>7.08</v>
      </c>
      <c r="Q16" s="130"/>
      <c r="R16" s="130">
        <v>65</v>
      </c>
      <c r="S16" s="130" t="s">
        <v>171</v>
      </c>
      <c r="T16" s="130"/>
      <c r="U16" s="130"/>
      <c r="V16" s="140"/>
    </row>
    <row r="17" spans="1:22">
      <c r="A17" s="139">
        <v>1901</v>
      </c>
      <c r="B17" s="130">
        <v>85.39</v>
      </c>
      <c r="C17" s="130">
        <v>62.97</v>
      </c>
      <c r="D17" s="130">
        <v>17.64</v>
      </c>
      <c r="E17" s="130"/>
      <c r="F17" s="130">
        <v>272</v>
      </c>
      <c r="G17" s="130" t="s">
        <v>215</v>
      </c>
      <c r="H17" s="130">
        <v>165</v>
      </c>
      <c r="I17" s="130" t="s">
        <v>217</v>
      </c>
      <c r="J17" s="140">
        <v>4.78</v>
      </c>
      <c r="K17" s="122"/>
      <c r="M17" s="139">
        <v>2210</v>
      </c>
      <c r="N17" s="148">
        <f t="shared" si="0"/>
        <v>50.69</v>
      </c>
      <c r="O17" s="130">
        <v>43.61</v>
      </c>
      <c r="P17" s="130">
        <v>7.08</v>
      </c>
      <c r="Q17" s="130"/>
      <c r="R17" s="130">
        <v>132</v>
      </c>
      <c r="S17" s="130" t="s">
        <v>178</v>
      </c>
      <c r="T17" s="130"/>
      <c r="U17" s="130"/>
      <c r="V17" s="140"/>
    </row>
    <row r="18" spans="1:22">
      <c r="A18" s="139">
        <v>1905</v>
      </c>
      <c r="B18" s="130">
        <v>50.739999999999995</v>
      </c>
      <c r="C18" s="130">
        <v>45.44</v>
      </c>
      <c r="D18" s="130">
        <v>5.3</v>
      </c>
      <c r="E18" s="130"/>
      <c r="F18" s="130">
        <v>142</v>
      </c>
      <c r="G18" s="130" t="s">
        <v>178</v>
      </c>
      <c r="H18" s="130"/>
      <c r="I18" s="130"/>
      <c r="J18" s="140"/>
      <c r="K18" s="122"/>
      <c r="M18" s="139">
        <v>2304</v>
      </c>
      <c r="N18" s="148">
        <f t="shared" si="0"/>
        <v>52</v>
      </c>
      <c r="O18" s="130">
        <v>44.81</v>
      </c>
      <c r="P18" s="130">
        <v>7.19</v>
      </c>
      <c r="Q18" s="130"/>
      <c r="R18" s="130">
        <v>133</v>
      </c>
      <c r="S18" s="130" t="s">
        <v>178</v>
      </c>
      <c r="T18" s="130"/>
      <c r="U18" s="130"/>
      <c r="V18" s="140"/>
    </row>
    <row r="19" spans="1:22">
      <c r="A19" s="139">
        <v>1906</v>
      </c>
      <c r="B19" s="130">
        <v>50.55</v>
      </c>
      <c r="C19" s="130">
        <v>45.33</v>
      </c>
      <c r="D19" s="130">
        <v>5.22</v>
      </c>
      <c r="E19" s="130"/>
      <c r="F19" s="130">
        <v>141</v>
      </c>
      <c r="G19" s="130" t="s">
        <v>178</v>
      </c>
      <c r="H19" s="130"/>
      <c r="I19" s="130"/>
      <c r="J19" s="140"/>
      <c r="K19" s="122"/>
      <c r="M19" s="139">
        <v>2305</v>
      </c>
      <c r="N19" s="148">
        <f t="shared" si="0"/>
        <v>50.739999999999995</v>
      </c>
      <c r="O19" s="130">
        <v>45.44</v>
      </c>
      <c r="P19" s="130">
        <v>5.3</v>
      </c>
      <c r="Q19" s="130"/>
      <c r="R19" s="130">
        <v>134</v>
      </c>
      <c r="S19" s="130" t="s">
        <v>178</v>
      </c>
      <c r="T19" s="130"/>
      <c r="U19" s="130"/>
      <c r="V19" s="140"/>
    </row>
    <row r="20" spans="1:22">
      <c r="A20" s="139">
        <v>1908</v>
      </c>
      <c r="B20" s="130">
        <v>81.949999999999989</v>
      </c>
      <c r="C20" s="130">
        <v>64.599999999999994</v>
      </c>
      <c r="D20" s="130">
        <v>12.57</v>
      </c>
      <c r="E20" s="130"/>
      <c r="F20" s="130">
        <v>275</v>
      </c>
      <c r="G20" s="130" t="s">
        <v>215</v>
      </c>
      <c r="H20" s="130">
        <v>168</v>
      </c>
      <c r="I20" s="130" t="s">
        <v>217</v>
      </c>
      <c r="J20" s="140">
        <v>4.78</v>
      </c>
      <c r="K20" s="122"/>
      <c r="M20" s="139">
        <v>2306</v>
      </c>
      <c r="N20" s="148">
        <f t="shared" si="0"/>
        <v>50.55</v>
      </c>
      <c r="O20" s="130">
        <v>45.33</v>
      </c>
      <c r="P20" s="130">
        <v>5.22</v>
      </c>
      <c r="Q20" s="130"/>
      <c r="R20" s="130">
        <v>135</v>
      </c>
      <c r="S20" s="130" t="s">
        <v>178</v>
      </c>
      <c r="T20" s="130"/>
      <c r="U20" s="130"/>
      <c r="V20" s="140"/>
    </row>
    <row r="21" spans="1:22">
      <c r="A21" s="139">
        <v>1909</v>
      </c>
      <c r="B21" s="130">
        <v>74.260000000000005</v>
      </c>
      <c r="C21" s="130">
        <v>65.900000000000006</v>
      </c>
      <c r="D21" s="130">
        <v>5.78</v>
      </c>
      <c r="E21" s="130"/>
      <c r="F21" s="130">
        <v>104</v>
      </c>
      <c r="G21" s="130" t="s">
        <v>178</v>
      </c>
      <c r="H21" s="130">
        <v>55</v>
      </c>
      <c r="I21" s="130" t="s">
        <v>178</v>
      </c>
      <c r="J21" s="140">
        <v>2.58</v>
      </c>
      <c r="K21" s="122"/>
      <c r="M21" s="139">
        <v>2310</v>
      </c>
      <c r="N21" s="148">
        <f t="shared" si="0"/>
        <v>50.69</v>
      </c>
      <c r="O21" s="130">
        <v>43.61</v>
      </c>
      <c r="P21" s="130">
        <v>7.08</v>
      </c>
      <c r="Q21" s="130"/>
      <c r="R21" s="130">
        <v>136</v>
      </c>
      <c r="S21" s="130" t="s">
        <v>178</v>
      </c>
      <c r="T21" s="130"/>
      <c r="U21" s="130"/>
      <c r="V21" s="140"/>
    </row>
    <row r="22" spans="1:22" ht="14.1" thickBot="1">
      <c r="A22" s="141">
        <v>1910</v>
      </c>
      <c r="B22" s="142">
        <v>50.69</v>
      </c>
      <c r="C22" s="142">
        <v>43.61</v>
      </c>
      <c r="D22" s="142">
        <v>7.08</v>
      </c>
      <c r="E22" s="142"/>
      <c r="F22" s="142">
        <v>99</v>
      </c>
      <c r="G22" s="142" t="s">
        <v>178</v>
      </c>
      <c r="H22" s="142"/>
      <c r="I22" s="142"/>
      <c r="J22" s="143"/>
      <c r="K22" s="122"/>
      <c r="M22" s="141">
        <v>2404</v>
      </c>
      <c r="N22" s="166">
        <f t="shared" si="0"/>
        <v>52</v>
      </c>
      <c r="O22" s="142">
        <v>44.81</v>
      </c>
      <c r="P22" s="142">
        <v>7.19</v>
      </c>
      <c r="Q22" s="142"/>
      <c r="R22" s="142">
        <v>137</v>
      </c>
      <c r="S22" s="142" t="s">
        <v>178</v>
      </c>
      <c r="T22" s="142"/>
      <c r="U22" s="142"/>
      <c r="V22" s="143"/>
    </row>
    <row r="23" spans="1:22">
      <c r="A23" s="150" t="s">
        <v>13</v>
      </c>
      <c r="B23" s="149">
        <f>SUM(B3:B22)</f>
        <v>1307.4099999999999</v>
      </c>
    </row>
    <row r="25" spans="1:22" ht="14.1" thickBot="1"/>
    <row r="26" spans="1:22" ht="14.1" thickBot="1">
      <c r="A26" s="581" t="s">
        <v>1109</v>
      </c>
      <c r="B26" s="582"/>
      <c r="C26" s="582"/>
      <c r="D26" s="582"/>
      <c r="E26" s="582"/>
      <c r="F26" s="582"/>
      <c r="G26" s="582"/>
      <c r="H26" s="582"/>
      <c r="I26" s="582"/>
      <c r="J26" s="583"/>
      <c r="K26" s="121"/>
      <c r="M26" s="581" t="s">
        <v>1110</v>
      </c>
      <c r="N26" s="582"/>
      <c r="O26" s="582"/>
      <c r="P26" s="582"/>
      <c r="Q26" s="582"/>
      <c r="R26" s="582"/>
      <c r="S26" s="582"/>
      <c r="T26" s="582"/>
      <c r="U26" s="582"/>
      <c r="V26" s="583"/>
    </row>
    <row r="27" spans="1:22" ht="42.95" thickBot="1">
      <c r="A27" s="145" t="s">
        <v>1059</v>
      </c>
      <c r="B27" s="146" t="s">
        <v>1060</v>
      </c>
      <c r="C27" s="146" t="s">
        <v>1062</v>
      </c>
      <c r="D27" s="146" t="s">
        <v>1063</v>
      </c>
      <c r="E27" s="146" t="s">
        <v>1064</v>
      </c>
      <c r="F27" s="146" t="s">
        <v>1065</v>
      </c>
      <c r="G27" s="146" t="s">
        <v>1066</v>
      </c>
      <c r="H27" s="146" t="s">
        <v>1067</v>
      </c>
      <c r="I27" s="146" t="s">
        <v>1068</v>
      </c>
      <c r="J27" s="147" t="s">
        <v>1069</v>
      </c>
      <c r="K27" s="180" t="s">
        <v>1111</v>
      </c>
      <c r="M27" s="145" t="s">
        <v>1059</v>
      </c>
      <c r="N27" s="146" t="s">
        <v>1060</v>
      </c>
      <c r="O27" s="146" t="s">
        <v>1062</v>
      </c>
      <c r="P27" s="146" t="s">
        <v>1063</v>
      </c>
      <c r="Q27" s="146" t="s">
        <v>1064</v>
      </c>
      <c r="R27" s="146" t="s">
        <v>1065</v>
      </c>
      <c r="S27" s="146" t="s">
        <v>1066</v>
      </c>
      <c r="T27" s="146" t="s">
        <v>1067</v>
      </c>
      <c r="U27" s="146" t="s">
        <v>1068</v>
      </c>
      <c r="V27" s="147" t="s">
        <v>1069</v>
      </c>
    </row>
    <row r="28" spans="1:22">
      <c r="A28" s="157">
        <v>1209</v>
      </c>
      <c r="B28" s="158">
        <v>71.66</v>
      </c>
      <c r="C28" s="159">
        <v>65.88</v>
      </c>
      <c r="D28" s="159">
        <v>5.78</v>
      </c>
      <c r="E28" s="159"/>
      <c r="F28" s="159">
        <v>60</v>
      </c>
      <c r="G28" s="159" t="s">
        <v>171</v>
      </c>
      <c r="H28" s="159"/>
      <c r="I28" s="159">
        <v>0</v>
      </c>
      <c r="J28" s="160">
        <v>0</v>
      </c>
      <c r="K28" s="123">
        <f>(C28+D28)-(C3+D3)</f>
        <v>-7.000000000000739E-2</v>
      </c>
      <c r="M28" s="136">
        <v>1006</v>
      </c>
      <c r="N28" s="165">
        <f>O28+P28+V28</f>
        <v>50.55</v>
      </c>
      <c r="O28" s="137">
        <v>45.33</v>
      </c>
      <c r="P28" s="137">
        <v>5.22</v>
      </c>
      <c r="Q28" s="137"/>
      <c r="R28" s="137">
        <v>93</v>
      </c>
      <c r="S28" s="137" t="s">
        <v>178</v>
      </c>
      <c r="T28" s="137"/>
      <c r="U28" s="137"/>
      <c r="V28" s="138"/>
    </row>
    <row r="29" spans="1:22">
      <c r="A29" s="171">
        <v>1210</v>
      </c>
      <c r="B29" s="172">
        <v>50.3</v>
      </c>
      <c r="C29" s="173">
        <v>43.22</v>
      </c>
      <c r="D29" s="173">
        <v>7.08</v>
      </c>
      <c r="E29" s="173"/>
      <c r="F29" s="173">
        <v>63</v>
      </c>
      <c r="G29" s="173" t="s">
        <v>171</v>
      </c>
      <c r="H29" s="173"/>
      <c r="I29" s="173">
        <v>0</v>
      </c>
      <c r="J29" s="174">
        <v>0</v>
      </c>
      <c r="K29" s="123">
        <f t="shared" ref="K29:K47" si="1">(C29+D29)-(C4+D4)</f>
        <v>-0.39000000000000057</v>
      </c>
      <c r="M29" s="139">
        <v>1010</v>
      </c>
      <c r="N29" s="148">
        <f t="shared" ref="N29:N47" si="2">O29+P29+V29</f>
        <v>50.69</v>
      </c>
      <c r="O29" s="130">
        <v>43.61</v>
      </c>
      <c r="P29" s="130">
        <v>7.08</v>
      </c>
      <c r="Q29" s="130"/>
      <c r="R29" s="130">
        <v>115</v>
      </c>
      <c r="S29" s="131" t="s">
        <v>178</v>
      </c>
      <c r="T29" s="130"/>
      <c r="U29" s="130"/>
      <c r="V29" s="140"/>
    </row>
    <row r="30" spans="1:22">
      <c r="A30" s="152">
        <v>1501</v>
      </c>
      <c r="B30" s="151">
        <v>81.34</v>
      </c>
      <c r="C30" s="131">
        <v>63.7</v>
      </c>
      <c r="D30" s="131">
        <v>17.64</v>
      </c>
      <c r="E30" s="131"/>
      <c r="F30" s="131">
        <v>65</v>
      </c>
      <c r="G30" s="131" t="s">
        <v>171</v>
      </c>
      <c r="H30" s="131"/>
      <c r="I30" s="131">
        <v>0</v>
      </c>
      <c r="J30" s="153">
        <v>0</v>
      </c>
      <c r="K30" s="123">
        <f t="shared" si="1"/>
        <v>0.73000000000000398</v>
      </c>
      <c r="M30" s="139">
        <v>1104</v>
      </c>
      <c r="N30" s="148">
        <f t="shared" si="2"/>
        <v>52</v>
      </c>
      <c r="O30" s="130">
        <v>44.81</v>
      </c>
      <c r="P30" s="130">
        <v>7.19</v>
      </c>
      <c r="Q30" s="130"/>
      <c r="R30" s="130">
        <v>79</v>
      </c>
      <c r="S30" s="130" t="s">
        <v>178</v>
      </c>
      <c r="T30" s="130"/>
      <c r="U30" s="130"/>
      <c r="V30" s="140"/>
    </row>
    <row r="31" spans="1:22">
      <c r="A31" s="152">
        <v>1505</v>
      </c>
      <c r="B31" s="151">
        <v>50.739999999999995</v>
      </c>
      <c r="C31" s="131">
        <v>45.44</v>
      </c>
      <c r="D31" s="131">
        <v>5.3</v>
      </c>
      <c r="E31" s="131"/>
      <c r="F31" s="131">
        <v>57</v>
      </c>
      <c r="G31" s="131" t="s">
        <v>171</v>
      </c>
      <c r="H31" s="131"/>
      <c r="I31" s="131">
        <v>0</v>
      </c>
      <c r="J31" s="153">
        <v>0</v>
      </c>
      <c r="K31" s="123">
        <f t="shared" si="1"/>
        <v>0</v>
      </c>
      <c r="M31" s="139">
        <v>1105</v>
      </c>
      <c r="N31" s="148">
        <f t="shared" si="2"/>
        <v>50.739999999999995</v>
      </c>
      <c r="O31" s="130">
        <v>45.44</v>
      </c>
      <c r="P31" s="130">
        <v>5.3</v>
      </c>
      <c r="Q31" s="130"/>
      <c r="R31" s="130">
        <v>85</v>
      </c>
      <c r="S31" s="130" t="s">
        <v>178</v>
      </c>
      <c r="T31" s="130"/>
      <c r="U31" s="130"/>
      <c r="V31" s="140"/>
    </row>
    <row r="32" spans="1:22">
      <c r="A32" s="152">
        <v>1506</v>
      </c>
      <c r="B32" s="151">
        <v>50.44</v>
      </c>
      <c r="C32" s="131">
        <v>45.22</v>
      </c>
      <c r="D32" s="131">
        <v>5.22</v>
      </c>
      <c r="E32" s="131"/>
      <c r="F32" s="131">
        <v>54</v>
      </c>
      <c r="G32" s="131" t="s">
        <v>171</v>
      </c>
      <c r="H32" s="131"/>
      <c r="I32" s="131">
        <v>0</v>
      </c>
      <c r="J32" s="153">
        <v>0</v>
      </c>
      <c r="K32" s="123">
        <f t="shared" si="1"/>
        <v>-0.10999999999999943</v>
      </c>
      <c r="M32" s="139">
        <v>1106</v>
      </c>
      <c r="N32" s="148">
        <f t="shared" si="2"/>
        <v>50.55</v>
      </c>
      <c r="O32" s="130">
        <v>45.33</v>
      </c>
      <c r="P32" s="130">
        <v>5.22</v>
      </c>
      <c r="Q32" s="130"/>
      <c r="R32" s="130">
        <v>142</v>
      </c>
      <c r="S32" s="130" t="s">
        <v>178</v>
      </c>
      <c r="T32" s="130"/>
      <c r="U32" s="130"/>
      <c r="V32" s="140"/>
    </row>
    <row r="33" spans="1:22">
      <c r="A33" s="152">
        <v>1508</v>
      </c>
      <c r="B33" s="151">
        <v>76.97999999999999</v>
      </c>
      <c r="C33" s="131">
        <v>64.41</v>
      </c>
      <c r="D33" s="131">
        <v>12.57</v>
      </c>
      <c r="E33" s="131"/>
      <c r="F33" s="131">
        <v>52</v>
      </c>
      <c r="G33" s="131" t="s">
        <v>171</v>
      </c>
      <c r="H33" s="131"/>
      <c r="I33" s="131">
        <v>0</v>
      </c>
      <c r="J33" s="153">
        <v>0</v>
      </c>
      <c r="K33" s="123">
        <f t="shared" si="1"/>
        <v>-0.18999999999999773</v>
      </c>
      <c r="M33" s="139">
        <v>1110</v>
      </c>
      <c r="N33" s="148">
        <f t="shared" si="2"/>
        <v>50.69</v>
      </c>
      <c r="O33" s="130">
        <v>43.61</v>
      </c>
      <c r="P33" s="130">
        <v>7.08</v>
      </c>
      <c r="Q33" s="130"/>
      <c r="R33" s="130">
        <v>141</v>
      </c>
      <c r="S33" s="130" t="s">
        <v>178</v>
      </c>
      <c r="T33" s="130"/>
      <c r="U33" s="130"/>
      <c r="V33" s="140"/>
    </row>
    <row r="34" spans="1:22">
      <c r="A34" s="152">
        <v>1509</v>
      </c>
      <c r="B34" s="151">
        <v>71.62</v>
      </c>
      <c r="C34" s="131">
        <v>65.84</v>
      </c>
      <c r="D34" s="131">
        <v>5.78</v>
      </c>
      <c r="E34" s="131"/>
      <c r="F34" s="131">
        <v>59</v>
      </c>
      <c r="G34" s="131" t="s">
        <v>171</v>
      </c>
      <c r="H34" s="131"/>
      <c r="I34" s="131">
        <v>0</v>
      </c>
      <c r="J34" s="153">
        <v>0</v>
      </c>
      <c r="K34" s="123">
        <f t="shared" si="1"/>
        <v>-6.0000000000002274E-2</v>
      </c>
      <c r="M34" s="139">
        <v>1204</v>
      </c>
      <c r="N34" s="148">
        <f t="shared" si="2"/>
        <v>52</v>
      </c>
      <c r="O34" s="130">
        <v>44.81</v>
      </c>
      <c r="P34" s="130">
        <v>7.19</v>
      </c>
      <c r="Q34" s="130"/>
      <c r="R34" s="130">
        <v>99</v>
      </c>
      <c r="S34" s="130" t="s">
        <v>178</v>
      </c>
      <c r="T34" s="130"/>
      <c r="U34" s="130"/>
      <c r="V34" s="140"/>
    </row>
    <row r="35" spans="1:22">
      <c r="A35" s="152">
        <v>1510</v>
      </c>
      <c r="B35" s="151">
        <v>50.3</v>
      </c>
      <c r="C35" s="131">
        <v>43.22</v>
      </c>
      <c r="D35" s="131">
        <v>7.08</v>
      </c>
      <c r="E35" s="131"/>
      <c r="F35" s="131">
        <v>62</v>
      </c>
      <c r="G35" s="131" t="s">
        <v>171</v>
      </c>
      <c r="H35" s="131"/>
      <c r="I35" s="131">
        <v>0</v>
      </c>
      <c r="J35" s="153">
        <v>0</v>
      </c>
      <c r="K35" s="123">
        <f t="shared" si="1"/>
        <v>-0.39000000000000057</v>
      </c>
      <c r="M35" s="139">
        <v>1205</v>
      </c>
      <c r="N35" s="148">
        <f t="shared" si="2"/>
        <v>50.739999999999995</v>
      </c>
      <c r="O35" s="130">
        <v>45.44</v>
      </c>
      <c r="P35" s="130">
        <v>5.3</v>
      </c>
      <c r="Q35" s="130"/>
      <c r="R35" s="130">
        <v>314</v>
      </c>
      <c r="S35" s="130" t="s">
        <v>293</v>
      </c>
      <c r="T35" s="130"/>
      <c r="U35" s="130"/>
      <c r="V35" s="140"/>
    </row>
    <row r="36" spans="1:22">
      <c r="A36" s="152">
        <v>1701</v>
      </c>
      <c r="B36" s="151">
        <v>81.34</v>
      </c>
      <c r="C36" s="131">
        <v>63.7</v>
      </c>
      <c r="D36" s="131">
        <v>17.64</v>
      </c>
      <c r="E36" s="131"/>
      <c r="F36" s="131">
        <v>64</v>
      </c>
      <c r="G36" s="131" t="s">
        <v>171</v>
      </c>
      <c r="H36" s="131"/>
      <c r="I36" s="131">
        <v>0</v>
      </c>
      <c r="J36" s="153">
        <v>0</v>
      </c>
      <c r="K36" s="123">
        <f t="shared" si="1"/>
        <v>0.73000000000000398</v>
      </c>
      <c r="M36" s="139">
        <v>1206</v>
      </c>
      <c r="N36" s="148">
        <f t="shared" si="2"/>
        <v>50.55</v>
      </c>
      <c r="O36" s="130">
        <v>45.33</v>
      </c>
      <c r="P36" s="130">
        <v>5.22</v>
      </c>
      <c r="Q36" s="130"/>
      <c r="R36" s="130">
        <v>92</v>
      </c>
      <c r="S36" s="130" t="s">
        <v>178</v>
      </c>
      <c r="T36" s="130"/>
      <c r="U36" s="130"/>
      <c r="V36" s="140"/>
    </row>
    <row r="37" spans="1:22">
      <c r="A37" s="152">
        <v>1705</v>
      </c>
      <c r="B37" s="151">
        <v>50.739999999999995</v>
      </c>
      <c r="C37" s="131">
        <v>45.44</v>
      </c>
      <c r="D37" s="131">
        <v>5.3</v>
      </c>
      <c r="E37" s="131"/>
      <c r="F37" s="131">
        <v>53</v>
      </c>
      <c r="G37" s="131" t="s">
        <v>171</v>
      </c>
      <c r="H37" s="131"/>
      <c r="I37" s="131">
        <v>0</v>
      </c>
      <c r="J37" s="153">
        <v>0</v>
      </c>
      <c r="K37" s="123">
        <f t="shared" si="1"/>
        <v>0</v>
      </c>
      <c r="M37" s="175">
        <v>1210</v>
      </c>
      <c r="N37" s="176">
        <f t="shared" si="2"/>
        <v>50.69</v>
      </c>
      <c r="O37" s="162">
        <v>43.61</v>
      </c>
      <c r="P37" s="162">
        <v>7.08</v>
      </c>
      <c r="Q37" s="162"/>
      <c r="R37" s="162">
        <v>63</v>
      </c>
      <c r="S37" s="162" t="s">
        <v>178</v>
      </c>
      <c r="T37" s="162"/>
      <c r="U37" s="162"/>
      <c r="V37" s="163"/>
    </row>
    <row r="38" spans="1:22">
      <c r="A38" s="152">
        <v>1706</v>
      </c>
      <c r="B38" s="151">
        <v>50.44</v>
      </c>
      <c r="C38" s="131">
        <v>45.22</v>
      </c>
      <c r="D38" s="131">
        <v>5.22</v>
      </c>
      <c r="E38" s="131"/>
      <c r="F38" s="131">
        <v>56</v>
      </c>
      <c r="G38" s="131" t="s">
        <v>171</v>
      </c>
      <c r="H38" s="131"/>
      <c r="I38" s="131">
        <v>0</v>
      </c>
      <c r="J38" s="153">
        <v>0</v>
      </c>
      <c r="K38" s="123">
        <f t="shared" si="1"/>
        <v>-0.10999999999999943</v>
      </c>
      <c r="M38" s="139">
        <v>1304</v>
      </c>
      <c r="N38" s="148">
        <f t="shared" si="2"/>
        <v>52</v>
      </c>
      <c r="O38" s="130">
        <v>44.81</v>
      </c>
      <c r="P38" s="130">
        <v>7.19</v>
      </c>
      <c r="Q38" s="130"/>
      <c r="R38" s="130">
        <v>87</v>
      </c>
      <c r="S38" s="130" t="s">
        <v>178</v>
      </c>
      <c r="T38" s="130"/>
      <c r="U38" s="130"/>
      <c r="V38" s="140"/>
    </row>
    <row r="39" spans="1:22">
      <c r="A39" s="152">
        <v>1708</v>
      </c>
      <c r="B39" s="151">
        <v>76.97999999999999</v>
      </c>
      <c r="C39" s="131">
        <v>64.41</v>
      </c>
      <c r="D39" s="131">
        <v>12.57</v>
      </c>
      <c r="E39" s="131"/>
      <c r="F39" s="131">
        <v>55</v>
      </c>
      <c r="G39" s="131" t="s">
        <v>171</v>
      </c>
      <c r="H39" s="131"/>
      <c r="I39" s="131">
        <v>0</v>
      </c>
      <c r="J39" s="153">
        <v>0</v>
      </c>
      <c r="K39" s="123">
        <f t="shared" si="1"/>
        <v>-0.18999999999999773</v>
      </c>
      <c r="M39" s="139">
        <v>1305</v>
      </c>
      <c r="N39" s="148">
        <f t="shared" si="2"/>
        <v>53.309999999999995</v>
      </c>
      <c r="O39" s="130">
        <v>45.44</v>
      </c>
      <c r="P39" s="130">
        <v>5.3</v>
      </c>
      <c r="Q39" s="130"/>
      <c r="R39" s="130">
        <v>109</v>
      </c>
      <c r="S39" s="130" t="s">
        <v>178</v>
      </c>
      <c r="T39" s="130">
        <v>53</v>
      </c>
      <c r="U39" s="130" t="s">
        <v>178</v>
      </c>
      <c r="V39" s="140">
        <v>2.57</v>
      </c>
    </row>
    <row r="40" spans="1:22">
      <c r="A40" s="152">
        <v>1709</v>
      </c>
      <c r="B40" s="151">
        <v>71.62</v>
      </c>
      <c r="C40" s="131">
        <v>65.84</v>
      </c>
      <c r="D40" s="131">
        <v>5.78</v>
      </c>
      <c r="E40" s="131"/>
      <c r="F40" s="131">
        <v>58</v>
      </c>
      <c r="G40" s="131" t="s">
        <v>171</v>
      </c>
      <c r="H40" s="131"/>
      <c r="I40" s="131">
        <v>0</v>
      </c>
      <c r="J40" s="153">
        <v>0</v>
      </c>
      <c r="K40" s="123">
        <f t="shared" si="1"/>
        <v>-6.0000000000002274E-2</v>
      </c>
      <c r="M40" s="139">
        <v>1306</v>
      </c>
      <c r="N40" s="148">
        <f t="shared" si="2"/>
        <v>53.12</v>
      </c>
      <c r="O40" s="130">
        <v>45.33</v>
      </c>
      <c r="P40" s="130">
        <v>5.22</v>
      </c>
      <c r="Q40" s="130"/>
      <c r="R40" s="130">
        <v>32</v>
      </c>
      <c r="S40" s="130" t="s">
        <v>171</v>
      </c>
      <c r="T40" s="130">
        <v>23</v>
      </c>
      <c r="U40" s="130" t="s">
        <v>171</v>
      </c>
      <c r="V40" s="140">
        <v>2.57</v>
      </c>
    </row>
    <row r="41" spans="1:22">
      <c r="A41" s="171">
        <v>1710</v>
      </c>
      <c r="B41" s="172">
        <v>50.3</v>
      </c>
      <c r="C41" s="173">
        <v>43.22</v>
      </c>
      <c r="D41" s="173">
        <v>7.08</v>
      </c>
      <c r="E41" s="173"/>
      <c r="F41" s="173">
        <v>61</v>
      </c>
      <c r="G41" s="173" t="s">
        <v>171</v>
      </c>
      <c r="H41" s="173"/>
      <c r="I41" s="173">
        <v>0</v>
      </c>
      <c r="J41" s="174">
        <v>0</v>
      </c>
      <c r="K41" s="123">
        <f t="shared" si="1"/>
        <v>-0.39000000000000057</v>
      </c>
      <c r="M41" s="139">
        <v>1310</v>
      </c>
      <c r="N41" s="148">
        <f t="shared" si="2"/>
        <v>53.269999999999996</v>
      </c>
      <c r="O41" s="130">
        <v>43.61</v>
      </c>
      <c r="P41" s="130">
        <v>7.08</v>
      </c>
      <c r="Q41" s="130"/>
      <c r="R41" s="130">
        <v>104</v>
      </c>
      <c r="S41" s="130" t="s">
        <v>178</v>
      </c>
      <c r="T41" s="130">
        <v>55</v>
      </c>
      <c r="U41" s="130" t="s">
        <v>178</v>
      </c>
      <c r="V41" s="140">
        <v>2.58</v>
      </c>
    </row>
    <row r="42" spans="1:22">
      <c r="A42" s="152">
        <v>1901</v>
      </c>
      <c r="B42" s="151">
        <v>81.34</v>
      </c>
      <c r="C42" s="131">
        <v>63.7</v>
      </c>
      <c r="D42" s="131">
        <v>17.64</v>
      </c>
      <c r="E42" s="131"/>
      <c r="F42" s="131">
        <v>129</v>
      </c>
      <c r="G42" s="131" t="s">
        <v>178</v>
      </c>
      <c r="H42" s="131"/>
      <c r="I42" s="131">
        <v>0</v>
      </c>
      <c r="J42" s="153">
        <v>0</v>
      </c>
      <c r="K42" s="123">
        <f t="shared" si="1"/>
        <v>0.73000000000000398</v>
      </c>
      <c r="M42" s="139">
        <v>2210</v>
      </c>
      <c r="N42" s="148">
        <f t="shared" si="2"/>
        <v>55.47</v>
      </c>
      <c r="O42" s="130">
        <v>43.61</v>
      </c>
      <c r="P42" s="130">
        <v>7.08</v>
      </c>
      <c r="Q42" s="130"/>
      <c r="R42" s="130">
        <v>272</v>
      </c>
      <c r="S42" s="130" t="s">
        <v>215</v>
      </c>
      <c r="T42" s="130">
        <v>165</v>
      </c>
      <c r="U42" s="130" t="s">
        <v>217</v>
      </c>
      <c r="V42" s="140">
        <v>4.78</v>
      </c>
    </row>
    <row r="43" spans="1:22">
      <c r="A43" s="152">
        <v>1905</v>
      </c>
      <c r="B43" s="151">
        <v>50.739999999999995</v>
      </c>
      <c r="C43" s="131">
        <v>45.44</v>
      </c>
      <c r="D43" s="131">
        <v>5.3</v>
      </c>
      <c r="E43" s="131"/>
      <c r="F43" s="131">
        <v>128</v>
      </c>
      <c r="G43" s="131" t="s">
        <v>178</v>
      </c>
      <c r="H43" s="131"/>
      <c r="I43" s="131">
        <v>0</v>
      </c>
      <c r="J43" s="153">
        <v>0</v>
      </c>
      <c r="K43" s="123">
        <f t="shared" si="1"/>
        <v>0</v>
      </c>
      <c r="M43" s="139">
        <v>2304</v>
      </c>
      <c r="N43" s="148">
        <f t="shared" si="2"/>
        <v>56.980000000000004</v>
      </c>
      <c r="O43" s="130">
        <v>44.81</v>
      </c>
      <c r="P43" s="130">
        <v>7.19</v>
      </c>
      <c r="Q43" s="130"/>
      <c r="R43" s="130">
        <v>299</v>
      </c>
      <c r="S43" s="130" t="s">
        <v>215</v>
      </c>
      <c r="T43" s="130">
        <v>154</v>
      </c>
      <c r="U43" s="130" t="s">
        <v>217</v>
      </c>
      <c r="V43" s="140">
        <v>4.9800000000000004</v>
      </c>
    </row>
    <row r="44" spans="1:22">
      <c r="A44" s="152">
        <v>1906</v>
      </c>
      <c r="B44" s="151">
        <v>50.44</v>
      </c>
      <c r="C44" s="131">
        <v>45.22</v>
      </c>
      <c r="D44" s="131">
        <v>5.22</v>
      </c>
      <c r="E44" s="131"/>
      <c r="F44" s="131">
        <v>127</v>
      </c>
      <c r="G44" s="131" t="s">
        <v>178</v>
      </c>
      <c r="H44" s="131"/>
      <c r="I44" s="131">
        <v>0</v>
      </c>
      <c r="J44" s="153">
        <v>0</v>
      </c>
      <c r="K44" s="123">
        <f t="shared" si="1"/>
        <v>-0.10999999999999943</v>
      </c>
      <c r="M44" s="139">
        <v>2305</v>
      </c>
      <c r="N44" s="148">
        <f t="shared" si="2"/>
        <v>58.73</v>
      </c>
      <c r="O44" s="130">
        <v>45.44</v>
      </c>
      <c r="P44" s="130">
        <v>5.3</v>
      </c>
      <c r="Q44" s="130"/>
      <c r="R44" s="130">
        <v>283</v>
      </c>
      <c r="S44" s="130" t="s">
        <v>215</v>
      </c>
      <c r="T44" s="130">
        <v>177</v>
      </c>
      <c r="U44" s="130" t="s">
        <v>217</v>
      </c>
      <c r="V44" s="140">
        <v>7.99</v>
      </c>
    </row>
    <row r="45" spans="1:22">
      <c r="A45" s="152">
        <v>1908</v>
      </c>
      <c r="B45" s="151">
        <v>76.97999999999999</v>
      </c>
      <c r="C45" s="131">
        <v>64.41</v>
      </c>
      <c r="D45" s="131">
        <v>12.57</v>
      </c>
      <c r="E45" s="131"/>
      <c r="F45" s="131">
        <v>126</v>
      </c>
      <c r="G45" s="131" t="s">
        <v>178</v>
      </c>
      <c r="H45" s="131"/>
      <c r="I45" s="131">
        <v>0</v>
      </c>
      <c r="J45" s="153">
        <v>0</v>
      </c>
      <c r="K45" s="123">
        <f t="shared" si="1"/>
        <v>-0.18999999999999773</v>
      </c>
      <c r="M45" s="139">
        <v>2306</v>
      </c>
      <c r="N45" s="148">
        <f t="shared" si="2"/>
        <v>55.33</v>
      </c>
      <c r="O45" s="130">
        <v>45.33</v>
      </c>
      <c r="P45" s="130">
        <v>5.22</v>
      </c>
      <c r="Q45" s="130"/>
      <c r="R45" s="130">
        <v>275</v>
      </c>
      <c r="S45" s="130" t="s">
        <v>215</v>
      </c>
      <c r="T45" s="130">
        <v>168</v>
      </c>
      <c r="U45" s="130" t="s">
        <v>217</v>
      </c>
      <c r="V45" s="140">
        <v>4.78</v>
      </c>
    </row>
    <row r="46" spans="1:22">
      <c r="A46" s="152">
        <v>1909</v>
      </c>
      <c r="B46" s="151">
        <v>71.62</v>
      </c>
      <c r="C46" s="131">
        <v>65.84</v>
      </c>
      <c r="D46" s="131">
        <v>5.78</v>
      </c>
      <c r="E46" s="131"/>
      <c r="F46" s="131">
        <v>125</v>
      </c>
      <c r="G46" s="131" t="s">
        <v>178</v>
      </c>
      <c r="H46" s="131"/>
      <c r="I46" s="131">
        <v>0</v>
      </c>
      <c r="J46" s="153">
        <v>0</v>
      </c>
      <c r="K46" s="123">
        <f t="shared" si="1"/>
        <v>-6.0000000000002274E-2</v>
      </c>
      <c r="M46" s="139">
        <v>2310</v>
      </c>
      <c r="N46" s="148">
        <f t="shared" si="2"/>
        <v>56.309999999999995</v>
      </c>
      <c r="O46" s="130">
        <v>43.61</v>
      </c>
      <c r="P46" s="130">
        <v>7.08</v>
      </c>
      <c r="Q46" s="130"/>
      <c r="R46" s="130">
        <v>288</v>
      </c>
      <c r="S46" s="130" t="s">
        <v>215</v>
      </c>
      <c r="T46" s="130">
        <v>175</v>
      </c>
      <c r="U46" s="130" t="s">
        <v>217</v>
      </c>
      <c r="V46" s="140">
        <v>5.62</v>
      </c>
    </row>
    <row r="47" spans="1:22" ht="14.1" thickBot="1">
      <c r="A47" s="154">
        <v>1910</v>
      </c>
      <c r="B47" s="161">
        <v>50.3</v>
      </c>
      <c r="C47" s="155">
        <v>43.22</v>
      </c>
      <c r="D47" s="155">
        <v>7.08</v>
      </c>
      <c r="E47" s="155"/>
      <c r="F47" s="155">
        <v>124</v>
      </c>
      <c r="G47" s="155" t="s">
        <v>178</v>
      </c>
      <c r="H47" s="155"/>
      <c r="I47" s="155">
        <v>0</v>
      </c>
      <c r="J47" s="156">
        <v>0</v>
      </c>
      <c r="K47" s="123">
        <f t="shared" si="1"/>
        <v>-0.39000000000000057</v>
      </c>
      <c r="M47" s="141">
        <v>2404</v>
      </c>
      <c r="N47" s="166">
        <f t="shared" si="2"/>
        <v>56.8</v>
      </c>
      <c r="O47" s="142">
        <v>44.81</v>
      </c>
      <c r="P47" s="142">
        <v>7.19</v>
      </c>
      <c r="Q47" s="142"/>
      <c r="R47" s="142">
        <v>296</v>
      </c>
      <c r="S47" s="142" t="s">
        <v>215</v>
      </c>
      <c r="T47" s="142">
        <v>157</v>
      </c>
      <c r="U47" s="142" t="s">
        <v>217</v>
      </c>
      <c r="V47" s="143">
        <v>4.8</v>
      </c>
    </row>
    <row r="48" spans="1:22">
      <c r="A48" s="150" t="s">
        <v>13</v>
      </c>
      <c r="B48" s="149">
        <f>SUM(B28:B47)</f>
        <v>1266.22</v>
      </c>
      <c r="K48" s="121">
        <f>SUM(K28:K47)</f>
        <v>-0.51999999999999602</v>
      </c>
    </row>
    <row r="49" spans="1:3">
      <c r="A49" s="179" t="s">
        <v>1112</v>
      </c>
      <c r="B49" s="149">
        <v>1281.2</v>
      </c>
      <c r="C49" t="s">
        <v>1113</v>
      </c>
    </row>
    <row r="50" spans="1:3">
      <c r="A50" s="179" t="s">
        <v>1114</v>
      </c>
      <c r="B50" s="149">
        <f>B49-B48</f>
        <v>14.980000000000018</v>
      </c>
      <c r="C50" t="s">
        <v>1113</v>
      </c>
    </row>
    <row r="52" spans="1:3">
      <c r="C52" s="120"/>
    </row>
  </sheetData>
  <mergeCells count="4">
    <mergeCell ref="A1:J1"/>
    <mergeCell ref="A26:J26"/>
    <mergeCell ref="M1:V1"/>
    <mergeCell ref="M26:V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C79"/>
  <sheetViews>
    <sheetView showGridLines="0" zoomScale="85" zoomScaleNormal="85" zoomScaleSheetLayoutView="77" workbookViewId="0">
      <selection activeCell="E44" sqref="E44"/>
    </sheetView>
  </sheetViews>
  <sheetFormatPr defaultColWidth="9.140625" defaultRowHeight="15"/>
  <cols>
    <col min="1" max="2" width="9.140625" style="200"/>
    <col min="3" max="3" width="4.42578125" style="200" customWidth="1"/>
    <col min="4" max="5" width="8.42578125" style="200" customWidth="1"/>
    <col min="6" max="6" width="6.42578125" style="200" customWidth="1"/>
    <col min="7" max="7" width="4.28515625" style="200" customWidth="1"/>
    <col min="8" max="9" width="6.42578125" style="200" customWidth="1"/>
    <col min="10" max="10" width="4.28515625" style="200" customWidth="1"/>
    <col min="11" max="12" width="6.42578125" style="200" customWidth="1"/>
    <col min="13" max="14" width="5.7109375" style="200" customWidth="1"/>
    <col min="15" max="15" width="5.42578125" style="200" customWidth="1"/>
    <col min="16" max="16" width="7.140625" style="200" customWidth="1"/>
    <col min="17" max="17" width="5.7109375" style="200" customWidth="1"/>
    <col min="18" max="18" width="4.7109375" style="200" customWidth="1"/>
    <col min="19" max="19" width="0.28515625" style="200" customWidth="1"/>
    <col min="20" max="20" width="7.85546875" style="200" customWidth="1"/>
    <col min="21" max="21" width="3.42578125" style="200" customWidth="1"/>
    <col min="22" max="22" width="0.7109375" style="200" customWidth="1"/>
    <col min="23" max="23" width="5.42578125" style="200" customWidth="1"/>
    <col min="24" max="24" width="0.42578125" style="200" hidden="1" customWidth="1"/>
    <col min="25" max="25" width="7.85546875" style="200" customWidth="1"/>
    <col min="26" max="26" width="5.85546875" style="200" customWidth="1"/>
    <col min="27" max="27" width="7.85546875" style="200" customWidth="1"/>
    <col min="28" max="28" width="4.28515625" style="200" customWidth="1"/>
    <col min="29" max="29" width="6.85546875" style="200" customWidth="1"/>
    <col min="30" max="30" width="8.28515625" style="200" customWidth="1"/>
    <col min="31" max="31" width="4" style="200" customWidth="1"/>
    <col min="32" max="32" width="7" style="200" customWidth="1"/>
    <col min="33" max="36" width="9.140625" style="200" hidden="1" customWidth="1"/>
    <col min="37" max="37" width="5.85546875" style="200" customWidth="1"/>
    <col min="38" max="38" width="7.140625" style="200" customWidth="1"/>
    <col min="39" max="39" width="4.7109375" style="200" customWidth="1"/>
    <col min="40" max="40" width="5.28515625" style="200" customWidth="1"/>
    <col min="41" max="41" width="6.42578125" style="200" customWidth="1"/>
    <col min="42" max="42" width="4.42578125" style="200" customWidth="1"/>
    <col min="43" max="43" width="0.42578125" style="200" hidden="1" customWidth="1"/>
    <col min="44" max="45" width="9.140625" style="200" hidden="1" customWidth="1"/>
    <col min="46" max="46" width="3.140625" style="200" hidden="1" customWidth="1"/>
    <col min="47" max="47" width="8.42578125" style="200" customWidth="1"/>
    <col min="48" max="48" width="4.140625" style="200" customWidth="1"/>
    <col min="49" max="49" width="6.42578125" style="200" customWidth="1"/>
    <col min="50" max="50" width="3.42578125" style="200" customWidth="1"/>
    <col min="51" max="51" width="4.28515625" style="200" customWidth="1"/>
    <col min="52" max="52" width="9.140625" style="200"/>
    <col min="53" max="53" width="14.7109375" style="200" customWidth="1"/>
    <col min="54" max="54" width="9.140625" style="200" customWidth="1"/>
    <col min="55" max="55" width="9.140625" style="200"/>
    <col min="56" max="57" width="9.140625" style="200" customWidth="1"/>
    <col min="58" max="16384" width="9.140625" style="200"/>
  </cols>
  <sheetData>
    <row r="2" spans="2:55">
      <c r="B2" s="198"/>
      <c r="C2" s="198"/>
      <c r="D2" s="198"/>
      <c r="E2" s="198"/>
      <c r="F2" s="198"/>
      <c r="G2" s="198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</row>
    <row r="3" spans="2:55" ht="15" customHeight="1">
      <c r="B3" s="198"/>
      <c r="C3" s="198"/>
      <c r="D3" s="198"/>
      <c r="E3" s="198"/>
      <c r="F3" s="198"/>
      <c r="G3" s="198"/>
      <c r="H3" s="608" t="s">
        <v>1115</v>
      </c>
      <c r="I3" s="608"/>
      <c r="J3" s="608"/>
      <c r="K3" s="608"/>
      <c r="L3" s="608"/>
      <c r="M3" s="608"/>
      <c r="N3" s="608"/>
      <c r="O3" s="608"/>
      <c r="P3" s="608"/>
      <c r="Q3" s="608"/>
      <c r="R3" s="608"/>
      <c r="S3" s="608"/>
      <c r="T3" s="608"/>
      <c r="U3" s="608"/>
      <c r="V3" s="608"/>
      <c r="W3" s="608"/>
      <c r="X3" s="608"/>
      <c r="Y3" s="608"/>
      <c r="Z3" s="608"/>
      <c r="AA3" s="608"/>
      <c r="AB3" s="608"/>
      <c r="AC3" s="608"/>
      <c r="AD3" s="608"/>
      <c r="AE3" s="608"/>
      <c r="AF3" s="608"/>
      <c r="AG3" s="608"/>
      <c r="AH3" s="608"/>
      <c r="AI3" s="608"/>
      <c r="AJ3" s="608"/>
      <c r="AK3" s="608"/>
      <c r="AL3" s="608"/>
      <c r="AM3" s="60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</row>
    <row r="4" spans="2:55" ht="15" customHeight="1">
      <c r="B4" s="198"/>
      <c r="C4" s="198"/>
      <c r="D4" s="198"/>
      <c r="E4" s="198"/>
      <c r="F4" s="198"/>
      <c r="G4" s="198"/>
      <c r="H4" s="608"/>
      <c r="I4" s="608"/>
      <c r="J4" s="608"/>
      <c r="K4" s="608"/>
      <c r="L4" s="608"/>
      <c r="M4" s="608"/>
      <c r="N4" s="608"/>
      <c r="O4" s="608"/>
      <c r="P4" s="608"/>
      <c r="Q4" s="608"/>
      <c r="R4" s="608"/>
      <c r="S4" s="608"/>
      <c r="T4" s="608"/>
      <c r="U4" s="608"/>
      <c r="V4" s="608"/>
      <c r="W4" s="608"/>
      <c r="X4" s="608"/>
      <c r="Y4" s="608"/>
      <c r="Z4" s="608"/>
      <c r="AA4" s="608"/>
      <c r="AB4" s="608"/>
      <c r="AC4" s="608"/>
      <c r="AD4" s="608"/>
      <c r="AE4" s="608"/>
      <c r="AF4" s="608"/>
      <c r="AG4" s="608"/>
      <c r="AH4" s="608"/>
      <c r="AI4" s="608"/>
      <c r="AJ4" s="608"/>
      <c r="AK4" s="608"/>
      <c r="AL4" s="608"/>
      <c r="AM4" s="60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</row>
    <row r="5" spans="2:55" ht="15.95">
      <c r="B5" s="198"/>
      <c r="C5" s="198"/>
      <c r="D5" s="198"/>
      <c r="E5" s="198"/>
      <c r="F5" s="198"/>
      <c r="G5" s="198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  <c r="BC5" s="198"/>
    </row>
    <row r="6" spans="2:55" ht="11.25" customHeight="1" thickBot="1">
      <c r="B6" s="198"/>
      <c r="C6" s="198"/>
      <c r="D6" s="198"/>
      <c r="E6" s="198"/>
      <c r="F6" s="198"/>
      <c r="G6" s="198"/>
      <c r="H6" s="202"/>
      <c r="I6" s="202"/>
      <c r="J6" s="202"/>
      <c r="K6" s="202"/>
      <c r="L6" s="202"/>
      <c r="M6" s="202"/>
      <c r="N6" s="202"/>
      <c r="O6" s="201"/>
      <c r="P6" s="201"/>
      <c r="Q6" s="201"/>
      <c r="R6" s="202"/>
      <c r="S6" s="202"/>
      <c r="T6" s="202"/>
      <c r="U6" s="202"/>
      <c r="V6" s="202"/>
      <c r="W6" s="202"/>
      <c r="X6" s="202"/>
      <c r="Y6" s="202"/>
      <c r="Z6" s="203"/>
      <c r="AA6" s="203"/>
      <c r="AB6" s="203"/>
      <c r="AC6" s="203"/>
      <c r="AD6" s="203"/>
      <c r="AE6" s="203"/>
      <c r="AF6" s="203"/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</row>
    <row r="7" spans="2:55" ht="23.25" customHeight="1" thickBot="1">
      <c r="B7" s="198"/>
      <c r="C7" s="198"/>
      <c r="D7" s="198"/>
      <c r="E7" s="198"/>
      <c r="F7" s="198"/>
      <c r="G7" s="198"/>
      <c r="H7" s="609"/>
      <c r="I7" s="610"/>
      <c r="J7" s="610"/>
      <c r="K7" s="610"/>
      <c r="L7" s="610"/>
      <c r="M7" s="610"/>
      <c r="N7" s="610"/>
      <c r="O7" s="610"/>
      <c r="P7" s="610"/>
      <c r="Q7" s="610"/>
      <c r="R7" s="610"/>
      <c r="S7" s="610"/>
      <c r="T7" s="610"/>
      <c r="U7" s="610"/>
      <c r="V7" s="610"/>
      <c r="W7" s="610"/>
      <c r="X7" s="610"/>
      <c r="Y7" s="610"/>
      <c r="Z7" s="610"/>
      <c r="AA7" s="610"/>
      <c r="AB7" s="610"/>
      <c r="AC7" s="610"/>
      <c r="AD7" s="610"/>
      <c r="AE7" s="610"/>
      <c r="AF7" s="610"/>
      <c r="AG7" s="610"/>
      <c r="AH7" s="610"/>
      <c r="AI7" s="610"/>
      <c r="AJ7" s="610"/>
      <c r="AK7" s="610"/>
      <c r="AL7" s="610"/>
      <c r="AM7" s="610"/>
      <c r="AN7" s="611"/>
      <c r="AO7" s="198"/>
      <c r="AP7" s="198"/>
      <c r="AQ7" s="198"/>
      <c r="AR7" s="198"/>
      <c r="AS7" s="198"/>
      <c r="AT7" s="198"/>
      <c r="AU7" s="199"/>
      <c r="AV7" s="198"/>
      <c r="AW7" s="198"/>
      <c r="AX7" s="198"/>
      <c r="AY7" s="198"/>
      <c r="AZ7" s="198"/>
      <c r="BA7" s="198"/>
      <c r="BB7" s="198"/>
      <c r="BC7" s="198"/>
    </row>
    <row r="8" spans="2:55" ht="22.5" customHeight="1" thickBot="1">
      <c r="B8" s="204">
        <v>36</v>
      </c>
      <c r="C8" s="198"/>
      <c r="D8" s="198"/>
      <c r="E8" s="198"/>
      <c r="F8" s="612" t="s">
        <v>1116</v>
      </c>
      <c r="G8" s="613"/>
      <c r="H8" s="613"/>
      <c r="I8" s="613"/>
      <c r="J8" s="613"/>
      <c r="K8" s="613"/>
      <c r="L8" s="613"/>
      <c r="M8" s="613"/>
      <c r="N8" s="614"/>
      <c r="O8" s="612" t="s">
        <v>1117</v>
      </c>
      <c r="P8" s="613"/>
      <c r="Q8" s="613"/>
      <c r="R8" s="613"/>
      <c r="S8" s="613"/>
      <c r="T8" s="613"/>
      <c r="U8" s="613"/>
      <c r="V8" s="614"/>
      <c r="W8" s="612" t="s">
        <v>1118</v>
      </c>
      <c r="X8" s="613"/>
      <c r="Y8" s="613"/>
      <c r="Z8" s="613"/>
      <c r="AA8" s="613"/>
      <c r="AB8" s="613"/>
      <c r="AC8" s="614"/>
      <c r="AD8" s="613" t="s">
        <v>1119</v>
      </c>
      <c r="AE8" s="613"/>
      <c r="AF8" s="613"/>
      <c r="AG8" s="613"/>
      <c r="AH8" s="613"/>
      <c r="AI8" s="613"/>
      <c r="AJ8" s="613"/>
      <c r="AK8" s="613"/>
      <c r="AL8" s="613"/>
      <c r="AM8" s="613"/>
      <c r="AN8" s="613"/>
      <c r="AO8" s="613"/>
      <c r="AP8" s="614"/>
      <c r="AQ8" s="205"/>
      <c r="AR8" s="206"/>
      <c r="AS8" s="206"/>
      <c r="AT8" s="207"/>
      <c r="AU8" s="208"/>
      <c r="AV8" s="198"/>
      <c r="AW8" s="198"/>
      <c r="AX8" s="198"/>
      <c r="AY8" s="198"/>
      <c r="AZ8" s="198"/>
      <c r="BA8" s="198"/>
      <c r="BB8" s="198"/>
      <c r="BC8" s="198"/>
    </row>
    <row r="9" spans="2:55" ht="22.5" customHeight="1">
      <c r="B9" s="204">
        <v>35</v>
      </c>
      <c r="C9" s="198"/>
      <c r="D9" s="198"/>
      <c r="E9" s="198"/>
      <c r="F9" s="605" t="s">
        <v>1120</v>
      </c>
      <c r="G9" s="606"/>
      <c r="H9" s="607"/>
      <c r="I9" s="605" t="s">
        <v>1121</v>
      </c>
      <c r="J9" s="606"/>
      <c r="K9" s="607"/>
      <c r="L9" s="588" t="s">
        <v>1122</v>
      </c>
      <c r="M9" s="589"/>
      <c r="N9" s="590"/>
      <c r="O9" s="588" t="s">
        <v>1123</v>
      </c>
      <c r="P9" s="589"/>
      <c r="Q9" s="590"/>
      <c r="R9" s="588" t="s">
        <v>1124</v>
      </c>
      <c r="S9" s="589"/>
      <c r="T9" s="589"/>
      <c r="U9" s="589"/>
      <c r="V9" s="590"/>
      <c r="W9" s="588" t="s">
        <v>1125</v>
      </c>
      <c r="X9" s="589"/>
      <c r="Y9" s="589"/>
      <c r="Z9" s="590"/>
      <c r="AA9" s="588" t="s">
        <v>1126</v>
      </c>
      <c r="AB9" s="589"/>
      <c r="AC9" s="589"/>
      <c r="AD9" s="588" t="s">
        <v>1127</v>
      </c>
      <c r="AE9" s="589"/>
      <c r="AF9" s="590"/>
      <c r="AG9" s="297"/>
      <c r="AH9" s="297"/>
      <c r="AI9" s="297"/>
      <c r="AJ9" s="298"/>
      <c r="AK9" s="588" t="s">
        <v>1128</v>
      </c>
      <c r="AL9" s="589"/>
      <c r="AM9" s="589"/>
      <c r="AN9" s="588" t="s">
        <v>1129</v>
      </c>
      <c r="AO9" s="589"/>
      <c r="AP9" s="590"/>
      <c r="AQ9" s="198"/>
      <c r="AR9" s="198"/>
      <c r="AS9" s="198"/>
      <c r="AT9" s="198"/>
      <c r="AU9" s="199"/>
      <c r="AV9" s="198"/>
      <c r="AW9" s="198"/>
      <c r="AX9" s="198"/>
      <c r="AY9" s="198"/>
      <c r="AZ9" s="198"/>
      <c r="BA9" s="198"/>
      <c r="BB9" s="198"/>
      <c r="BC9" s="198"/>
    </row>
    <row r="10" spans="2:55" ht="6.75" customHeight="1" thickBot="1">
      <c r="B10" s="204"/>
      <c r="C10" s="198"/>
      <c r="D10" s="198"/>
      <c r="E10" s="198"/>
      <c r="F10" s="299"/>
      <c r="G10" s="300"/>
      <c r="H10" s="301"/>
      <c r="I10" s="302"/>
      <c r="J10" s="300"/>
      <c r="K10" s="301"/>
      <c r="L10" s="303"/>
      <c r="M10" s="300"/>
      <c r="N10" s="304"/>
      <c r="O10" s="305"/>
      <c r="P10" s="306"/>
      <c r="Q10" s="300"/>
      <c r="R10" s="305"/>
      <c r="S10" s="300"/>
      <c r="T10" s="306"/>
      <c r="U10" s="300"/>
      <c r="V10" s="300"/>
      <c r="W10" s="305"/>
      <c r="X10" s="300"/>
      <c r="Y10" s="306"/>
      <c r="Z10" s="300"/>
      <c r="AA10" s="302"/>
      <c r="AB10" s="300"/>
      <c r="AC10" s="307"/>
      <c r="AD10" s="308"/>
      <c r="AE10" s="300"/>
      <c r="AF10" s="309"/>
      <c r="AG10" s="297"/>
      <c r="AH10" s="297"/>
      <c r="AI10" s="297"/>
      <c r="AJ10" s="298"/>
      <c r="AK10" s="305"/>
      <c r="AL10" s="306"/>
      <c r="AM10" s="300"/>
      <c r="AN10" s="305"/>
      <c r="AO10" s="306"/>
      <c r="AP10" s="301"/>
      <c r="AQ10" s="198"/>
      <c r="AR10" s="198"/>
      <c r="AS10" s="198"/>
      <c r="AT10" s="198"/>
      <c r="AU10" s="198"/>
      <c r="AV10" s="198"/>
      <c r="AW10" s="198"/>
      <c r="AX10" s="198"/>
      <c r="AY10" s="198"/>
      <c r="AZ10" s="198"/>
      <c r="BA10" s="198"/>
      <c r="BB10" s="198"/>
      <c r="BC10" s="198"/>
    </row>
    <row r="11" spans="2:55" ht="22.5" customHeight="1">
      <c r="B11" s="204">
        <v>34</v>
      </c>
      <c r="C11" s="198"/>
      <c r="D11" s="198"/>
      <c r="E11" s="198"/>
      <c r="F11" s="600" t="s">
        <v>1130</v>
      </c>
      <c r="G11" s="601"/>
      <c r="H11" s="602"/>
      <c r="I11" s="588" t="s">
        <v>1131</v>
      </c>
      <c r="J11" s="589"/>
      <c r="K11" s="590"/>
      <c r="L11" s="588" t="s">
        <v>1132</v>
      </c>
      <c r="M11" s="589"/>
      <c r="N11" s="590"/>
      <c r="O11" s="588" t="s">
        <v>1133</v>
      </c>
      <c r="P11" s="589"/>
      <c r="Q11" s="590"/>
      <c r="R11" s="588" t="s">
        <v>1134</v>
      </c>
      <c r="S11" s="589"/>
      <c r="T11" s="589"/>
      <c r="U11" s="589"/>
      <c r="V11" s="590"/>
      <c r="W11" s="600" t="s">
        <v>1135</v>
      </c>
      <c r="X11" s="601"/>
      <c r="Y11" s="601"/>
      <c r="Z11" s="602"/>
      <c r="AA11" s="588" t="s">
        <v>1136</v>
      </c>
      <c r="AB11" s="589"/>
      <c r="AC11" s="589"/>
      <c r="AD11" s="588" t="s">
        <v>1137</v>
      </c>
      <c r="AE11" s="589"/>
      <c r="AF11" s="589"/>
      <c r="AG11" s="297"/>
      <c r="AH11" s="297"/>
      <c r="AI11" s="297"/>
      <c r="AJ11" s="298"/>
      <c r="AK11" s="605" t="s">
        <v>1138</v>
      </c>
      <c r="AL11" s="606"/>
      <c r="AM11" s="606"/>
      <c r="AN11" s="600" t="s">
        <v>1139</v>
      </c>
      <c r="AO11" s="601"/>
      <c r="AP11" s="602"/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  <c r="BA11" s="198"/>
      <c r="BB11" s="198"/>
      <c r="BC11" s="198"/>
    </row>
    <row r="12" spans="2:55" ht="6.75" customHeight="1" thickBot="1">
      <c r="B12" s="204"/>
      <c r="C12" s="198"/>
      <c r="D12" s="198"/>
      <c r="E12" s="198"/>
      <c r="F12" s="310"/>
      <c r="G12" s="341"/>
      <c r="H12" s="342"/>
      <c r="I12" s="313"/>
      <c r="J12" s="311"/>
      <c r="K12" s="314"/>
      <c r="L12" s="313"/>
      <c r="M12" s="311"/>
      <c r="N12" s="315"/>
      <c r="O12" s="316"/>
      <c r="P12" s="317"/>
      <c r="Q12" s="311"/>
      <c r="R12" s="316"/>
      <c r="S12" s="311"/>
      <c r="T12" s="317"/>
      <c r="U12" s="311"/>
      <c r="V12" s="311"/>
      <c r="W12" s="343"/>
      <c r="X12" s="341"/>
      <c r="Y12" s="341"/>
      <c r="Z12" s="341"/>
      <c r="AA12" s="313"/>
      <c r="AB12" s="311"/>
      <c r="AC12" s="318"/>
      <c r="AD12" s="319"/>
      <c r="AE12" s="311"/>
      <c r="AF12" s="297"/>
      <c r="AG12" s="297"/>
      <c r="AH12" s="297"/>
      <c r="AI12" s="297"/>
      <c r="AJ12" s="298"/>
      <c r="AK12" s="316"/>
      <c r="AL12" s="317"/>
      <c r="AM12" s="311"/>
      <c r="AN12" s="316"/>
      <c r="AO12" s="317"/>
      <c r="AP12" s="312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</row>
    <row r="13" spans="2:55" ht="22.5" customHeight="1">
      <c r="B13" s="204">
        <v>33</v>
      </c>
      <c r="C13" s="198"/>
      <c r="D13" s="198"/>
      <c r="E13" s="198"/>
      <c r="F13" s="588" t="s">
        <v>1140</v>
      </c>
      <c r="G13" s="589"/>
      <c r="H13" s="590"/>
      <c r="I13" s="588" t="s">
        <v>1141</v>
      </c>
      <c r="J13" s="589"/>
      <c r="K13" s="590"/>
      <c r="L13" s="588" t="s">
        <v>1142</v>
      </c>
      <c r="M13" s="589"/>
      <c r="N13" s="590"/>
      <c r="O13" s="600" t="s">
        <v>1143</v>
      </c>
      <c r="P13" s="601"/>
      <c r="Q13" s="602"/>
      <c r="R13" s="600" t="s">
        <v>1144</v>
      </c>
      <c r="S13" s="601"/>
      <c r="T13" s="601"/>
      <c r="U13" s="601"/>
      <c r="V13" s="602"/>
      <c r="W13" s="600" t="s">
        <v>1145</v>
      </c>
      <c r="X13" s="601"/>
      <c r="Y13" s="601"/>
      <c r="Z13" s="602"/>
      <c r="AA13" s="600" t="s">
        <v>1146</v>
      </c>
      <c r="AB13" s="601"/>
      <c r="AC13" s="601"/>
      <c r="AD13" s="588" t="s">
        <v>1147</v>
      </c>
      <c r="AE13" s="589"/>
      <c r="AF13" s="589"/>
      <c r="AG13" s="320"/>
      <c r="AH13" s="320"/>
      <c r="AI13" s="320"/>
      <c r="AJ13" s="321"/>
      <c r="AK13" s="588" t="s">
        <v>1148</v>
      </c>
      <c r="AL13" s="589"/>
      <c r="AM13" s="589"/>
      <c r="AN13" s="588" t="s">
        <v>1149</v>
      </c>
      <c r="AO13" s="589"/>
      <c r="AP13" s="590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</row>
    <row r="14" spans="2:55" ht="6.75" customHeight="1" thickBot="1">
      <c r="B14" s="204"/>
      <c r="C14" s="198"/>
      <c r="D14" s="198"/>
      <c r="E14" s="198"/>
      <c r="F14" s="299"/>
      <c r="G14" s="300"/>
      <c r="H14" s="301"/>
      <c r="I14" s="302"/>
      <c r="J14" s="300"/>
      <c r="K14" s="300"/>
      <c r="L14" s="303"/>
      <c r="M14" s="300"/>
      <c r="N14" s="322"/>
      <c r="O14" s="345"/>
      <c r="P14" s="335"/>
      <c r="Q14" s="335"/>
      <c r="R14" s="345"/>
      <c r="S14" s="335"/>
      <c r="T14" s="335"/>
      <c r="U14" s="335"/>
      <c r="V14" s="335"/>
      <c r="W14" s="345"/>
      <c r="X14" s="335"/>
      <c r="Y14" s="335"/>
      <c r="Z14" s="335"/>
      <c r="AA14" s="302"/>
      <c r="AB14" s="335"/>
      <c r="AC14" s="340"/>
      <c r="AD14" s="308"/>
      <c r="AE14" s="300"/>
      <c r="AF14" s="307"/>
      <c r="AG14" s="307"/>
      <c r="AH14" s="307"/>
      <c r="AI14" s="307"/>
      <c r="AJ14" s="309"/>
      <c r="AK14" s="305"/>
      <c r="AL14" s="306"/>
      <c r="AM14" s="300"/>
      <c r="AN14" s="305"/>
      <c r="AO14" s="306"/>
      <c r="AP14" s="301"/>
      <c r="AQ14" s="198"/>
      <c r="AR14" s="198"/>
      <c r="AS14" s="198"/>
      <c r="AT14" s="198"/>
      <c r="AU14" s="198"/>
      <c r="AV14" s="198"/>
      <c r="AW14" s="198"/>
      <c r="AX14" s="198"/>
      <c r="AY14" s="198"/>
      <c r="AZ14" s="198"/>
      <c r="BA14" s="198"/>
      <c r="BB14" s="198"/>
      <c r="BC14" s="198"/>
    </row>
    <row r="15" spans="2:55" ht="22.5" customHeight="1">
      <c r="B15" s="204">
        <v>32</v>
      </c>
      <c r="C15" s="198"/>
      <c r="D15" s="198"/>
      <c r="E15" s="198"/>
      <c r="F15" s="588" t="s">
        <v>1150</v>
      </c>
      <c r="G15" s="589"/>
      <c r="H15" s="590"/>
      <c r="I15" s="588" t="s">
        <v>1151</v>
      </c>
      <c r="J15" s="589"/>
      <c r="K15" s="590"/>
      <c r="L15" s="600" t="s">
        <v>1152</v>
      </c>
      <c r="M15" s="601"/>
      <c r="N15" s="602"/>
      <c r="O15" s="588" t="s">
        <v>1153</v>
      </c>
      <c r="P15" s="589"/>
      <c r="Q15" s="590"/>
      <c r="R15" s="588" t="s">
        <v>1154</v>
      </c>
      <c r="S15" s="589"/>
      <c r="T15" s="589"/>
      <c r="U15" s="589"/>
      <c r="V15" s="590"/>
      <c r="W15" s="600" t="s">
        <v>1155</v>
      </c>
      <c r="X15" s="601"/>
      <c r="Y15" s="601"/>
      <c r="Z15" s="602"/>
      <c r="AA15" s="588" t="s">
        <v>1156</v>
      </c>
      <c r="AB15" s="589"/>
      <c r="AC15" s="589"/>
      <c r="AD15" s="600" t="s">
        <v>1157</v>
      </c>
      <c r="AE15" s="601"/>
      <c r="AF15" s="601"/>
      <c r="AG15" s="320"/>
      <c r="AH15" s="320"/>
      <c r="AI15" s="320"/>
      <c r="AJ15" s="321"/>
      <c r="AK15" s="600" t="s">
        <v>1158</v>
      </c>
      <c r="AL15" s="601"/>
      <c r="AM15" s="601"/>
      <c r="AN15" s="588" t="s">
        <v>1159</v>
      </c>
      <c r="AO15" s="589"/>
      <c r="AP15" s="590"/>
      <c r="AQ15" s="198"/>
      <c r="AR15" s="198"/>
      <c r="AS15" s="198"/>
      <c r="AT15" s="198"/>
      <c r="AU15" s="198"/>
      <c r="AV15" s="198"/>
      <c r="AW15" s="198"/>
      <c r="AX15" s="198"/>
      <c r="AY15" s="198"/>
      <c r="AZ15" s="198"/>
      <c r="BA15" s="198"/>
      <c r="BB15" s="198"/>
      <c r="BC15" s="198"/>
    </row>
    <row r="16" spans="2:55" ht="6.75" customHeight="1" thickBot="1">
      <c r="B16" s="204"/>
      <c r="C16" s="198"/>
      <c r="D16" s="198"/>
      <c r="E16" s="198"/>
      <c r="F16" s="299"/>
      <c r="G16" s="300"/>
      <c r="H16" s="301"/>
      <c r="I16" s="303"/>
      <c r="J16" s="300"/>
      <c r="K16" s="323"/>
      <c r="L16" s="344"/>
      <c r="M16" s="335"/>
      <c r="N16" s="322"/>
      <c r="O16" s="305"/>
      <c r="P16" s="306"/>
      <c r="Q16" s="300"/>
      <c r="R16" s="305"/>
      <c r="S16" s="300"/>
      <c r="T16" s="306"/>
      <c r="U16" s="300"/>
      <c r="V16" s="300"/>
      <c r="W16" s="305"/>
      <c r="X16" s="300"/>
      <c r="Y16" s="306"/>
      <c r="Z16" s="300"/>
      <c r="AA16" s="303"/>
      <c r="AB16" s="300"/>
      <c r="AC16" s="324"/>
      <c r="AD16" s="308"/>
      <c r="AE16" s="335"/>
      <c r="AF16" s="340"/>
      <c r="AG16" s="340"/>
      <c r="AH16" s="340"/>
      <c r="AI16" s="340"/>
      <c r="AJ16" s="346"/>
      <c r="AK16" s="345"/>
      <c r="AL16" s="335"/>
      <c r="AM16" s="335"/>
      <c r="AN16" s="305"/>
      <c r="AO16" s="306"/>
      <c r="AP16" s="301"/>
      <c r="AQ16" s="198"/>
      <c r="AR16" s="198"/>
      <c r="AS16" s="198"/>
      <c r="AT16" s="198"/>
      <c r="AU16" s="198"/>
      <c r="AV16" s="198"/>
      <c r="AW16" s="198"/>
      <c r="AX16" s="198"/>
      <c r="AY16" s="198"/>
      <c r="AZ16" s="198"/>
      <c r="BA16" s="198"/>
      <c r="BB16" s="198"/>
      <c r="BC16" s="198"/>
    </row>
    <row r="17" spans="2:55" ht="22.5" customHeight="1">
      <c r="B17" s="204">
        <v>31</v>
      </c>
      <c r="C17" s="198"/>
      <c r="D17" s="198"/>
      <c r="E17" s="198"/>
      <c r="F17" s="600" t="s">
        <v>1160</v>
      </c>
      <c r="G17" s="601"/>
      <c r="H17" s="602"/>
      <c r="I17" s="588" t="s">
        <v>1161</v>
      </c>
      <c r="J17" s="589"/>
      <c r="K17" s="590"/>
      <c r="L17" s="588" t="s">
        <v>1162</v>
      </c>
      <c r="M17" s="589"/>
      <c r="N17" s="590"/>
      <c r="O17" s="588" t="s">
        <v>1163</v>
      </c>
      <c r="P17" s="589"/>
      <c r="Q17" s="590"/>
      <c r="R17" s="600" t="s">
        <v>1164</v>
      </c>
      <c r="S17" s="601"/>
      <c r="T17" s="601"/>
      <c r="U17" s="601"/>
      <c r="V17" s="602"/>
      <c r="W17" s="588" t="s">
        <v>1165</v>
      </c>
      <c r="X17" s="589"/>
      <c r="Y17" s="589"/>
      <c r="Z17" s="590"/>
      <c r="AA17" s="588" t="s">
        <v>1166</v>
      </c>
      <c r="AB17" s="589"/>
      <c r="AC17" s="589"/>
      <c r="AD17" s="600" t="s">
        <v>1167</v>
      </c>
      <c r="AE17" s="601"/>
      <c r="AF17" s="601"/>
      <c r="AG17" s="297"/>
      <c r="AH17" s="297"/>
      <c r="AI17" s="297"/>
      <c r="AJ17" s="298"/>
      <c r="AK17" s="600" t="s">
        <v>1168</v>
      </c>
      <c r="AL17" s="601"/>
      <c r="AM17" s="601"/>
      <c r="AN17" s="600" t="s">
        <v>1169</v>
      </c>
      <c r="AO17" s="601"/>
      <c r="AP17" s="602"/>
      <c r="AQ17" s="198"/>
      <c r="AR17" s="198"/>
      <c r="AS17" s="198"/>
      <c r="AT17" s="198"/>
      <c r="AU17" s="198"/>
      <c r="AV17" s="198"/>
      <c r="AW17" s="198"/>
      <c r="AX17" s="198"/>
      <c r="AY17" s="198"/>
      <c r="AZ17" s="198"/>
      <c r="BA17" s="198"/>
      <c r="BB17" s="198"/>
      <c r="BC17" s="198"/>
    </row>
    <row r="18" spans="2:55" ht="6.75" customHeight="1" thickBot="1">
      <c r="B18" s="204"/>
      <c r="C18" s="198"/>
      <c r="D18" s="198"/>
      <c r="E18" s="198"/>
      <c r="F18" s="299"/>
      <c r="G18" s="300"/>
      <c r="H18" s="301"/>
      <c r="I18" s="302"/>
      <c r="J18" s="325"/>
      <c r="K18" s="300"/>
      <c r="L18" s="303"/>
      <c r="M18" s="325"/>
      <c r="N18" s="322"/>
      <c r="O18" s="326"/>
      <c r="P18" s="327"/>
      <c r="Q18" s="301"/>
      <c r="R18" s="337"/>
      <c r="S18" s="338"/>
      <c r="T18" s="338"/>
      <c r="U18" s="335"/>
      <c r="V18" s="301"/>
      <c r="W18" s="326"/>
      <c r="X18" s="328"/>
      <c r="Y18" s="327"/>
      <c r="Z18" s="301"/>
      <c r="AA18" s="302"/>
      <c r="AB18" s="328"/>
      <c r="AC18" s="307"/>
      <c r="AD18" s="308"/>
      <c r="AE18" s="339"/>
      <c r="AF18" s="340"/>
      <c r="AG18" s="300"/>
      <c r="AH18" s="300"/>
      <c r="AI18" s="300"/>
      <c r="AJ18" s="301"/>
      <c r="AK18" s="326"/>
      <c r="AL18" s="327"/>
      <c r="AM18" s="328"/>
      <c r="AN18" s="337"/>
      <c r="AO18" s="338"/>
      <c r="AP18" s="336"/>
      <c r="AQ18" s="198"/>
      <c r="AR18" s="198"/>
      <c r="AS18" s="198"/>
      <c r="AT18" s="198"/>
      <c r="AU18" s="198"/>
      <c r="AV18" s="198"/>
      <c r="AW18" s="198"/>
      <c r="AX18" s="198"/>
      <c r="AY18" s="198"/>
      <c r="AZ18" s="198"/>
      <c r="BA18" s="198"/>
      <c r="BB18" s="198"/>
      <c r="BC18" s="198"/>
    </row>
    <row r="19" spans="2:55" ht="22.5" customHeight="1">
      <c r="B19" s="204">
        <v>30</v>
      </c>
      <c r="C19" s="198"/>
      <c r="D19" s="198"/>
      <c r="E19" s="198"/>
      <c r="F19" s="600" t="s">
        <v>1170</v>
      </c>
      <c r="G19" s="601"/>
      <c r="H19" s="602"/>
      <c r="I19" s="588" t="s">
        <v>1171</v>
      </c>
      <c r="J19" s="589"/>
      <c r="K19" s="590"/>
      <c r="L19" s="600" t="s">
        <v>1172</v>
      </c>
      <c r="M19" s="601"/>
      <c r="N19" s="602"/>
      <c r="O19" s="588" t="s">
        <v>1173</v>
      </c>
      <c r="P19" s="589"/>
      <c r="Q19" s="590"/>
      <c r="R19" s="588" t="s">
        <v>1174</v>
      </c>
      <c r="S19" s="589"/>
      <c r="T19" s="589"/>
      <c r="U19" s="589"/>
      <c r="V19" s="590"/>
      <c r="W19" s="600" t="s">
        <v>1175</v>
      </c>
      <c r="X19" s="601"/>
      <c r="Y19" s="601"/>
      <c r="Z19" s="602"/>
      <c r="AA19" s="600" t="s">
        <v>1176</v>
      </c>
      <c r="AB19" s="601"/>
      <c r="AC19" s="601"/>
      <c r="AD19" s="600" t="s">
        <v>1177</v>
      </c>
      <c r="AE19" s="601"/>
      <c r="AF19" s="601"/>
      <c r="AG19" s="320"/>
      <c r="AH19" s="320"/>
      <c r="AI19" s="320"/>
      <c r="AJ19" s="321"/>
      <c r="AK19" s="588" t="s">
        <v>1178</v>
      </c>
      <c r="AL19" s="589"/>
      <c r="AM19" s="589"/>
      <c r="AN19" s="600" t="s">
        <v>1179</v>
      </c>
      <c r="AO19" s="601"/>
      <c r="AP19" s="602"/>
      <c r="AQ19" s="198"/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</row>
    <row r="20" spans="2:55" ht="6.75" customHeight="1" thickBot="1">
      <c r="B20" s="204"/>
      <c r="C20" s="198"/>
      <c r="D20" s="198"/>
      <c r="E20" s="198"/>
      <c r="F20" s="299"/>
      <c r="G20" s="300"/>
      <c r="H20" s="301"/>
      <c r="I20" s="303"/>
      <c r="J20" s="325"/>
      <c r="K20" s="323"/>
      <c r="L20" s="303"/>
      <c r="M20" s="325"/>
      <c r="N20" s="322"/>
      <c r="O20" s="326"/>
      <c r="P20" s="327"/>
      <c r="Q20" s="301"/>
      <c r="R20" s="326"/>
      <c r="S20" s="328"/>
      <c r="T20" s="327"/>
      <c r="U20" s="300"/>
      <c r="V20" s="301"/>
      <c r="W20" s="337"/>
      <c r="X20" s="338"/>
      <c r="Y20" s="338"/>
      <c r="Z20" s="336"/>
      <c r="AA20" s="344"/>
      <c r="AB20" s="338"/>
      <c r="AC20" s="324"/>
      <c r="AD20" s="308"/>
      <c r="AE20" s="339"/>
      <c r="AF20" s="340"/>
      <c r="AG20" s="300"/>
      <c r="AH20" s="300"/>
      <c r="AI20" s="300"/>
      <c r="AJ20" s="301"/>
      <c r="AK20" s="326"/>
      <c r="AL20" s="327"/>
      <c r="AM20" s="328"/>
      <c r="AN20" s="337"/>
      <c r="AO20" s="338"/>
      <c r="AP20" s="336"/>
      <c r="AQ20" s="198"/>
      <c r="AR20" s="198"/>
      <c r="AS20" s="198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</row>
    <row r="21" spans="2:55" ht="22.5" customHeight="1">
      <c r="B21" s="204">
        <v>29</v>
      </c>
      <c r="C21" s="198"/>
      <c r="D21" s="198"/>
      <c r="E21" s="198"/>
      <c r="F21" s="588" t="s">
        <v>1180</v>
      </c>
      <c r="G21" s="589"/>
      <c r="H21" s="590"/>
      <c r="I21" s="588" t="s">
        <v>1181</v>
      </c>
      <c r="J21" s="589"/>
      <c r="K21" s="590"/>
      <c r="L21" s="588" t="s">
        <v>1182</v>
      </c>
      <c r="M21" s="589"/>
      <c r="N21" s="590"/>
      <c r="O21" s="588" t="s">
        <v>1183</v>
      </c>
      <c r="P21" s="589"/>
      <c r="Q21" s="590"/>
      <c r="R21" s="588" t="s">
        <v>1184</v>
      </c>
      <c r="S21" s="589"/>
      <c r="T21" s="589"/>
      <c r="U21" s="589"/>
      <c r="V21" s="590"/>
      <c r="W21" s="600" t="s">
        <v>1185</v>
      </c>
      <c r="X21" s="601"/>
      <c r="Y21" s="601"/>
      <c r="Z21" s="602"/>
      <c r="AA21" s="588" t="s">
        <v>1186</v>
      </c>
      <c r="AB21" s="589"/>
      <c r="AC21" s="589"/>
      <c r="AD21" s="588" t="s">
        <v>1187</v>
      </c>
      <c r="AE21" s="589"/>
      <c r="AF21" s="589"/>
      <c r="AG21" s="320"/>
      <c r="AH21" s="320"/>
      <c r="AI21" s="320"/>
      <c r="AJ21" s="321"/>
      <c r="AK21" s="588" t="s">
        <v>1188</v>
      </c>
      <c r="AL21" s="589"/>
      <c r="AM21" s="589"/>
      <c r="AN21" s="588" t="s">
        <v>1189</v>
      </c>
      <c r="AO21" s="589"/>
      <c r="AP21" s="590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</row>
    <row r="22" spans="2:55" ht="6.75" customHeight="1" thickBot="1">
      <c r="B22" s="204"/>
      <c r="C22" s="198"/>
      <c r="D22" s="198"/>
      <c r="E22" s="198"/>
      <c r="F22" s="299"/>
      <c r="G22" s="300"/>
      <c r="H22" s="301"/>
      <c r="I22" s="302"/>
      <c r="J22" s="325"/>
      <c r="K22" s="300"/>
      <c r="L22" s="303"/>
      <c r="M22" s="325"/>
      <c r="N22" s="322"/>
      <c r="O22" s="326"/>
      <c r="P22" s="327"/>
      <c r="Q22" s="301"/>
      <c r="R22" s="326"/>
      <c r="S22" s="328"/>
      <c r="T22" s="327"/>
      <c r="U22" s="300"/>
      <c r="V22" s="301"/>
      <c r="W22" s="326"/>
      <c r="X22" s="328"/>
      <c r="Y22" s="327"/>
      <c r="Z22" s="301"/>
      <c r="AA22" s="302"/>
      <c r="AB22" s="328"/>
      <c r="AC22" s="307"/>
      <c r="AD22" s="308"/>
      <c r="AE22" s="325"/>
      <c r="AF22" s="307"/>
      <c r="AG22" s="300"/>
      <c r="AH22" s="300"/>
      <c r="AI22" s="300"/>
      <c r="AJ22" s="301"/>
      <c r="AK22" s="326"/>
      <c r="AL22" s="327"/>
      <c r="AM22" s="328"/>
      <c r="AN22" s="326"/>
      <c r="AO22" s="327"/>
      <c r="AP22" s="301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</row>
    <row r="23" spans="2:55" ht="22.5" customHeight="1">
      <c r="B23" s="204">
        <v>28</v>
      </c>
      <c r="C23" s="198"/>
      <c r="D23" s="198"/>
      <c r="E23" s="198"/>
      <c r="F23" s="588" t="s">
        <v>1190</v>
      </c>
      <c r="G23" s="589"/>
      <c r="H23" s="590"/>
      <c r="I23" s="600" t="s">
        <v>1191</v>
      </c>
      <c r="J23" s="601"/>
      <c r="K23" s="602"/>
      <c r="L23" s="588" t="s">
        <v>1192</v>
      </c>
      <c r="M23" s="589"/>
      <c r="N23" s="590"/>
      <c r="O23" s="600" t="s">
        <v>1193</v>
      </c>
      <c r="P23" s="601"/>
      <c r="Q23" s="602"/>
      <c r="R23" s="600" t="s">
        <v>1194</v>
      </c>
      <c r="S23" s="601"/>
      <c r="T23" s="601"/>
      <c r="U23" s="601"/>
      <c r="V23" s="602"/>
      <c r="W23" s="600" t="s">
        <v>1195</v>
      </c>
      <c r="X23" s="601"/>
      <c r="Y23" s="601"/>
      <c r="Z23" s="602"/>
      <c r="AA23" s="588" t="s">
        <v>1196</v>
      </c>
      <c r="AB23" s="589"/>
      <c r="AC23" s="589"/>
      <c r="AD23" s="588" t="s">
        <v>1197</v>
      </c>
      <c r="AE23" s="589"/>
      <c r="AF23" s="589"/>
      <c r="AG23" s="320"/>
      <c r="AH23" s="320"/>
      <c r="AI23" s="320"/>
      <c r="AJ23" s="321"/>
      <c r="AK23" s="588" t="s">
        <v>1198</v>
      </c>
      <c r="AL23" s="589"/>
      <c r="AM23" s="589"/>
      <c r="AN23" s="588" t="s">
        <v>1199</v>
      </c>
      <c r="AO23" s="589"/>
      <c r="AP23" s="590"/>
      <c r="AQ23" s="198"/>
      <c r="AR23" s="198"/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</row>
    <row r="24" spans="2:55" ht="6.75" customHeight="1" thickBot="1">
      <c r="B24" s="204"/>
      <c r="C24" s="198"/>
      <c r="D24" s="198"/>
      <c r="E24" s="198"/>
      <c r="F24" s="299"/>
      <c r="G24" s="300"/>
      <c r="H24" s="301"/>
      <c r="I24" s="303"/>
      <c r="J24" s="325"/>
      <c r="K24" s="323"/>
      <c r="L24" s="303"/>
      <c r="M24" s="325"/>
      <c r="N24" s="322"/>
      <c r="O24" s="326"/>
      <c r="P24" s="327"/>
      <c r="Q24" s="301"/>
      <c r="R24" s="326"/>
      <c r="S24" s="328"/>
      <c r="T24" s="327"/>
      <c r="U24" s="300"/>
      <c r="V24" s="301"/>
      <c r="W24" s="326"/>
      <c r="X24" s="328"/>
      <c r="Y24" s="327"/>
      <c r="Z24" s="301"/>
      <c r="AA24" s="303"/>
      <c r="AB24" s="328"/>
      <c r="AC24" s="324"/>
      <c r="AD24" s="308"/>
      <c r="AE24" s="325"/>
      <c r="AF24" s="307"/>
      <c r="AG24" s="300"/>
      <c r="AH24" s="300"/>
      <c r="AI24" s="300"/>
      <c r="AJ24" s="301"/>
      <c r="AK24" s="326"/>
      <c r="AL24" s="327"/>
      <c r="AM24" s="328"/>
      <c r="AN24" s="326"/>
      <c r="AO24" s="327"/>
      <c r="AP24" s="301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</row>
    <row r="25" spans="2:55" ht="22.5" customHeight="1">
      <c r="B25" s="204">
        <v>27</v>
      </c>
      <c r="C25" s="198"/>
      <c r="D25" s="198"/>
      <c r="E25" s="198"/>
      <c r="F25" s="588" t="s">
        <v>1200</v>
      </c>
      <c r="G25" s="589"/>
      <c r="H25" s="590"/>
      <c r="I25" s="588" t="s">
        <v>1201</v>
      </c>
      <c r="J25" s="589"/>
      <c r="K25" s="590"/>
      <c r="L25" s="588" t="s">
        <v>1202</v>
      </c>
      <c r="M25" s="589"/>
      <c r="N25" s="590"/>
      <c r="O25" s="588" t="s">
        <v>1203</v>
      </c>
      <c r="P25" s="589"/>
      <c r="Q25" s="590"/>
      <c r="R25" s="588" t="s">
        <v>1204</v>
      </c>
      <c r="S25" s="589"/>
      <c r="T25" s="589"/>
      <c r="U25" s="589"/>
      <c r="V25" s="590"/>
      <c r="W25" s="600" t="s">
        <v>1205</v>
      </c>
      <c r="X25" s="601"/>
      <c r="Y25" s="601"/>
      <c r="Z25" s="602"/>
      <c r="AA25" s="588" t="s">
        <v>1206</v>
      </c>
      <c r="AB25" s="589"/>
      <c r="AC25" s="589"/>
      <c r="AD25" s="600" t="s">
        <v>1207</v>
      </c>
      <c r="AE25" s="601"/>
      <c r="AF25" s="601"/>
      <c r="AG25" s="320"/>
      <c r="AH25" s="320"/>
      <c r="AI25" s="320"/>
      <c r="AJ25" s="321"/>
      <c r="AK25" s="588" t="s">
        <v>1208</v>
      </c>
      <c r="AL25" s="589"/>
      <c r="AM25" s="589"/>
      <c r="AN25" s="600" t="s">
        <v>1209</v>
      </c>
      <c r="AO25" s="601"/>
      <c r="AP25" s="602"/>
      <c r="AQ25" s="198"/>
      <c r="AR25" s="198"/>
      <c r="AS25" s="198"/>
      <c r="AT25" s="198"/>
      <c r="AU25" s="198"/>
      <c r="AV25" s="198"/>
      <c r="AW25" s="198"/>
      <c r="AX25" s="198"/>
      <c r="AY25" s="198"/>
      <c r="AZ25" s="198"/>
      <c r="BA25" s="198"/>
      <c r="BB25" s="198"/>
      <c r="BC25" s="198"/>
    </row>
    <row r="26" spans="2:55" ht="6.75" customHeight="1" thickBot="1">
      <c r="B26" s="204"/>
      <c r="C26" s="198"/>
      <c r="D26" s="198"/>
      <c r="E26" s="198"/>
      <c r="F26" s="299"/>
      <c r="G26" s="300"/>
      <c r="H26" s="301"/>
      <c r="I26" s="302"/>
      <c r="J26" s="325"/>
      <c r="K26" s="300"/>
      <c r="L26" s="303"/>
      <c r="M26" s="325"/>
      <c r="N26" s="322"/>
      <c r="O26" s="326"/>
      <c r="P26" s="327"/>
      <c r="Q26" s="301"/>
      <c r="R26" s="326"/>
      <c r="S26" s="328"/>
      <c r="T26" s="327"/>
      <c r="U26" s="300"/>
      <c r="V26" s="301"/>
      <c r="W26" s="326"/>
      <c r="X26" s="328"/>
      <c r="Y26" s="327"/>
      <c r="Z26" s="301"/>
      <c r="AA26" s="302"/>
      <c r="AB26" s="328"/>
      <c r="AC26" s="307"/>
      <c r="AD26" s="308"/>
      <c r="AE26" s="325"/>
      <c r="AF26" s="307"/>
      <c r="AG26" s="300"/>
      <c r="AH26" s="300"/>
      <c r="AI26" s="300"/>
      <c r="AJ26" s="301"/>
      <c r="AK26" s="326"/>
      <c r="AL26" s="327"/>
      <c r="AM26" s="328"/>
      <c r="AN26" s="326"/>
      <c r="AO26" s="327"/>
      <c r="AP26" s="301"/>
      <c r="AQ26" s="198"/>
      <c r="AR26" s="198"/>
      <c r="AS26" s="198"/>
      <c r="AT26" s="198"/>
      <c r="AU26" s="198"/>
      <c r="AV26" s="198"/>
      <c r="AW26" s="198"/>
      <c r="AX26" s="198"/>
      <c r="AY26" s="198"/>
      <c r="AZ26" s="198"/>
      <c r="BA26" s="198"/>
      <c r="BB26" s="198"/>
      <c r="BC26" s="198"/>
    </row>
    <row r="27" spans="2:55" ht="21.75" customHeight="1">
      <c r="B27" s="204">
        <v>26</v>
      </c>
      <c r="C27" s="198"/>
      <c r="D27" s="198"/>
      <c r="E27" s="198"/>
      <c r="F27" s="588" t="s">
        <v>1210</v>
      </c>
      <c r="G27" s="589"/>
      <c r="H27" s="590"/>
      <c r="I27" s="588" t="s">
        <v>1211</v>
      </c>
      <c r="J27" s="589"/>
      <c r="K27" s="590"/>
      <c r="L27" s="588" t="s">
        <v>1212</v>
      </c>
      <c r="M27" s="589"/>
      <c r="N27" s="590"/>
      <c r="O27" s="588" t="s">
        <v>1213</v>
      </c>
      <c r="P27" s="589"/>
      <c r="Q27" s="590"/>
      <c r="R27" s="597" t="s">
        <v>1214</v>
      </c>
      <c r="S27" s="598"/>
      <c r="T27" s="598"/>
      <c r="U27" s="598"/>
      <c r="V27" s="599"/>
      <c r="W27" s="600" t="s">
        <v>1215</v>
      </c>
      <c r="X27" s="601"/>
      <c r="Y27" s="601"/>
      <c r="Z27" s="602"/>
      <c r="AA27" s="588" t="s">
        <v>1216</v>
      </c>
      <c r="AB27" s="589"/>
      <c r="AC27" s="589"/>
      <c r="AD27" s="588" t="s">
        <v>1217</v>
      </c>
      <c r="AE27" s="589"/>
      <c r="AF27" s="589"/>
      <c r="AG27" s="320"/>
      <c r="AH27" s="320"/>
      <c r="AI27" s="320"/>
      <c r="AJ27" s="321"/>
      <c r="AK27" s="588" t="s">
        <v>1218</v>
      </c>
      <c r="AL27" s="589"/>
      <c r="AM27" s="589"/>
      <c r="AN27" s="588" t="s">
        <v>1219</v>
      </c>
      <c r="AO27" s="589"/>
      <c r="AP27" s="590"/>
      <c r="AQ27" s="198"/>
      <c r="AR27" s="198"/>
      <c r="AS27" s="198"/>
      <c r="AT27" s="198"/>
      <c r="AU27" s="198"/>
      <c r="AV27" s="198"/>
      <c r="AW27" s="198"/>
      <c r="AX27" s="198"/>
      <c r="AY27" s="198"/>
      <c r="AZ27" s="198"/>
      <c r="BA27" s="198"/>
      <c r="BB27" s="198"/>
      <c r="BC27" s="198"/>
    </row>
    <row r="28" spans="2:55" ht="6.75" customHeight="1" thickBot="1">
      <c r="B28" s="204"/>
      <c r="C28" s="198"/>
      <c r="D28" s="198"/>
      <c r="E28" s="198"/>
      <c r="F28" s="299"/>
      <c r="G28" s="300"/>
      <c r="H28" s="301"/>
      <c r="I28" s="303"/>
      <c r="J28" s="325"/>
      <c r="K28" s="323"/>
      <c r="L28" s="303"/>
      <c r="M28" s="325"/>
      <c r="N28" s="322"/>
      <c r="O28" s="326"/>
      <c r="P28" s="327"/>
      <c r="Q28" s="301"/>
      <c r="R28" s="326"/>
      <c r="S28" s="328"/>
      <c r="T28" s="327"/>
      <c r="U28" s="300"/>
      <c r="V28" s="301"/>
      <c r="W28" s="337"/>
      <c r="X28" s="338"/>
      <c r="Y28" s="338"/>
      <c r="Z28" s="336"/>
      <c r="AA28" s="303"/>
      <c r="AB28" s="328"/>
      <c r="AC28" s="324"/>
      <c r="AD28" s="308"/>
      <c r="AE28" s="325"/>
      <c r="AF28" s="307"/>
      <c r="AG28" s="300"/>
      <c r="AH28" s="300"/>
      <c r="AI28" s="300"/>
      <c r="AJ28" s="301"/>
      <c r="AK28" s="326"/>
      <c r="AL28" s="327"/>
      <c r="AM28" s="328"/>
      <c r="AN28" s="326"/>
      <c r="AO28" s="327"/>
      <c r="AP28" s="301"/>
      <c r="AQ28" s="198"/>
      <c r="AR28" s="198"/>
      <c r="AS28" s="198"/>
      <c r="AT28" s="198"/>
      <c r="AU28" s="198"/>
      <c r="AV28" s="198"/>
      <c r="AW28" s="198"/>
      <c r="AX28" s="198"/>
      <c r="AY28" s="198"/>
      <c r="AZ28" s="198"/>
      <c r="BA28" s="198"/>
      <c r="BB28" s="198"/>
      <c r="BC28" s="198"/>
    </row>
    <row r="29" spans="2:55" ht="22.5" customHeight="1">
      <c r="B29" s="204">
        <v>25</v>
      </c>
      <c r="C29" s="198"/>
      <c r="D29" s="198"/>
      <c r="E29" s="198"/>
      <c r="F29" s="588" t="s">
        <v>1220</v>
      </c>
      <c r="G29" s="589"/>
      <c r="H29" s="590"/>
      <c r="I29" s="588" t="s">
        <v>1221</v>
      </c>
      <c r="J29" s="589"/>
      <c r="K29" s="590"/>
      <c r="L29" s="588" t="s">
        <v>1222</v>
      </c>
      <c r="M29" s="589"/>
      <c r="N29" s="590"/>
      <c r="O29" s="600" t="s">
        <v>1223</v>
      </c>
      <c r="P29" s="601"/>
      <c r="Q29" s="602"/>
      <c r="R29" s="600" t="s">
        <v>1224</v>
      </c>
      <c r="S29" s="601"/>
      <c r="T29" s="601"/>
      <c r="U29" s="601"/>
      <c r="V29" s="602"/>
      <c r="W29" s="600" t="s">
        <v>1225</v>
      </c>
      <c r="X29" s="601"/>
      <c r="Y29" s="601"/>
      <c r="Z29" s="602"/>
      <c r="AA29" s="588" t="s">
        <v>1226</v>
      </c>
      <c r="AB29" s="589"/>
      <c r="AC29" s="589"/>
      <c r="AD29" s="600" t="s">
        <v>1227</v>
      </c>
      <c r="AE29" s="601"/>
      <c r="AF29" s="601"/>
      <c r="AG29" s="320"/>
      <c r="AH29" s="320"/>
      <c r="AI29" s="320"/>
      <c r="AJ29" s="321"/>
      <c r="AK29" s="588" t="s">
        <v>1228</v>
      </c>
      <c r="AL29" s="589"/>
      <c r="AM29" s="589"/>
      <c r="AN29" s="588" t="s">
        <v>1229</v>
      </c>
      <c r="AO29" s="589"/>
      <c r="AP29" s="590"/>
      <c r="AQ29" s="198"/>
      <c r="AR29" s="198"/>
      <c r="AS29" s="198"/>
      <c r="AT29" s="198"/>
      <c r="AU29" s="198"/>
      <c r="AV29" s="198"/>
      <c r="AW29" s="198"/>
      <c r="AX29" s="198"/>
      <c r="AY29" s="198"/>
      <c r="AZ29" s="198"/>
      <c r="BA29" s="198"/>
      <c r="BB29" s="198"/>
      <c r="BC29" s="198"/>
    </row>
    <row r="30" spans="2:55" ht="6.75" customHeight="1" thickBot="1">
      <c r="B30" s="204"/>
      <c r="C30" s="198"/>
      <c r="D30" s="198"/>
      <c r="E30" s="198"/>
      <c r="F30" s="299"/>
      <c r="G30" s="300"/>
      <c r="H30" s="301"/>
      <c r="I30" s="302"/>
      <c r="J30" s="325"/>
      <c r="K30" s="300"/>
      <c r="L30" s="303"/>
      <c r="M30" s="325"/>
      <c r="N30" s="322"/>
      <c r="O30" s="326"/>
      <c r="P30" s="327"/>
      <c r="Q30" s="301"/>
      <c r="R30" s="326"/>
      <c r="S30" s="328"/>
      <c r="T30" s="327"/>
      <c r="U30" s="300"/>
      <c r="V30" s="301"/>
      <c r="W30" s="337"/>
      <c r="X30" s="338"/>
      <c r="Y30" s="338"/>
      <c r="Z30" s="336"/>
      <c r="AA30" s="302"/>
      <c r="AB30" s="328"/>
      <c r="AC30" s="307"/>
      <c r="AD30" s="308"/>
      <c r="AE30" s="325"/>
      <c r="AF30" s="307"/>
      <c r="AG30" s="300"/>
      <c r="AH30" s="300"/>
      <c r="AI30" s="300"/>
      <c r="AJ30" s="301"/>
      <c r="AK30" s="326"/>
      <c r="AL30" s="327"/>
      <c r="AM30" s="328"/>
      <c r="AN30" s="326"/>
      <c r="AO30" s="329"/>
      <c r="AP30" s="301"/>
      <c r="AQ30" s="198"/>
      <c r="AR30" s="198"/>
      <c r="AS30" s="198"/>
      <c r="AT30" s="198"/>
      <c r="AU30" s="198"/>
      <c r="AV30" s="198"/>
      <c r="AW30" s="198"/>
      <c r="AX30" s="198"/>
      <c r="AY30" s="198"/>
      <c r="AZ30" s="198"/>
      <c r="BA30" s="198"/>
      <c r="BB30" s="198"/>
      <c r="BC30" s="198"/>
    </row>
    <row r="31" spans="2:55" ht="22.5" customHeight="1">
      <c r="B31" s="204">
        <v>24</v>
      </c>
      <c r="C31" s="198"/>
      <c r="D31" s="198"/>
      <c r="E31" s="198"/>
      <c r="F31" s="588" t="s">
        <v>1230</v>
      </c>
      <c r="G31" s="589"/>
      <c r="H31" s="590"/>
      <c r="I31" s="588" t="s">
        <v>1231</v>
      </c>
      <c r="J31" s="589"/>
      <c r="K31" s="590"/>
      <c r="L31" s="588" t="s">
        <v>1232</v>
      </c>
      <c r="M31" s="589"/>
      <c r="N31" s="590"/>
      <c r="O31" s="588" t="s">
        <v>1233</v>
      </c>
      <c r="P31" s="589"/>
      <c r="Q31" s="590"/>
      <c r="R31" s="588" t="s">
        <v>1234</v>
      </c>
      <c r="S31" s="589"/>
      <c r="T31" s="589"/>
      <c r="U31" s="589"/>
      <c r="V31" s="590"/>
      <c r="W31" s="588" t="s">
        <v>1235</v>
      </c>
      <c r="X31" s="589"/>
      <c r="Y31" s="589"/>
      <c r="Z31" s="590"/>
      <c r="AA31" s="588" t="s">
        <v>1236</v>
      </c>
      <c r="AB31" s="589"/>
      <c r="AC31" s="589"/>
      <c r="AD31" s="588" t="s">
        <v>1237</v>
      </c>
      <c r="AE31" s="589"/>
      <c r="AF31" s="589"/>
      <c r="AG31" s="320"/>
      <c r="AH31" s="320"/>
      <c r="AI31" s="320"/>
      <c r="AJ31" s="321"/>
      <c r="AK31" s="588" t="s">
        <v>1238</v>
      </c>
      <c r="AL31" s="589"/>
      <c r="AM31" s="589"/>
      <c r="AN31" s="588" t="s">
        <v>1239</v>
      </c>
      <c r="AO31" s="589"/>
      <c r="AP31" s="590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</row>
    <row r="32" spans="2:55" ht="6.75" customHeight="1" thickBot="1">
      <c r="B32" s="204"/>
      <c r="C32" s="198"/>
      <c r="D32" s="198"/>
      <c r="E32" s="198"/>
      <c r="F32" s="299"/>
      <c r="G32" s="300"/>
      <c r="H32" s="301"/>
      <c r="I32" s="303"/>
      <c r="J32" s="325"/>
      <c r="K32" s="323"/>
      <c r="L32" s="303"/>
      <c r="M32" s="325"/>
      <c r="N32" s="322"/>
      <c r="O32" s="326"/>
      <c r="P32" s="327"/>
      <c r="Q32" s="301"/>
      <c r="R32" s="326"/>
      <c r="S32" s="328"/>
      <c r="T32" s="327"/>
      <c r="U32" s="300"/>
      <c r="V32" s="301"/>
      <c r="W32" s="326"/>
      <c r="X32" s="328"/>
      <c r="Y32" s="327"/>
      <c r="Z32" s="301"/>
      <c r="AA32" s="303"/>
      <c r="AB32" s="328"/>
      <c r="AC32" s="324"/>
      <c r="AD32" s="308"/>
      <c r="AE32" s="325"/>
      <c r="AF32" s="307"/>
      <c r="AG32" s="300"/>
      <c r="AH32" s="300"/>
      <c r="AI32" s="300"/>
      <c r="AJ32" s="301"/>
      <c r="AK32" s="326"/>
      <c r="AL32" s="327"/>
      <c r="AM32" s="328"/>
      <c r="AN32" s="326"/>
      <c r="AO32" s="327"/>
      <c r="AP32" s="301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</row>
    <row r="33" spans="2:55" ht="22.5" customHeight="1">
      <c r="B33" s="204">
        <v>23</v>
      </c>
      <c r="C33" s="198"/>
      <c r="D33" s="198"/>
      <c r="E33" s="198"/>
      <c r="F33" s="588" t="s">
        <v>1240</v>
      </c>
      <c r="G33" s="589"/>
      <c r="H33" s="590"/>
      <c r="I33" s="588" t="s">
        <v>1241</v>
      </c>
      <c r="J33" s="589"/>
      <c r="K33" s="590"/>
      <c r="L33" s="588" t="s">
        <v>1242</v>
      </c>
      <c r="M33" s="589"/>
      <c r="N33" s="590"/>
      <c r="O33" s="588" t="s">
        <v>1243</v>
      </c>
      <c r="P33" s="589"/>
      <c r="Q33" s="590"/>
      <c r="R33" s="600" t="s">
        <v>1244</v>
      </c>
      <c r="S33" s="601"/>
      <c r="T33" s="601"/>
      <c r="U33" s="601"/>
      <c r="V33" s="602"/>
      <c r="W33" s="588" t="s">
        <v>1245</v>
      </c>
      <c r="X33" s="589"/>
      <c r="Y33" s="589"/>
      <c r="Z33" s="590"/>
      <c r="AA33" s="588" t="s">
        <v>1246</v>
      </c>
      <c r="AB33" s="589"/>
      <c r="AC33" s="589"/>
      <c r="AD33" s="588" t="s">
        <v>1247</v>
      </c>
      <c r="AE33" s="589"/>
      <c r="AF33" s="589"/>
      <c r="AG33" s="320"/>
      <c r="AH33" s="320"/>
      <c r="AI33" s="320"/>
      <c r="AJ33" s="321"/>
      <c r="AK33" s="588" t="s">
        <v>1248</v>
      </c>
      <c r="AL33" s="589"/>
      <c r="AM33" s="589"/>
      <c r="AN33" s="588" t="s">
        <v>1249</v>
      </c>
      <c r="AO33" s="589"/>
      <c r="AP33" s="590"/>
      <c r="AQ33" s="198"/>
      <c r="AR33" s="198"/>
      <c r="AS33" s="198"/>
      <c r="AT33" s="198"/>
      <c r="AU33" s="198"/>
      <c r="AV33" s="198"/>
      <c r="AW33" s="198"/>
      <c r="AX33" s="198"/>
      <c r="AY33" s="198"/>
      <c r="AZ33" s="198"/>
      <c r="BA33" s="198"/>
      <c r="BB33" s="198"/>
      <c r="BC33" s="198"/>
    </row>
    <row r="34" spans="2:55" ht="6.75" customHeight="1" thickBot="1">
      <c r="B34" s="204"/>
      <c r="C34" s="198"/>
      <c r="D34" s="198"/>
      <c r="E34" s="198"/>
      <c r="F34" s="299"/>
      <c r="G34" s="300"/>
      <c r="H34" s="301"/>
      <c r="I34" s="302"/>
      <c r="J34" s="325"/>
      <c r="K34" s="300"/>
      <c r="L34" s="303"/>
      <c r="M34" s="325"/>
      <c r="N34" s="322"/>
      <c r="O34" s="326"/>
      <c r="P34" s="327"/>
      <c r="Q34" s="301"/>
      <c r="R34" s="326"/>
      <c r="S34" s="328"/>
      <c r="T34" s="327"/>
      <c r="U34" s="300"/>
      <c r="V34" s="301"/>
      <c r="W34" s="326"/>
      <c r="X34" s="328"/>
      <c r="Y34" s="327"/>
      <c r="Z34" s="301"/>
      <c r="AA34" s="302"/>
      <c r="AB34" s="328"/>
      <c r="AC34" s="307"/>
      <c r="AD34" s="308"/>
      <c r="AE34" s="325"/>
      <c r="AF34" s="307"/>
      <c r="AG34" s="300"/>
      <c r="AH34" s="300"/>
      <c r="AI34" s="300"/>
      <c r="AJ34" s="301"/>
      <c r="AK34" s="326"/>
      <c r="AL34" s="327"/>
      <c r="AM34" s="328"/>
      <c r="AN34" s="326"/>
      <c r="AO34" s="327"/>
      <c r="AP34" s="301"/>
      <c r="AQ34" s="198"/>
      <c r="AR34" s="198"/>
      <c r="AS34" s="198"/>
      <c r="AT34" s="198"/>
      <c r="AU34" s="198"/>
      <c r="AV34" s="198"/>
      <c r="AW34" s="198"/>
      <c r="AX34" s="198"/>
      <c r="AY34" s="198"/>
      <c r="AZ34" s="198"/>
      <c r="BA34" s="198"/>
      <c r="BB34" s="198"/>
      <c r="BC34" s="198"/>
    </row>
    <row r="35" spans="2:55" ht="21.75" customHeight="1">
      <c r="B35" s="204">
        <v>22</v>
      </c>
      <c r="C35" s="198"/>
      <c r="D35" s="198"/>
      <c r="E35" s="198"/>
      <c r="F35" s="588" t="s">
        <v>1250</v>
      </c>
      <c r="G35" s="589"/>
      <c r="H35" s="590"/>
      <c r="I35" s="588" t="s">
        <v>1251</v>
      </c>
      <c r="J35" s="589"/>
      <c r="K35" s="590"/>
      <c r="L35" s="588" t="s">
        <v>1252</v>
      </c>
      <c r="M35" s="589"/>
      <c r="N35" s="590"/>
      <c r="O35" s="588" t="s">
        <v>1253</v>
      </c>
      <c r="P35" s="589"/>
      <c r="Q35" s="590"/>
      <c r="R35" s="588" t="s">
        <v>1254</v>
      </c>
      <c r="S35" s="589"/>
      <c r="T35" s="589"/>
      <c r="U35" s="589"/>
      <c r="V35" s="590"/>
      <c r="W35" s="588" t="s">
        <v>1255</v>
      </c>
      <c r="X35" s="589"/>
      <c r="Y35" s="589"/>
      <c r="Z35" s="590"/>
      <c r="AA35" s="588" t="s">
        <v>1256</v>
      </c>
      <c r="AB35" s="589"/>
      <c r="AC35" s="589"/>
      <c r="AD35" s="588" t="s">
        <v>1257</v>
      </c>
      <c r="AE35" s="589"/>
      <c r="AF35" s="589"/>
      <c r="AG35" s="320"/>
      <c r="AH35" s="320"/>
      <c r="AI35" s="320"/>
      <c r="AJ35" s="321"/>
      <c r="AK35" s="588" t="s">
        <v>1258</v>
      </c>
      <c r="AL35" s="589"/>
      <c r="AM35" s="589"/>
      <c r="AN35" s="588" t="s">
        <v>1259</v>
      </c>
      <c r="AO35" s="589"/>
      <c r="AP35" s="590"/>
      <c r="AQ35" s="198"/>
      <c r="AR35" s="198"/>
      <c r="AS35" s="198"/>
      <c r="AT35" s="198"/>
      <c r="AU35" s="198"/>
      <c r="AV35" s="198"/>
      <c r="AW35" s="198"/>
      <c r="AX35" s="198"/>
      <c r="AY35" s="198"/>
      <c r="AZ35" s="198"/>
      <c r="BA35" s="198"/>
      <c r="BB35" s="198"/>
      <c r="BC35" s="198"/>
    </row>
    <row r="36" spans="2:55" ht="6.75" customHeight="1" thickBot="1">
      <c r="B36" s="204"/>
      <c r="C36" s="198"/>
      <c r="D36" s="198"/>
      <c r="E36" s="198"/>
      <c r="F36" s="299"/>
      <c r="G36" s="300"/>
      <c r="H36" s="301"/>
      <c r="I36" s="303"/>
      <c r="J36" s="325"/>
      <c r="K36" s="323"/>
      <c r="L36" s="303"/>
      <c r="M36" s="325"/>
      <c r="N36" s="322"/>
      <c r="O36" s="326"/>
      <c r="P36" s="327"/>
      <c r="Q36" s="301"/>
      <c r="R36" s="326"/>
      <c r="S36" s="328"/>
      <c r="T36" s="329"/>
      <c r="U36" s="300"/>
      <c r="V36" s="301"/>
      <c r="W36" s="326"/>
      <c r="X36" s="328"/>
      <c r="Y36" s="327"/>
      <c r="Z36" s="301"/>
      <c r="AA36" s="303"/>
      <c r="AB36" s="328"/>
      <c r="AC36" s="324"/>
      <c r="AD36" s="308"/>
      <c r="AE36" s="325"/>
      <c r="AF36" s="307"/>
      <c r="AG36" s="300"/>
      <c r="AH36" s="300"/>
      <c r="AI36" s="300"/>
      <c r="AJ36" s="301"/>
      <c r="AK36" s="326"/>
      <c r="AL36" s="327"/>
      <c r="AM36" s="328"/>
      <c r="AN36" s="326"/>
      <c r="AO36" s="329"/>
      <c r="AP36" s="301"/>
      <c r="AQ36" s="198"/>
      <c r="AR36" s="198"/>
      <c r="AS36" s="198"/>
      <c r="AT36" s="198"/>
      <c r="AU36" s="198"/>
      <c r="AV36" s="198"/>
      <c r="AW36" s="198"/>
      <c r="AX36" s="198"/>
      <c r="AY36" s="198"/>
      <c r="AZ36" s="198"/>
      <c r="BA36" s="198"/>
      <c r="BB36" s="198"/>
      <c r="BC36" s="198"/>
    </row>
    <row r="37" spans="2:55" ht="22.5" customHeight="1">
      <c r="B37" s="204">
        <v>21</v>
      </c>
      <c r="C37" s="198"/>
      <c r="D37" s="198"/>
      <c r="E37" s="198"/>
      <c r="F37" s="588" t="s">
        <v>1260</v>
      </c>
      <c r="G37" s="589"/>
      <c r="H37" s="590"/>
      <c r="I37" s="588" t="s">
        <v>1261</v>
      </c>
      <c r="J37" s="589"/>
      <c r="K37" s="590"/>
      <c r="L37" s="588" t="s">
        <v>1262</v>
      </c>
      <c r="M37" s="589"/>
      <c r="N37" s="590"/>
      <c r="O37" s="588" t="s">
        <v>1263</v>
      </c>
      <c r="P37" s="589"/>
      <c r="Q37" s="590"/>
      <c r="R37" s="600" t="s">
        <v>1264</v>
      </c>
      <c r="S37" s="601"/>
      <c r="T37" s="601"/>
      <c r="U37" s="601"/>
      <c r="V37" s="602"/>
      <c r="W37" s="588" t="s">
        <v>1265</v>
      </c>
      <c r="X37" s="589"/>
      <c r="Y37" s="589"/>
      <c r="Z37" s="590"/>
      <c r="AA37" s="588" t="s">
        <v>1266</v>
      </c>
      <c r="AB37" s="589"/>
      <c r="AC37" s="589"/>
      <c r="AD37" s="588" t="s">
        <v>1267</v>
      </c>
      <c r="AE37" s="589"/>
      <c r="AF37" s="589"/>
      <c r="AG37" s="320"/>
      <c r="AH37" s="320"/>
      <c r="AI37" s="320"/>
      <c r="AJ37" s="321"/>
      <c r="AK37" s="588" t="s">
        <v>1268</v>
      </c>
      <c r="AL37" s="589"/>
      <c r="AM37" s="589"/>
      <c r="AN37" s="588" t="s">
        <v>1269</v>
      </c>
      <c r="AO37" s="589"/>
      <c r="AP37" s="590"/>
      <c r="AQ37" s="198"/>
      <c r="AR37" s="198"/>
      <c r="AS37" s="198"/>
      <c r="AT37" s="198"/>
      <c r="AU37" s="198"/>
      <c r="AV37" s="198"/>
      <c r="AW37" s="198"/>
      <c r="AX37" s="198"/>
      <c r="AY37" s="198"/>
      <c r="AZ37" s="198"/>
      <c r="BA37" s="198"/>
      <c r="BB37" s="198"/>
      <c r="BC37" s="198"/>
    </row>
    <row r="38" spans="2:55" ht="6.75" customHeight="1" thickBot="1">
      <c r="B38" s="204"/>
      <c r="C38" s="198"/>
      <c r="D38" s="198"/>
      <c r="E38" s="198"/>
      <c r="F38" s="299"/>
      <c r="G38" s="300"/>
      <c r="H38" s="301"/>
      <c r="I38" s="302"/>
      <c r="J38" s="325"/>
      <c r="K38" s="300"/>
      <c r="L38" s="303"/>
      <c r="M38" s="325"/>
      <c r="N38" s="322"/>
      <c r="O38" s="326"/>
      <c r="P38" s="327"/>
      <c r="Q38" s="301"/>
      <c r="R38" s="326"/>
      <c r="S38" s="328"/>
      <c r="T38" s="327"/>
      <c r="U38" s="300"/>
      <c r="V38" s="301"/>
      <c r="W38" s="326"/>
      <c r="X38" s="328"/>
      <c r="Y38" s="327"/>
      <c r="Z38" s="301"/>
      <c r="AA38" s="302"/>
      <c r="AB38" s="328"/>
      <c r="AC38" s="307"/>
      <c r="AD38" s="308"/>
      <c r="AE38" s="325"/>
      <c r="AF38" s="307"/>
      <c r="AG38" s="300"/>
      <c r="AH38" s="300"/>
      <c r="AI38" s="300"/>
      <c r="AJ38" s="301"/>
      <c r="AK38" s="326"/>
      <c r="AL38" s="327"/>
      <c r="AM38" s="328"/>
      <c r="AN38" s="326"/>
      <c r="AO38" s="327"/>
      <c r="AP38" s="301"/>
      <c r="AQ38" s="198"/>
      <c r="AR38" s="198"/>
      <c r="AS38" s="198"/>
      <c r="AT38" s="198"/>
      <c r="AU38" s="198"/>
      <c r="AV38" s="198"/>
      <c r="AW38" s="198"/>
      <c r="AX38" s="198"/>
      <c r="AY38" s="198"/>
      <c r="AZ38" s="198"/>
      <c r="BA38" s="198"/>
      <c r="BB38" s="198"/>
      <c r="BC38" s="198"/>
    </row>
    <row r="39" spans="2:55" ht="22.5" customHeight="1">
      <c r="B39" s="204">
        <v>20</v>
      </c>
      <c r="C39" s="198"/>
      <c r="D39" s="198"/>
      <c r="E39" s="198"/>
      <c r="F39" s="597" t="s">
        <v>1270</v>
      </c>
      <c r="G39" s="598"/>
      <c r="H39" s="599"/>
      <c r="I39" s="588" t="s">
        <v>1271</v>
      </c>
      <c r="J39" s="589"/>
      <c r="K39" s="590"/>
      <c r="L39" s="588" t="s">
        <v>1272</v>
      </c>
      <c r="M39" s="589"/>
      <c r="N39" s="590"/>
      <c r="O39" s="588" t="s">
        <v>1273</v>
      </c>
      <c r="P39" s="589"/>
      <c r="Q39" s="590"/>
      <c r="R39" s="600" t="s">
        <v>1274</v>
      </c>
      <c r="S39" s="601"/>
      <c r="T39" s="601"/>
      <c r="U39" s="601"/>
      <c r="V39" s="602"/>
      <c r="W39" s="600" t="s">
        <v>1275</v>
      </c>
      <c r="X39" s="601"/>
      <c r="Y39" s="601"/>
      <c r="Z39" s="602"/>
      <c r="AA39" s="588" t="s">
        <v>1276</v>
      </c>
      <c r="AB39" s="589"/>
      <c r="AC39" s="589"/>
      <c r="AD39" s="588" t="s">
        <v>1277</v>
      </c>
      <c r="AE39" s="589"/>
      <c r="AF39" s="589"/>
      <c r="AG39" s="320"/>
      <c r="AH39" s="320"/>
      <c r="AI39" s="320"/>
      <c r="AJ39" s="321"/>
      <c r="AK39" s="600" t="s">
        <v>1278</v>
      </c>
      <c r="AL39" s="601"/>
      <c r="AM39" s="601"/>
      <c r="AN39" s="588" t="s">
        <v>1279</v>
      </c>
      <c r="AO39" s="589"/>
      <c r="AP39" s="590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</row>
    <row r="40" spans="2:55" ht="6.75" customHeight="1" thickBot="1">
      <c r="B40" s="204"/>
      <c r="C40" s="198"/>
      <c r="D40" s="198"/>
      <c r="E40" s="198"/>
      <c r="F40" s="299"/>
      <c r="G40" s="300"/>
      <c r="H40" s="301"/>
      <c r="I40" s="303"/>
      <c r="J40" s="325"/>
      <c r="K40" s="323"/>
      <c r="L40" s="303"/>
      <c r="M40" s="325"/>
      <c r="N40" s="322"/>
      <c r="O40" s="326"/>
      <c r="P40" s="327"/>
      <c r="Q40" s="301"/>
      <c r="R40" s="326"/>
      <c r="S40" s="328"/>
      <c r="T40" s="327"/>
      <c r="U40" s="300"/>
      <c r="V40" s="301"/>
      <c r="W40" s="326"/>
      <c r="X40" s="328"/>
      <c r="Y40" s="327"/>
      <c r="Z40" s="301"/>
      <c r="AA40" s="303"/>
      <c r="AB40" s="328"/>
      <c r="AC40" s="330"/>
      <c r="AD40" s="308"/>
      <c r="AE40" s="325"/>
      <c r="AF40" s="307"/>
      <c r="AG40" s="300"/>
      <c r="AH40" s="300"/>
      <c r="AI40" s="300"/>
      <c r="AJ40" s="301"/>
      <c r="AK40" s="326"/>
      <c r="AL40" s="327"/>
      <c r="AM40" s="328"/>
      <c r="AN40" s="326"/>
      <c r="AO40" s="327"/>
      <c r="AP40" s="301"/>
      <c r="AQ40" s="198"/>
      <c r="AR40" s="198"/>
      <c r="AS40" s="198"/>
      <c r="AT40" s="198"/>
      <c r="AU40" s="198"/>
      <c r="AV40" s="198"/>
      <c r="AW40" s="198"/>
      <c r="AX40" s="198"/>
      <c r="AY40" s="198"/>
      <c r="AZ40" s="198"/>
      <c r="BA40" s="198"/>
      <c r="BB40" s="198"/>
      <c r="BC40" s="198"/>
    </row>
    <row r="41" spans="2:55" ht="22.5" customHeight="1">
      <c r="B41" s="204">
        <v>19</v>
      </c>
      <c r="C41" s="198"/>
      <c r="D41" s="198"/>
      <c r="E41" s="198"/>
      <c r="F41" s="600" t="s">
        <v>1280</v>
      </c>
      <c r="G41" s="601"/>
      <c r="H41" s="602"/>
      <c r="I41" s="588" t="s">
        <v>1281</v>
      </c>
      <c r="J41" s="589"/>
      <c r="K41" s="590"/>
      <c r="L41" s="588" t="s">
        <v>1282</v>
      </c>
      <c r="M41" s="589"/>
      <c r="N41" s="590"/>
      <c r="O41" s="588" t="s">
        <v>1283</v>
      </c>
      <c r="P41" s="589"/>
      <c r="Q41" s="590"/>
      <c r="R41" s="600" t="s">
        <v>1284</v>
      </c>
      <c r="S41" s="601"/>
      <c r="T41" s="601"/>
      <c r="U41" s="601"/>
      <c r="V41" s="602"/>
      <c r="W41" s="600" t="s">
        <v>1285</v>
      </c>
      <c r="X41" s="601"/>
      <c r="Y41" s="601"/>
      <c r="Z41" s="602"/>
      <c r="AA41" s="588" t="s">
        <v>1286</v>
      </c>
      <c r="AB41" s="589"/>
      <c r="AC41" s="589"/>
      <c r="AD41" s="600" t="s">
        <v>1287</v>
      </c>
      <c r="AE41" s="601"/>
      <c r="AF41" s="601"/>
      <c r="AG41" s="320"/>
      <c r="AH41" s="320"/>
      <c r="AI41" s="320"/>
      <c r="AJ41" s="321"/>
      <c r="AK41" s="600" t="s">
        <v>1288</v>
      </c>
      <c r="AL41" s="601"/>
      <c r="AM41" s="601"/>
      <c r="AN41" s="600" t="s">
        <v>1289</v>
      </c>
      <c r="AO41" s="601"/>
      <c r="AP41" s="602"/>
      <c r="AQ41" s="198"/>
      <c r="AR41" s="198"/>
      <c r="AS41" s="198"/>
      <c r="AT41" s="198"/>
      <c r="AU41" s="198"/>
      <c r="AV41" s="198"/>
      <c r="AW41" s="198"/>
      <c r="AX41" s="198"/>
      <c r="AY41" s="198"/>
      <c r="AZ41" s="198"/>
      <c r="BA41" s="198"/>
      <c r="BB41" s="198"/>
      <c r="BC41" s="198"/>
    </row>
    <row r="42" spans="2:55" ht="6.75" customHeight="1" thickBot="1">
      <c r="B42" s="204"/>
      <c r="C42" s="198"/>
      <c r="D42" s="198"/>
      <c r="E42" s="198"/>
      <c r="F42" s="299"/>
      <c r="G42" s="300"/>
      <c r="H42" s="301"/>
      <c r="I42" s="302"/>
      <c r="J42" s="325"/>
      <c r="K42" s="300"/>
      <c r="L42" s="303"/>
      <c r="M42" s="325"/>
      <c r="N42" s="322"/>
      <c r="O42" s="326"/>
      <c r="P42" s="327"/>
      <c r="Q42" s="301"/>
      <c r="R42" s="326"/>
      <c r="S42" s="328"/>
      <c r="T42" s="327"/>
      <c r="U42" s="300"/>
      <c r="V42" s="301"/>
      <c r="W42" s="326"/>
      <c r="X42" s="328"/>
      <c r="Y42" s="327"/>
      <c r="Z42" s="301"/>
      <c r="AA42" s="302"/>
      <c r="AB42" s="328"/>
      <c r="AC42" s="307"/>
      <c r="AD42" s="308"/>
      <c r="AE42" s="325"/>
      <c r="AF42" s="307"/>
      <c r="AG42" s="300"/>
      <c r="AH42" s="300"/>
      <c r="AI42" s="300"/>
      <c r="AJ42" s="301"/>
      <c r="AK42" s="326"/>
      <c r="AL42" s="327"/>
      <c r="AM42" s="328"/>
      <c r="AN42" s="326"/>
      <c r="AO42" s="327"/>
      <c r="AP42" s="301"/>
      <c r="AQ42" s="198"/>
      <c r="AR42" s="198"/>
      <c r="AS42" s="198"/>
      <c r="AT42" s="198"/>
      <c r="AU42" s="198"/>
      <c r="AV42" s="198"/>
      <c r="AW42" s="198"/>
      <c r="AX42" s="198"/>
      <c r="AY42" s="198"/>
      <c r="AZ42" s="198"/>
      <c r="BA42" s="198"/>
      <c r="BB42" s="198"/>
      <c r="BC42" s="198"/>
    </row>
    <row r="43" spans="2:55" ht="22.5" customHeight="1">
      <c r="B43" s="204">
        <v>18</v>
      </c>
      <c r="C43" s="198"/>
      <c r="D43" s="198"/>
      <c r="E43" s="198"/>
      <c r="F43" s="588" t="s">
        <v>1290</v>
      </c>
      <c r="G43" s="589"/>
      <c r="H43" s="590"/>
      <c r="I43" s="588" t="s">
        <v>1291</v>
      </c>
      <c r="J43" s="589"/>
      <c r="K43" s="590"/>
      <c r="L43" s="588" t="s">
        <v>1292</v>
      </c>
      <c r="M43" s="589"/>
      <c r="N43" s="590"/>
      <c r="O43" s="588" t="s">
        <v>1293</v>
      </c>
      <c r="P43" s="589"/>
      <c r="Q43" s="590"/>
      <c r="R43" s="588" t="s">
        <v>1294</v>
      </c>
      <c r="S43" s="589"/>
      <c r="T43" s="589"/>
      <c r="U43" s="589"/>
      <c r="V43" s="590"/>
      <c r="W43" s="600" t="s">
        <v>1295</v>
      </c>
      <c r="X43" s="601"/>
      <c r="Y43" s="601"/>
      <c r="Z43" s="602"/>
      <c r="AA43" s="597" t="s">
        <v>1296</v>
      </c>
      <c r="AB43" s="598"/>
      <c r="AC43" s="598"/>
      <c r="AD43" s="600" t="s">
        <v>1297</v>
      </c>
      <c r="AE43" s="601"/>
      <c r="AF43" s="601"/>
      <c r="AG43" s="320"/>
      <c r="AH43" s="320"/>
      <c r="AI43" s="320"/>
      <c r="AJ43" s="321"/>
      <c r="AK43" s="600" t="s">
        <v>1298</v>
      </c>
      <c r="AL43" s="601"/>
      <c r="AM43" s="601"/>
      <c r="AN43" s="588" t="s">
        <v>1299</v>
      </c>
      <c r="AO43" s="589"/>
      <c r="AP43" s="590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</row>
    <row r="44" spans="2:55" ht="6.75" customHeight="1" thickBot="1">
      <c r="B44" s="204"/>
      <c r="C44" s="198"/>
      <c r="D44" s="198"/>
      <c r="E44" s="198"/>
      <c r="F44" s="299"/>
      <c r="G44" s="300"/>
      <c r="H44" s="301"/>
      <c r="I44" s="303"/>
      <c r="J44" s="325"/>
      <c r="K44" s="323"/>
      <c r="L44" s="303"/>
      <c r="M44" s="325"/>
      <c r="N44" s="322"/>
      <c r="O44" s="326"/>
      <c r="P44" s="327"/>
      <c r="Q44" s="301"/>
      <c r="R44" s="326"/>
      <c r="S44" s="328"/>
      <c r="T44" s="327"/>
      <c r="U44" s="300"/>
      <c r="V44" s="301"/>
      <c r="W44" s="326"/>
      <c r="X44" s="328"/>
      <c r="Y44" s="327"/>
      <c r="Z44" s="301"/>
      <c r="AA44" s="303"/>
      <c r="AB44" s="328"/>
      <c r="AC44" s="324"/>
      <c r="AD44" s="308"/>
      <c r="AE44" s="325"/>
      <c r="AF44" s="307"/>
      <c r="AG44" s="300"/>
      <c r="AH44" s="300"/>
      <c r="AI44" s="300"/>
      <c r="AJ44" s="301"/>
      <c r="AK44" s="326"/>
      <c r="AL44" s="327"/>
      <c r="AM44" s="328"/>
      <c r="AN44" s="326"/>
      <c r="AO44" s="327"/>
      <c r="AP44" s="301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</row>
    <row r="45" spans="2:55" ht="22.5" customHeight="1" thickBot="1">
      <c r="B45" s="204">
        <v>17</v>
      </c>
      <c r="C45" s="198"/>
      <c r="D45" s="198"/>
      <c r="E45" s="198"/>
      <c r="F45" s="600" t="s">
        <v>1300</v>
      </c>
      <c r="G45" s="601"/>
      <c r="H45" s="602"/>
      <c r="I45" s="588" t="s">
        <v>1301</v>
      </c>
      <c r="J45" s="589"/>
      <c r="K45" s="590"/>
      <c r="L45" s="588" t="s">
        <v>1302</v>
      </c>
      <c r="M45" s="589"/>
      <c r="N45" s="590"/>
      <c r="O45" s="588" t="s">
        <v>1303</v>
      </c>
      <c r="P45" s="589"/>
      <c r="Q45" s="590"/>
      <c r="R45" s="600" t="s">
        <v>1304</v>
      </c>
      <c r="S45" s="601"/>
      <c r="T45" s="601"/>
      <c r="U45" s="601"/>
      <c r="V45" s="331"/>
      <c r="W45" s="600" t="s">
        <v>1305</v>
      </c>
      <c r="X45" s="601"/>
      <c r="Y45" s="601"/>
      <c r="Z45" s="602"/>
      <c r="AA45" s="588" t="s">
        <v>1306</v>
      </c>
      <c r="AB45" s="589"/>
      <c r="AC45" s="589"/>
      <c r="AD45" s="600" t="s">
        <v>1307</v>
      </c>
      <c r="AE45" s="601"/>
      <c r="AF45" s="601"/>
      <c r="AG45" s="325"/>
      <c r="AH45" s="307"/>
      <c r="AI45" s="320"/>
      <c r="AJ45" s="321"/>
      <c r="AK45" s="600" t="s">
        <v>1308</v>
      </c>
      <c r="AL45" s="601"/>
      <c r="AM45" s="601"/>
      <c r="AN45" s="600" t="s">
        <v>1309</v>
      </c>
      <c r="AO45" s="601"/>
      <c r="AP45" s="602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</row>
    <row r="46" spans="2:55" ht="6.75" customHeight="1" thickBot="1">
      <c r="B46" s="204"/>
      <c r="C46" s="198"/>
      <c r="D46" s="198"/>
      <c r="E46" s="198"/>
      <c r="F46" s="299"/>
      <c r="G46" s="300"/>
      <c r="H46" s="301"/>
      <c r="I46" s="302"/>
      <c r="J46" s="325"/>
      <c r="K46" s="300"/>
      <c r="L46" s="303"/>
      <c r="M46" s="325"/>
      <c r="N46" s="322"/>
      <c r="O46" s="326"/>
      <c r="P46" s="327"/>
      <c r="Q46" s="301"/>
      <c r="R46" s="326"/>
      <c r="S46" s="328"/>
      <c r="T46" s="329"/>
      <c r="U46" s="300"/>
      <c r="V46" s="301"/>
      <c r="W46" s="326"/>
      <c r="X46" s="328"/>
      <c r="Y46" s="327"/>
      <c r="Z46" s="301"/>
      <c r="AA46" s="302"/>
      <c r="AB46" s="328"/>
      <c r="AC46" s="307"/>
      <c r="AD46" s="308"/>
      <c r="AE46" s="325"/>
      <c r="AF46" s="307"/>
      <c r="AG46" s="300"/>
      <c r="AH46" s="300"/>
      <c r="AI46" s="300"/>
      <c r="AJ46" s="301"/>
      <c r="AK46" s="326"/>
      <c r="AL46" s="327"/>
      <c r="AM46" s="328"/>
      <c r="AN46" s="326"/>
      <c r="AO46" s="327"/>
      <c r="AP46" s="301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</row>
    <row r="47" spans="2:55" ht="21.75" customHeight="1">
      <c r="B47" s="204">
        <v>16</v>
      </c>
      <c r="C47" s="198"/>
      <c r="D47" s="198"/>
      <c r="E47" s="198"/>
      <c r="F47" s="588" t="s">
        <v>1310</v>
      </c>
      <c r="G47" s="589"/>
      <c r="H47" s="590"/>
      <c r="I47" s="588" t="s">
        <v>1311</v>
      </c>
      <c r="J47" s="589"/>
      <c r="K47" s="590"/>
      <c r="L47" s="588" t="s">
        <v>1312</v>
      </c>
      <c r="M47" s="589"/>
      <c r="N47" s="590"/>
      <c r="O47" s="588" t="s">
        <v>1313</v>
      </c>
      <c r="P47" s="589"/>
      <c r="Q47" s="590"/>
      <c r="R47" s="588" t="s">
        <v>1314</v>
      </c>
      <c r="S47" s="589"/>
      <c r="T47" s="589"/>
      <c r="U47" s="589"/>
      <c r="V47" s="590"/>
      <c r="W47" s="588" t="s">
        <v>1315</v>
      </c>
      <c r="X47" s="589"/>
      <c r="Y47" s="589"/>
      <c r="Z47" s="590"/>
      <c r="AA47" s="588" t="s">
        <v>1316</v>
      </c>
      <c r="AB47" s="589"/>
      <c r="AC47" s="589"/>
      <c r="AD47" s="588" t="s">
        <v>1317</v>
      </c>
      <c r="AE47" s="589"/>
      <c r="AF47" s="589"/>
      <c r="AG47" s="320"/>
      <c r="AH47" s="320"/>
      <c r="AI47" s="320"/>
      <c r="AJ47" s="321"/>
      <c r="AK47" s="588" t="s">
        <v>1318</v>
      </c>
      <c r="AL47" s="589"/>
      <c r="AM47" s="589"/>
      <c r="AN47" s="588" t="s">
        <v>1319</v>
      </c>
      <c r="AO47" s="589"/>
      <c r="AP47" s="590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</row>
    <row r="48" spans="2:55" ht="6.75" customHeight="1" thickBot="1">
      <c r="B48" s="204"/>
      <c r="C48" s="198"/>
      <c r="D48" s="198"/>
      <c r="E48" s="198"/>
      <c r="F48" s="299"/>
      <c r="G48" s="300"/>
      <c r="H48" s="301"/>
      <c r="I48" s="303"/>
      <c r="J48" s="325"/>
      <c r="K48" s="323"/>
      <c r="L48" s="303"/>
      <c r="M48" s="325"/>
      <c r="N48" s="322"/>
      <c r="O48" s="326"/>
      <c r="P48" s="327"/>
      <c r="Q48" s="301"/>
      <c r="R48" s="326"/>
      <c r="S48" s="328"/>
      <c r="T48" s="327"/>
      <c r="U48" s="300"/>
      <c r="V48" s="301"/>
      <c r="W48" s="326"/>
      <c r="X48" s="328"/>
      <c r="Y48" s="327"/>
      <c r="Z48" s="301"/>
      <c r="AA48" s="303"/>
      <c r="AB48" s="328"/>
      <c r="AC48" s="324"/>
      <c r="AD48" s="308"/>
      <c r="AE48" s="325"/>
      <c r="AF48" s="307"/>
      <c r="AG48" s="300"/>
      <c r="AH48" s="300"/>
      <c r="AI48" s="300"/>
      <c r="AJ48" s="301"/>
      <c r="AK48" s="326"/>
      <c r="AL48" s="327"/>
      <c r="AM48" s="328"/>
      <c r="AN48" s="326"/>
      <c r="AO48" s="327"/>
      <c r="AP48" s="301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</row>
    <row r="49" spans="2:55" ht="22.5" customHeight="1">
      <c r="B49" s="204">
        <v>15</v>
      </c>
      <c r="C49" s="198"/>
      <c r="D49" s="198"/>
      <c r="E49" s="198"/>
      <c r="F49" s="600" t="s">
        <v>1320</v>
      </c>
      <c r="G49" s="601"/>
      <c r="H49" s="602"/>
      <c r="I49" s="588" t="s">
        <v>1321</v>
      </c>
      <c r="J49" s="589"/>
      <c r="K49" s="590"/>
      <c r="L49" s="588" t="s">
        <v>1322</v>
      </c>
      <c r="M49" s="589"/>
      <c r="N49" s="590"/>
      <c r="O49" s="588" t="s">
        <v>1323</v>
      </c>
      <c r="P49" s="589"/>
      <c r="Q49" s="590"/>
      <c r="R49" s="600" t="s">
        <v>1324</v>
      </c>
      <c r="S49" s="601"/>
      <c r="T49" s="601"/>
      <c r="U49" s="601"/>
      <c r="V49" s="602"/>
      <c r="W49" s="600" t="s">
        <v>1325</v>
      </c>
      <c r="X49" s="601"/>
      <c r="Y49" s="601"/>
      <c r="Z49" s="602"/>
      <c r="AA49" s="588" t="s">
        <v>1326</v>
      </c>
      <c r="AB49" s="589"/>
      <c r="AC49" s="589"/>
      <c r="AD49" s="600" t="s">
        <v>1327</v>
      </c>
      <c r="AE49" s="601"/>
      <c r="AF49" s="601"/>
      <c r="AG49" s="320"/>
      <c r="AH49" s="320"/>
      <c r="AI49" s="320"/>
      <c r="AJ49" s="321"/>
      <c r="AK49" s="600" t="s">
        <v>1328</v>
      </c>
      <c r="AL49" s="601"/>
      <c r="AM49" s="602"/>
      <c r="AN49" s="600" t="s">
        <v>1329</v>
      </c>
      <c r="AO49" s="601"/>
      <c r="AP49" s="602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</row>
    <row r="50" spans="2:55" ht="6" customHeight="1" thickBot="1">
      <c r="B50" s="204"/>
      <c r="C50" s="198"/>
      <c r="D50" s="198"/>
      <c r="E50" s="198"/>
      <c r="F50" s="299"/>
      <c r="G50" s="335"/>
      <c r="H50" s="336"/>
      <c r="I50" s="302"/>
      <c r="J50" s="325"/>
      <c r="K50" s="300"/>
      <c r="L50" s="303"/>
      <c r="M50" s="325"/>
      <c r="N50" s="322"/>
      <c r="O50" s="326"/>
      <c r="P50" s="327"/>
      <c r="Q50" s="301"/>
      <c r="R50" s="337"/>
      <c r="S50" s="338"/>
      <c r="T50" s="338"/>
      <c r="U50" s="335"/>
      <c r="V50" s="301"/>
      <c r="W50" s="337"/>
      <c r="X50" s="338"/>
      <c r="Y50" s="338"/>
      <c r="Z50" s="336"/>
      <c r="AA50" s="302"/>
      <c r="AB50" s="328"/>
      <c r="AC50" s="307"/>
      <c r="AD50" s="308"/>
      <c r="AE50" s="325"/>
      <c r="AF50" s="307"/>
      <c r="AG50" s="300"/>
      <c r="AH50" s="300"/>
      <c r="AI50" s="300"/>
      <c r="AJ50" s="301"/>
      <c r="AK50" s="326"/>
      <c r="AL50" s="327"/>
      <c r="AM50" s="328"/>
      <c r="AN50" s="332"/>
      <c r="AO50" s="327"/>
      <c r="AP50" s="301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</row>
    <row r="51" spans="2:55" ht="22.5" customHeight="1">
      <c r="B51" s="204">
        <v>14</v>
      </c>
      <c r="C51" s="198"/>
      <c r="D51" s="198"/>
      <c r="E51" s="198"/>
      <c r="F51" s="600" t="s">
        <v>1330</v>
      </c>
      <c r="G51" s="601"/>
      <c r="H51" s="602"/>
      <c r="I51" s="588" t="s">
        <v>1331</v>
      </c>
      <c r="J51" s="589"/>
      <c r="K51" s="590"/>
      <c r="L51" s="588" t="s">
        <v>1332</v>
      </c>
      <c r="M51" s="589"/>
      <c r="N51" s="590"/>
      <c r="O51" s="588" t="s">
        <v>1333</v>
      </c>
      <c r="P51" s="589"/>
      <c r="Q51" s="590"/>
      <c r="R51" s="588" t="s">
        <v>1334</v>
      </c>
      <c r="S51" s="589"/>
      <c r="T51" s="589"/>
      <c r="U51" s="589"/>
      <c r="V51" s="590"/>
      <c r="W51" s="588" t="s">
        <v>1335</v>
      </c>
      <c r="X51" s="589"/>
      <c r="Y51" s="589"/>
      <c r="Z51" s="590"/>
      <c r="AA51" s="588" t="s">
        <v>1336</v>
      </c>
      <c r="AB51" s="589"/>
      <c r="AC51" s="589"/>
      <c r="AD51" s="588" t="s">
        <v>1337</v>
      </c>
      <c r="AE51" s="589"/>
      <c r="AF51" s="589"/>
      <c r="AG51" s="320"/>
      <c r="AH51" s="320"/>
      <c r="AI51" s="320"/>
      <c r="AJ51" s="321"/>
      <c r="AK51" s="600" t="s">
        <v>1338</v>
      </c>
      <c r="AL51" s="601"/>
      <c r="AM51" s="601"/>
      <c r="AN51" s="588" t="s">
        <v>1339</v>
      </c>
      <c r="AO51" s="589"/>
      <c r="AP51" s="590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</row>
    <row r="52" spans="2:55" ht="6.75" customHeight="1" thickBot="1">
      <c r="B52" s="204"/>
      <c r="C52" s="198"/>
      <c r="D52" s="198"/>
      <c r="E52" s="198"/>
      <c r="F52" s="299"/>
      <c r="G52" s="335"/>
      <c r="H52" s="336"/>
      <c r="I52" s="303"/>
      <c r="J52" s="325"/>
      <c r="K52" s="323"/>
      <c r="L52" s="303"/>
      <c r="M52" s="325"/>
      <c r="N52" s="322"/>
      <c r="O52" s="326"/>
      <c r="P52" s="327"/>
      <c r="Q52" s="301"/>
      <c r="R52" s="326"/>
      <c r="S52" s="328"/>
      <c r="T52" s="327"/>
      <c r="U52" s="300"/>
      <c r="V52" s="301"/>
      <c r="W52" s="326"/>
      <c r="X52" s="328"/>
      <c r="Y52" s="327"/>
      <c r="Z52" s="301"/>
      <c r="AA52" s="303"/>
      <c r="AB52" s="328"/>
      <c r="AC52" s="324"/>
      <c r="AD52" s="308"/>
      <c r="AE52" s="325"/>
      <c r="AF52" s="307"/>
      <c r="AG52" s="300"/>
      <c r="AH52" s="300"/>
      <c r="AI52" s="300"/>
      <c r="AJ52" s="301"/>
      <c r="AK52" s="337"/>
      <c r="AL52" s="338"/>
      <c r="AM52" s="338"/>
      <c r="AN52" s="326"/>
      <c r="AO52" s="329"/>
      <c r="AP52" s="301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</row>
    <row r="53" spans="2:55" ht="22.5" customHeight="1">
      <c r="B53" s="204">
        <v>13</v>
      </c>
      <c r="C53" s="198"/>
      <c r="D53" s="198"/>
      <c r="E53" s="198"/>
      <c r="F53" s="588" t="s">
        <v>1340</v>
      </c>
      <c r="G53" s="589"/>
      <c r="H53" s="590"/>
      <c r="I53" s="588" t="s">
        <v>1341</v>
      </c>
      <c r="J53" s="589"/>
      <c r="K53" s="590"/>
      <c r="L53" s="588" t="s">
        <v>1342</v>
      </c>
      <c r="M53" s="589"/>
      <c r="N53" s="590"/>
      <c r="O53" s="588" t="s">
        <v>1343</v>
      </c>
      <c r="P53" s="589"/>
      <c r="Q53" s="590"/>
      <c r="R53" s="588" t="s">
        <v>1344</v>
      </c>
      <c r="S53" s="589"/>
      <c r="T53" s="589"/>
      <c r="U53" s="589"/>
      <c r="V53" s="590"/>
      <c r="W53" s="588" t="s">
        <v>1345</v>
      </c>
      <c r="X53" s="589"/>
      <c r="Y53" s="589"/>
      <c r="Z53" s="590"/>
      <c r="AA53" s="588" t="s">
        <v>1346</v>
      </c>
      <c r="AB53" s="589"/>
      <c r="AC53" s="589"/>
      <c r="AD53" s="588" t="s">
        <v>1347</v>
      </c>
      <c r="AE53" s="589"/>
      <c r="AF53" s="589"/>
      <c r="AG53" s="320"/>
      <c r="AH53" s="320"/>
      <c r="AI53" s="320"/>
      <c r="AJ53" s="321"/>
      <c r="AK53" s="588" t="s">
        <v>1348</v>
      </c>
      <c r="AL53" s="589"/>
      <c r="AM53" s="589"/>
      <c r="AN53" s="588" t="s">
        <v>1349</v>
      </c>
      <c r="AO53" s="589"/>
      <c r="AP53" s="590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</row>
    <row r="54" spans="2:55" ht="6.75" customHeight="1" thickBot="1">
      <c r="B54" s="204"/>
      <c r="C54" s="198"/>
      <c r="D54" s="198"/>
      <c r="E54" s="198"/>
      <c r="F54" s="299"/>
      <c r="G54" s="300"/>
      <c r="H54" s="301"/>
      <c r="I54" s="302"/>
      <c r="J54" s="325"/>
      <c r="K54" s="300"/>
      <c r="L54" s="303"/>
      <c r="M54" s="325"/>
      <c r="N54" s="322"/>
      <c r="O54" s="326"/>
      <c r="P54" s="327"/>
      <c r="Q54" s="301"/>
      <c r="R54" s="326"/>
      <c r="S54" s="328"/>
      <c r="T54" s="327"/>
      <c r="U54" s="300"/>
      <c r="V54" s="301"/>
      <c r="W54" s="326"/>
      <c r="X54" s="328"/>
      <c r="Y54" s="327"/>
      <c r="Z54" s="301"/>
      <c r="AA54" s="302"/>
      <c r="AB54" s="328"/>
      <c r="AC54" s="307"/>
      <c r="AD54" s="308"/>
      <c r="AE54" s="325"/>
      <c r="AF54" s="307"/>
      <c r="AG54" s="300"/>
      <c r="AH54" s="300"/>
      <c r="AI54" s="300"/>
      <c r="AJ54" s="301"/>
      <c r="AK54" s="326"/>
      <c r="AL54" s="327"/>
      <c r="AM54" s="328"/>
      <c r="AN54" s="326"/>
      <c r="AO54" s="327"/>
      <c r="AP54" s="301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</row>
    <row r="55" spans="2:55" ht="22.5" customHeight="1">
      <c r="B55" s="204">
        <v>12</v>
      </c>
      <c r="C55" s="198"/>
      <c r="D55" s="198"/>
      <c r="E55" s="198"/>
      <c r="F55" s="588" t="s">
        <v>1350</v>
      </c>
      <c r="G55" s="589"/>
      <c r="H55" s="590"/>
      <c r="I55" s="588" t="s">
        <v>1351</v>
      </c>
      <c r="J55" s="589"/>
      <c r="K55" s="590"/>
      <c r="L55" s="588" t="s">
        <v>1352</v>
      </c>
      <c r="M55" s="589"/>
      <c r="N55" s="590"/>
      <c r="O55" s="588" t="s">
        <v>1353</v>
      </c>
      <c r="P55" s="589"/>
      <c r="Q55" s="590"/>
      <c r="R55" s="588" t="s">
        <v>1354</v>
      </c>
      <c r="S55" s="589"/>
      <c r="T55" s="589"/>
      <c r="U55" s="589"/>
      <c r="V55" s="590"/>
      <c r="W55" s="588" t="s">
        <v>1355</v>
      </c>
      <c r="X55" s="589"/>
      <c r="Y55" s="589"/>
      <c r="Z55" s="590"/>
      <c r="AA55" s="588" t="s">
        <v>1356</v>
      </c>
      <c r="AB55" s="589"/>
      <c r="AC55" s="589"/>
      <c r="AD55" s="588" t="s">
        <v>1357</v>
      </c>
      <c r="AE55" s="589"/>
      <c r="AF55" s="589"/>
      <c r="AG55" s="320"/>
      <c r="AH55" s="320"/>
      <c r="AI55" s="320"/>
      <c r="AJ55" s="321"/>
      <c r="AK55" s="600" t="s">
        <v>1358</v>
      </c>
      <c r="AL55" s="601"/>
      <c r="AM55" s="601"/>
      <c r="AN55" s="600" t="s">
        <v>1359</v>
      </c>
      <c r="AO55" s="601"/>
      <c r="AP55" s="602"/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198"/>
      <c r="BB55" s="198"/>
      <c r="BC55" s="198"/>
    </row>
    <row r="56" spans="2:55" ht="6.75" customHeight="1" thickBot="1">
      <c r="B56" s="204"/>
      <c r="C56" s="198"/>
      <c r="D56" s="198"/>
      <c r="E56" s="198"/>
      <c r="F56" s="299"/>
      <c r="G56" s="300"/>
      <c r="H56" s="301"/>
      <c r="I56" s="303"/>
      <c r="J56" s="325"/>
      <c r="K56" s="323"/>
      <c r="L56" s="303"/>
      <c r="M56" s="325"/>
      <c r="N56" s="322"/>
      <c r="O56" s="326"/>
      <c r="P56" s="327"/>
      <c r="Q56" s="301"/>
      <c r="R56" s="326"/>
      <c r="S56" s="328"/>
      <c r="T56" s="327"/>
      <c r="U56" s="300"/>
      <c r="V56" s="301"/>
      <c r="W56" s="326"/>
      <c r="X56" s="328"/>
      <c r="Y56" s="327"/>
      <c r="Z56" s="301"/>
      <c r="AA56" s="303"/>
      <c r="AB56" s="328"/>
      <c r="AC56" s="324"/>
      <c r="AD56" s="308"/>
      <c r="AE56" s="325"/>
      <c r="AF56" s="307"/>
      <c r="AG56" s="300"/>
      <c r="AH56" s="300"/>
      <c r="AI56" s="300"/>
      <c r="AJ56" s="301"/>
      <c r="AK56" s="326"/>
      <c r="AL56" s="327"/>
      <c r="AM56" s="328"/>
      <c r="AN56" s="326"/>
      <c r="AO56" s="327"/>
      <c r="AP56" s="301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</row>
    <row r="57" spans="2:55" ht="22.5" customHeight="1">
      <c r="B57" s="204">
        <v>11</v>
      </c>
      <c r="C57" s="198"/>
      <c r="D57" s="198"/>
      <c r="E57" s="198"/>
      <c r="F57" s="588" t="s">
        <v>1360</v>
      </c>
      <c r="G57" s="589"/>
      <c r="H57" s="590"/>
      <c r="I57" s="588" t="s">
        <v>1361</v>
      </c>
      <c r="J57" s="589"/>
      <c r="K57" s="590"/>
      <c r="L57" s="588" t="s">
        <v>1362</v>
      </c>
      <c r="M57" s="589"/>
      <c r="N57" s="590"/>
      <c r="O57" s="588" t="s">
        <v>1363</v>
      </c>
      <c r="P57" s="589"/>
      <c r="Q57" s="590"/>
      <c r="R57" s="588" t="s">
        <v>1364</v>
      </c>
      <c r="S57" s="589"/>
      <c r="T57" s="589"/>
      <c r="U57" s="589"/>
      <c r="V57" s="590"/>
      <c r="W57" s="588" t="s">
        <v>1365</v>
      </c>
      <c r="X57" s="589"/>
      <c r="Y57" s="589"/>
      <c r="Z57" s="590"/>
      <c r="AA57" s="588" t="s">
        <v>1366</v>
      </c>
      <c r="AB57" s="589"/>
      <c r="AC57" s="589"/>
      <c r="AD57" s="603" t="s">
        <v>1367</v>
      </c>
      <c r="AE57" s="604"/>
      <c r="AF57" s="604"/>
      <c r="AG57" s="320"/>
      <c r="AH57" s="320"/>
      <c r="AI57" s="320"/>
      <c r="AJ57" s="321"/>
      <c r="AK57" s="588" t="s">
        <v>1368</v>
      </c>
      <c r="AL57" s="589"/>
      <c r="AM57" s="589"/>
      <c r="AN57" s="588" t="s">
        <v>1369</v>
      </c>
      <c r="AO57" s="589"/>
      <c r="AP57" s="590"/>
      <c r="AQ57" s="198"/>
      <c r="AR57" s="198"/>
      <c r="AS57" s="198"/>
      <c r="AT57" s="198"/>
      <c r="AU57" s="198"/>
      <c r="AV57" s="198"/>
      <c r="AW57" s="198"/>
      <c r="AX57" s="198"/>
      <c r="AY57" s="198"/>
      <c r="AZ57" s="198"/>
      <c r="BA57" s="198"/>
      <c r="BB57" s="198"/>
      <c r="BC57" s="198"/>
    </row>
    <row r="58" spans="2:55" ht="6.75" customHeight="1" thickBot="1">
      <c r="B58" s="204"/>
      <c r="C58" s="198"/>
      <c r="D58" s="198"/>
      <c r="E58" s="198"/>
      <c r="F58" s="299"/>
      <c r="G58" s="300"/>
      <c r="H58" s="301"/>
      <c r="I58" s="302"/>
      <c r="J58" s="325"/>
      <c r="K58" s="300"/>
      <c r="L58" s="303"/>
      <c r="M58" s="325"/>
      <c r="N58" s="322"/>
      <c r="O58" s="326"/>
      <c r="P58" s="327"/>
      <c r="Q58" s="301"/>
      <c r="R58" s="326"/>
      <c r="S58" s="328"/>
      <c r="T58" s="327"/>
      <c r="U58" s="300"/>
      <c r="V58" s="301"/>
      <c r="W58" s="326"/>
      <c r="X58" s="328"/>
      <c r="Y58" s="327"/>
      <c r="Z58" s="301"/>
      <c r="AA58" s="302"/>
      <c r="AB58" s="328"/>
      <c r="AC58" s="307"/>
      <c r="AD58" s="308"/>
      <c r="AE58" s="325"/>
      <c r="AF58" s="307"/>
      <c r="AG58" s="300"/>
      <c r="AH58" s="300"/>
      <c r="AI58" s="300"/>
      <c r="AJ58" s="301"/>
      <c r="AK58" s="326"/>
      <c r="AL58" s="327"/>
      <c r="AM58" s="328"/>
      <c r="AN58" s="326"/>
      <c r="AO58" s="327"/>
      <c r="AP58" s="301"/>
      <c r="AQ58" s="198"/>
      <c r="AR58" s="198"/>
      <c r="AS58" s="198"/>
      <c r="AT58" s="198"/>
      <c r="AU58" s="198"/>
      <c r="AV58" s="198"/>
      <c r="AW58" s="198"/>
      <c r="AX58" s="198"/>
      <c r="AY58" s="198"/>
      <c r="AZ58" s="198"/>
      <c r="BA58" s="198"/>
      <c r="BB58" s="198"/>
      <c r="BC58" s="198"/>
    </row>
    <row r="59" spans="2:55" ht="22.5" customHeight="1">
      <c r="B59" s="204">
        <v>10</v>
      </c>
      <c r="C59" s="198"/>
      <c r="D59" s="198"/>
      <c r="E59" s="198"/>
      <c r="F59" s="588" t="s">
        <v>1370</v>
      </c>
      <c r="G59" s="589"/>
      <c r="H59" s="590"/>
      <c r="I59" s="588" t="s">
        <v>1371</v>
      </c>
      <c r="J59" s="589"/>
      <c r="K59" s="590"/>
      <c r="L59" s="588" t="s">
        <v>1372</v>
      </c>
      <c r="M59" s="589"/>
      <c r="N59" s="590"/>
      <c r="O59" s="588" t="s">
        <v>1373</v>
      </c>
      <c r="P59" s="589"/>
      <c r="Q59" s="590"/>
      <c r="R59" s="588" t="s">
        <v>1374</v>
      </c>
      <c r="S59" s="589"/>
      <c r="T59" s="589"/>
      <c r="U59" s="589"/>
      <c r="V59" s="590"/>
      <c r="W59" s="588" t="s">
        <v>1375</v>
      </c>
      <c r="X59" s="589"/>
      <c r="Y59" s="589"/>
      <c r="Z59" s="590"/>
      <c r="AA59" s="588" t="s">
        <v>1376</v>
      </c>
      <c r="AB59" s="589"/>
      <c r="AC59" s="589"/>
      <c r="AD59" s="588" t="s">
        <v>1377</v>
      </c>
      <c r="AE59" s="589"/>
      <c r="AF59" s="589"/>
      <c r="AG59" s="320"/>
      <c r="AH59" s="320"/>
      <c r="AI59" s="320"/>
      <c r="AJ59" s="321"/>
      <c r="AK59" s="588" t="s">
        <v>1378</v>
      </c>
      <c r="AL59" s="589"/>
      <c r="AM59" s="589"/>
      <c r="AN59" s="588" t="s">
        <v>1379</v>
      </c>
      <c r="AO59" s="589"/>
      <c r="AP59" s="590"/>
      <c r="AQ59" s="198"/>
      <c r="AR59" s="198"/>
      <c r="AS59" s="198"/>
      <c r="AT59" s="198"/>
      <c r="AU59" s="198"/>
      <c r="AV59" s="198"/>
      <c r="AW59" s="198"/>
      <c r="AX59" s="198"/>
      <c r="AY59" s="198"/>
      <c r="AZ59" s="198"/>
      <c r="BA59" s="198"/>
      <c r="BB59" s="198"/>
      <c r="BC59" s="198"/>
    </row>
    <row r="60" spans="2:55" ht="6.75" customHeight="1" thickBot="1">
      <c r="B60" s="204"/>
      <c r="C60" s="198"/>
      <c r="D60" s="198"/>
      <c r="E60" s="198"/>
      <c r="F60" s="299"/>
      <c r="G60" s="300"/>
      <c r="H60" s="301"/>
      <c r="I60" s="303"/>
      <c r="J60" s="325"/>
      <c r="K60" s="323"/>
      <c r="L60" s="303"/>
      <c r="M60" s="325"/>
      <c r="N60" s="322"/>
      <c r="O60" s="326"/>
      <c r="P60" s="327"/>
      <c r="Q60" s="301"/>
      <c r="R60" s="326"/>
      <c r="S60" s="328"/>
      <c r="T60" s="327"/>
      <c r="U60" s="300"/>
      <c r="V60" s="301"/>
      <c r="W60" s="326"/>
      <c r="X60" s="328"/>
      <c r="Y60" s="327"/>
      <c r="Z60" s="301"/>
      <c r="AA60" s="303"/>
      <c r="AB60" s="328"/>
      <c r="AC60" s="324"/>
      <c r="AD60" s="308"/>
      <c r="AE60" s="325"/>
      <c r="AF60" s="307"/>
      <c r="AG60" s="300"/>
      <c r="AH60" s="300"/>
      <c r="AI60" s="300"/>
      <c r="AJ60" s="301"/>
      <c r="AK60" s="326"/>
      <c r="AL60" s="327"/>
      <c r="AM60" s="328"/>
      <c r="AN60" s="326"/>
      <c r="AO60" s="327"/>
      <c r="AP60" s="301"/>
      <c r="AQ60" s="198"/>
      <c r="AR60" s="198"/>
      <c r="AS60" s="198"/>
      <c r="AT60" s="198"/>
      <c r="AU60" s="198"/>
      <c r="AV60" s="198"/>
      <c r="AW60" s="198"/>
      <c r="AX60" s="198"/>
      <c r="AY60" s="198"/>
      <c r="AZ60" s="198"/>
      <c r="BA60" s="198"/>
      <c r="BB60" s="198"/>
      <c r="BC60" s="198"/>
    </row>
    <row r="61" spans="2:55" ht="22.5" customHeight="1">
      <c r="B61" s="204">
        <v>9</v>
      </c>
      <c r="C61" s="198"/>
      <c r="D61" s="198"/>
      <c r="E61" s="198"/>
      <c r="F61" s="588" t="s">
        <v>1380</v>
      </c>
      <c r="G61" s="589"/>
      <c r="H61" s="590"/>
      <c r="I61" s="588" t="s">
        <v>1381</v>
      </c>
      <c r="J61" s="589"/>
      <c r="K61" s="590"/>
      <c r="L61" s="588" t="s">
        <v>1382</v>
      </c>
      <c r="M61" s="589"/>
      <c r="N61" s="590"/>
      <c r="O61" s="588" t="s">
        <v>1383</v>
      </c>
      <c r="P61" s="589"/>
      <c r="Q61" s="590"/>
      <c r="R61" s="588" t="s">
        <v>1384</v>
      </c>
      <c r="S61" s="589"/>
      <c r="T61" s="589"/>
      <c r="U61" s="589"/>
      <c r="V61" s="590"/>
      <c r="W61" s="588" t="s">
        <v>1385</v>
      </c>
      <c r="X61" s="589"/>
      <c r="Y61" s="589"/>
      <c r="Z61" s="590"/>
      <c r="AA61" s="588" t="s">
        <v>1386</v>
      </c>
      <c r="AB61" s="589"/>
      <c r="AC61" s="589"/>
      <c r="AD61" s="588" t="s">
        <v>1387</v>
      </c>
      <c r="AE61" s="589"/>
      <c r="AF61" s="589"/>
      <c r="AG61" s="320"/>
      <c r="AH61" s="320"/>
      <c r="AI61" s="320"/>
      <c r="AJ61" s="321"/>
      <c r="AK61" s="588" t="s">
        <v>1388</v>
      </c>
      <c r="AL61" s="589"/>
      <c r="AM61" s="589"/>
      <c r="AN61" s="588" t="s">
        <v>1389</v>
      </c>
      <c r="AO61" s="589"/>
      <c r="AP61" s="590"/>
      <c r="AQ61" s="198"/>
      <c r="AR61" s="198"/>
      <c r="AS61" s="198"/>
      <c r="AT61" s="198"/>
      <c r="AU61" s="198"/>
      <c r="AV61" s="201"/>
      <c r="AW61" s="201"/>
      <c r="AX61" s="201"/>
      <c r="AY61" s="201"/>
      <c r="AZ61" s="225"/>
      <c r="BA61" s="199"/>
      <c r="BB61" s="198"/>
      <c r="BC61" s="198"/>
    </row>
    <row r="62" spans="2:55" ht="6.75" customHeight="1" thickBot="1">
      <c r="B62" s="204"/>
      <c r="C62" s="198"/>
      <c r="D62" s="198"/>
      <c r="E62" s="198"/>
      <c r="F62" s="299"/>
      <c r="G62" s="300"/>
      <c r="H62" s="301"/>
      <c r="I62" s="302"/>
      <c r="J62" s="325"/>
      <c r="K62" s="300"/>
      <c r="L62" s="303"/>
      <c r="M62" s="325"/>
      <c r="N62" s="322"/>
      <c r="O62" s="326"/>
      <c r="P62" s="327"/>
      <c r="Q62" s="301"/>
      <c r="R62" s="326"/>
      <c r="S62" s="328"/>
      <c r="T62" s="327"/>
      <c r="U62" s="300"/>
      <c r="V62" s="301"/>
      <c r="W62" s="326"/>
      <c r="X62" s="328"/>
      <c r="Y62" s="327"/>
      <c r="Z62" s="301"/>
      <c r="AA62" s="302"/>
      <c r="AB62" s="328"/>
      <c r="AC62" s="307"/>
      <c r="AD62" s="308"/>
      <c r="AE62" s="325"/>
      <c r="AF62" s="307"/>
      <c r="AG62" s="300"/>
      <c r="AH62" s="300"/>
      <c r="AI62" s="300"/>
      <c r="AJ62" s="301"/>
      <c r="AK62" s="326"/>
      <c r="AL62" s="327"/>
      <c r="AM62" s="328"/>
      <c r="AN62" s="326"/>
      <c r="AO62" s="327"/>
      <c r="AP62" s="301"/>
      <c r="AQ62" s="198"/>
      <c r="AR62" s="198"/>
      <c r="AS62" s="198"/>
      <c r="AT62" s="198"/>
      <c r="AU62" s="198"/>
      <c r="AV62" s="201"/>
      <c r="AW62" s="201"/>
      <c r="AX62" s="201"/>
      <c r="AY62" s="201"/>
      <c r="AZ62" s="225"/>
      <c r="BA62" s="199"/>
      <c r="BB62" s="198"/>
      <c r="BC62" s="198"/>
    </row>
    <row r="63" spans="2:55" ht="22.5" customHeight="1">
      <c r="B63" s="204">
        <v>8</v>
      </c>
      <c r="C63" s="198"/>
      <c r="D63" s="198"/>
      <c r="E63" s="198"/>
      <c r="F63" s="588" t="s">
        <v>1390</v>
      </c>
      <c r="G63" s="589"/>
      <c r="H63" s="590"/>
      <c r="I63" s="588" t="s">
        <v>1391</v>
      </c>
      <c r="J63" s="589"/>
      <c r="K63" s="590"/>
      <c r="L63" s="588" t="s">
        <v>1392</v>
      </c>
      <c r="M63" s="589"/>
      <c r="N63" s="590"/>
      <c r="O63" s="588" t="s">
        <v>1393</v>
      </c>
      <c r="P63" s="589"/>
      <c r="Q63" s="590"/>
      <c r="R63" s="588" t="s">
        <v>1394</v>
      </c>
      <c r="S63" s="589"/>
      <c r="T63" s="589"/>
      <c r="U63" s="589"/>
      <c r="V63" s="590"/>
      <c r="W63" s="588" t="s">
        <v>1395</v>
      </c>
      <c r="X63" s="589"/>
      <c r="Y63" s="589"/>
      <c r="Z63" s="590"/>
      <c r="AA63" s="588" t="s">
        <v>1396</v>
      </c>
      <c r="AB63" s="589"/>
      <c r="AC63" s="589"/>
      <c r="AD63" s="588" t="s">
        <v>1397</v>
      </c>
      <c r="AE63" s="589"/>
      <c r="AF63" s="589"/>
      <c r="AG63" s="320"/>
      <c r="AH63" s="320"/>
      <c r="AI63" s="320"/>
      <c r="AJ63" s="321"/>
      <c r="AK63" s="588" t="s">
        <v>1398</v>
      </c>
      <c r="AL63" s="589"/>
      <c r="AM63" s="589"/>
      <c r="AN63" s="588" t="s">
        <v>1399</v>
      </c>
      <c r="AO63" s="589"/>
      <c r="AP63" s="590"/>
      <c r="AQ63" s="198"/>
      <c r="AR63" s="198"/>
      <c r="AS63" s="198"/>
      <c r="AT63" s="198"/>
      <c r="AU63" s="198"/>
      <c r="AV63" s="217"/>
      <c r="AW63" s="217"/>
      <c r="AX63" s="217"/>
      <c r="AY63" s="217"/>
      <c r="AZ63" s="226"/>
      <c r="BA63" s="198"/>
      <c r="BB63" s="198"/>
      <c r="BC63" s="198"/>
    </row>
    <row r="64" spans="2:55" ht="6.75" customHeight="1" thickBot="1">
      <c r="B64" s="204"/>
      <c r="C64" s="198"/>
      <c r="D64" s="198"/>
      <c r="E64" s="198"/>
      <c r="F64" s="299"/>
      <c r="G64" s="300"/>
      <c r="H64" s="301"/>
      <c r="I64" s="303"/>
      <c r="J64" s="325"/>
      <c r="K64" s="323"/>
      <c r="L64" s="303"/>
      <c r="M64" s="325"/>
      <c r="N64" s="322"/>
      <c r="O64" s="326"/>
      <c r="P64" s="327"/>
      <c r="Q64" s="301"/>
      <c r="R64" s="326"/>
      <c r="S64" s="328"/>
      <c r="T64" s="329"/>
      <c r="U64" s="300"/>
      <c r="V64" s="301"/>
      <c r="W64" s="326"/>
      <c r="X64" s="328"/>
      <c r="Y64" s="327"/>
      <c r="Z64" s="301"/>
      <c r="AA64" s="303"/>
      <c r="AB64" s="328"/>
      <c r="AC64" s="324"/>
      <c r="AD64" s="308"/>
      <c r="AE64" s="325"/>
      <c r="AF64" s="307"/>
      <c r="AG64" s="300"/>
      <c r="AH64" s="300"/>
      <c r="AI64" s="300"/>
      <c r="AJ64" s="301"/>
      <c r="AK64" s="326"/>
      <c r="AL64" s="327"/>
      <c r="AM64" s="328"/>
      <c r="AN64" s="326"/>
      <c r="AO64" s="327"/>
      <c r="AP64" s="301"/>
      <c r="AQ64" s="198"/>
      <c r="AR64" s="198"/>
      <c r="AS64" s="198"/>
      <c r="AT64" s="198"/>
      <c r="AU64" s="198"/>
      <c r="AV64" s="217"/>
      <c r="AW64" s="198"/>
      <c r="AX64" s="198"/>
      <c r="AY64" s="217"/>
      <c r="AZ64" s="227"/>
      <c r="BA64" s="198"/>
      <c r="BB64" s="198"/>
      <c r="BC64" s="198"/>
    </row>
    <row r="65" spans="2:55" ht="21.75" customHeight="1">
      <c r="B65" s="204">
        <v>7</v>
      </c>
      <c r="C65" s="198"/>
      <c r="D65" s="198"/>
      <c r="E65" s="198"/>
      <c r="F65" s="588" t="s">
        <v>1400</v>
      </c>
      <c r="G65" s="589"/>
      <c r="H65" s="590"/>
      <c r="I65" s="588" t="s">
        <v>1401</v>
      </c>
      <c r="J65" s="589"/>
      <c r="K65" s="590"/>
      <c r="L65" s="588" t="s">
        <v>1402</v>
      </c>
      <c r="M65" s="589"/>
      <c r="N65" s="590"/>
      <c r="O65" s="588" t="s">
        <v>1403</v>
      </c>
      <c r="P65" s="589"/>
      <c r="Q65" s="590"/>
      <c r="R65" s="588" t="s">
        <v>1404</v>
      </c>
      <c r="S65" s="589"/>
      <c r="T65" s="589"/>
      <c r="U65" s="589"/>
      <c r="V65" s="590"/>
      <c r="W65" s="588" t="s">
        <v>1405</v>
      </c>
      <c r="X65" s="589"/>
      <c r="Y65" s="589"/>
      <c r="Z65" s="590"/>
      <c r="AA65" s="588" t="s">
        <v>1406</v>
      </c>
      <c r="AB65" s="589"/>
      <c r="AC65" s="589"/>
      <c r="AD65" s="588" t="s">
        <v>1407</v>
      </c>
      <c r="AE65" s="589"/>
      <c r="AF65" s="589"/>
      <c r="AG65" s="320"/>
      <c r="AH65" s="320"/>
      <c r="AI65" s="320"/>
      <c r="AJ65" s="321"/>
      <c r="AK65" s="588" t="s">
        <v>1408</v>
      </c>
      <c r="AL65" s="589"/>
      <c r="AM65" s="589"/>
      <c r="AN65" s="588" t="s">
        <v>1409</v>
      </c>
      <c r="AO65" s="589"/>
      <c r="AP65" s="590"/>
      <c r="AQ65" s="198"/>
      <c r="AR65" s="198"/>
      <c r="AS65" s="198"/>
      <c r="AT65" s="198"/>
      <c r="AU65" s="198"/>
      <c r="AV65" s="228"/>
      <c r="AW65" s="229"/>
      <c r="AX65" s="229"/>
      <c r="AY65" s="224"/>
      <c r="AZ65" s="225" t="s">
        <v>1410</v>
      </c>
      <c r="BA65" s="198"/>
      <c r="BB65" s="198"/>
      <c r="BC65" s="198"/>
    </row>
    <row r="66" spans="2:55" ht="6" customHeight="1" thickBot="1">
      <c r="B66" s="204"/>
      <c r="C66" s="198"/>
      <c r="D66" s="198"/>
      <c r="E66" s="198"/>
      <c r="F66" s="299"/>
      <c r="G66" s="300"/>
      <c r="H66" s="301"/>
      <c r="I66" s="302"/>
      <c r="J66" s="325"/>
      <c r="K66" s="300"/>
      <c r="L66" s="303"/>
      <c r="M66" s="325"/>
      <c r="N66" s="322"/>
      <c r="O66" s="326"/>
      <c r="P66" s="327"/>
      <c r="Q66" s="301"/>
      <c r="R66" s="326"/>
      <c r="S66" s="328"/>
      <c r="T66" s="327"/>
      <c r="U66" s="300"/>
      <c r="V66" s="301"/>
      <c r="W66" s="326"/>
      <c r="X66" s="328"/>
      <c r="Y66" s="327"/>
      <c r="Z66" s="301"/>
      <c r="AA66" s="302"/>
      <c r="AB66" s="328"/>
      <c r="AC66" s="307"/>
      <c r="AD66" s="308"/>
      <c r="AE66" s="325"/>
      <c r="AF66" s="307"/>
      <c r="AG66" s="300"/>
      <c r="AH66" s="300"/>
      <c r="AI66" s="300"/>
      <c r="AJ66" s="301"/>
      <c r="AK66" s="326"/>
      <c r="AL66" s="327"/>
      <c r="AM66" s="328"/>
      <c r="AN66" s="326"/>
      <c r="AO66" s="327"/>
      <c r="AP66" s="301"/>
      <c r="AQ66" s="198"/>
      <c r="AR66" s="198"/>
      <c r="AS66" s="198"/>
      <c r="AT66" s="198"/>
      <c r="AU66" s="198"/>
      <c r="AV66" s="214"/>
      <c r="AW66" s="219"/>
      <c r="AX66" s="219"/>
      <c r="AY66" s="211"/>
      <c r="AZ66" s="202"/>
      <c r="BA66" s="198"/>
      <c r="BB66" s="198"/>
      <c r="BC66" s="198"/>
    </row>
    <row r="67" spans="2:55" ht="22.5" customHeight="1">
      <c r="B67" s="204">
        <v>6</v>
      </c>
      <c r="C67" s="198"/>
      <c r="D67" s="198"/>
      <c r="E67" s="198"/>
      <c r="F67" s="588" t="s">
        <v>1411</v>
      </c>
      <c r="G67" s="589"/>
      <c r="H67" s="590"/>
      <c r="I67" s="588" t="s">
        <v>1412</v>
      </c>
      <c r="J67" s="589"/>
      <c r="K67" s="590"/>
      <c r="L67" s="588" t="s">
        <v>1413</v>
      </c>
      <c r="M67" s="589"/>
      <c r="N67" s="590"/>
      <c r="O67" s="588" t="s">
        <v>1414</v>
      </c>
      <c r="P67" s="589"/>
      <c r="Q67" s="590"/>
      <c r="R67" s="588" t="s">
        <v>1415</v>
      </c>
      <c r="S67" s="589"/>
      <c r="T67" s="589"/>
      <c r="U67" s="589"/>
      <c r="V67" s="590"/>
      <c r="W67" s="588" t="s">
        <v>1416</v>
      </c>
      <c r="X67" s="589"/>
      <c r="Y67" s="589"/>
      <c r="Z67" s="590"/>
      <c r="AA67" s="588" t="s">
        <v>1417</v>
      </c>
      <c r="AB67" s="589"/>
      <c r="AC67" s="589"/>
      <c r="AD67" s="588" t="s">
        <v>1418</v>
      </c>
      <c r="AE67" s="589"/>
      <c r="AF67" s="589"/>
      <c r="AG67" s="320"/>
      <c r="AH67" s="320"/>
      <c r="AI67" s="320"/>
      <c r="AJ67" s="321"/>
      <c r="AK67" s="588" t="s">
        <v>1419</v>
      </c>
      <c r="AL67" s="589"/>
      <c r="AM67" s="589"/>
      <c r="AN67" s="588" t="s">
        <v>1420</v>
      </c>
      <c r="AO67" s="589"/>
      <c r="AP67" s="590"/>
      <c r="AQ67" s="198"/>
      <c r="AR67" s="198"/>
      <c r="AS67" s="198"/>
      <c r="AT67" s="198"/>
      <c r="AU67" s="199"/>
      <c r="AV67" s="230"/>
      <c r="AW67" s="231"/>
      <c r="AX67" s="231"/>
      <c r="AY67" s="232"/>
      <c r="AZ67" s="225" t="s">
        <v>1421</v>
      </c>
      <c r="BA67" s="199"/>
      <c r="BB67" s="199"/>
      <c r="BC67" s="199"/>
    </row>
    <row r="68" spans="2:55" ht="6.75" customHeight="1" thickBot="1">
      <c r="B68" s="204"/>
      <c r="C68" s="198"/>
      <c r="D68" s="198"/>
      <c r="E68" s="198"/>
      <c r="F68" s="299"/>
      <c r="G68" s="300"/>
      <c r="H68" s="301"/>
      <c r="I68" s="303"/>
      <c r="J68" s="325"/>
      <c r="K68" s="324"/>
      <c r="L68" s="303"/>
      <c r="M68" s="325"/>
      <c r="N68" s="322"/>
      <c r="O68" s="326"/>
      <c r="P68" s="327"/>
      <c r="Q68" s="301"/>
      <c r="R68" s="326"/>
      <c r="S68" s="328"/>
      <c r="T68" s="327"/>
      <c r="U68" s="300"/>
      <c r="V68" s="301"/>
      <c r="W68" s="326"/>
      <c r="X68" s="328"/>
      <c r="Y68" s="327"/>
      <c r="Z68" s="301"/>
      <c r="AA68" s="303"/>
      <c r="AB68" s="328"/>
      <c r="AC68" s="324"/>
      <c r="AD68" s="308"/>
      <c r="AE68" s="325"/>
      <c r="AF68" s="307"/>
      <c r="AG68" s="300"/>
      <c r="AH68" s="300"/>
      <c r="AI68" s="300"/>
      <c r="AJ68" s="301"/>
      <c r="AK68" s="326"/>
      <c r="AL68" s="327"/>
      <c r="AM68" s="328"/>
      <c r="AN68" s="326"/>
      <c r="AO68" s="327"/>
      <c r="AP68" s="301"/>
      <c r="AQ68" s="198"/>
      <c r="AR68" s="198"/>
      <c r="AS68" s="198"/>
      <c r="AT68" s="198"/>
      <c r="AU68" s="199"/>
      <c r="AV68" s="214"/>
      <c r="AW68" s="233"/>
      <c r="AX68" s="233"/>
      <c r="AY68" s="211"/>
      <c r="AZ68" s="202"/>
      <c r="BA68" s="199"/>
      <c r="BB68" s="199"/>
      <c r="BC68" s="199"/>
    </row>
    <row r="69" spans="2:55" ht="22.5" customHeight="1">
      <c r="B69" s="204">
        <v>5</v>
      </c>
      <c r="C69" s="198"/>
      <c r="D69" s="198"/>
      <c r="E69" s="198"/>
      <c r="F69" s="588" t="s">
        <v>1422</v>
      </c>
      <c r="G69" s="589"/>
      <c r="H69" s="590"/>
      <c r="I69" s="588" t="s">
        <v>1423</v>
      </c>
      <c r="J69" s="589"/>
      <c r="K69" s="590"/>
      <c r="L69" s="588" t="s">
        <v>1424</v>
      </c>
      <c r="M69" s="589"/>
      <c r="N69" s="590"/>
      <c r="O69" s="588" t="s">
        <v>1425</v>
      </c>
      <c r="P69" s="589"/>
      <c r="Q69" s="590"/>
      <c r="R69" s="588" t="s">
        <v>1426</v>
      </c>
      <c r="S69" s="589"/>
      <c r="T69" s="589"/>
      <c r="U69" s="589"/>
      <c r="V69" s="590"/>
      <c r="W69" s="588" t="s">
        <v>1427</v>
      </c>
      <c r="X69" s="589"/>
      <c r="Y69" s="589"/>
      <c r="Z69" s="590"/>
      <c r="AA69" s="588" t="s">
        <v>1428</v>
      </c>
      <c r="AB69" s="589"/>
      <c r="AC69" s="589"/>
      <c r="AD69" s="588" t="s">
        <v>1429</v>
      </c>
      <c r="AE69" s="589"/>
      <c r="AF69" s="589"/>
      <c r="AG69" s="320"/>
      <c r="AH69" s="320"/>
      <c r="AI69" s="320"/>
      <c r="AJ69" s="321"/>
      <c r="AK69" s="588" t="s">
        <v>1430</v>
      </c>
      <c r="AL69" s="589"/>
      <c r="AM69" s="589"/>
      <c r="AN69" s="588" t="s">
        <v>1431</v>
      </c>
      <c r="AO69" s="589"/>
      <c r="AP69" s="590"/>
      <c r="AQ69" s="198"/>
      <c r="AR69" s="198"/>
      <c r="AS69" s="198"/>
      <c r="AT69" s="198"/>
      <c r="AU69" s="199"/>
      <c r="AV69" s="199"/>
      <c r="AW69" s="199"/>
      <c r="AX69" s="199"/>
      <c r="AY69" s="199"/>
      <c r="AZ69" s="234"/>
      <c r="BA69" s="199"/>
      <c r="BB69" s="199"/>
      <c r="BC69" s="199"/>
    </row>
    <row r="70" spans="2:55" ht="6.75" customHeight="1" thickBot="1">
      <c r="B70" s="204"/>
      <c r="C70" s="198"/>
      <c r="D70" s="198"/>
      <c r="E70" s="198"/>
      <c r="F70" s="299"/>
      <c r="G70" s="300"/>
      <c r="H70" s="301"/>
      <c r="I70" s="302"/>
      <c r="J70" s="325"/>
      <c r="K70" s="307"/>
      <c r="L70" s="303"/>
      <c r="M70" s="325"/>
      <c r="N70" s="322"/>
      <c r="O70" s="326"/>
      <c r="P70" s="327"/>
      <c r="Q70" s="301"/>
      <c r="R70" s="326"/>
      <c r="S70" s="328"/>
      <c r="T70" s="327"/>
      <c r="U70" s="300"/>
      <c r="V70" s="301"/>
      <c r="W70" s="326"/>
      <c r="X70" s="328"/>
      <c r="Y70" s="327"/>
      <c r="Z70" s="301"/>
      <c r="AA70" s="302"/>
      <c r="AB70" s="328"/>
      <c r="AC70" s="307"/>
      <c r="AD70" s="308"/>
      <c r="AE70" s="325"/>
      <c r="AF70" s="307"/>
      <c r="AG70" s="300"/>
      <c r="AH70" s="300"/>
      <c r="AI70" s="300"/>
      <c r="AJ70" s="301"/>
      <c r="AK70" s="326"/>
      <c r="AL70" s="327"/>
      <c r="AM70" s="328"/>
      <c r="AN70" s="326"/>
      <c r="AO70" s="327"/>
      <c r="AP70" s="301"/>
      <c r="AQ70" s="198"/>
      <c r="AR70" s="198"/>
      <c r="AS70" s="198"/>
      <c r="AT70" s="198"/>
      <c r="AU70" s="199"/>
      <c r="AV70" s="199"/>
      <c r="AW70" s="199"/>
      <c r="AX70" s="199"/>
      <c r="AY70" s="199"/>
      <c r="AZ70" s="199"/>
      <c r="BA70" s="199"/>
      <c r="BB70" s="199"/>
      <c r="BC70" s="199"/>
    </row>
    <row r="71" spans="2:55" ht="22.5" customHeight="1">
      <c r="B71" s="204">
        <v>4</v>
      </c>
      <c r="C71" s="198"/>
      <c r="D71" s="198"/>
      <c r="E71" s="198"/>
      <c r="F71" s="597" t="s">
        <v>1432</v>
      </c>
      <c r="G71" s="598"/>
      <c r="H71" s="599"/>
      <c r="I71" s="588" t="s">
        <v>1433</v>
      </c>
      <c r="J71" s="589"/>
      <c r="K71" s="590"/>
      <c r="L71" s="588" t="s">
        <v>1434</v>
      </c>
      <c r="M71" s="589"/>
      <c r="N71" s="590"/>
      <c r="O71" s="588" t="s">
        <v>1435</v>
      </c>
      <c r="P71" s="589"/>
      <c r="Q71" s="590"/>
      <c r="R71" s="588" t="s">
        <v>1436</v>
      </c>
      <c r="S71" s="589"/>
      <c r="T71" s="589"/>
      <c r="U71" s="589"/>
      <c r="V71" s="590"/>
      <c r="W71" s="588" t="s">
        <v>1437</v>
      </c>
      <c r="X71" s="589"/>
      <c r="Y71" s="589"/>
      <c r="Z71" s="590"/>
      <c r="AA71" s="588" t="s">
        <v>1438</v>
      </c>
      <c r="AB71" s="589"/>
      <c r="AC71" s="589"/>
      <c r="AD71" s="588" t="s">
        <v>1439</v>
      </c>
      <c r="AE71" s="589"/>
      <c r="AF71" s="589"/>
      <c r="AG71" s="320"/>
      <c r="AH71" s="320"/>
      <c r="AI71" s="320"/>
      <c r="AJ71" s="321"/>
      <c r="AK71" s="588" t="s">
        <v>1440</v>
      </c>
      <c r="AL71" s="589"/>
      <c r="AM71" s="589"/>
      <c r="AN71" s="588" t="s">
        <v>1441</v>
      </c>
      <c r="AO71" s="589"/>
      <c r="AP71" s="590"/>
      <c r="AQ71" s="198"/>
      <c r="AR71" s="198"/>
      <c r="AS71" s="198"/>
      <c r="AT71" s="198"/>
      <c r="AU71" s="199"/>
      <c r="AV71" s="199"/>
      <c r="AW71" s="199"/>
      <c r="AX71" s="199"/>
      <c r="AY71" s="199"/>
      <c r="AZ71" s="234"/>
      <c r="BA71" s="199"/>
      <c r="BB71" s="199"/>
      <c r="BC71" s="199"/>
    </row>
    <row r="72" spans="2:55" ht="7.5" customHeight="1" thickBot="1">
      <c r="B72" s="204"/>
      <c r="C72" s="198"/>
      <c r="D72" s="198"/>
      <c r="E72" s="198"/>
      <c r="F72" s="209"/>
      <c r="G72" s="210"/>
      <c r="H72" s="211"/>
      <c r="I72" s="212"/>
      <c r="J72" s="199"/>
      <c r="K72" s="215"/>
      <c r="L72" s="213"/>
      <c r="M72" s="199"/>
      <c r="N72" s="218"/>
      <c r="O72" s="221"/>
      <c r="P72" s="222"/>
      <c r="Q72" s="211"/>
      <c r="R72" s="221"/>
      <c r="S72" s="223"/>
      <c r="T72" s="222"/>
      <c r="U72" s="210"/>
      <c r="V72" s="211"/>
      <c r="W72" s="221"/>
      <c r="X72" s="223"/>
      <c r="Y72" s="222"/>
      <c r="Z72" s="211"/>
      <c r="AA72" s="213"/>
      <c r="AB72" s="223"/>
      <c r="AC72" s="220"/>
      <c r="AD72" s="216"/>
      <c r="AE72" s="199"/>
      <c r="AF72" s="215"/>
      <c r="AG72" s="210"/>
      <c r="AH72" s="210"/>
      <c r="AI72" s="210"/>
      <c r="AJ72" s="211"/>
      <c r="AK72" s="221"/>
      <c r="AL72" s="222"/>
      <c r="AM72" s="223"/>
      <c r="AN72" s="221"/>
      <c r="AO72" s="222"/>
      <c r="AP72" s="211"/>
      <c r="AQ72" s="198"/>
      <c r="AR72" s="198"/>
      <c r="AS72" s="198"/>
      <c r="AT72" s="198"/>
      <c r="AU72" s="199"/>
      <c r="AV72" s="199"/>
      <c r="AW72" s="199"/>
      <c r="AX72" s="199"/>
      <c r="AY72" s="199"/>
      <c r="AZ72" s="199"/>
      <c r="BA72" s="199"/>
      <c r="BB72" s="199"/>
      <c r="BC72" s="199"/>
    </row>
    <row r="73" spans="2:55" ht="22.5" customHeight="1" thickBot="1">
      <c r="B73" s="204" t="s">
        <v>293</v>
      </c>
      <c r="C73" s="198"/>
      <c r="D73" s="198"/>
      <c r="E73" s="198"/>
      <c r="F73" s="591" t="s">
        <v>1442</v>
      </c>
      <c r="G73" s="592"/>
      <c r="H73" s="592"/>
      <c r="I73" s="592"/>
      <c r="J73" s="592"/>
      <c r="K73" s="592"/>
      <c r="L73" s="592"/>
      <c r="M73" s="592"/>
      <c r="N73" s="592"/>
      <c r="O73" s="592"/>
      <c r="P73" s="592"/>
      <c r="Q73" s="592"/>
      <c r="R73" s="592"/>
      <c r="S73" s="592"/>
      <c r="T73" s="592"/>
      <c r="U73" s="592"/>
      <c r="V73" s="592"/>
      <c r="W73" s="592"/>
      <c r="X73" s="592"/>
      <c r="Y73" s="592"/>
      <c r="Z73" s="592"/>
      <c r="AA73" s="592"/>
      <c r="AB73" s="592"/>
      <c r="AC73" s="592"/>
      <c r="AD73" s="592"/>
      <c r="AE73" s="592"/>
      <c r="AF73" s="592"/>
      <c r="AG73" s="592"/>
      <c r="AH73" s="592"/>
      <c r="AI73" s="592"/>
      <c r="AJ73" s="592"/>
      <c r="AK73" s="592"/>
      <c r="AL73" s="592"/>
      <c r="AM73" s="592"/>
      <c r="AN73" s="592"/>
      <c r="AO73" s="592"/>
      <c r="AP73" s="593"/>
      <c r="AQ73" s="198"/>
      <c r="AR73" s="198"/>
      <c r="AS73" s="198"/>
      <c r="AT73" s="198"/>
      <c r="AU73" s="199"/>
      <c r="AV73" s="199"/>
      <c r="AW73" s="199"/>
      <c r="AX73" s="199"/>
      <c r="AY73" s="199"/>
      <c r="AZ73" s="234"/>
      <c r="BA73" s="199"/>
      <c r="BB73" s="199"/>
      <c r="BC73" s="199"/>
    </row>
    <row r="74" spans="2:55" ht="22.5" customHeight="1" thickBot="1">
      <c r="B74" s="204" t="s">
        <v>215</v>
      </c>
      <c r="C74" s="198"/>
      <c r="D74" s="198"/>
      <c r="E74" s="198"/>
      <c r="F74" s="594" t="s">
        <v>1443</v>
      </c>
      <c r="G74" s="595"/>
      <c r="H74" s="595"/>
      <c r="I74" s="595"/>
      <c r="J74" s="595"/>
      <c r="K74" s="595"/>
      <c r="L74" s="595"/>
      <c r="M74" s="595"/>
      <c r="N74" s="595"/>
      <c r="O74" s="595"/>
      <c r="P74" s="595"/>
      <c r="Q74" s="595"/>
      <c r="R74" s="595"/>
      <c r="S74" s="595"/>
      <c r="T74" s="595"/>
      <c r="U74" s="595"/>
      <c r="V74" s="595"/>
      <c r="W74" s="595"/>
      <c r="X74" s="595"/>
      <c r="Y74" s="595"/>
      <c r="Z74" s="595"/>
      <c r="AA74" s="595"/>
      <c r="AB74" s="595"/>
      <c r="AC74" s="595"/>
      <c r="AD74" s="595"/>
      <c r="AE74" s="595"/>
      <c r="AF74" s="595"/>
      <c r="AG74" s="595"/>
      <c r="AH74" s="595"/>
      <c r="AI74" s="595"/>
      <c r="AJ74" s="595"/>
      <c r="AK74" s="595"/>
      <c r="AL74" s="595"/>
      <c r="AM74" s="595"/>
      <c r="AN74" s="595"/>
      <c r="AO74" s="595"/>
      <c r="AP74" s="596"/>
      <c r="AQ74" s="198"/>
      <c r="AR74" s="198"/>
      <c r="AS74" s="198"/>
      <c r="AT74" s="198"/>
      <c r="AU74" s="198"/>
      <c r="AV74" s="198"/>
      <c r="AW74" s="198"/>
      <c r="AX74" s="198"/>
      <c r="AY74" s="198"/>
      <c r="AZ74" s="198"/>
      <c r="BA74" s="198"/>
      <c r="BB74" s="198"/>
      <c r="BC74" s="198"/>
    </row>
    <row r="75" spans="2:55" ht="22.5" customHeight="1" thickBot="1">
      <c r="B75" s="204" t="s">
        <v>162</v>
      </c>
      <c r="C75" s="198"/>
      <c r="D75" s="584" t="s">
        <v>1444</v>
      </c>
      <c r="E75" s="585"/>
      <c r="F75" s="585"/>
      <c r="G75" s="585"/>
      <c r="H75" s="585"/>
      <c r="I75" s="585"/>
      <c r="J75" s="585"/>
      <c r="K75" s="585"/>
      <c r="L75" s="585"/>
      <c r="M75" s="585"/>
      <c r="N75" s="585"/>
      <c r="O75" s="585"/>
      <c r="P75" s="585"/>
      <c r="Q75" s="585"/>
      <c r="R75" s="585"/>
      <c r="S75" s="585"/>
      <c r="T75" s="585"/>
      <c r="U75" s="585"/>
      <c r="V75" s="585"/>
      <c r="W75" s="585"/>
      <c r="X75" s="585"/>
      <c r="Y75" s="585"/>
      <c r="Z75" s="585"/>
      <c r="AA75" s="585"/>
      <c r="AB75" s="585"/>
      <c r="AC75" s="585"/>
      <c r="AD75" s="585"/>
      <c r="AE75" s="585"/>
      <c r="AF75" s="585"/>
      <c r="AG75" s="585"/>
      <c r="AH75" s="585"/>
      <c r="AI75" s="585"/>
      <c r="AJ75" s="585"/>
      <c r="AK75" s="585"/>
      <c r="AL75" s="585"/>
      <c r="AM75" s="585"/>
      <c r="AN75" s="585"/>
      <c r="AO75" s="585"/>
      <c r="AP75" s="585"/>
      <c r="AQ75" s="585"/>
      <c r="AR75" s="585"/>
      <c r="AS75" s="585"/>
      <c r="AT75" s="585"/>
      <c r="AU75" s="585"/>
      <c r="AV75" s="586"/>
      <c r="AW75" s="198"/>
      <c r="AX75" s="198"/>
      <c r="AY75" s="198"/>
      <c r="AZ75" s="198"/>
      <c r="BA75" s="198"/>
      <c r="BB75" s="198"/>
      <c r="BC75" s="198"/>
    </row>
    <row r="76" spans="2:55" ht="22.5" customHeight="1" thickBot="1">
      <c r="B76" s="204" t="s">
        <v>221</v>
      </c>
      <c r="C76" s="198"/>
      <c r="D76" s="584" t="s">
        <v>1445</v>
      </c>
      <c r="E76" s="585"/>
      <c r="F76" s="585"/>
      <c r="G76" s="585"/>
      <c r="H76" s="585"/>
      <c r="I76" s="585"/>
      <c r="J76" s="585"/>
      <c r="K76" s="585"/>
      <c r="L76" s="585"/>
      <c r="M76" s="585"/>
      <c r="N76" s="585"/>
      <c r="O76" s="585"/>
      <c r="P76" s="585"/>
      <c r="Q76" s="585"/>
      <c r="R76" s="585"/>
      <c r="S76" s="585"/>
      <c r="T76" s="585"/>
      <c r="U76" s="585"/>
      <c r="V76" s="585"/>
      <c r="W76" s="585"/>
      <c r="X76" s="585"/>
      <c r="Y76" s="585"/>
      <c r="Z76" s="585"/>
      <c r="AA76" s="585"/>
      <c r="AB76" s="585"/>
      <c r="AC76" s="585"/>
      <c r="AD76" s="585"/>
      <c r="AE76" s="585"/>
      <c r="AF76" s="585"/>
      <c r="AG76" s="585"/>
      <c r="AH76" s="585"/>
      <c r="AI76" s="585"/>
      <c r="AJ76" s="585"/>
      <c r="AK76" s="585"/>
      <c r="AL76" s="585"/>
      <c r="AM76" s="585"/>
      <c r="AN76" s="585"/>
      <c r="AO76" s="585"/>
      <c r="AP76" s="585"/>
      <c r="AQ76" s="585"/>
      <c r="AR76" s="585"/>
      <c r="AS76" s="585"/>
      <c r="AT76" s="585"/>
      <c r="AU76" s="585"/>
      <c r="AV76" s="586"/>
      <c r="AW76" s="198"/>
      <c r="AX76" s="198"/>
      <c r="AY76" s="198"/>
      <c r="AZ76" s="198"/>
      <c r="BA76" s="198"/>
      <c r="BB76" s="198"/>
      <c r="BC76" s="198"/>
    </row>
    <row r="77" spans="2:55" ht="22.5" customHeight="1" thickBot="1">
      <c r="B77" s="204" t="s">
        <v>178</v>
      </c>
      <c r="C77" s="198"/>
      <c r="D77" s="584" t="s">
        <v>1446</v>
      </c>
      <c r="E77" s="585"/>
      <c r="F77" s="585"/>
      <c r="G77" s="585"/>
      <c r="H77" s="585"/>
      <c r="I77" s="585"/>
      <c r="J77" s="585"/>
      <c r="K77" s="585"/>
      <c r="L77" s="585"/>
      <c r="M77" s="585"/>
      <c r="N77" s="585"/>
      <c r="O77" s="585"/>
      <c r="P77" s="585"/>
      <c r="Q77" s="585"/>
      <c r="R77" s="585"/>
      <c r="S77" s="585"/>
      <c r="T77" s="585"/>
      <c r="U77" s="585"/>
      <c r="V77" s="585"/>
      <c r="W77" s="585"/>
      <c r="X77" s="585"/>
      <c r="Y77" s="585"/>
      <c r="Z77" s="585"/>
      <c r="AA77" s="585"/>
      <c r="AB77" s="585"/>
      <c r="AC77" s="585"/>
      <c r="AD77" s="585"/>
      <c r="AE77" s="585"/>
      <c r="AF77" s="585"/>
      <c r="AG77" s="585"/>
      <c r="AH77" s="585"/>
      <c r="AI77" s="585"/>
      <c r="AJ77" s="585"/>
      <c r="AK77" s="585"/>
      <c r="AL77" s="585"/>
      <c r="AM77" s="585"/>
      <c r="AN77" s="585"/>
      <c r="AO77" s="585"/>
      <c r="AP77" s="585"/>
      <c r="AQ77" s="585"/>
      <c r="AR77" s="585"/>
      <c r="AS77" s="585"/>
      <c r="AT77" s="585"/>
      <c r="AU77" s="585"/>
      <c r="AV77" s="586"/>
      <c r="AW77" s="198"/>
      <c r="AX77" s="198"/>
      <c r="AY77" s="198"/>
      <c r="AZ77" s="198"/>
      <c r="BA77" s="198"/>
      <c r="BB77" s="198"/>
      <c r="BC77" s="198"/>
    </row>
    <row r="78" spans="2:55" ht="22.5" customHeight="1" thickBot="1">
      <c r="B78" s="204" t="s">
        <v>171</v>
      </c>
      <c r="C78" s="198"/>
      <c r="D78" s="584" t="s">
        <v>1447</v>
      </c>
      <c r="E78" s="585"/>
      <c r="F78" s="585"/>
      <c r="G78" s="585"/>
      <c r="H78" s="585"/>
      <c r="I78" s="585"/>
      <c r="J78" s="585"/>
      <c r="K78" s="585"/>
      <c r="L78" s="585"/>
      <c r="M78" s="585"/>
      <c r="N78" s="585"/>
      <c r="O78" s="585"/>
      <c r="P78" s="585"/>
      <c r="Q78" s="585"/>
      <c r="R78" s="585"/>
      <c r="S78" s="585"/>
      <c r="T78" s="585"/>
      <c r="U78" s="585"/>
      <c r="V78" s="585"/>
      <c r="W78" s="585"/>
      <c r="X78" s="585"/>
      <c r="Y78" s="585"/>
      <c r="Z78" s="585"/>
      <c r="AA78" s="585"/>
      <c r="AB78" s="585"/>
      <c r="AC78" s="585"/>
      <c r="AD78" s="585"/>
      <c r="AE78" s="585"/>
      <c r="AF78" s="585"/>
      <c r="AG78" s="585"/>
      <c r="AH78" s="585"/>
      <c r="AI78" s="585"/>
      <c r="AJ78" s="585"/>
      <c r="AK78" s="585"/>
      <c r="AL78" s="585"/>
      <c r="AM78" s="585"/>
      <c r="AN78" s="585"/>
      <c r="AO78" s="585"/>
      <c r="AP78" s="585"/>
      <c r="AQ78" s="585"/>
      <c r="AR78" s="585"/>
      <c r="AS78" s="585"/>
      <c r="AT78" s="585"/>
      <c r="AU78" s="585"/>
      <c r="AV78" s="586"/>
      <c r="AW78" s="198"/>
      <c r="AX78" s="198"/>
      <c r="AY78" s="198"/>
      <c r="AZ78" s="198"/>
      <c r="BA78" s="198"/>
      <c r="BB78" s="198"/>
      <c r="BC78" s="198"/>
    </row>
    <row r="79" spans="2:55" ht="15.95">
      <c r="B79" s="198"/>
      <c r="C79" s="198"/>
      <c r="D79" s="198"/>
      <c r="E79" s="198"/>
      <c r="F79" s="198"/>
      <c r="G79" s="198"/>
      <c r="H79" s="202"/>
      <c r="I79" s="202"/>
      <c r="J79" s="202"/>
      <c r="K79" s="202"/>
      <c r="L79" s="202"/>
      <c r="M79" s="587"/>
      <c r="N79" s="587"/>
      <c r="O79" s="587"/>
      <c r="P79" s="587"/>
      <c r="Q79" s="587"/>
      <c r="R79" s="587"/>
      <c r="S79" s="587"/>
      <c r="T79" s="587"/>
      <c r="U79" s="587"/>
      <c r="V79" s="587"/>
      <c r="W79" s="587"/>
      <c r="X79" s="587"/>
      <c r="Y79" s="587"/>
      <c r="Z79" s="587"/>
      <c r="AA79" s="587"/>
      <c r="AB79" s="587"/>
      <c r="AC79" s="587"/>
      <c r="AD79" s="587"/>
      <c r="AE79" s="587"/>
      <c r="AF79" s="202"/>
      <c r="AG79" s="198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  <c r="AS79" s="198"/>
      <c r="AT79" s="198"/>
      <c r="AU79" s="198"/>
      <c r="AV79" s="198"/>
      <c r="AW79" s="198"/>
      <c r="AX79" s="198"/>
      <c r="AY79" s="198"/>
      <c r="AZ79" s="198"/>
      <c r="BA79" s="198"/>
      <c r="BB79" s="198"/>
      <c r="BC79" s="198"/>
    </row>
  </sheetData>
  <mergeCells count="333">
    <mergeCell ref="F9:H9"/>
    <mergeCell ref="I9:K9"/>
    <mergeCell ref="L9:N9"/>
    <mergeCell ref="O9:Q9"/>
    <mergeCell ref="R9:V9"/>
    <mergeCell ref="W9:Z9"/>
    <mergeCell ref="H3:AM4"/>
    <mergeCell ref="H7:AN7"/>
    <mergeCell ref="F8:N8"/>
    <mergeCell ref="O8:V8"/>
    <mergeCell ref="W8:AC8"/>
    <mergeCell ref="AD8:AP8"/>
    <mergeCell ref="AA9:AC9"/>
    <mergeCell ref="AD9:AF9"/>
    <mergeCell ref="AK9:AM9"/>
    <mergeCell ref="AN9:AP9"/>
    <mergeCell ref="AA11:AC11"/>
    <mergeCell ref="AD11:AF11"/>
    <mergeCell ref="AK11:AM11"/>
    <mergeCell ref="AN11:AP11"/>
    <mergeCell ref="F13:H13"/>
    <mergeCell ref="I13:K13"/>
    <mergeCell ref="L13:N13"/>
    <mergeCell ref="O13:Q13"/>
    <mergeCell ref="R13:V13"/>
    <mergeCell ref="W13:Z13"/>
    <mergeCell ref="AA13:AC13"/>
    <mergeCell ref="AD13:AF13"/>
    <mergeCell ref="AK13:AM13"/>
    <mergeCell ref="AN13:AP13"/>
    <mergeCell ref="F11:H11"/>
    <mergeCell ref="I11:K11"/>
    <mergeCell ref="L11:N11"/>
    <mergeCell ref="O11:Q11"/>
    <mergeCell ref="R11:V11"/>
    <mergeCell ref="W11:Z11"/>
    <mergeCell ref="AN15:AP15"/>
    <mergeCell ref="F17:H17"/>
    <mergeCell ref="I17:K17"/>
    <mergeCell ref="L17:N17"/>
    <mergeCell ref="O17:Q17"/>
    <mergeCell ref="R17:V17"/>
    <mergeCell ref="W17:Z17"/>
    <mergeCell ref="AA17:AC17"/>
    <mergeCell ref="AD17:AF17"/>
    <mergeCell ref="AK17:AM17"/>
    <mergeCell ref="AN17:AP17"/>
    <mergeCell ref="F15:H15"/>
    <mergeCell ref="I15:K15"/>
    <mergeCell ref="L15:N15"/>
    <mergeCell ref="O15:Q15"/>
    <mergeCell ref="R15:V15"/>
    <mergeCell ref="W15:Z15"/>
    <mergeCell ref="AA15:AC15"/>
    <mergeCell ref="AD15:AF15"/>
    <mergeCell ref="AK15:AM15"/>
    <mergeCell ref="AN19:AP19"/>
    <mergeCell ref="F21:H21"/>
    <mergeCell ref="I21:K21"/>
    <mergeCell ref="L21:N21"/>
    <mergeCell ref="O21:Q21"/>
    <mergeCell ref="R21:V21"/>
    <mergeCell ref="W21:Z21"/>
    <mergeCell ref="AA21:AC21"/>
    <mergeCell ref="AD21:AF21"/>
    <mergeCell ref="AK21:AM21"/>
    <mergeCell ref="AN21:AP21"/>
    <mergeCell ref="F19:H19"/>
    <mergeCell ref="I19:K19"/>
    <mergeCell ref="L19:N19"/>
    <mergeCell ref="O19:Q19"/>
    <mergeCell ref="R19:V19"/>
    <mergeCell ref="W19:Z19"/>
    <mergeCell ref="AA19:AC19"/>
    <mergeCell ref="AD19:AF19"/>
    <mergeCell ref="AK19:AM19"/>
    <mergeCell ref="AN23:AP23"/>
    <mergeCell ref="F25:H25"/>
    <mergeCell ref="I25:K25"/>
    <mergeCell ref="L25:N25"/>
    <mergeCell ref="O25:Q25"/>
    <mergeCell ref="R25:V25"/>
    <mergeCell ref="W25:Z25"/>
    <mergeCell ref="AA25:AC25"/>
    <mergeCell ref="AD25:AF25"/>
    <mergeCell ref="AK25:AM25"/>
    <mergeCell ref="AN25:AP25"/>
    <mergeCell ref="F23:H23"/>
    <mergeCell ref="I23:K23"/>
    <mergeCell ref="L23:N23"/>
    <mergeCell ref="O23:Q23"/>
    <mergeCell ref="R23:V23"/>
    <mergeCell ref="W23:Z23"/>
    <mergeCell ref="AA23:AC23"/>
    <mergeCell ref="AD23:AF23"/>
    <mergeCell ref="AK23:AM23"/>
    <mergeCell ref="AN27:AP27"/>
    <mergeCell ref="F29:H29"/>
    <mergeCell ref="I29:K29"/>
    <mergeCell ref="L29:N29"/>
    <mergeCell ref="O29:Q29"/>
    <mergeCell ref="R29:V29"/>
    <mergeCell ref="W29:Z29"/>
    <mergeCell ref="AA29:AC29"/>
    <mergeCell ref="AD29:AF29"/>
    <mergeCell ref="AK29:AM29"/>
    <mergeCell ref="AN29:AP29"/>
    <mergeCell ref="F27:H27"/>
    <mergeCell ref="I27:K27"/>
    <mergeCell ref="L27:N27"/>
    <mergeCell ref="O27:Q27"/>
    <mergeCell ref="R27:V27"/>
    <mergeCell ref="W27:Z27"/>
    <mergeCell ref="AA27:AC27"/>
    <mergeCell ref="AD27:AF27"/>
    <mergeCell ref="AK27:AM27"/>
    <mergeCell ref="AN31:AP31"/>
    <mergeCell ref="F33:H33"/>
    <mergeCell ref="I33:K33"/>
    <mergeCell ref="L33:N33"/>
    <mergeCell ref="O33:Q33"/>
    <mergeCell ref="R33:V33"/>
    <mergeCell ref="W33:Z33"/>
    <mergeCell ref="AA33:AC33"/>
    <mergeCell ref="AD33:AF33"/>
    <mergeCell ref="AK33:AM33"/>
    <mergeCell ref="AN33:AP33"/>
    <mergeCell ref="F31:H31"/>
    <mergeCell ref="I31:K31"/>
    <mergeCell ref="L31:N31"/>
    <mergeCell ref="O31:Q31"/>
    <mergeCell ref="R31:V31"/>
    <mergeCell ref="W31:Z31"/>
    <mergeCell ref="AA31:AC31"/>
    <mergeCell ref="AD31:AF31"/>
    <mergeCell ref="AK31:AM31"/>
    <mergeCell ref="AN35:AP35"/>
    <mergeCell ref="F37:H37"/>
    <mergeCell ref="I37:K37"/>
    <mergeCell ref="L37:N37"/>
    <mergeCell ref="O37:Q37"/>
    <mergeCell ref="R37:V37"/>
    <mergeCell ref="W37:Z37"/>
    <mergeCell ref="AA37:AC37"/>
    <mergeCell ref="AD37:AF37"/>
    <mergeCell ref="AK37:AM37"/>
    <mergeCell ref="AN37:AP37"/>
    <mergeCell ref="F35:H35"/>
    <mergeCell ref="I35:K35"/>
    <mergeCell ref="L35:N35"/>
    <mergeCell ref="O35:Q35"/>
    <mergeCell ref="R35:V35"/>
    <mergeCell ref="W35:Z35"/>
    <mergeCell ref="AA35:AC35"/>
    <mergeCell ref="AD35:AF35"/>
    <mergeCell ref="AK35:AM35"/>
    <mergeCell ref="AN39:AP39"/>
    <mergeCell ref="F41:H41"/>
    <mergeCell ref="I41:K41"/>
    <mergeCell ref="L41:N41"/>
    <mergeCell ref="O41:Q41"/>
    <mergeCell ref="R41:V41"/>
    <mergeCell ref="W41:Z41"/>
    <mergeCell ref="AA41:AC41"/>
    <mergeCell ref="AD41:AF41"/>
    <mergeCell ref="AK41:AM41"/>
    <mergeCell ref="AN41:AP41"/>
    <mergeCell ref="F39:H39"/>
    <mergeCell ref="I39:K39"/>
    <mergeCell ref="L39:N39"/>
    <mergeCell ref="O39:Q39"/>
    <mergeCell ref="R39:V39"/>
    <mergeCell ref="W39:Z39"/>
    <mergeCell ref="AA39:AC39"/>
    <mergeCell ref="AD39:AF39"/>
    <mergeCell ref="AK39:AM39"/>
    <mergeCell ref="AN43:AP43"/>
    <mergeCell ref="F45:H45"/>
    <mergeCell ref="I45:K45"/>
    <mergeCell ref="L45:N45"/>
    <mergeCell ref="O45:Q45"/>
    <mergeCell ref="R45:U45"/>
    <mergeCell ref="W45:Z45"/>
    <mergeCell ref="AA45:AC45"/>
    <mergeCell ref="AD45:AF45"/>
    <mergeCell ref="AK45:AM45"/>
    <mergeCell ref="AN45:AP45"/>
    <mergeCell ref="F43:H43"/>
    <mergeCell ref="I43:K43"/>
    <mergeCell ref="L43:N43"/>
    <mergeCell ref="O43:Q43"/>
    <mergeCell ref="R43:V43"/>
    <mergeCell ref="W43:Z43"/>
    <mergeCell ref="AA43:AC43"/>
    <mergeCell ref="AD43:AF43"/>
    <mergeCell ref="AK43:AM43"/>
    <mergeCell ref="AN47:AP47"/>
    <mergeCell ref="F49:H49"/>
    <mergeCell ref="I49:K49"/>
    <mergeCell ref="L49:N49"/>
    <mergeCell ref="O49:Q49"/>
    <mergeCell ref="R49:V49"/>
    <mergeCell ref="W49:Z49"/>
    <mergeCell ref="AA49:AC49"/>
    <mergeCell ref="AD49:AF49"/>
    <mergeCell ref="AK49:AM49"/>
    <mergeCell ref="AN49:AP49"/>
    <mergeCell ref="F47:H47"/>
    <mergeCell ref="I47:K47"/>
    <mergeCell ref="L47:N47"/>
    <mergeCell ref="O47:Q47"/>
    <mergeCell ref="R47:V47"/>
    <mergeCell ref="W47:Z47"/>
    <mergeCell ref="AA47:AC47"/>
    <mergeCell ref="AD47:AF47"/>
    <mergeCell ref="AK47:AM47"/>
    <mergeCell ref="AN51:AP51"/>
    <mergeCell ref="F53:H53"/>
    <mergeCell ref="I53:K53"/>
    <mergeCell ref="L53:N53"/>
    <mergeCell ref="O53:Q53"/>
    <mergeCell ref="R53:V53"/>
    <mergeCell ref="W53:Z53"/>
    <mergeCell ref="AA53:AC53"/>
    <mergeCell ref="AD53:AF53"/>
    <mergeCell ref="AK53:AM53"/>
    <mergeCell ref="AN53:AP53"/>
    <mergeCell ref="F51:H51"/>
    <mergeCell ref="I51:K51"/>
    <mergeCell ref="L51:N51"/>
    <mergeCell ref="O51:Q51"/>
    <mergeCell ref="R51:V51"/>
    <mergeCell ref="W51:Z51"/>
    <mergeCell ref="AA51:AC51"/>
    <mergeCell ref="AD51:AF51"/>
    <mergeCell ref="AK51:AM51"/>
    <mergeCell ref="AN55:AP55"/>
    <mergeCell ref="F57:H57"/>
    <mergeCell ref="I57:K57"/>
    <mergeCell ref="L57:N57"/>
    <mergeCell ref="O57:Q57"/>
    <mergeCell ref="R57:V57"/>
    <mergeCell ref="W57:Z57"/>
    <mergeCell ref="AA57:AC57"/>
    <mergeCell ref="AD57:AF57"/>
    <mergeCell ref="AK57:AM57"/>
    <mergeCell ref="AN57:AP57"/>
    <mergeCell ref="F55:H55"/>
    <mergeCell ref="I55:K55"/>
    <mergeCell ref="L55:N55"/>
    <mergeCell ref="O55:Q55"/>
    <mergeCell ref="R55:V55"/>
    <mergeCell ref="W55:Z55"/>
    <mergeCell ref="AA55:AC55"/>
    <mergeCell ref="AD55:AF55"/>
    <mergeCell ref="AK55:AM55"/>
    <mergeCell ref="AN59:AP59"/>
    <mergeCell ref="F61:H61"/>
    <mergeCell ref="I61:K61"/>
    <mergeCell ref="L61:N61"/>
    <mergeCell ref="O61:Q61"/>
    <mergeCell ref="R61:V61"/>
    <mergeCell ref="W61:Z61"/>
    <mergeCell ref="AA61:AC61"/>
    <mergeCell ref="AD61:AF61"/>
    <mergeCell ref="AK61:AM61"/>
    <mergeCell ref="AN61:AP61"/>
    <mergeCell ref="F59:H59"/>
    <mergeCell ref="I59:K59"/>
    <mergeCell ref="L59:N59"/>
    <mergeCell ref="O59:Q59"/>
    <mergeCell ref="R59:V59"/>
    <mergeCell ref="W59:Z59"/>
    <mergeCell ref="AA59:AC59"/>
    <mergeCell ref="AD59:AF59"/>
    <mergeCell ref="AK59:AM59"/>
    <mergeCell ref="AN63:AP63"/>
    <mergeCell ref="F65:H65"/>
    <mergeCell ref="I65:K65"/>
    <mergeCell ref="L65:N65"/>
    <mergeCell ref="O65:Q65"/>
    <mergeCell ref="R65:V65"/>
    <mergeCell ref="W65:Z65"/>
    <mergeCell ref="AA65:AC65"/>
    <mergeCell ref="AD65:AF65"/>
    <mergeCell ref="AK65:AM65"/>
    <mergeCell ref="AN65:AP65"/>
    <mergeCell ref="F63:H63"/>
    <mergeCell ref="I63:K63"/>
    <mergeCell ref="L63:N63"/>
    <mergeCell ref="O63:Q63"/>
    <mergeCell ref="R63:V63"/>
    <mergeCell ref="W63:Z63"/>
    <mergeCell ref="AA63:AC63"/>
    <mergeCell ref="AD63:AF63"/>
    <mergeCell ref="AK63:AM63"/>
    <mergeCell ref="AN67:AP67"/>
    <mergeCell ref="F69:H69"/>
    <mergeCell ref="I69:K69"/>
    <mergeCell ref="L69:N69"/>
    <mergeCell ref="O69:Q69"/>
    <mergeCell ref="R69:V69"/>
    <mergeCell ref="W69:Z69"/>
    <mergeCell ref="AA69:AC69"/>
    <mergeCell ref="AD69:AF69"/>
    <mergeCell ref="AK69:AM69"/>
    <mergeCell ref="AN69:AP69"/>
    <mergeCell ref="F67:H67"/>
    <mergeCell ref="I67:K67"/>
    <mergeCell ref="L67:N67"/>
    <mergeCell ref="O67:Q67"/>
    <mergeCell ref="R67:V67"/>
    <mergeCell ref="W67:Z67"/>
    <mergeCell ref="AA67:AC67"/>
    <mergeCell ref="AD67:AF67"/>
    <mergeCell ref="AK67:AM67"/>
    <mergeCell ref="D78:AV78"/>
    <mergeCell ref="M79:AE79"/>
    <mergeCell ref="AA71:AC71"/>
    <mergeCell ref="AD71:AF71"/>
    <mergeCell ref="AK71:AM71"/>
    <mergeCell ref="AN71:AP71"/>
    <mergeCell ref="F73:AP73"/>
    <mergeCell ref="F74:AP74"/>
    <mergeCell ref="F71:H71"/>
    <mergeCell ref="I71:K71"/>
    <mergeCell ref="L71:N71"/>
    <mergeCell ref="O71:Q71"/>
    <mergeCell ref="R71:V71"/>
    <mergeCell ref="W71:Z71"/>
    <mergeCell ref="D75:AV75"/>
    <mergeCell ref="D76:AV76"/>
    <mergeCell ref="D77:AV77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306"/>
  <sheetViews>
    <sheetView showGridLines="0" zoomScale="90" zoomScaleNormal="90" workbookViewId="0">
      <pane ySplit="2" topLeftCell="A3" activePane="bottomLeft" state="frozen"/>
      <selection pane="bottomLeft" activeCell="O3" sqref="O3:O107"/>
    </sheetView>
  </sheetViews>
  <sheetFormatPr defaultColWidth="9.140625" defaultRowHeight="14.1"/>
  <cols>
    <col min="1" max="1" width="10.7109375" style="69" customWidth="1"/>
    <col min="2" max="4" width="10.7109375" style="49" customWidth="1"/>
    <col min="5" max="5" width="14.42578125" style="49" bestFit="1" customWidth="1"/>
    <col min="6" max="6" width="13.7109375" style="49" customWidth="1"/>
    <col min="7" max="9" width="13.7109375" style="69" customWidth="1"/>
    <col min="10" max="10" width="14.7109375" style="69" customWidth="1"/>
    <col min="11" max="11" width="8" style="49" customWidth="1"/>
    <col min="12" max="12" width="14.42578125" style="69" customWidth="1"/>
    <col min="13" max="15" width="14.42578125" style="49" customWidth="1"/>
    <col min="16" max="16" width="11.28515625" style="49" customWidth="1"/>
    <col min="17" max="17" width="15.28515625" style="49" customWidth="1"/>
    <col min="18" max="20" width="10.42578125" style="49" customWidth="1"/>
    <col min="21" max="54" width="9.140625" style="49"/>
    <col min="55" max="56" width="15.7109375" style="49" customWidth="1"/>
    <col min="57" max="57" width="15.28515625" style="49" bestFit="1" customWidth="1"/>
    <col min="58" max="16384" width="9.140625" style="49"/>
  </cols>
  <sheetData>
    <row r="1" spans="1:57" ht="15" customHeight="1" thickBot="1">
      <c r="A1" s="615" t="s">
        <v>1448</v>
      </c>
      <c r="B1" s="616"/>
      <c r="C1" s="616"/>
      <c r="D1" s="616"/>
      <c r="E1" s="616"/>
      <c r="F1" s="616"/>
      <c r="G1" s="616"/>
      <c r="H1" s="616"/>
      <c r="I1" s="616"/>
      <c r="J1" s="617"/>
      <c r="K1" s="48"/>
      <c r="L1" s="618" t="s">
        <v>1449</v>
      </c>
      <c r="M1" s="619"/>
      <c r="N1" s="619"/>
      <c r="O1" s="620"/>
      <c r="P1" s="48"/>
      <c r="Q1" s="618" t="s">
        <v>1450</v>
      </c>
      <c r="R1" s="619"/>
      <c r="S1" s="619"/>
      <c r="T1" s="620"/>
      <c r="BC1" s="621" t="s">
        <v>1451</v>
      </c>
      <c r="BD1" s="621"/>
      <c r="BE1" s="621"/>
    </row>
    <row r="2" spans="1:57" ht="15" customHeight="1" thickBot="1">
      <c r="A2" s="50" t="s">
        <v>1452</v>
      </c>
      <c r="B2" s="51" t="s">
        <v>1453</v>
      </c>
      <c r="C2" s="51" t="s">
        <v>1454</v>
      </c>
      <c r="D2" s="52" t="s">
        <v>1455</v>
      </c>
      <c r="E2" s="51" t="s">
        <v>1456</v>
      </c>
      <c r="F2" s="53" t="s">
        <v>1457</v>
      </c>
      <c r="G2" s="51" t="s">
        <v>1458</v>
      </c>
      <c r="H2" s="51" t="s">
        <v>1459</v>
      </c>
      <c r="I2" s="53" t="s">
        <v>1460</v>
      </c>
      <c r="J2" s="54" t="s">
        <v>1461</v>
      </c>
      <c r="L2" s="55" t="s">
        <v>1462</v>
      </c>
      <c r="M2" s="56" t="s">
        <v>1456</v>
      </c>
      <c r="N2" s="56" t="s">
        <v>1453</v>
      </c>
      <c r="O2" s="57" t="s">
        <v>1455</v>
      </c>
      <c r="Q2" s="55" t="s">
        <v>1462</v>
      </c>
      <c r="R2" s="56" t="s">
        <v>1459</v>
      </c>
      <c r="S2" s="56" t="s">
        <v>1453</v>
      </c>
      <c r="T2" s="57" t="s">
        <v>1455</v>
      </c>
      <c r="BC2" s="58" t="s">
        <v>1463</v>
      </c>
      <c r="BD2" s="58" t="s">
        <v>1464</v>
      </c>
      <c r="BE2" s="58" t="s">
        <v>1465</v>
      </c>
    </row>
    <row r="3" spans="1:57" ht="15">
      <c r="A3" s="78">
        <v>1</v>
      </c>
      <c r="B3" s="61" t="s">
        <v>171</v>
      </c>
      <c r="C3" s="61" t="s">
        <v>1091</v>
      </c>
      <c r="D3" s="79">
        <v>11.52</v>
      </c>
      <c r="E3" s="59" t="s">
        <v>1466</v>
      </c>
      <c r="F3" s="60" t="s">
        <v>1466</v>
      </c>
      <c r="G3" s="61" t="s">
        <v>1466</v>
      </c>
      <c r="H3" s="59" t="s">
        <v>1466</v>
      </c>
      <c r="I3" s="60" t="s">
        <v>1466</v>
      </c>
      <c r="J3" s="62" t="s">
        <v>1466</v>
      </c>
      <c r="L3" s="78">
        <v>3</v>
      </c>
      <c r="M3" s="80">
        <v>1</v>
      </c>
      <c r="N3" s="76" t="s">
        <v>171</v>
      </c>
      <c r="O3" s="68">
        <v>4.92</v>
      </c>
      <c r="Q3" s="78"/>
      <c r="R3" s="81"/>
      <c r="S3" s="61"/>
      <c r="T3" s="82"/>
      <c r="BC3" s="58" t="s">
        <v>1467</v>
      </c>
      <c r="BD3" s="58">
        <v>10.58</v>
      </c>
      <c r="BE3" s="58" t="s">
        <v>1468</v>
      </c>
    </row>
    <row r="4" spans="1:57" ht="15">
      <c r="A4" s="83">
        <v>2</v>
      </c>
      <c r="B4" s="65" t="s">
        <v>171</v>
      </c>
      <c r="C4" s="65" t="s">
        <v>1091</v>
      </c>
      <c r="D4" s="84">
        <v>11.52</v>
      </c>
      <c r="E4" s="63" t="s">
        <v>1466</v>
      </c>
      <c r="F4" s="64" t="s">
        <v>1466</v>
      </c>
      <c r="G4" s="65" t="s">
        <v>1466</v>
      </c>
      <c r="H4" s="66" t="s">
        <v>1466</v>
      </c>
      <c r="I4" s="67" t="s">
        <v>1466</v>
      </c>
      <c r="J4" s="68" t="s">
        <v>1466</v>
      </c>
      <c r="L4" s="83">
        <v>4</v>
      </c>
      <c r="M4" s="85">
        <v>2</v>
      </c>
      <c r="N4" s="65" t="s">
        <v>171</v>
      </c>
      <c r="O4" s="77">
        <v>4.9400000000000004</v>
      </c>
      <c r="Q4" s="83"/>
      <c r="R4" s="85"/>
      <c r="S4" s="65"/>
      <c r="T4" s="86"/>
      <c r="BC4" s="58" t="s">
        <v>1091</v>
      </c>
      <c r="BD4" s="58">
        <v>11.52</v>
      </c>
      <c r="BE4" s="58" t="s">
        <v>1469</v>
      </c>
    </row>
    <row r="5" spans="1:57" ht="15">
      <c r="A5" s="83">
        <v>3</v>
      </c>
      <c r="B5" s="65" t="s">
        <v>171</v>
      </c>
      <c r="C5" s="65" t="s">
        <v>1091</v>
      </c>
      <c r="D5" s="64">
        <v>11.52</v>
      </c>
      <c r="E5" s="63">
        <v>1</v>
      </c>
      <c r="F5" s="64">
        <v>4.92</v>
      </c>
      <c r="G5" s="65" t="s">
        <v>171</v>
      </c>
      <c r="H5" s="66" t="s">
        <v>1466</v>
      </c>
      <c r="I5" s="67" t="s">
        <v>1466</v>
      </c>
      <c r="J5" s="68" t="s">
        <v>1466</v>
      </c>
      <c r="L5" s="83">
        <v>10</v>
      </c>
      <c r="M5" s="85">
        <v>3</v>
      </c>
      <c r="N5" s="65" t="s">
        <v>171</v>
      </c>
      <c r="O5" s="77">
        <v>10.23</v>
      </c>
      <c r="Q5" s="83"/>
      <c r="R5" s="85"/>
      <c r="S5" s="65"/>
      <c r="T5" s="86"/>
      <c r="BC5" s="58" t="s">
        <v>1092</v>
      </c>
      <c r="BD5" s="58">
        <v>13.75</v>
      </c>
      <c r="BE5" s="58"/>
    </row>
    <row r="6" spans="1:57">
      <c r="A6" s="83">
        <v>4</v>
      </c>
      <c r="B6" s="65" t="s">
        <v>171</v>
      </c>
      <c r="C6" s="65" t="s">
        <v>1092</v>
      </c>
      <c r="D6" s="64">
        <v>13.75</v>
      </c>
      <c r="E6" s="63">
        <v>2</v>
      </c>
      <c r="F6" s="64">
        <v>4.9400000000000004</v>
      </c>
      <c r="G6" s="65" t="s">
        <v>171</v>
      </c>
      <c r="H6" s="66" t="s">
        <v>1466</v>
      </c>
      <c r="I6" s="67" t="s">
        <v>1466</v>
      </c>
      <c r="J6" s="68" t="s">
        <v>1466</v>
      </c>
      <c r="L6" s="83" t="s">
        <v>1470</v>
      </c>
      <c r="M6" s="85">
        <v>4</v>
      </c>
      <c r="N6" s="87" t="s">
        <v>171</v>
      </c>
      <c r="O6" s="77">
        <v>10.68</v>
      </c>
      <c r="Q6" s="83"/>
      <c r="R6" s="85"/>
      <c r="S6" s="65"/>
      <c r="T6" s="86"/>
      <c r="BC6" s="49" t="s">
        <v>1471</v>
      </c>
      <c r="BD6" s="49">
        <v>13.75</v>
      </c>
    </row>
    <row r="7" spans="1:57">
      <c r="A7" s="83">
        <v>5</v>
      </c>
      <c r="B7" s="65" t="s">
        <v>171</v>
      </c>
      <c r="C7" s="65" t="s">
        <v>1092</v>
      </c>
      <c r="D7" s="64">
        <v>13.75</v>
      </c>
      <c r="E7" s="63" t="s">
        <v>1466</v>
      </c>
      <c r="F7" s="64" t="s">
        <v>1466</v>
      </c>
      <c r="G7" s="65" t="s">
        <v>1466</v>
      </c>
      <c r="H7" s="66" t="s">
        <v>1466</v>
      </c>
      <c r="I7" s="67" t="s">
        <v>1466</v>
      </c>
      <c r="J7" s="68" t="s">
        <v>1466</v>
      </c>
      <c r="L7" s="83">
        <v>41</v>
      </c>
      <c r="M7" s="85">
        <v>5</v>
      </c>
      <c r="N7" s="65" t="s">
        <v>171</v>
      </c>
      <c r="O7" s="77">
        <v>6.99</v>
      </c>
      <c r="Q7" s="83"/>
      <c r="R7" s="85"/>
      <c r="S7" s="65"/>
      <c r="T7" s="86"/>
    </row>
    <row r="8" spans="1:57">
      <c r="A8" s="83">
        <v>6</v>
      </c>
      <c r="B8" s="65" t="s">
        <v>171</v>
      </c>
      <c r="C8" s="65" t="s">
        <v>1092</v>
      </c>
      <c r="D8" s="64">
        <v>13.75</v>
      </c>
      <c r="E8" s="63" t="s">
        <v>1466</v>
      </c>
      <c r="F8" s="64" t="s">
        <v>1466</v>
      </c>
      <c r="G8" s="65" t="s">
        <v>1466</v>
      </c>
      <c r="H8" s="66" t="s">
        <v>1466</v>
      </c>
      <c r="I8" s="67" t="s">
        <v>1466</v>
      </c>
      <c r="J8" s="68" t="s">
        <v>1466</v>
      </c>
      <c r="L8" s="83"/>
      <c r="M8" s="85">
        <v>6</v>
      </c>
      <c r="N8" s="65" t="s">
        <v>171</v>
      </c>
      <c r="O8" s="77">
        <v>6.99</v>
      </c>
      <c r="Q8" s="83"/>
      <c r="R8" s="85"/>
      <c r="S8" s="65"/>
      <c r="T8" s="86"/>
    </row>
    <row r="9" spans="1:57">
      <c r="A9" s="83">
        <v>7</v>
      </c>
      <c r="B9" s="65" t="s">
        <v>171</v>
      </c>
      <c r="C9" s="65" t="s">
        <v>1092</v>
      </c>
      <c r="D9" s="64">
        <v>13.75</v>
      </c>
      <c r="E9" s="63" t="s">
        <v>1466</v>
      </c>
      <c r="F9" s="64" t="s">
        <v>1466</v>
      </c>
      <c r="G9" s="65" t="s">
        <v>1466</v>
      </c>
      <c r="H9" s="66" t="s">
        <v>1466</v>
      </c>
      <c r="I9" s="67" t="s">
        <v>1466</v>
      </c>
      <c r="J9" s="68" t="s">
        <v>1466</v>
      </c>
      <c r="L9" s="83"/>
      <c r="M9" s="85">
        <v>7</v>
      </c>
      <c r="N9" s="88" t="s">
        <v>171</v>
      </c>
      <c r="O9" s="77">
        <v>7.09</v>
      </c>
      <c r="Q9" s="83"/>
      <c r="R9" s="85"/>
      <c r="S9" s="65"/>
      <c r="T9" s="86"/>
    </row>
    <row r="10" spans="1:57">
      <c r="A10" s="83">
        <v>8</v>
      </c>
      <c r="B10" s="65" t="s">
        <v>171</v>
      </c>
      <c r="C10" s="65" t="s">
        <v>1092</v>
      </c>
      <c r="D10" s="64">
        <v>13.75</v>
      </c>
      <c r="E10" s="63" t="s">
        <v>1466</v>
      </c>
      <c r="F10" s="64" t="s">
        <v>1466</v>
      </c>
      <c r="G10" s="65" t="s">
        <v>1466</v>
      </c>
      <c r="H10" s="66" t="s">
        <v>1466</v>
      </c>
      <c r="I10" s="67" t="s">
        <v>1466</v>
      </c>
      <c r="J10" s="68" t="s">
        <v>1466</v>
      </c>
      <c r="L10" s="83"/>
      <c r="M10" s="85">
        <v>8</v>
      </c>
      <c r="N10" s="65" t="s">
        <v>171</v>
      </c>
      <c r="O10" s="68">
        <v>5.65</v>
      </c>
      <c r="Q10" s="83"/>
      <c r="R10" s="85"/>
      <c r="S10" s="65"/>
      <c r="T10" s="89"/>
    </row>
    <row r="11" spans="1:57" ht="15" thickBot="1">
      <c r="A11" s="83">
        <v>9</v>
      </c>
      <c r="B11" s="65" t="s">
        <v>171</v>
      </c>
      <c r="C11" s="65" t="s">
        <v>1092</v>
      </c>
      <c r="D11" s="64">
        <v>13.75</v>
      </c>
      <c r="E11" s="63" t="s">
        <v>1466</v>
      </c>
      <c r="F11" s="64" t="s">
        <v>1466</v>
      </c>
      <c r="G11" s="65" t="s">
        <v>1466</v>
      </c>
      <c r="H11" s="66" t="s">
        <v>1466</v>
      </c>
      <c r="I11" s="67" t="s">
        <v>1466</v>
      </c>
      <c r="J11" s="68" t="s">
        <v>1466</v>
      </c>
      <c r="L11" s="83"/>
      <c r="M11" s="85">
        <v>9</v>
      </c>
      <c r="N11" s="88" t="s">
        <v>171</v>
      </c>
      <c r="O11" s="77">
        <v>5.63</v>
      </c>
      <c r="Q11" s="90"/>
      <c r="R11" s="91"/>
      <c r="S11" s="72"/>
      <c r="T11" s="92"/>
    </row>
    <row r="12" spans="1:57">
      <c r="A12" s="83">
        <v>10</v>
      </c>
      <c r="B12" s="65" t="s">
        <v>171</v>
      </c>
      <c r="C12" s="65" t="s">
        <v>1092</v>
      </c>
      <c r="D12" s="64">
        <v>13.75</v>
      </c>
      <c r="E12" s="63">
        <v>3</v>
      </c>
      <c r="F12" s="64">
        <v>10.23</v>
      </c>
      <c r="G12" s="65" t="s">
        <v>171</v>
      </c>
      <c r="H12" s="66" t="s">
        <v>1466</v>
      </c>
      <c r="I12" s="67" t="s">
        <v>1466</v>
      </c>
      <c r="J12" s="68" t="s">
        <v>1466</v>
      </c>
      <c r="L12" s="93"/>
      <c r="M12" s="80">
        <v>10</v>
      </c>
      <c r="N12" s="76" t="s">
        <v>171</v>
      </c>
      <c r="O12" s="89">
        <v>4.78</v>
      </c>
      <c r="Q12" s="69"/>
    </row>
    <row r="13" spans="1:57">
      <c r="A13" s="83">
        <v>11</v>
      </c>
      <c r="B13" s="65" t="s">
        <v>171</v>
      </c>
      <c r="C13" s="65" t="s">
        <v>1091</v>
      </c>
      <c r="D13" s="64">
        <v>11.52</v>
      </c>
      <c r="E13" s="63" t="s">
        <v>1466</v>
      </c>
      <c r="F13" s="64" t="s">
        <v>1466</v>
      </c>
      <c r="G13" s="65" t="s">
        <v>1466</v>
      </c>
      <c r="H13" s="66" t="s">
        <v>1466</v>
      </c>
      <c r="I13" s="67" t="s">
        <v>1466</v>
      </c>
      <c r="J13" s="68" t="s">
        <v>1466</v>
      </c>
      <c r="L13" s="83"/>
      <c r="M13" s="85">
        <v>11</v>
      </c>
      <c r="N13" s="88" t="s">
        <v>171</v>
      </c>
      <c r="O13" s="77">
        <v>4.78</v>
      </c>
      <c r="Q13" s="69"/>
    </row>
    <row r="14" spans="1:57">
      <c r="A14" s="94" t="s">
        <v>1470</v>
      </c>
      <c r="B14" s="65" t="s">
        <v>171</v>
      </c>
      <c r="C14" s="65" t="s">
        <v>1091</v>
      </c>
      <c r="D14" s="64">
        <v>11.52</v>
      </c>
      <c r="E14" s="63">
        <v>4</v>
      </c>
      <c r="F14" s="64">
        <v>10.68</v>
      </c>
      <c r="G14" s="65" t="s">
        <v>171</v>
      </c>
      <c r="H14" s="66" t="s">
        <v>1466</v>
      </c>
      <c r="I14" s="67" t="s">
        <v>1466</v>
      </c>
      <c r="J14" s="68" t="s">
        <v>1466</v>
      </c>
      <c r="L14" s="83">
        <v>47</v>
      </c>
      <c r="M14" s="85">
        <v>12</v>
      </c>
      <c r="N14" s="65" t="s">
        <v>171</v>
      </c>
      <c r="O14" s="77">
        <v>5.83</v>
      </c>
      <c r="Q14" s="69"/>
    </row>
    <row r="15" spans="1:57">
      <c r="A15" s="83">
        <v>12</v>
      </c>
      <c r="B15" s="65" t="s">
        <v>171</v>
      </c>
      <c r="C15" s="65" t="s">
        <v>1091</v>
      </c>
      <c r="D15" s="64">
        <v>11.52</v>
      </c>
      <c r="E15" s="63" t="s">
        <v>1466</v>
      </c>
      <c r="F15" s="64" t="s">
        <v>1466</v>
      </c>
      <c r="G15" s="65" t="s">
        <v>1466</v>
      </c>
      <c r="H15" s="66" t="s">
        <v>1466</v>
      </c>
      <c r="I15" s="67" t="s">
        <v>1466</v>
      </c>
      <c r="J15" s="68" t="s">
        <v>1466</v>
      </c>
      <c r="L15" s="83">
        <v>48</v>
      </c>
      <c r="M15" s="85">
        <v>13</v>
      </c>
      <c r="N15" s="88" t="s">
        <v>171</v>
      </c>
      <c r="O15" s="77">
        <v>7.42</v>
      </c>
      <c r="Q15" s="69"/>
    </row>
    <row r="16" spans="1:57">
      <c r="A16" s="94" t="s">
        <v>1472</v>
      </c>
      <c r="B16" s="65" t="s">
        <v>171</v>
      </c>
      <c r="C16" s="65" t="s">
        <v>1091</v>
      </c>
      <c r="D16" s="64">
        <v>11.52</v>
      </c>
      <c r="E16" s="63" t="s">
        <v>1466</v>
      </c>
      <c r="F16" s="64" t="s">
        <v>1466</v>
      </c>
      <c r="G16" s="65" t="s">
        <v>1466</v>
      </c>
      <c r="H16" s="66" t="s">
        <v>1466</v>
      </c>
      <c r="I16" s="67" t="s">
        <v>1466</v>
      </c>
      <c r="J16" s="68" t="s">
        <v>1466</v>
      </c>
      <c r="L16" s="83">
        <v>49</v>
      </c>
      <c r="M16" s="85">
        <v>14</v>
      </c>
      <c r="N16" s="65" t="s">
        <v>171</v>
      </c>
      <c r="O16" s="77">
        <v>5.19</v>
      </c>
      <c r="Q16" s="69"/>
    </row>
    <row r="17" spans="1:17">
      <c r="A17" s="83">
        <v>13</v>
      </c>
      <c r="B17" s="65" t="s">
        <v>171</v>
      </c>
      <c r="C17" s="65" t="s">
        <v>1091</v>
      </c>
      <c r="D17" s="64">
        <v>11.52</v>
      </c>
      <c r="E17" s="63" t="s">
        <v>1466</v>
      </c>
      <c r="F17" s="64" t="s">
        <v>1466</v>
      </c>
      <c r="G17" s="65" t="s">
        <v>1466</v>
      </c>
      <c r="H17" s="66" t="s">
        <v>1466</v>
      </c>
      <c r="I17" s="67" t="s">
        <v>1466</v>
      </c>
      <c r="J17" s="68" t="s">
        <v>1466</v>
      </c>
      <c r="L17" s="83"/>
      <c r="M17" s="85">
        <v>15</v>
      </c>
      <c r="N17" s="88" t="s">
        <v>171</v>
      </c>
      <c r="O17" s="77">
        <v>5.2</v>
      </c>
      <c r="Q17" s="69"/>
    </row>
    <row r="18" spans="1:17" ht="15" thickBot="1">
      <c r="A18" s="83" t="s">
        <v>1473</v>
      </c>
      <c r="B18" s="65" t="s">
        <v>171</v>
      </c>
      <c r="C18" s="65" t="s">
        <v>1091</v>
      </c>
      <c r="D18" s="64">
        <v>11.52</v>
      </c>
      <c r="E18" s="63" t="s">
        <v>1466</v>
      </c>
      <c r="F18" s="64" t="s">
        <v>1466</v>
      </c>
      <c r="G18" s="65" t="s">
        <v>1466</v>
      </c>
      <c r="H18" s="66" t="s">
        <v>1466</v>
      </c>
      <c r="I18" s="67" t="s">
        <v>1466</v>
      </c>
      <c r="J18" s="68" t="s">
        <v>1466</v>
      </c>
      <c r="L18" s="90"/>
      <c r="M18" s="91"/>
      <c r="N18" s="72"/>
      <c r="O18" s="95"/>
      <c r="Q18" s="69"/>
    </row>
    <row r="19" spans="1:17">
      <c r="A19" s="83">
        <v>14</v>
      </c>
      <c r="B19" s="65" t="s">
        <v>171</v>
      </c>
      <c r="C19" s="65" t="s">
        <v>1091</v>
      </c>
      <c r="D19" s="64">
        <v>11.52</v>
      </c>
      <c r="E19" s="63" t="s">
        <v>1466</v>
      </c>
      <c r="F19" s="64" t="s">
        <v>1466</v>
      </c>
      <c r="G19" s="65" t="s">
        <v>1466</v>
      </c>
      <c r="H19" s="66" t="s">
        <v>1466</v>
      </c>
      <c r="I19" s="67" t="s">
        <v>1466</v>
      </c>
      <c r="J19" s="68" t="s">
        <v>1466</v>
      </c>
      <c r="L19" s="78">
        <v>52</v>
      </c>
      <c r="M19" s="81">
        <v>16</v>
      </c>
      <c r="N19" s="61" t="s">
        <v>178</v>
      </c>
      <c r="O19" s="62">
        <v>4.92</v>
      </c>
      <c r="Q19" s="69"/>
    </row>
    <row r="20" spans="1:17">
      <c r="A20" s="83" t="s">
        <v>1474</v>
      </c>
      <c r="B20" s="65" t="s">
        <v>171</v>
      </c>
      <c r="C20" s="65" t="s">
        <v>1091</v>
      </c>
      <c r="D20" s="64">
        <v>11.52</v>
      </c>
      <c r="E20" s="63" t="s">
        <v>1466</v>
      </c>
      <c r="F20" s="64" t="s">
        <v>1466</v>
      </c>
      <c r="G20" s="65" t="s">
        <v>1466</v>
      </c>
      <c r="H20" s="66" t="s">
        <v>1466</v>
      </c>
      <c r="I20" s="67" t="s">
        <v>1466</v>
      </c>
      <c r="J20" s="68" t="s">
        <v>1466</v>
      </c>
      <c r="L20" s="83">
        <v>53</v>
      </c>
      <c r="M20" s="85">
        <v>17</v>
      </c>
      <c r="N20" s="65" t="s">
        <v>178</v>
      </c>
      <c r="O20" s="77">
        <v>4.9400000000000004</v>
      </c>
      <c r="Q20" s="69"/>
    </row>
    <row r="21" spans="1:17">
      <c r="A21" s="83">
        <v>15</v>
      </c>
      <c r="B21" s="65" t="s">
        <v>171</v>
      </c>
      <c r="C21" s="65" t="s">
        <v>1091</v>
      </c>
      <c r="D21" s="64">
        <v>11.52</v>
      </c>
      <c r="E21" s="63" t="s">
        <v>1466</v>
      </c>
      <c r="F21" s="64" t="s">
        <v>1466</v>
      </c>
      <c r="G21" s="65" t="s">
        <v>1466</v>
      </c>
      <c r="H21" s="66" t="s">
        <v>1466</v>
      </c>
      <c r="I21" s="67" t="s">
        <v>1466</v>
      </c>
      <c r="J21" s="68" t="s">
        <v>1466</v>
      </c>
      <c r="L21" s="83">
        <v>59</v>
      </c>
      <c r="M21" s="85">
        <v>18</v>
      </c>
      <c r="N21" s="65" t="s">
        <v>178</v>
      </c>
      <c r="O21" s="77">
        <v>5.04</v>
      </c>
      <c r="Q21" s="69"/>
    </row>
    <row r="22" spans="1:17">
      <c r="A22" s="83" t="s">
        <v>1475</v>
      </c>
      <c r="B22" s="65" t="s">
        <v>171</v>
      </c>
      <c r="C22" s="65" t="s">
        <v>1091</v>
      </c>
      <c r="D22" s="64">
        <v>11.52</v>
      </c>
      <c r="E22" s="63" t="s">
        <v>1466</v>
      </c>
      <c r="F22" s="64" t="s">
        <v>1466</v>
      </c>
      <c r="G22" s="65" t="s">
        <v>1466</v>
      </c>
      <c r="H22" s="66" t="s">
        <v>1466</v>
      </c>
      <c r="I22" s="67" t="s">
        <v>1466</v>
      </c>
      <c r="J22" s="68" t="s">
        <v>1466</v>
      </c>
      <c r="L22" s="83"/>
      <c r="M22" s="85">
        <v>19</v>
      </c>
      <c r="N22" s="65" t="s">
        <v>178</v>
      </c>
      <c r="O22" s="86">
        <v>6.43</v>
      </c>
      <c r="Q22" s="69"/>
    </row>
    <row r="23" spans="1:17">
      <c r="A23" s="83">
        <v>16</v>
      </c>
      <c r="B23" s="65" t="s">
        <v>171</v>
      </c>
      <c r="C23" s="65" t="s">
        <v>1091</v>
      </c>
      <c r="D23" s="64">
        <v>11.52</v>
      </c>
      <c r="E23" s="63" t="s">
        <v>1466</v>
      </c>
      <c r="F23" s="64" t="s">
        <v>1466</v>
      </c>
      <c r="G23" s="65" t="s">
        <v>1466</v>
      </c>
      <c r="H23" s="66" t="s">
        <v>1466</v>
      </c>
      <c r="I23" s="67" t="s">
        <v>1466</v>
      </c>
      <c r="J23" s="68" t="s">
        <v>1466</v>
      </c>
      <c r="L23" s="83">
        <v>89</v>
      </c>
      <c r="M23" s="85">
        <v>20</v>
      </c>
      <c r="N23" s="65" t="s">
        <v>178</v>
      </c>
      <c r="O23" s="77">
        <v>11.92</v>
      </c>
      <c r="Q23" s="69"/>
    </row>
    <row r="24" spans="1:17">
      <c r="A24" s="83" t="s">
        <v>1476</v>
      </c>
      <c r="B24" s="65" t="s">
        <v>171</v>
      </c>
      <c r="C24" s="65" t="s">
        <v>1091</v>
      </c>
      <c r="D24" s="64">
        <v>11.52</v>
      </c>
      <c r="E24" s="63" t="s">
        <v>1466</v>
      </c>
      <c r="F24" s="64" t="s">
        <v>1466</v>
      </c>
      <c r="G24" s="65" t="s">
        <v>1466</v>
      </c>
      <c r="H24" s="66" t="s">
        <v>1466</v>
      </c>
      <c r="I24" s="67" t="s">
        <v>1466</v>
      </c>
      <c r="J24" s="68" t="s">
        <v>1466</v>
      </c>
      <c r="L24" s="93">
        <v>90</v>
      </c>
      <c r="M24" s="80">
        <v>21</v>
      </c>
      <c r="N24" s="65" t="s">
        <v>178</v>
      </c>
      <c r="O24" s="68">
        <v>7.08</v>
      </c>
      <c r="Q24" s="69"/>
    </row>
    <row r="25" spans="1:17">
      <c r="A25" s="83">
        <v>17</v>
      </c>
      <c r="B25" s="65" t="s">
        <v>171</v>
      </c>
      <c r="C25" s="65" t="s">
        <v>1091</v>
      </c>
      <c r="D25" s="64">
        <v>11.52</v>
      </c>
      <c r="E25" s="63" t="s">
        <v>1466</v>
      </c>
      <c r="F25" s="64" t="s">
        <v>1466</v>
      </c>
      <c r="G25" s="65" t="s">
        <v>1466</v>
      </c>
      <c r="H25" s="66" t="s">
        <v>1466</v>
      </c>
      <c r="I25" s="67" t="s">
        <v>1466</v>
      </c>
      <c r="J25" s="68" t="s">
        <v>1466</v>
      </c>
      <c r="L25" s="93"/>
      <c r="M25" s="85">
        <v>22</v>
      </c>
      <c r="N25" s="65" t="s">
        <v>178</v>
      </c>
      <c r="O25" s="77">
        <v>7.08</v>
      </c>
      <c r="Q25" s="69"/>
    </row>
    <row r="26" spans="1:17">
      <c r="A26" s="83" t="s">
        <v>1477</v>
      </c>
      <c r="B26" s="65" t="s">
        <v>171</v>
      </c>
      <c r="C26" s="65" t="s">
        <v>1091</v>
      </c>
      <c r="D26" s="64">
        <v>11.52</v>
      </c>
      <c r="E26" s="63" t="s">
        <v>1466</v>
      </c>
      <c r="F26" s="64" t="s">
        <v>1466</v>
      </c>
      <c r="G26" s="65" t="s">
        <v>1466</v>
      </c>
      <c r="H26" s="66" t="s">
        <v>1466</v>
      </c>
      <c r="I26" s="67" t="s">
        <v>1466</v>
      </c>
      <c r="J26" s="68" t="s">
        <v>1466</v>
      </c>
      <c r="L26" s="83"/>
      <c r="M26" s="85">
        <v>23</v>
      </c>
      <c r="N26" s="65" t="s">
        <v>178</v>
      </c>
      <c r="O26" s="77">
        <v>8.3800000000000008</v>
      </c>
      <c r="Q26" s="69"/>
    </row>
    <row r="27" spans="1:17">
      <c r="A27" s="83">
        <v>18</v>
      </c>
      <c r="B27" s="65" t="s">
        <v>171</v>
      </c>
      <c r="C27" s="65" t="s">
        <v>1091</v>
      </c>
      <c r="D27" s="64">
        <v>11.52</v>
      </c>
      <c r="E27" s="63" t="s">
        <v>1466</v>
      </c>
      <c r="F27" s="64" t="s">
        <v>1466</v>
      </c>
      <c r="G27" s="65" t="s">
        <v>1466</v>
      </c>
      <c r="H27" s="66" t="s">
        <v>1466</v>
      </c>
      <c r="I27" s="67" t="s">
        <v>1466</v>
      </c>
      <c r="J27" s="68" t="s">
        <v>1466</v>
      </c>
      <c r="L27" s="83"/>
      <c r="M27" s="85">
        <v>24</v>
      </c>
      <c r="N27" s="65" t="s">
        <v>178</v>
      </c>
      <c r="O27" s="77">
        <v>5.65</v>
      </c>
      <c r="Q27" s="69"/>
    </row>
    <row r="28" spans="1:17">
      <c r="A28" s="83" t="s">
        <v>1478</v>
      </c>
      <c r="B28" s="65" t="s">
        <v>171</v>
      </c>
      <c r="C28" s="65" t="s">
        <v>1091</v>
      </c>
      <c r="D28" s="64">
        <v>11.52</v>
      </c>
      <c r="E28" s="63" t="s">
        <v>1466</v>
      </c>
      <c r="F28" s="64" t="s">
        <v>1466</v>
      </c>
      <c r="G28" s="65" t="s">
        <v>1466</v>
      </c>
      <c r="H28" s="66" t="s">
        <v>1466</v>
      </c>
      <c r="I28" s="67" t="s">
        <v>1466</v>
      </c>
      <c r="J28" s="68" t="s">
        <v>1466</v>
      </c>
      <c r="L28" s="83"/>
      <c r="M28" s="85">
        <v>25</v>
      </c>
      <c r="N28" s="65" t="s">
        <v>178</v>
      </c>
      <c r="O28" s="77">
        <v>5.63</v>
      </c>
      <c r="Q28" s="69"/>
    </row>
    <row r="29" spans="1:17">
      <c r="A29" s="83">
        <v>19</v>
      </c>
      <c r="B29" s="65" t="s">
        <v>171</v>
      </c>
      <c r="C29" s="65" t="s">
        <v>1091</v>
      </c>
      <c r="D29" s="64">
        <v>11.52</v>
      </c>
      <c r="E29" s="63" t="s">
        <v>1466</v>
      </c>
      <c r="F29" s="64" t="s">
        <v>1466</v>
      </c>
      <c r="G29" s="65" t="s">
        <v>1466</v>
      </c>
      <c r="H29" s="66" t="s">
        <v>1466</v>
      </c>
      <c r="I29" s="67" t="s">
        <v>1466</v>
      </c>
      <c r="J29" s="68" t="s">
        <v>1466</v>
      </c>
      <c r="L29" s="83"/>
      <c r="M29" s="85">
        <v>26</v>
      </c>
      <c r="N29" s="65" t="s">
        <v>178</v>
      </c>
      <c r="O29" s="77">
        <v>4.7699999999999996</v>
      </c>
      <c r="Q29" s="69"/>
    </row>
    <row r="30" spans="1:17">
      <c r="A30" s="83">
        <v>20</v>
      </c>
      <c r="B30" s="65" t="s">
        <v>171</v>
      </c>
      <c r="C30" s="65" t="s">
        <v>1091</v>
      </c>
      <c r="D30" s="64">
        <v>11.52</v>
      </c>
      <c r="E30" s="63" t="s">
        <v>1466</v>
      </c>
      <c r="F30" s="64" t="s">
        <v>1466</v>
      </c>
      <c r="G30" s="65" t="s">
        <v>1466</v>
      </c>
      <c r="H30" s="66" t="s">
        <v>1466</v>
      </c>
      <c r="I30" s="67" t="s">
        <v>1466</v>
      </c>
      <c r="J30" s="68" t="s">
        <v>1466</v>
      </c>
      <c r="L30" s="83"/>
      <c r="M30" s="85">
        <v>27</v>
      </c>
      <c r="N30" s="65" t="s">
        <v>178</v>
      </c>
      <c r="O30" s="77">
        <v>4.79</v>
      </c>
      <c r="Q30" s="69"/>
    </row>
    <row r="31" spans="1:17">
      <c r="A31" s="83">
        <v>21</v>
      </c>
      <c r="B31" s="65" t="s">
        <v>171</v>
      </c>
      <c r="C31" s="65" t="s">
        <v>1091</v>
      </c>
      <c r="D31" s="64">
        <v>11.52</v>
      </c>
      <c r="E31" s="63" t="s">
        <v>1466</v>
      </c>
      <c r="F31" s="64" t="s">
        <v>1466</v>
      </c>
      <c r="G31" s="65" t="s">
        <v>1466</v>
      </c>
      <c r="H31" s="66" t="s">
        <v>1466</v>
      </c>
      <c r="I31" s="67" t="s">
        <v>1466</v>
      </c>
      <c r="J31" s="68" t="s">
        <v>1466</v>
      </c>
      <c r="L31" s="93">
        <v>94</v>
      </c>
      <c r="M31" s="80">
        <v>28</v>
      </c>
      <c r="N31" s="76" t="s">
        <v>178</v>
      </c>
      <c r="O31" s="68">
        <v>8.33</v>
      </c>
      <c r="Q31" s="69"/>
    </row>
    <row r="32" spans="1:17">
      <c r="A32" s="83" t="s">
        <v>1479</v>
      </c>
      <c r="B32" s="65" t="s">
        <v>171</v>
      </c>
      <c r="C32" s="65" t="s">
        <v>1091</v>
      </c>
      <c r="D32" s="64">
        <v>11.52</v>
      </c>
      <c r="E32" s="63" t="s">
        <v>1466</v>
      </c>
      <c r="F32" s="64" t="s">
        <v>1466</v>
      </c>
      <c r="G32" s="65" t="s">
        <v>1466</v>
      </c>
      <c r="H32" s="66" t="s">
        <v>1466</v>
      </c>
      <c r="I32" s="67" t="s">
        <v>1466</v>
      </c>
      <c r="J32" s="68" t="s">
        <v>1466</v>
      </c>
      <c r="L32" s="83" t="s">
        <v>1480</v>
      </c>
      <c r="M32" s="85">
        <v>29</v>
      </c>
      <c r="N32" s="65" t="s">
        <v>178</v>
      </c>
      <c r="O32" s="77">
        <v>7.7</v>
      </c>
      <c r="Q32" s="69"/>
    </row>
    <row r="33" spans="1:17">
      <c r="A33" s="83">
        <v>22</v>
      </c>
      <c r="B33" s="65" t="s">
        <v>171</v>
      </c>
      <c r="C33" s="65" t="s">
        <v>1091</v>
      </c>
      <c r="D33" s="64">
        <v>11.52</v>
      </c>
      <c r="E33" s="63" t="s">
        <v>1466</v>
      </c>
      <c r="F33" s="64" t="s">
        <v>1466</v>
      </c>
      <c r="G33" s="65" t="s">
        <v>1466</v>
      </c>
      <c r="H33" s="66" t="s">
        <v>1466</v>
      </c>
      <c r="I33" s="67" t="s">
        <v>1466</v>
      </c>
      <c r="J33" s="68" t="s">
        <v>1466</v>
      </c>
      <c r="L33" s="83" t="s">
        <v>1481</v>
      </c>
      <c r="M33" s="85">
        <v>30</v>
      </c>
      <c r="N33" s="65" t="s">
        <v>178</v>
      </c>
      <c r="O33" s="86">
        <v>13.03</v>
      </c>
      <c r="Q33" s="69"/>
    </row>
    <row r="34" spans="1:17" ht="15" thickBot="1">
      <c r="A34" s="83" t="s">
        <v>1482</v>
      </c>
      <c r="B34" s="65" t="s">
        <v>171</v>
      </c>
      <c r="C34" s="65" t="s">
        <v>1091</v>
      </c>
      <c r="D34" s="64">
        <v>11.52</v>
      </c>
      <c r="E34" s="63" t="s">
        <v>1466</v>
      </c>
      <c r="F34" s="64" t="s">
        <v>1466</v>
      </c>
      <c r="G34" s="65" t="s">
        <v>1466</v>
      </c>
      <c r="H34" s="66" t="s">
        <v>1466</v>
      </c>
      <c r="I34" s="67" t="s">
        <v>1466</v>
      </c>
      <c r="J34" s="68" t="s">
        <v>1466</v>
      </c>
      <c r="L34" s="90"/>
      <c r="M34" s="91">
        <v>31</v>
      </c>
      <c r="N34" s="72" t="s">
        <v>178</v>
      </c>
      <c r="O34" s="95">
        <v>13.78</v>
      </c>
      <c r="Q34" s="69"/>
    </row>
    <row r="35" spans="1:17">
      <c r="A35" s="83">
        <v>23</v>
      </c>
      <c r="B35" s="65" t="s">
        <v>171</v>
      </c>
      <c r="C35" s="65" t="s">
        <v>1091</v>
      </c>
      <c r="D35" s="64">
        <v>11.52</v>
      </c>
      <c r="E35" s="63" t="s">
        <v>1466</v>
      </c>
      <c r="F35" s="64" t="s">
        <v>1466</v>
      </c>
      <c r="G35" s="65" t="s">
        <v>1466</v>
      </c>
      <c r="H35" s="66" t="s">
        <v>1466</v>
      </c>
      <c r="I35" s="67" t="s">
        <v>1466</v>
      </c>
      <c r="J35" s="68" t="s">
        <v>1466</v>
      </c>
      <c r="L35" s="96">
        <v>97</v>
      </c>
      <c r="M35" s="66">
        <v>32</v>
      </c>
      <c r="N35" s="76" t="s">
        <v>221</v>
      </c>
      <c r="O35" s="68">
        <v>6.88</v>
      </c>
    </row>
    <row r="36" spans="1:17">
      <c r="A36" s="83" t="s">
        <v>1483</v>
      </c>
      <c r="B36" s="65" t="s">
        <v>171</v>
      </c>
      <c r="C36" s="65" t="s">
        <v>1091</v>
      </c>
      <c r="D36" s="64">
        <v>11.52</v>
      </c>
      <c r="E36" s="63" t="s">
        <v>1466</v>
      </c>
      <c r="F36" s="64" t="s">
        <v>1466</v>
      </c>
      <c r="G36" s="65" t="s">
        <v>1466</v>
      </c>
      <c r="H36" s="66" t="s">
        <v>1466</v>
      </c>
      <c r="I36" s="67" t="s">
        <v>1466</v>
      </c>
      <c r="J36" s="68" t="s">
        <v>1466</v>
      </c>
      <c r="L36" s="83" t="s">
        <v>1484</v>
      </c>
      <c r="M36" s="63">
        <v>33</v>
      </c>
      <c r="N36" s="65" t="s">
        <v>221</v>
      </c>
      <c r="O36" s="86">
        <v>6.15</v>
      </c>
    </row>
    <row r="37" spans="1:17">
      <c r="A37" s="83">
        <v>24</v>
      </c>
      <c r="B37" s="65" t="s">
        <v>171</v>
      </c>
      <c r="C37" s="65" t="s">
        <v>1091</v>
      </c>
      <c r="D37" s="64">
        <v>11.52</v>
      </c>
      <c r="E37" s="63" t="s">
        <v>1466</v>
      </c>
      <c r="F37" s="64" t="s">
        <v>1466</v>
      </c>
      <c r="G37" s="65" t="s">
        <v>1466</v>
      </c>
      <c r="H37" s="66" t="s">
        <v>1466</v>
      </c>
      <c r="I37" s="67" t="s">
        <v>1466</v>
      </c>
      <c r="J37" s="68" t="s">
        <v>1466</v>
      </c>
      <c r="L37" s="93"/>
      <c r="M37" s="80">
        <v>34</v>
      </c>
      <c r="N37" s="76" t="s">
        <v>221</v>
      </c>
      <c r="O37" s="89">
        <v>5.98</v>
      </c>
    </row>
    <row r="38" spans="1:17">
      <c r="A38" s="83" t="s">
        <v>1485</v>
      </c>
      <c r="B38" s="65" t="s">
        <v>171</v>
      </c>
      <c r="C38" s="65" t="s">
        <v>1091</v>
      </c>
      <c r="D38" s="64">
        <v>11.52</v>
      </c>
      <c r="E38" s="63" t="s">
        <v>1466</v>
      </c>
      <c r="F38" s="64" t="s">
        <v>1466</v>
      </c>
      <c r="G38" s="65" t="s">
        <v>1466</v>
      </c>
      <c r="H38" s="66" t="s">
        <v>1466</v>
      </c>
      <c r="I38" s="67" t="s">
        <v>1466</v>
      </c>
      <c r="J38" s="68" t="s">
        <v>1466</v>
      </c>
      <c r="L38" s="83" t="s">
        <v>1486</v>
      </c>
      <c r="M38" s="85">
        <v>35</v>
      </c>
      <c r="N38" s="65" t="s">
        <v>221</v>
      </c>
      <c r="O38" s="86">
        <v>5.92</v>
      </c>
    </row>
    <row r="39" spans="1:17">
      <c r="A39" s="83">
        <v>25</v>
      </c>
      <c r="B39" s="65" t="s">
        <v>171</v>
      </c>
      <c r="C39" s="65" t="s">
        <v>1091</v>
      </c>
      <c r="D39" s="64">
        <v>11.52</v>
      </c>
      <c r="E39" s="63" t="s">
        <v>1466</v>
      </c>
      <c r="F39" s="64" t="s">
        <v>1466</v>
      </c>
      <c r="G39" s="65" t="s">
        <v>1466</v>
      </c>
      <c r="H39" s="66" t="s">
        <v>1466</v>
      </c>
      <c r="I39" s="67" t="s">
        <v>1466</v>
      </c>
      <c r="J39" s="68" t="s">
        <v>1466</v>
      </c>
      <c r="L39" s="83" t="s">
        <v>1487</v>
      </c>
      <c r="M39" s="85">
        <v>36</v>
      </c>
      <c r="N39" s="65" t="s">
        <v>221</v>
      </c>
      <c r="O39" s="86">
        <v>5.96</v>
      </c>
    </row>
    <row r="40" spans="1:17">
      <c r="A40" s="83" t="s">
        <v>1488</v>
      </c>
      <c r="B40" s="65" t="s">
        <v>171</v>
      </c>
      <c r="C40" s="65" t="s">
        <v>1091</v>
      </c>
      <c r="D40" s="64">
        <v>11.52</v>
      </c>
      <c r="E40" s="63" t="s">
        <v>1466</v>
      </c>
      <c r="F40" s="64" t="s">
        <v>1466</v>
      </c>
      <c r="G40" s="65" t="s">
        <v>1466</v>
      </c>
      <c r="H40" s="66" t="s">
        <v>1466</v>
      </c>
      <c r="I40" s="67" t="s">
        <v>1466</v>
      </c>
      <c r="J40" s="68" t="s">
        <v>1466</v>
      </c>
      <c r="L40" s="83" t="s">
        <v>1489</v>
      </c>
      <c r="M40" s="85">
        <v>37</v>
      </c>
      <c r="N40" s="65" t="s">
        <v>221</v>
      </c>
      <c r="O40" s="86">
        <v>5.92</v>
      </c>
    </row>
    <row r="41" spans="1:17">
      <c r="A41" s="83">
        <v>26</v>
      </c>
      <c r="B41" s="65" t="s">
        <v>171</v>
      </c>
      <c r="C41" s="65" t="s">
        <v>1091</v>
      </c>
      <c r="D41" s="64">
        <v>11.52</v>
      </c>
      <c r="E41" s="63" t="s">
        <v>1466</v>
      </c>
      <c r="F41" s="64" t="s">
        <v>1466</v>
      </c>
      <c r="G41" s="65" t="s">
        <v>1466</v>
      </c>
      <c r="H41" s="66" t="s">
        <v>1466</v>
      </c>
      <c r="I41" s="67" t="s">
        <v>1466</v>
      </c>
      <c r="J41" s="68" t="s">
        <v>1466</v>
      </c>
      <c r="L41" s="83" t="s">
        <v>1490</v>
      </c>
      <c r="M41" s="85">
        <v>38</v>
      </c>
      <c r="N41" s="65" t="s">
        <v>221</v>
      </c>
      <c r="O41" s="86">
        <v>5.98</v>
      </c>
    </row>
    <row r="42" spans="1:17">
      <c r="A42" s="83" t="s">
        <v>1491</v>
      </c>
      <c r="B42" s="65" t="s">
        <v>171</v>
      </c>
      <c r="C42" s="65" t="s">
        <v>1091</v>
      </c>
      <c r="D42" s="64">
        <v>11.52</v>
      </c>
      <c r="E42" s="63" t="s">
        <v>1466</v>
      </c>
      <c r="F42" s="64" t="s">
        <v>1466</v>
      </c>
      <c r="G42" s="65" t="s">
        <v>1466</v>
      </c>
      <c r="H42" s="66" t="s">
        <v>1466</v>
      </c>
      <c r="I42" s="67" t="s">
        <v>1466</v>
      </c>
      <c r="J42" s="68" t="s">
        <v>1466</v>
      </c>
      <c r="L42" s="83" t="s">
        <v>1492</v>
      </c>
      <c r="M42" s="85">
        <v>39</v>
      </c>
      <c r="N42" s="65" t="s">
        <v>221</v>
      </c>
      <c r="O42" s="86">
        <v>5.94</v>
      </c>
    </row>
    <row r="43" spans="1:17">
      <c r="A43" s="83">
        <v>27</v>
      </c>
      <c r="B43" s="65" t="s">
        <v>171</v>
      </c>
      <c r="C43" s="76" t="s">
        <v>1091</v>
      </c>
      <c r="D43" s="64">
        <v>11.52</v>
      </c>
      <c r="E43" s="63" t="s">
        <v>1466</v>
      </c>
      <c r="F43" s="64" t="s">
        <v>1466</v>
      </c>
      <c r="G43" s="65" t="s">
        <v>1466</v>
      </c>
      <c r="H43" s="66" t="s">
        <v>1466</v>
      </c>
      <c r="I43" s="67" t="s">
        <v>1466</v>
      </c>
      <c r="J43" s="68" t="s">
        <v>1466</v>
      </c>
      <c r="L43" s="83" t="s">
        <v>1493</v>
      </c>
      <c r="M43" s="85">
        <v>40</v>
      </c>
      <c r="N43" s="65" t="s">
        <v>221</v>
      </c>
      <c r="O43" s="77">
        <v>6.23</v>
      </c>
    </row>
    <row r="44" spans="1:17">
      <c r="A44" s="83" t="s">
        <v>1494</v>
      </c>
      <c r="B44" s="65" t="s">
        <v>171</v>
      </c>
      <c r="C44" s="65" t="s">
        <v>1091</v>
      </c>
      <c r="D44" s="64">
        <v>11.52</v>
      </c>
      <c r="E44" s="63" t="s">
        <v>1466</v>
      </c>
      <c r="F44" s="64" t="s">
        <v>1466</v>
      </c>
      <c r="G44" s="65" t="s">
        <v>1466</v>
      </c>
      <c r="H44" s="66" t="s">
        <v>1466</v>
      </c>
      <c r="I44" s="67" t="s">
        <v>1466</v>
      </c>
      <c r="J44" s="68" t="s">
        <v>1466</v>
      </c>
      <c r="L44" s="83" t="s">
        <v>1495</v>
      </c>
      <c r="M44" s="85">
        <v>41</v>
      </c>
      <c r="N44" s="65" t="s">
        <v>221</v>
      </c>
      <c r="O44" s="77">
        <v>6.42</v>
      </c>
    </row>
    <row r="45" spans="1:17">
      <c r="A45" s="83">
        <v>28</v>
      </c>
      <c r="B45" s="65" t="s">
        <v>171</v>
      </c>
      <c r="C45" s="65" t="s">
        <v>1091</v>
      </c>
      <c r="D45" s="64">
        <v>11.52</v>
      </c>
      <c r="E45" s="63" t="s">
        <v>1466</v>
      </c>
      <c r="F45" s="64" t="s">
        <v>1466</v>
      </c>
      <c r="G45" s="65" t="s">
        <v>1466</v>
      </c>
      <c r="H45" s="66" t="s">
        <v>1466</v>
      </c>
      <c r="I45" s="67" t="s">
        <v>1466</v>
      </c>
      <c r="J45" s="68" t="s">
        <v>1466</v>
      </c>
      <c r="L45" s="83">
        <v>124</v>
      </c>
      <c r="M45" s="63">
        <v>42</v>
      </c>
      <c r="N45" s="65" t="s">
        <v>221</v>
      </c>
      <c r="O45" s="77">
        <v>5.59</v>
      </c>
    </row>
    <row r="46" spans="1:17" ht="15" thickBot="1">
      <c r="A46" s="83" t="s">
        <v>1496</v>
      </c>
      <c r="B46" s="65" t="s">
        <v>171</v>
      </c>
      <c r="C46" s="65" t="s">
        <v>1091</v>
      </c>
      <c r="D46" s="64">
        <v>11.52</v>
      </c>
      <c r="E46" s="63" t="s">
        <v>1466</v>
      </c>
      <c r="F46" s="64" t="s">
        <v>1466</v>
      </c>
      <c r="G46" s="65" t="s">
        <v>1466</v>
      </c>
      <c r="H46" s="66" t="s">
        <v>1466</v>
      </c>
      <c r="I46" s="67" t="s">
        <v>1466</v>
      </c>
      <c r="J46" s="68" t="s">
        <v>1466</v>
      </c>
      <c r="L46" s="90"/>
      <c r="M46" s="70">
        <v>43</v>
      </c>
      <c r="N46" s="97" t="s">
        <v>221</v>
      </c>
      <c r="O46" s="95">
        <v>9.4600000000000009</v>
      </c>
    </row>
    <row r="47" spans="1:17">
      <c r="A47" s="83">
        <v>29</v>
      </c>
      <c r="B47" s="65" t="s">
        <v>171</v>
      </c>
      <c r="C47" s="65" t="s">
        <v>1091</v>
      </c>
      <c r="D47" s="64">
        <v>11.52</v>
      </c>
      <c r="E47" s="63" t="s">
        <v>1466</v>
      </c>
      <c r="F47" s="64" t="s">
        <v>1466</v>
      </c>
      <c r="G47" s="65" t="s">
        <v>1466</v>
      </c>
      <c r="H47" s="66" t="s">
        <v>1466</v>
      </c>
      <c r="I47" s="67" t="s">
        <v>1466</v>
      </c>
      <c r="J47" s="68" t="s">
        <v>1466</v>
      </c>
      <c r="L47" s="78"/>
      <c r="M47" s="81">
        <v>44</v>
      </c>
      <c r="N47" s="98" t="s">
        <v>164</v>
      </c>
      <c r="O47" s="62">
        <v>7.57</v>
      </c>
    </row>
    <row r="48" spans="1:17">
      <c r="A48" s="83" t="s">
        <v>1497</v>
      </c>
      <c r="B48" s="65" t="s">
        <v>171</v>
      </c>
      <c r="C48" s="65" t="s">
        <v>1091</v>
      </c>
      <c r="D48" s="64">
        <v>11.52</v>
      </c>
      <c r="E48" s="63" t="s">
        <v>1466</v>
      </c>
      <c r="F48" s="64" t="s">
        <v>1466</v>
      </c>
      <c r="G48" s="65" t="s">
        <v>1466</v>
      </c>
      <c r="H48" s="66" t="s">
        <v>1466</v>
      </c>
      <c r="I48" s="67" t="s">
        <v>1466</v>
      </c>
      <c r="J48" s="68" t="s">
        <v>1466</v>
      </c>
      <c r="L48" s="83"/>
      <c r="M48" s="85">
        <v>45</v>
      </c>
      <c r="N48" s="99" t="s">
        <v>164</v>
      </c>
      <c r="O48" s="77">
        <v>7.43</v>
      </c>
    </row>
    <row r="49" spans="1:15">
      <c r="A49" s="83">
        <v>30</v>
      </c>
      <c r="B49" s="65" t="s">
        <v>171</v>
      </c>
      <c r="C49" s="65" t="s">
        <v>1091</v>
      </c>
      <c r="D49" s="64">
        <v>11.52</v>
      </c>
      <c r="E49" s="63" t="s">
        <v>1466</v>
      </c>
      <c r="F49" s="64" t="s">
        <v>1466</v>
      </c>
      <c r="G49" s="65" t="s">
        <v>1466</v>
      </c>
      <c r="H49" s="66" t="s">
        <v>1466</v>
      </c>
      <c r="I49" s="67" t="s">
        <v>1466</v>
      </c>
      <c r="J49" s="68" t="s">
        <v>1466</v>
      </c>
      <c r="L49" s="83"/>
      <c r="M49" s="85">
        <v>46</v>
      </c>
      <c r="N49" s="99" t="s">
        <v>164</v>
      </c>
      <c r="O49" s="86">
        <v>5.85</v>
      </c>
    </row>
    <row r="50" spans="1:15">
      <c r="A50" s="83" t="s">
        <v>1498</v>
      </c>
      <c r="B50" s="65" t="s">
        <v>171</v>
      </c>
      <c r="C50" s="65" t="s">
        <v>1091</v>
      </c>
      <c r="D50" s="64">
        <v>11.52</v>
      </c>
      <c r="E50" s="63" t="s">
        <v>1466</v>
      </c>
      <c r="F50" s="64" t="s">
        <v>1466</v>
      </c>
      <c r="G50" s="65" t="s">
        <v>1466</v>
      </c>
      <c r="H50" s="66" t="s">
        <v>1466</v>
      </c>
      <c r="I50" s="67" t="s">
        <v>1466</v>
      </c>
      <c r="J50" s="68" t="s">
        <v>1466</v>
      </c>
      <c r="L50" s="83"/>
      <c r="M50" s="85">
        <v>47</v>
      </c>
      <c r="N50" s="99" t="s">
        <v>164</v>
      </c>
      <c r="O50" s="86">
        <v>6.62</v>
      </c>
    </row>
    <row r="51" spans="1:15">
      <c r="A51" s="83">
        <v>31</v>
      </c>
      <c r="B51" s="65" t="s">
        <v>171</v>
      </c>
      <c r="C51" s="65" t="s">
        <v>1091</v>
      </c>
      <c r="D51" s="64">
        <v>11.52</v>
      </c>
      <c r="E51" s="63" t="s">
        <v>1466</v>
      </c>
      <c r="F51" s="64" t="s">
        <v>1466</v>
      </c>
      <c r="G51" s="65" t="s">
        <v>1466</v>
      </c>
      <c r="H51" s="66" t="s">
        <v>1466</v>
      </c>
      <c r="I51" s="67" t="s">
        <v>1466</v>
      </c>
      <c r="J51" s="68" t="s">
        <v>1466</v>
      </c>
      <c r="L51" s="83"/>
      <c r="M51" s="85">
        <v>48</v>
      </c>
      <c r="N51" s="99" t="s">
        <v>164</v>
      </c>
      <c r="O51" s="86">
        <v>6.46</v>
      </c>
    </row>
    <row r="52" spans="1:15">
      <c r="A52" s="83">
        <v>32</v>
      </c>
      <c r="B52" s="65" t="s">
        <v>171</v>
      </c>
      <c r="C52" s="65" t="s">
        <v>1091</v>
      </c>
      <c r="D52" s="64">
        <v>11.52</v>
      </c>
      <c r="E52" s="63" t="s">
        <v>1466</v>
      </c>
      <c r="F52" s="64" t="s">
        <v>1466</v>
      </c>
      <c r="G52" s="65" t="s">
        <v>1466</v>
      </c>
      <c r="H52" s="66" t="s">
        <v>1466</v>
      </c>
      <c r="I52" s="67" t="s">
        <v>1466</v>
      </c>
      <c r="J52" s="68" t="s">
        <v>1466</v>
      </c>
      <c r="L52" s="83"/>
      <c r="M52" s="85">
        <v>49</v>
      </c>
      <c r="N52" s="99" t="s">
        <v>164</v>
      </c>
      <c r="O52" s="86">
        <v>5.05</v>
      </c>
    </row>
    <row r="53" spans="1:15">
      <c r="A53" s="83">
        <v>33</v>
      </c>
      <c r="B53" s="65" t="s">
        <v>171</v>
      </c>
      <c r="C53" s="65" t="s">
        <v>1091</v>
      </c>
      <c r="D53" s="64">
        <v>11.52</v>
      </c>
      <c r="E53" s="63" t="s">
        <v>1466</v>
      </c>
      <c r="F53" s="64" t="s">
        <v>1466</v>
      </c>
      <c r="G53" s="65" t="s">
        <v>1466</v>
      </c>
      <c r="H53" s="66" t="s">
        <v>1466</v>
      </c>
      <c r="I53" s="67" t="s">
        <v>1466</v>
      </c>
      <c r="J53" s="68" t="s">
        <v>1466</v>
      </c>
      <c r="L53" s="83"/>
      <c r="M53" s="85">
        <v>50</v>
      </c>
      <c r="N53" s="99" t="s">
        <v>164</v>
      </c>
      <c r="O53" s="86">
        <v>5.04</v>
      </c>
    </row>
    <row r="54" spans="1:15">
      <c r="A54" s="83">
        <v>34</v>
      </c>
      <c r="B54" s="65" t="s">
        <v>171</v>
      </c>
      <c r="C54" s="65" t="s">
        <v>1091</v>
      </c>
      <c r="D54" s="64">
        <v>11.52</v>
      </c>
      <c r="E54" s="63" t="s">
        <v>1466</v>
      </c>
      <c r="F54" s="64" t="s">
        <v>1466</v>
      </c>
      <c r="G54" s="65" t="s">
        <v>1466</v>
      </c>
      <c r="H54" s="66" t="s">
        <v>1466</v>
      </c>
      <c r="I54" s="67" t="s">
        <v>1466</v>
      </c>
      <c r="J54" s="68" t="s">
        <v>1466</v>
      </c>
      <c r="L54" s="83"/>
      <c r="M54" s="85">
        <v>51</v>
      </c>
      <c r="N54" s="99" t="s">
        <v>164</v>
      </c>
      <c r="O54" s="86">
        <v>5.0199999999999996</v>
      </c>
    </row>
    <row r="55" spans="1:15">
      <c r="A55" s="83">
        <v>35</v>
      </c>
      <c r="B55" s="65" t="s">
        <v>171</v>
      </c>
      <c r="C55" s="65" t="s">
        <v>1091</v>
      </c>
      <c r="D55" s="64">
        <v>11.52</v>
      </c>
      <c r="E55" s="63" t="s">
        <v>1466</v>
      </c>
      <c r="F55" s="64" t="s">
        <v>1466</v>
      </c>
      <c r="G55" s="65" t="s">
        <v>1466</v>
      </c>
      <c r="H55" s="66" t="s">
        <v>1466</v>
      </c>
      <c r="I55" s="67" t="s">
        <v>1466</v>
      </c>
      <c r="J55" s="68" t="s">
        <v>1466</v>
      </c>
      <c r="L55" s="83"/>
      <c r="M55" s="85">
        <v>52</v>
      </c>
      <c r="N55" s="99" t="s">
        <v>164</v>
      </c>
      <c r="O55" s="86">
        <v>6.81</v>
      </c>
    </row>
    <row r="56" spans="1:15">
      <c r="A56" s="83">
        <v>36</v>
      </c>
      <c r="B56" s="65" t="s">
        <v>171</v>
      </c>
      <c r="C56" s="65" t="s">
        <v>1091</v>
      </c>
      <c r="D56" s="64">
        <v>11.52</v>
      </c>
      <c r="E56" s="63" t="s">
        <v>1466</v>
      </c>
      <c r="F56" s="64" t="s">
        <v>1466</v>
      </c>
      <c r="G56" s="65" t="s">
        <v>1466</v>
      </c>
      <c r="H56" s="66" t="s">
        <v>1466</v>
      </c>
      <c r="I56" s="67" t="s">
        <v>1466</v>
      </c>
      <c r="J56" s="68" t="s">
        <v>1466</v>
      </c>
      <c r="L56" s="83">
        <v>130</v>
      </c>
      <c r="M56" s="85">
        <v>53</v>
      </c>
      <c r="N56" s="99" t="s">
        <v>164</v>
      </c>
      <c r="O56" s="86">
        <v>6.99</v>
      </c>
    </row>
    <row r="57" spans="1:15">
      <c r="A57" s="83">
        <v>37</v>
      </c>
      <c r="B57" s="65" t="s">
        <v>171</v>
      </c>
      <c r="C57" s="65" t="s">
        <v>1091</v>
      </c>
      <c r="D57" s="64">
        <v>11.52</v>
      </c>
      <c r="E57" s="63" t="s">
        <v>1466</v>
      </c>
      <c r="F57" s="64" t="s">
        <v>1466</v>
      </c>
      <c r="G57" s="65" t="s">
        <v>1466</v>
      </c>
      <c r="H57" s="66" t="s">
        <v>1466</v>
      </c>
      <c r="I57" s="67" t="s">
        <v>1466</v>
      </c>
      <c r="J57" s="68" t="s">
        <v>1466</v>
      </c>
      <c r="L57" s="83">
        <v>137</v>
      </c>
      <c r="M57" s="85">
        <v>54</v>
      </c>
      <c r="N57" s="99" t="s">
        <v>164</v>
      </c>
      <c r="O57" s="86">
        <v>4.99</v>
      </c>
    </row>
    <row r="58" spans="1:15">
      <c r="A58" s="83" t="s">
        <v>1499</v>
      </c>
      <c r="B58" s="65" t="s">
        <v>171</v>
      </c>
      <c r="C58" s="65" t="s">
        <v>1091</v>
      </c>
      <c r="D58" s="64">
        <v>11.52</v>
      </c>
      <c r="E58" s="63" t="s">
        <v>1466</v>
      </c>
      <c r="F58" s="64" t="s">
        <v>1466</v>
      </c>
      <c r="G58" s="65" t="s">
        <v>1466</v>
      </c>
      <c r="H58" s="66" t="s">
        <v>1466</v>
      </c>
      <c r="I58" s="67" t="s">
        <v>1466</v>
      </c>
      <c r="J58" s="68" t="s">
        <v>1466</v>
      </c>
      <c r="L58" s="83">
        <v>138</v>
      </c>
      <c r="M58" s="85">
        <v>55</v>
      </c>
      <c r="N58" s="99" t="s">
        <v>164</v>
      </c>
      <c r="O58" s="86">
        <v>4.74</v>
      </c>
    </row>
    <row r="59" spans="1:15">
      <c r="A59" s="83">
        <v>38</v>
      </c>
      <c r="B59" s="65" t="s">
        <v>171</v>
      </c>
      <c r="C59" s="65" t="s">
        <v>1091</v>
      </c>
      <c r="D59" s="64">
        <v>11.52</v>
      </c>
      <c r="E59" s="63" t="s">
        <v>1466</v>
      </c>
      <c r="F59" s="64" t="s">
        <v>1466</v>
      </c>
      <c r="G59" s="65" t="s">
        <v>1466</v>
      </c>
      <c r="H59" s="66" t="s">
        <v>1466</v>
      </c>
      <c r="I59" s="67" t="s">
        <v>1466</v>
      </c>
      <c r="J59" s="68" t="s">
        <v>1466</v>
      </c>
      <c r="L59" s="83"/>
      <c r="M59" s="85">
        <v>56</v>
      </c>
      <c r="N59" s="99" t="s">
        <v>164</v>
      </c>
      <c r="O59" s="86">
        <v>6.21</v>
      </c>
    </row>
    <row r="60" spans="1:15">
      <c r="A60" s="83" t="s">
        <v>1500</v>
      </c>
      <c r="B60" s="65" t="s">
        <v>171</v>
      </c>
      <c r="C60" s="65" t="s">
        <v>1091</v>
      </c>
      <c r="D60" s="64">
        <v>11.52</v>
      </c>
      <c r="E60" s="63" t="s">
        <v>1466</v>
      </c>
      <c r="F60" s="64" t="s">
        <v>1466</v>
      </c>
      <c r="G60" s="65" t="s">
        <v>1466</v>
      </c>
      <c r="H60" s="66" t="s">
        <v>1466</v>
      </c>
      <c r="I60" s="67" t="s">
        <v>1466</v>
      </c>
      <c r="J60" s="68" t="s">
        <v>1466</v>
      </c>
      <c r="L60" s="83" t="s">
        <v>1501</v>
      </c>
      <c r="M60" s="85">
        <v>57</v>
      </c>
      <c r="N60" s="99" t="s">
        <v>164</v>
      </c>
      <c r="O60" s="86">
        <v>6.06</v>
      </c>
    </row>
    <row r="61" spans="1:15">
      <c r="A61" s="83">
        <v>39</v>
      </c>
      <c r="B61" s="65" t="s">
        <v>171</v>
      </c>
      <c r="C61" s="65" t="s">
        <v>1091</v>
      </c>
      <c r="D61" s="64">
        <v>11.52</v>
      </c>
      <c r="E61" s="63" t="s">
        <v>1466</v>
      </c>
      <c r="F61" s="64" t="s">
        <v>1466</v>
      </c>
      <c r="G61" s="65" t="s">
        <v>1466</v>
      </c>
      <c r="H61" s="66" t="s">
        <v>1466</v>
      </c>
      <c r="I61" s="67" t="s">
        <v>1466</v>
      </c>
      <c r="J61" s="68" t="s">
        <v>1466</v>
      </c>
      <c r="L61" s="83" t="s">
        <v>1502</v>
      </c>
      <c r="M61" s="85">
        <v>58</v>
      </c>
      <c r="N61" s="99" t="s">
        <v>164</v>
      </c>
      <c r="O61" s="86">
        <v>6.03</v>
      </c>
    </row>
    <row r="62" spans="1:15">
      <c r="A62" s="83" t="s">
        <v>1503</v>
      </c>
      <c r="B62" s="65" t="s">
        <v>171</v>
      </c>
      <c r="C62" s="65" t="s">
        <v>1091</v>
      </c>
      <c r="D62" s="64">
        <v>11.52</v>
      </c>
      <c r="E62" s="63" t="s">
        <v>1466</v>
      </c>
      <c r="F62" s="64" t="s">
        <v>1466</v>
      </c>
      <c r="G62" s="65" t="s">
        <v>1466</v>
      </c>
      <c r="H62" s="66" t="s">
        <v>1466</v>
      </c>
      <c r="I62" s="67" t="s">
        <v>1466</v>
      </c>
      <c r="J62" s="68" t="s">
        <v>1466</v>
      </c>
      <c r="L62" s="83" t="s">
        <v>1504</v>
      </c>
      <c r="M62" s="85">
        <v>59</v>
      </c>
      <c r="N62" s="99" t="s">
        <v>164</v>
      </c>
      <c r="O62" s="86">
        <v>6.07</v>
      </c>
    </row>
    <row r="63" spans="1:15">
      <c r="A63" s="83">
        <v>40</v>
      </c>
      <c r="B63" s="65" t="s">
        <v>171</v>
      </c>
      <c r="C63" s="65" t="s">
        <v>1091</v>
      </c>
      <c r="D63" s="64">
        <v>11.52</v>
      </c>
      <c r="E63" s="63" t="s">
        <v>1466</v>
      </c>
      <c r="F63" s="64" t="s">
        <v>1466</v>
      </c>
      <c r="G63" s="65" t="s">
        <v>1466</v>
      </c>
      <c r="H63" s="66" t="s">
        <v>1466</v>
      </c>
      <c r="I63" s="67" t="s">
        <v>1466</v>
      </c>
      <c r="J63" s="68" t="s">
        <v>1466</v>
      </c>
      <c r="L63" s="83" t="s">
        <v>1505</v>
      </c>
      <c r="M63" s="85">
        <v>60</v>
      </c>
      <c r="N63" s="99" t="s">
        <v>164</v>
      </c>
      <c r="O63" s="86">
        <v>6.03</v>
      </c>
    </row>
    <row r="64" spans="1:15">
      <c r="A64" s="83" t="s">
        <v>1506</v>
      </c>
      <c r="B64" s="65" t="s">
        <v>171</v>
      </c>
      <c r="C64" s="65" t="s">
        <v>1091</v>
      </c>
      <c r="D64" s="64">
        <v>11.52</v>
      </c>
      <c r="E64" s="63" t="s">
        <v>1466</v>
      </c>
      <c r="F64" s="64" t="s">
        <v>1466</v>
      </c>
      <c r="G64" s="65" t="s">
        <v>1466</v>
      </c>
      <c r="H64" s="66" t="s">
        <v>1466</v>
      </c>
      <c r="I64" s="67" t="s">
        <v>1466</v>
      </c>
      <c r="J64" s="68" t="s">
        <v>1466</v>
      </c>
      <c r="L64" s="83" t="s">
        <v>1507</v>
      </c>
      <c r="M64" s="85">
        <v>61</v>
      </c>
      <c r="N64" s="99" t="s">
        <v>164</v>
      </c>
      <c r="O64" s="86">
        <v>6.07</v>
      </c>
    </row>
    <row r="65" spans="1:15">
      <c r="A65" s="83">
        <v>41</v>
      </c>
      <c r="B65" s="65" t="s">
        <v>171</v>
      </c>
      <c r="C65" s="76" t="s">
        <v>1092</v>
      </c>
      <c r="D65" s="64">
        <v>13.75</v>
      </c>
      <c r="E65" s="63">
        <v>5</v>
      </c>
      <c r="F65" s="64">
        <v>6.99</v>
      </c>
      <c r="G65" s="65" t="s">
        <v>171</v>
      </c>
      <c r="H65" s="66" t="s">
        <v>1466</v>
      </c>
      <c r="I65" s="67" t="s">
        <v>1466</v>
      </c>
      <c r="J65" s="68" t="s">
        <v>1466</v>
      </c>
      <c r="L65" s="83" t="s">
        <v>1508</v>
      </c>
      <c r="M65" s="85">
        <v>62</v>
      </c>
      <c r="N65" s="99" t="s">
        <v>164</v>
      </c>
      <c r="O65" s="86">
        <v>6.05</v>
      </c>
    </row>
    <row r="66" spans="1:15">
      <c r="A66" s="83">
        <v>42</v>
      </c>
      <c r="B66" s="65" t="s">
        <v>171</v>
      </c>
      <c r="C66" s="65" t="s">
        <v>1092</v>
      </c>
      <c r="D66" s="64">
        <v>13.75</v>
      </c>
      <c r="E66" s="63" t="s">
        <v>1466</v>
      </c>
      <c r="F66" s="64" t="s">
        <v>1466</v>
      </c>
      <c r="G66" s="65" t="s">
        <v>1466</v>
      </c>
      <c r="H66" s="66" t="s">
        <v>1466</v>
      </c>
      <c r="I66" s="67" t="s">
        <v>1466</v>
      </c>
      <c r="J66" s="68" t="s">
        <v>1466</v>
      </c>
      <c r="L66" s="83" t="s">
        <v>1509</v>
      </c>
      <c r="M66" s="85">
        <v>63</v>
      </c>
      <c r="N66" s="99" t="s">
        <v>164</v>
      </c>
      <c r="O66" s="86">
        <v>6.23</v>
      </c>
    </row>
    <row r="67" spans="1:15">
      <c r="A67" s="83">
        <v>43</v>
      </c>
      <c r="B67" s="65" t="s">
        <v>171</v>
      </c>
      <c r="C67" s="65" t="s">
        <v>1092</v>
      </c>
      <c r="D67" s="64">
        <v>13.75</v>
      </c>
      <c r="E67" s="63" t="s">
        <v>1466</v>
      </c>
      <c r="F67" s="64" t="s">
        <v>1466</v>
      </c>
      <c r="G67" s="65" t="s">
        <v>1466</v>
      </c>
      <c r="H67" s="66" t="s">
        <v>1466</v>
      </c>
      <c r="I67" s="67" t="s">
        <v>1466</v>
      </c>
      <c r="J67" s="68" t="s">
        <v>1466</v>
      </c>
      <c r="L67" s="83" t="s">
        <v>1510</v>
      </c>
      <c r="M67" s="85">
        <v>64</v>
      </c>
      <c r="N67" s="99" t="s">
        <v>164</v>
      </c>
      <c r="O67" s="86">
        <v>6.42</v>
      </c>
    </row>
    <row r="68" spans="1:15">
      <c r="A68" s="83">
        <v>44</v>
      </c>
      <c r="B68" s="65" t="s">
        <v>171</v>
      </c>
      <c r="C68" s="65" t="s">
        <v>1092</v>
      </c>
      <c r="D68" s="64">
        <v>13.75</v>
      </c>
      <c r="E68" s="63" t="s">
        <v>1466</v>
      </c>
      <c r="F68" s="64" t="s">
        <v>1466</v>
      </c>
      <c r="G68" s="65" t="s">
        <v>1466</v>
      </c>
      <c r="H68" s="66" t="s">
        <v>1466</v>
      </c>
      <c r="I68" s="67" t="s">
        <v>1466</v>
      </c>
      <c r="J68" s="68" t="s">
        <v>1466</v>
      </c>
      <c r="L68" s="83"/>
      <c r="M68" s="85">
        <v>65</v>
      </c>
      <c r="N68" s="99" t="s">
        <v>164</v>
      </c>
      <c r="O68" s="86">
        <v>7.08</v>
      </c>
    </row>
    <row r="69" spans="1:15">
      <c r="A69" s="83" t="s">
        <v>1511</v>
      </c>
      <c r="B69" s="65" t="s">
        <v>171</v>
      </c>
      <c r="C69" s="65" t="s">
        <v>1092</v>
      </c>
      <c r="D69" s="64">
        <v>13.75</v>
      </c>
      <c r="E69" s="63" t="s">
        <v>1466</v>
      </c>
      <c r="F69" s="64" t="s">
        <v>1466</v>
      </c>
      <c r="G69" s="65" t="s">
        <v>1466</v>
      </c>
      <c r="H69" s="66" t="s">
        <v>1466</v>
      </c>
      <c r="I69" s="67" t="s">
        <v>1466</v>
      </c>
      <c r="J69" s="68" t="s">
        <v>1466</v>
      </c>
      <c r="L69" s="83">
        <v>155</v>
      </c>
      <c r="M69" s="85">
        <v>66</v>
      </c>
      <c r="N69" s="99" t="s">
        <v>164</v>
      </c>
      <c r="O69" s="86">
        <v>9.4499999999999993</v>
      </c>
    </row>
    <row r="70" spans="1:15">
      <c r="A70" s="83">
        <v>45</v>
      </c>
      <c r="B70" s="65" t="s">
        <v>171</v>
      </c>
      <c r="C70" s="65" t="s">
        <v>1091</v>
      </c>
      <c r="D70" s="64">
        <v>11.52</v>
      </c>
      <c r="E70" s="63" t="s">
        <v>1466</v>
      </c>
      <c r="F70" s="64" t="s">
        <v>1466</v>
      </c>
      <c r="G70" s="65" t="s">
        <v>1466</v>
      </c>
      <c r="H70" s="66"/>
      <c r="I70" s="67"/>
      <c r="J70" s="68"/>
      <c r="L70" s="83" t="s">
        <v>1512</v>
      </c>
      <c r="M70" s="85">
        <v>67</v>
      </c>
      <c r="N70" s="99" t="s">
        <v>164</v>
      </c>
      <c r="O70" s="86">
        <v>11.86</v>
      </c>
    </row>
    <row r="71" spans="1:15">
      <c r="A71" s="83">
        <v>46</v>
      </c>
      <c r="B71" s="65" t="s">
        <v>171</v>
      </c>
      <c r="C71" s="65" t="s">
        <v>1091</v>
      </c>
      <c r="D71" s="64">
        <v>11.52</v>
      </c>
      <c r="E71" s="63" t="s">
        <v>1466</v>
      </c>
      <c r="F71" s="64" t="s">
        <v>1466</v>
      </c>
      <c r="G71" s="65" t="s">
        <v>1466</v>
      </c>
      <c r="H71" s="66" t="s">
        <v>1466</v>
      </c>
      <c r="I71" s="67" t="s">
        <v>1466</v>
      </c>
      <c r="J71" s="68" t="s">
        <v>1466</v>
      </c>
      <c r="L71" s="83"/>
      <c r="M71" s="85">
        <v>68</v>
      </c>
      <c r="N71" s="99" t="s">
        <v>164</v>
      </c>
      <c r="O71" s="86">
        <v>5.68</v>
      </c>
    </row>
    <row r="72" spans="1:15">
      <c r="A72" s="83">
        <v>47</v>
      </c>
      <c r="B72" s="65" t="s">
        <v>171</v>
      </c>
      <c r="C72" s="65" t="s">
        <v>1091</v>
      </c>
      <c r="D72" s="64">
        <v>11.52</v>
      </c>
      <c r="E72" s="63">
        <v>12</v>
      </c>
      <c r="F72" s="64">
        <v>5.83</v>
      </c>
      <c r="G72" s="65" t="s">
        <v>171</v>
      </c>
      <c r="H72" s="66" t="s">
        <v>1466</v>
      </c>
      <c r="I72" s="67" t="s">
        <v>1466</v>
      </c>
      <c r="J72" s="68" t="s">
        <v>1466</v>
      </c>
      <c r="L72" s="83"/>
      <c r="M72" s="85">
        <v>69</v>
      </c>
      <c r="N72" s="99" t="s">
        <v>164</v>
      </c>
      <c r="O72" s="86">
        <v>5.68</v>
      </c>
    </row>
    <row r="73" spans="1:15">
      <c r="A73" s="83">
        <v>48</v>
      </c>
      <c r="B73" s="65" t="s">
        <v>171</v>
      </c>
      <c r="C73" s="65" t="s">
        <v>1091</v>
      </c>
      <c r="D73" s="64">
        <v>11.52</v>
      </c>
      <c r="E73" s="63">
        <v>13</v>
      </c>
      <c r="F73" s="64">
        <v>7.42</v>
      </c>
      <c r="G73" s="65" t="s">
        <v>171</v>
      </c>
      <c r="H73" s="66" t="s">
        <v>1466</v>
      </c>
      <c r="I73" s="67" t="s">
        <v>1466</v>
      </c>
      <c r="J73" s="68" t="s">
        <v>1466</v>
      </c>
      <c r="L73" s="83">
        <v>161</v>
      </c>
      <c r="M73" s="85">
        <v>70</v>
      </c>
      <c r="N73" s="99" t="s">
        <v>164</v>
      </c>
      <c r="O73" s="100">
        <v>7.6</v>
      </c>
    </row>
    <row r="74" spans="1:15">
      <c r="A74" s="83">
        <v>49</v>
      </c>
      <c r="B74" s="65" t="s">
        <v>171</v>
      </c>
      <c r="C74" s="65" t="s">
        <v>1092</v>
      </c>
      <c r="D74" s="64">
        <v>13.75</v>
      </c>
      <c r="E74" s="63">
        <v>14</v>
      </c>
      <c r="F74" s="64">
        <v>5.19</v>
      </c>
      <c r="G74" s="65" t="s">
        <v>171</v>
      </c>
      <c r="H74" s="66" t="s">
        <v>1466</v>
      </c>
      <c r="I74" s="67" t="s">
        <v>1466</v>
      </c>
      <c r="J74" s="68" t="s">
        <v>1466</v>
      </c>
      <c r="L74" s="83"/>
      <c r="M74" s="85"/>
      <c r="N74" s="99"/>
      <c r="O74" s="86"/>
    </row>
    <row r="75" spans="1:15">
      <c r="A75" s="83" t="s">
        <v>1513</v>
      </c>
      <c r="B75" s="65" t="s">
        <v>171</v>
      </c>
      <c r="C75" s="65" t="s">
        <v>1092</v>
      </c>
      <c r="D75" s="64">
        <v>13.75</v>
      </c>
      <c r="E75" s="63" t="s">
        <v>1466</v>
      </c>
      <c r="F75" s="64" t="s">
        <v>1466</v>
      </c>
      <c r="G75" s="65" t="s">
        <v>1466</v>
      </c>
      <c r="H75" s="66" t="s">
        <v>1466</v>
      </c>
      <c r="I75" s="67" t="s">
        <v>1466</v>
      </c>
      <c r="J75" s="68" t="s">
        <v>1466</v>
      </c>
      <c r="L75" s="83"/>
      <c r="M75" s="85"/>
      <c r="N75" s="99"/>
      <c r="O75" s="86"/>
    </row>
    <row r="76" spans="1:15" ht="15" thickBot="1">
      <c r="A76" s="83" t="s">
        <v>1514</v>
      </c>
      <c r="B76" s="65" t="s">
        <v>171</v>
      </c>
      <c r="C76" s="65" t="s">
        <v>1092</v>
      </c>
      <c r="D76" s="64">
        <v>13.75</v>
      </c>
      <c r="E76" s="63" t="s">
        <v>1466</v>
      </c>
      <c r="F76" s="64" t="s">
        <v>1466</v>
      </c>
      <c r="G76" s="65" t="s">
        <v>1466</v>
      </c>
      <c r="H76" s="66" t="s">
        <v>1466</v>
      </c>
      <c r="I76" s="67" t="s">
        <v>1466</v>
      </c>
      <c r="J76" s="68" t="s">
        <v>1466</v>
      </c>
      <c r="L76" s="83"/>
      <c r="M76" s="85"/>
      <c r="N76" s="99"/>
      <c r="O76" s="86"/>
    </row>
    <row r="77" spans="1:15">
      <c r="A77" s="83"/>
      <c r="B77" s="65"/>
      <c r="C77" s="65"/>
      <c r="D77" s="64" t="s">
        <v>169</v>
      </c>
      <c r="E77" s="63" t="s">
        <v>1466</v>
      </c>
      <c r="F77" s="64" t="s">
        <v>1466</v>
      </c>
      <c r="G77" s="65" t="s">
        <v>1466</v>
      </c>
      <c r="H77" s="66" t="s">
        <v>1466</v>
      </c>
      <c r="I77" s="67" t="s">
        <v>1466</v>
      </c>
      <c r="J77" s="68" t="s">
        <v>1466</v>
      </c>
      <c r="L77" s="78">
        <v>163</v>
      </c>
      <c r="M77" s="81">
        <v>71</v>
      </c>
      <c r="N77" s="98" t="s">
        <v>217</v>
      </c>
      <c r="O77" s="82">
        <v>9.9499999999999993</v>
      </c>
    </row>
    <row r="78" spans="1:15" ht="15" thickBot="1">
      <c r="A78" s="90"/>
      <c r="B78" s="72"/>
      <c r="C78" s="72"/>
      <c r="D78" s="71"/>
      <c r="E78" s="70" t="s">
        <v>1466</v>
      </c>
      <c r="F78" s="71" t="s">
        <v>1466</v>
      </c>
      <c r="G78" s="72" t="s">
        <v>1466</v>
      </c>
      <c r="H78" s="73" t="s">
        <v>1466</v>
      </c>
      <c r="I78" s="74" t="s">
        <v>1466</v>
      </c>
      <c r="J78" s="75" t="s">
        <v>1466</v>
      </c>
      <c r="L78" s="83"/>
      <c r="M78" s="85">
        <v>72</v>
      </c>
      <c r="N78" s="99" t="s">
        <v>217</v>
      </c>
      <c r="O78" s="86">
        <v>8.5399999999999991</v>
      </c>
    </row>
    <row r="79" spans="1:15">
      <c r="A79" s="78">
        <v>50</v>
      </c>
      <c r="B79" s="61" t="s">
        <v>178</v>
      </c>
      <c r="C79" s="61" t="s">
        <v>1091</v>
      </c>
      <c r="D79" s="60">
        <v>11.52</v>
      </c>
      <c r="E79" s="59" t="s">
        <v>1466</v>
      </c>
      <c r="F79" s="60" t="s">
        <v>1466</v>
      </c>
      <c r="G79" s="61" t="s">
        <v>1466</v>
      </c>
      <c r="H79" s="59" t="s">
        <v>1466</v>
      </c>
      <c r="I79" s="60" t="s">
        <v>1466</v>
      </c>
      <c r="J79" s="62" t="s">
        <v>1466</v>
      </c>
      <c r="L79" s="83"/>
      <c r="M79" s="85">
        <v>73</v>
      </c>
      <c r="N79" s="99" t="s">
        <v>217</v>
      </c>
      <c r="O79" s="86">
        <v>5.31</v>
      </c>
    </row>
    <row r="80" spans="1:15">
      <c r="A80" s="83">
        <v>51</v>
      </c>
      <c r="B80" s="65" t="s">
        <v>178</v>
      </c>
      <c r="C80" s="65" t="s">
        <v>1091</v>
      </c>
      <c r="D80" s="64">
        <v>11.52</v>
      </c>
      <c r="E80" s="63" t="s">
        <v>1466</v>
      </c>
      <c r="F80" s="64" t="s">
        <v>1466</v>
      </c>
      <c r="G80" s="65" t="s">
        <v>1466</v>
      </c>
      <c r="H80" s="66" t="s">
        <v>1466</v>
      </c>
      <c r="I80" s="67" t="s">
        <v>1466</v>
      </c>
      <c r="J80" s="68" t="s">
        <v>1466</v>
      </c>
      <c r="L80" s="83"/>
      <c r="M80" s="85">
        <v>74</v>
      </c>
      <c r="N80" s="99" t="s">
        <v>217</v>
      </c>
      <c r="O80" s="86">
        <v>5.31</v>
      </c>
    </row>
    <row r="81" spans="1:15">
      <c r="A81" s="83">
        <v>52</v>
      </c>
      <c r="B81" s="65" t="s">
        <v>178</v>
      </c>
      <c r="C81" s="76" t="s">
        <v>1091</v>
      </c>
      <c r="D81" s="64">
        <v>11.52</v>
      </c>
      <c r="E81" s="63">
        <v>16</v>
      </c>
      <c r="F81" s="64">
        <v>4.92</v>
      </c>
      <c r="G81" s="65" t="s">
        <v>178</v>
      </c>
      <c r="H81" s="66" t="s">
        <v>1466</v>
      </c>
      <c r="I81" s="67" t="s">
        <v>1466</v>
      </c>
      <c r="J81" s="68" t="s">
        <v>1466</v>
      </c>
      <c r="L81" s="83"/>
      <c r="M81" s="85">
        <v>75</v>
      </c>
      <c r="N81" s="99" t="s">
        <v>217</v>
      </c>
      <c r="O81" s="86">
        <v>5.23</v>
      </c>
    </row>
    <row r="82" spans="1:15">
      <c r="A82" s="83">
        <v>53</v>
      </c>
      <c r="B82" s="65" t="s">
        <v>178</v>
      </c>
      <c r="C82" s="65" t="s">
        <v>1092</v>
      </c>
      <c r="D82" s="64">
        <v>13.75</v>
      </c>
      <c r="E82" s="63">
        <v>17</v>
      </c>
      <c r="F82" s="64">
        <v>4.9400000000000004</v>
      </c>
      <c r="G82" s="65" t="s">
        <v>178</v>
      </c>
      <c r="H82" s="66" t="s">
        <v>1466</v>
      </c>
      <c r="I82" s="67" t="s">
        <v>1466</v>
      </c>
      <c r="J82" s="68" t="s">
        <v>1466</v>
      </c>
      <c r="L82" s="83"/>
      <c r="M82" s="85">
        <v>76</v>
      </c>
      <c r="N82" s="99" t="s">
        <v>217</v>
      </c>
      <c r="O82" s="86">
        <v>6.46</v>
      </c>
    </row>
    <row r="83" spans="1:15">
      <c r="A83" s="83">
        <v>54</v>
      </c>
      <c r="B83" s="65" t="s">
        <v>178</v>
      </c>
      <c r="C83" s="65" t="s">
        <v>1092</v>
      </c>
      <c r="D83" s="64">
        <v>13.75</v>
      </c>
      <c r="E83" s="63" t="s">
        <v>1466</v>
      </c>
      <c r="F83" s="64" t="s">
        <v>1466</v>
      </c>
      <c r="G83" s="65" t="s">
        <v>1466</v>
      </c>
      <c r="H83" s="66" t="s">
        <v>1466</v>
      </c>
      <c r="I83" s="67" t="s">
        <v>1466</v>
      </c>
      <c r="J83" s="68" t="s">
        <v>1466</v>
      </c>
      <c r="L83" s="83"/>
      <c r="M83" s="85">
        <v>77</v>
      </c>
      <c r="N83" s="99" t="s">
        <v>217</v>
      </c>
      <c r="O83" s="86">
        <v>6.62</v>
      </c>
    </row>
    <row r="84" spans="1:15">
      <c r="A84" s="83">
        <v>55</v>
      </c>
      <c r="B84" s="65" t="s">
        <v>178</v>
      </c>
      <c r="C84" s="65" t="s">
        <v>1092</v>
      </c>
      <c r="D84" s="64">
        <v>13.75</v>
      </c>
      <c r="E84" s="63" t="s">
        <v>1466</v>
      </c>
      <c r="F84" s="64" t="s">
        <v>1466</v>
      </c>
      <c r="G84" s="65" t="s">
        <v>1466</v>
      </c>
      <c r="H84" s="66" t="s">
        <v>1466</v>
      </c>
      <c r="I84" s="67" t="s">
        <v>1466</v>
      </c>
      <c r="J84" s="68" t="s">
        <v>1466</v>
      </c>
      <c r="L84" s="83"/>
      <c r="M84" s="85">
        <v>78</v>
      </c>
      <c r="N84" s="99" t="s">
        <v>217</v>
      </c>
      <c r="O84" s="86">
        <v>7.14</v>
      </c>
    </row>
    <row r="85" spans="1:15">
      <c r="A85" s="83">
        <v>56</v>
      </c>
      <c r="B85" s="65" t="s">
        <v>178</v>
      </c>
      <c r="C85" s="65" t="s">
        <v>1092</v>
      </c>
      <c r="D85" s="64">
        <v>13.75</v>
      </c>
      <c r="E85" s="63" t="s">
        <v>1466</v>
      </c>
      <c r="F85" s="64" t="s">
        <v>1466</v>
      </c>
      <c r="G85" s="65" t="s">
        <v>1466</v>
      </c>
      <c r="H85" s="66" t="s">
        <v>1466</v>
      </c>
      <c r="I85" s="67" t="s">
        <v>1466</v>
      </c>
      <c r="J85" s="68" t="s">
        <v>1466</v>
      </c>
      <c r="L85" s="83">
        <v>164</v>
      </c>
      <c r="M85" s="85">
        <v>79</v>
      </c>
      <c r="N85" s="99" t="s">
        <v>217</v>
      </c>
      <c r="O85" s="86">
        <v>6.99</v>
      </c>
    </row>
    <row r="86" spans="1:15">
      <c r="A86" s="83">
        <v>57</v>
      </c>
      <c r="B86" s="65" t="s">
        <v>178</v>
      </c>
      <c r="C86" s="65" t="s">
        <v>1091</v>
      </c>
      <c r="D86" s="64">
        <v>11.52</v>
      </c>
      <c r="E86" s="63" t="s">
        <v>1466</v>
      </c>
      <c r="F86" s="64" t="s">
        <v>1466</v>
      </c>
      <c r="G86" s="65" t="s">
        <v>1466</v>
      </c>
      <c r="H86" s="66" t="s">
        <v>1466</v>
      </c>
      <c r="I86" s="67" t="s">
        <v>1466</v>
      </c>
      <c r="J86" s="68" t="s">
        <v>1466</v>
      </c>
      <c r="L86" s="83">
        <v>171</v>
      </c>
      <c r="M86" s="85">
        <v>80</v>
      </c>
      <c r="N86" s="99" t="s">
        <v>217</v>
      </c>
      <c r="O86" s="86">
        <v>4.99</v>
      </c>
    </row>
    <row r="87" spans="1:15">
      <c r="A87" s="83">
        <v>58</v>
      </c>
      <c r="B87" s="65" t="s">
        <v>178</v>
      </c>
      <c r="C87" s="65" t="s">
        <v>1091</v>
      </c>
      <c r="D87" s="64">
        <v>11.52</v>
      </c>
      <c r="E87" s="63" t="s">
        <v>1466</v>
      </c>
      <c r="F87" s="64" t="s">
        <v>1466</v>
      </c>
      <c r="G87" s="65" t="s">
        <v>1466</v>
      </c>
      <c r="H87" s="66" t="s">
        <v>1466</v>
      </c>
      <c r="I87" s="67" t="s">
        <v>1466</v>
      </c>
      <c r="J87" s="68" t="s">
        <v>1466</v>
      </c>
      <c r="L87" s="83">
        <v>172</v>
      </c>
      <c r="M87" s="85">
        <v>81</v>
      </c>
      <c r="N87" s="99" t="s">
        <v>217</v>
      </c>
      <c r="O87" s="86">
        <v>4.74</v>
      </c>
    </row>
    <row r="88" spans="1:15">
      <c r="A88" s="83">
        <v>59</v>
      </c>
      <c r="B88" s="65" t="s">
        <v>178</v>
      </c>
      <c r="C88" s="87" t="s">
        <v>1091</v>
      </c>
      <c r="D88" s="64">
        <v>11.52</v>
      </c>
      <c r="E88" s="63">
        <v>18</v>
      </c>
      <c r="F88" s="64">
        <v>5.04</v>
      </c>
      <c r="G88" s="65" t="s">
        <v>178</v>
      </c>
      <c r="H88" s="66" t="s">
        <v>1466</v>
      </c>
      <c r="I88" s="67" t="s">
        <v>1466</v>
      </c>
      <c r="J88" s="68" t="s">
        <v>1466</v>
      </c>
      <c r="L88" s="83"/>
      <c r="M88" s="85">
        <v>82</v>
      </c>
      <c r="N88" s="99" t="s">
        <v>217</v>
      </c>
      <c r="O88" s="86">
        <v>7.77</v>
      </c>
    </row>
    <row r="89" spans="1:15">
      <c r="A89" s="83">
        <v>60</v>
      </c>
      <c r="B89" s="65" t="s">
        <v>178</v>
      </c>
      <c r="C89" s="65" t="s">
        <v>1091</v>
      </c>
      <c r="D89" s="64">
        <v>11.52</v>
      </c>
      <c r="E89" s="63" t="s">
        <v>1466</v>
      </c>
      <c r="F89" s="64" t="s">
        <v>1466</v>
      </c>
      <c r="G89" s="65" t="s">
        <v>1466</v>
      </c>
      <c r="H89" s="66" t="s">
        <v>1466</v>
      </c>
      <c r="I89" s="67" t="s">
        <v>1466</v>
      </c>
      <c r="J89" s="68" t="s">
        <v>1466</v>
      </c>
      <c r="L89" s="83" t="s">
        <v>1515</v>
      </c>
      <c r="M89" s="85">
        <v>83</v>
      </c>
      <c r="N89" s="99" t="s">
        <v>217</v>
      </c>
      <c r="O89" s="86">
        <v>8.32</v>
      </c>
    </row>
    <row r="90" spans="1:15">
      <c r="A90" s="83" t="s">
        <v>1516</v>
      </c>
      <c r="B90" s="65" t="s">
        <v>178</v>
      </c>
      <c r="C90" s="65" t="s">
        <v>1091</v>
      </c>
      <c r="D90" s="64">
        <v>11.52</v>
      </c>
      <c r="E90" s="63" t="s">
        <v>1466</v>
      </c>
      <c r="F90" s="64" t="s">
        <v>1466</v>
      </c>
      <c r="G90" s="65" t="s">
        <v>1466</v>
      </c>
      <c r="H90" s="66" t="s">
        <v>1466</v>
      </c>
      <c r="I90" s="67" t="s">
        <v>1466</v>
      </c>
      <c r="J90" s="68" t="s">
        <v>1466</v>
      </c>
      <c r="L90" s="83"/>
      <c r="M90" s="85">
        <v>84</v>
      </c>
      <c r="N90" s="99" t="s">
        <v>217</v>
      </c>
      <c r="O90" s="86">
        <v>5.68</v>
      </c>
    </row>
    <row r="91" spans="1:15">
      <c r="A91" s="83">
        <v>61</v>
      </c>
      <c r="B91" s="65" t="s">
        <v>178</v>
      </c>
      <c r="C91" s="65" t="s">
        <v>1091</v>
      </c>
      <c r="D91" s="64">
        <v>11.52</v>
      </c>
      <c r="E91" s="63" t="s">
        <v>1466</v>
      </c>
      <c r="F91" s="64" t="s">
        <v>1466</v>
      </c>
      <c r="G91" s="65" t="s">
        <v>1466</v>
      </c>
      <c r="H91" s="66" t="s">
        <v>1466</v>
      </c>
      <c r="I91" s="67" t="s">
        <v>1466</v>
      </c>
      <c r="J91" s="68" t="s">
        <v>1466</v>
      </c>
      <c r="L91" s="83"/>
      <c r="M91" s="85">
        <v>85</v>
      </c>
      <c r="N91" s="99" t="s">
        <v>217</v>
      </c>
      <c r="O91" s="86">
        <v>5.68</v>
      </c>
    </row>
    <row r="92" spans="1:15">
      <c r="A92" s="83" t="s">
        <v>1517</v>
      </c>
      <c r="B92" s="65" t="s">
        <v>178</v>
      </c>
      <c r="C92" s="65" t="s">
        <v>1091</v>
      </c>
      <c r="D92" s="64">
        <v>11.52</v>
      </c>
      <c r="E92" s="63" t="s">
        <v>1466</v>
      </c>
      <c r="F92" s="64" t="s">
        <v>1466</v>
      </c>
      <c r="G92" s="65" t="s">
        <v>1466</v>
      </c>
      <c r="H92" s="66" t="s">
        <v>1466</v>
      </c>
      <c r="I92" s="67" t="s">
        <v>1466</v>
      </c>
      <c r="J92" s="68" t="s">
        <v>1466</v>
      </c>
      <c r="L92" s="83"/>
      <c r="M92" s="85">
        <v>86</v>
      </c>
      <c r="N92" s="99" t="s">
        <v>217</v>
      </c>
      <c r="O92" s="86">
        <v>5.17</v>
      </c>
    </row>
    <row r="93" spans="1:15">
      <c r="A93" s="83">
        <v>62</v>
      </c>
      <c r="B93" s="65" t="s">
        <v>178</v>
      </c>
      <c r="C93" s="65" t="s">
        <v>1091</v>
      </c>
      <c r="D93" s="64">
        <v>11.52</v>
      </c>
      <c r="E93" s="63" t="s">
        <v>1466</v>
      </c>
      <c r="F93" s="64" t="s">
        <v>1466</v>
      </c>
      <c r="G93" s="65" t="s">
        <v>1466</v>
      </c>
      <c r="H93" s="66" t="s">
        <v>1466</v>
      </c>
      <c r="I93" s="67" t="s">
        <v>1466</v>
      </c>
      <c r="J93" s="68" t="s">
        <v>1466</v>
      </c>
      <c r="L93" s="83"/>
      <c r="M93" s="85">
        <v>87</v>
      </c>
      <c r="N93" s="99" t="s">
        <v>217</v>
      </c>
      <c r="O93" s="86">
        <v>5.16</v>
      </c>
    </row>
    <row r="94" spans="1:15">
      <c r="A94" s="83" t="s">
        <v>1518</v>
      </c>
      <c r="B94" s="65" t="s">
        <v>178</v>
      </c>
      <c r="C94" s="65" t="s">
        <v>1091</v>
      </c>
      <c r="D94" s="64">
        <v>11.52</v>
      </c>
      <c r="E94" s="63" t="s">
        <v>1466</v>
      </c>
      <c r="F94" s="64" t="s">
        <v>1466</v>
      </c>
      <c r="G94" s="65" t="s">
        <v>1466</v>
      </c>
      <c r="H94" s="66" t="s">
        <v>1466</v>
      </c>
      <c r="I94" s="67" t="s">
        <v>1466</v>
      </c>
      <c r="J94" s="68" t="s">
        <v>1466</v>
      </c>
      <c r="L94" s="83" t="s">
        <v>1519</v>
      </c>
      <c r="M94" s="85">
        <v>88</v>
      </c>
      <c r="N94" s="99" t="s">
        <v>217</v>
      </c>
      <c r="O94" s="86">
        <v>7.27</v>
      </c>
    </row>
    <row r="95" spans="1:15">
      <c r="A95" s="83">
        <v>63</v>
      </c>
      <c r="B95" s="65" t="s">
        <v>178</v>
      </c>
      <c r="C95" s="65" t="s">
        <v>1091</v>
      </c>
      <c r="D95" s="64">
        <v>11.52</v>
      </c>
      <c r="E95" s="63" t="s">
        <v>1466</v>
      </c>
      <c r="F95" s="64" t="s">
        <v>1466</v>
      </c>
      <c r="G95" s="65" t="s">
        <v>1466</v>
      </c>
      <c r="H95" s="66" t="s">
        <v>1466</v>
      </c>
      <c r="I95" s="67" t="s">
        <v>1466</v>
      </c>
      <c r="J95" s="68" t="s">
        <v>1466</v>
      </c>
      <c r="L95" s="83" t="s">
        <v>1520</v>
      </c>
      <c r="M95" s="85">
        <v>89</v>
      </c>
      <c r="N95" s="99" t="s">
        <v>217</v>
      </c>
      <c r="O95" s="86">
        <v>8.57</v>
      </c>
    </row>
    <row r="96" spans="1:15">
      <c r="A96" s="83" t="s">
        <v>1521</v>
      </c>
      <c r="B96" s="65" t="s">
        <v>178</v>
      </c>
      <c r="C96" s="65" t="s">
        <v>1091</v>
      </c>
      <c r="D96" s="64">
        <v>11.52</v>
      </c>
      <c r="E96" s="63" t="s">
        <v>1466</v>
      </c>
      <c r="F96" s="64" t="s">
        <v>1466</v>
      </c>
      <c r="G96" s="65" t="s">
        <v>1466</v>
      </c>
      <c r="H96" s="66" t="s">
        <v>1466</v>
      </c>
      <c r="I96" s="67" t="s">
        <v>1466</v>
      </c>
      <c r="J96" s="68" t="s">
        <v>1466</v>
      </c>
      <c r="L96" s="83"/>
      <c r="M96" s="85">
        <v>90</v>
      </c>
      <c r="N96" s="99" t="s">
        <v>217</v>
      </c>
      <c r="O96" s="86">
        <v>10.220000000000001</v>
      </c>
    </row>
    <row r="97" spans="1:16">
      <c r="A97" s="83">
        <v>64</v>
      </c>
      <c r="B97" s="65" t="s">
        <v>178</v>
      </c>
      <c r="C97" s="65" t="s">
        <v>1091</v>
      </c>
      <c r="D97" s="65">
        <v>11.52</v>
      </c>
      <c r="E97" s="63" t="s">
        <v>1466</v>
      </c>
      <c r="F97" s="64" t="s">
        <v>1466</v>
      </c>
      <c r="G97" s="65" t="s">
        <v>1466</v>
      </c>
      <c r="H97" s="66" t="s">
        <v>1466</v>
      </c>
      <c r="I97" s="67" t="s">
        <v>1466</v>
      </c>
      <c r="J97" s="68" t="s">
        <v>1466</v>
      </c>
      <c r="L97" s="83"/>
      <c r="M97" s="85">
        <v>91</v>
      </c>
      <c r="N97" s="99" t="s">
        <v>217</v>
      </c>
      <c r="O97" s="86">
        <v>6.89</v>
      </c>
    </row>
    <row r="98" spans="1:16" ht="15" thickBot="1">
      <c r="A98" s="83" t="s">
        <v>1522</v>
      </c>
      <c r="B98" s="65" t="s">
        <v>178</v>
      </c>
      <c r="C98" s="65" t="s">
        <v>1091</v>
      </c>
      <c r="D98" s="65">
        <v>11.52</v>
      </c>
      <c r="E98" s="63" t="s">
        <v>1466</v>
      </c>
      <c r="F98" s="64" t="s">
        <v>1466</v>
      </c>
      <c r="G98" s="65" t="s">
        <v>1466</v>
      </c>
      <c r="H98" s="66" t="s">
        <v>1466</v>
      </c>
      <c r="I98" s="67" t="s">
        <v>1466</v>
      </c>
      <c r="J98" s="68" t="s">
        <v>1466</v>
      </c>
      <c r="L98" s="90" t="s">
        <v>1523</v>
      </c>
      <c r="M98" s="91">
        <v>92</v>
      </c>
      <c r="N98" s="97" t="s">
        <v>217</v>
      </c>
      <c r="O98" s="92">
        <v>6.7</v>
      </c>
      <c r="P98" s="117"/>
    </row>
    <row r="99" spans="1:16">
      <c r="A99" s="83">
        <v>65</v>
      </c>
      <c r="B99" s="65" t="s">
        <v>178</v>
      </c>
      <c r="C99" s="65" t="s">
        <v>1091</v>
      </c>
      <c r="D99" s="64">
        <v>11.52</v>
      </c>
      <c r="E99" s="63" t="s">
        <v>1466</v>
      </c>
      <c r="F99" s="64" t="s">
        <v>1466</v>
      </c>
      <c r="G99" s="65" t="s">
        <v>1466</v>
      </c>
      <c r="H99" s="66" t="s">
        <v>1466</v>
      </c>
      <c r="I99" s="67" t="s">
        <v>1466</v>
      </c>
      <c r="J99" s="68" t="s">
        <v>1466</v>
      </c>
      <c r="L99" s="93"/>
      <c r="M99" s="80">
        <v>93</v>
      </c>
      <c r="N99" s="116" t="s">
        <v>217</v>
      </c>
      <c r="O99" s="89">
        <v>4.17</v>
      </c>
      <c r="P99" s="49" t="s">
        <v>1524</v>
      </c>
    </row>
    <row r="100" spans="1:16">
      <c r="A100" s="83" t="s">
        <v>1525</v>
      </c>
      <c r="B100" s="65" t="s">
        <v>178</v>
      </c>
      <c r="C100" s="65" t="s">
        <v>1091</v>
      </c>
      <c r="D100" s="64">
        <v>11.52</v>
      </c>
      <c r="E100" s="63" t="s">
        <v>1466</v>
      </c>
      <c r="F100" s="64" t="s">
        <v>1466</v>
      </c>
      <c r="G100" s="65" t="s">
        <v>1466</v>
      </c>
      <c r="H100" s="66" t="s">
        <v>1466</v>
      </c>
      <c r="I100" s="67" t="s">
        <v>1466</v>
      </c>
      <c r="J100" s="68" t="s">
        <v>1466</v>
      </c>
      <c r="L100" s="83" t="s">
        <v>1526</v>
      </c>
      <c r="M100" s="85">
        <v>94</v>
      </c>
      <c r="N100" s="99" t="s">
        <v>217</v>
      </c>
      <c r="O100" s="86">
        <v>5.48</v>
      </c>
    </row>
    <row r="101" spans="1:16">
      <c r="A101" s="83">
        <v>66</v>
      </c>
      <c r="B101" s="65" t="s">
        <v>178</v>
      </c>
      <c r="C101" s="65" t="s">
        <v>1091</v>
      </c>
      <c r="D101" s="64">
        <v>11.52</v>
      </c>
      <c r="E101" s="63" t="s">
        <v>1466</v>
      </c>
      <c r="F101" s="64" t="s">
        <v>1466</v>
      </c>
      <c r="G101" s="65" t="s">
        <v>1466</v>
      </c>
      <c r="H101" s="66" t="s">
        <v>1466</v>
      </c>
      <c r="I101" s="67" t="s">
        <v>1466</v>
      </c>
      <c r="J101" s="68" t="s">
        <v>1466</v>
      </c>
      <c r="L101" s="83" t="s">
        <v>1527</v>
      </c>
      <c r="M101" s="85">
        <v>95</v>
      </c>
      <c r="N101" s="99" t="s">
        <v>217</v>
      </c>
      <c r="O101" s="86">
        <v>6.13</v>
      </c>
    </row>
    <row r="102" spans="1:16">
      <c r="A102" s="83" t="s">
        <v>1528</v>
      </c>
      <c r="B102" s="65" t="s">
        <v>178</v>
      </c>
      <c r="C102" s="65" t="s">
        <v>1091</v>
      </c>
      <c r="D102" s="64">
        <v>11.52</v>
      </c>
      <c r="E102" s="63" t="s">
        <v>1466</v>
      </c>
      <c r="F102" s="64" t="s">
        <v>1466</v>
      </c>
      <c r="G102" s="65" t="s">
        <v>1466</v>
      </c>
      <c r="H102" s="66" t="s">
        <v>1466</v>
      </c>
      <c r="I102" s="67" t="s">
        <v>1466</v>
      </c>
      <c r="J102" s="68" t="s">
        <v>1466</v>
      </c>
      <c r="L102" s="83" t="s">
        <v>1529</v>
      </c>
      <c r="M102" s="85">
        <v>96</v>
      </c>
      <c r="N102" s="99" t="s">
        <v>217</v>
      </c>
      <c r="O102" s="86">
        <v>6.15</v>
      </c>
    </row>
    <row r="103" spans="1:16">
      <c r="A103" s="83">
        <v>67</v>
      </c>
      <c r="B103" s="65" t="s">
        <v>178</v>
      </c>
      <c r="C103" s="65" t="s">
        <v>1091</v>
      </c>
      <c r="D103" s="64">
        <v>11.52</v>
      </c>
      <c r="E103" s="63" t="s">
        <v>1466</v>
      </c>
      <c r="F103" s="64" t="s">
        <v>1466</v>
      </c>
      <c r="G103" s="65" t="s">
        <v>1466</v>
      </c>
      <c r="H103" s="66" t="s">
        <v>1466</v>
      </c>
      <c r="I103" s="67" t="s">
        <v>1466</v>
      </c>
      <c r="J103" s="68" t="s">
        <v>1466</v>
      </c>
      <c r="L103" s="83" t="s">
        <v>1530</v>
      </c>
      <c r="M103" s="85">
        <v>97</v>
      </c>
      <c r="N103" s="99" t="s">
        <v>217</v>
      </c>
      <c r="O103" s="86">
        <v>5.58</v>
      </c>
    </row>
    <row r="104" spans="1:16">
      <c r="A104" s="83">
        <v>68</v>
      </c>
      <c r="B104" s="65" t="s">
        <v>178</v>
      </c>
      <c r="C104" s="65" t="s">
        <v>1091</v>
      </c>
      <c r="D104" s="64">
        <v>11.52</v>
      </c>
      <c r="E104" s="63" t="s">
        <v>1466</v>
      </c>
      <c r="F104" s="64" t="s">
        <v>1466</v>
      </c>
      <c r="G104" s="65" t="s">
        <v>1466</v>
      </c>
      <c r="H104" s="66" t="s">
        <v>1466</v>
      </c>
      <c r="I104" s="67" t="s">
        <v>1466</v>
      </c>
      <c r="J104" s="68" t="s">
        <v>1466</v>
      </c>
      <c r="L104" s="83" t="s">
        <v>1531</v>
      </c>
      <c r="M104" s="85">
        <v>98</v>
      </c>
      <c r="N104" s="99" t="s">
        <v>217</v>
      </c>
      <c r="O104" s="86">
        <v>5.59</v>
      </c>
    </row>
    <row r="105" spans="1:16">
      <c r="A105" s="83">
        <v>69</v>
      </c>
      <c r="B105" s="65" t="s">
        <v>178</v>
      </c>
      <c r="C105" s="65" t="s">
        <v>1091</v>
      </c>
      <c r="D105" s="64">
        <v>11.52</v>
      </c>
      <c r="E105" s="63" t="s">
        <v>1466</v>
      </c>
      <c r="F105" s="64" t="s">
        <v>1466</v>
      </c>
      <c r="G105" s="65" t="s">
        <v>1466</v>
      </c>
      <c r="H105" s="66" t="s">
        <v>1466</v>
      </c>
      <c r="I105" s="67" t="s">
        <v>1466</v>
      </c>
      <c r="J105" s="68" t="s">
        <v>1466</v>
      </c>
      <c r="L105" s="83" t="s">
        <v>1532</v>
      </c>
      <c r="M105" s="63">
        <v>99</v>
      </c>
      <c r="N105" s="99" t="s">
        <v>217</v>
      </c>
      <c r="O105" s="86">
        <v>7.05</v>
      </c>
    </row>
    <row r="106" spans="1:16">
      <c r="A106" s="83" t="s">
        <v>1533</v>
      </c>
      <c r="B106" s="65" t="s">
        <v>178</v>
      </c>
      <c r="C106" s="65" t="s">
        <v>1091</v>
      </c>
      <c r="D106" s="64">
        <v>11.52</v>
      </c>
      <c r="E106" s="63" t="s">
        <v>1466</v>
      </c>
      <c r="F106" s="64" t="s">
        <v>1466</v>
      </c>
      <c r="G106" s="65" t="s">
        <v>1466</v>
      </c>
      <c r="H106" s="66" t="s">
        <v>1466</v>
      </c>
      <c r="I106" s="67" t="s">
        <v>1466</v>
      </c>
      <c r="J106" s="68" t="s">
        <v>1466</v>
      </c>
      <c r="L106" s="101" t="s">
        <v>1534</v>
      </c>
      <c r="M106" s="65">
        <v>100</v>
      </c>
      <c r="N106" s="65" t="s">
        <v>217</v>
      </c>
      <c r="O106" s="77">
        <v>5.98</v>
      </c>
    </row>
    <row r="107" spans="1:16">
      <c r="A107" s="83">
        <v>70</v>
      </c>
      <c r="B107" s="65" t="s">
        <v>178</v>
      </c>
      <c r="C107" s="65" t="s">
        <v>1091</v>
      </c>
      <c r="D107" s="64">
        <v>11.52</v>
      </c>
      <c r="E107" s="63" t="s">
        <v>1466</v>
      </c>
      <c r="F107" s="64" t="s">
        <v>1466</v>
      </c>
      <c r="G107" s="65" t="s">
        <v>1466</v>
      </c>
      <c r="H107" s="66" t="s">
        <v>1466</v>
      </c>
      <c r="I107" s="67" t="s">
        <v>1466</v>
      </c>
      <c r="J107" s="68" t="s">
        <v>1466</v>
      </c>
      <c r="L107" s="101" t="s">
        <v>1535</v>
      </c>
      <c r="M107" s="65">
        <v>101</v>
      </c>
      <c r="N107" s="65" t="s">
        <v>217</v>
      </c>
      <c r="O107" s="77">
        <v>6.11</v>
      </c>
    </row>
    <row r="108" spans="1:16">
      <c r="A108" s="83" t="s">
        <v>1536</v>
      </c>
      <c r="B108" s="65" t="s">
        <v>178</v>
      </c>
      <c r="C108" s="65" t="s">
        <v>1091</v>
      </c>
      <c r="D108" s="64">
        <v>11.52</v>
      </c>
      <c r="E108" s="63" t="s">
        <v>1466</v>
      </c>
      <c r="F108" s="64" t="s">
        <v>1466</v>
      </c>
      <c r="G108" s="65" t="s">
        <v>1466</v>
      </c>
      <c r="H108" s="66" t="s">
        <v>1466</v>
      </c>
      <c r="I108" s="67" t="s">
        <v>1466</v>
      </c>
      <c r="J108" s="68" t="s">
        <v>1466</v>
      </c>
      <c r="L108" s="101"/>
      <c r="M108" s="65"/>
      <c r="N108" s="65"/>
      <c r="O108" s="77"/>
    </row>
    <row r="109" spans="1:16">
      <c r="A109" s="83">
        <v>71</v>
      </c>
      <c r="B109" s="65" t="s">
        <v>178</v>
      </c>
      <c r="C109" s="65" t="s">
        <v>1091</v>
      </c>
      <c r="D109" s="64">
        <v>11.52</v>
      </c>
      <c r="E109" s="63" t="s">
        <v>1466</v>
      </c>
      <c r="F109" s="64" t="s">
        <v>1466</v>
      </c>
      <c r="G109" s="65" t="s">
        <v>1466</v>
      </c>
      <c r="H109" s="66" t="s">
        <v>1466</v>
      </c>
      <c r="I109" s="67" t="s">
        <v>1466</v>
      </c>
      <c r="J109" s="68" t="s">
        <v>1466</v>
      </c>
      <c r="L109" s="101"/>
      <c r="M109" s="65"/>
      <c r="N109" s="65"/>
      <c r="O109" s="77"/>
    </row>
    <row r="110" spans="1:16" ht="15" thickBot="1">
      <c r="A110" s="83" t="s">
        <v>1537</v>
      </c>
      <c r="B110" s="65" t="s">
        <v>178</v>
      </c>
      <c r="C110" s="65" t="s">
        <v>1091</v>
      </c>
      <c r="D110" s="64">
        <v>11.52</v>
      </c>
      <c r="E110" s="63" t="s">
        <v>1466</v>
      </c>
      <c r="F110" s="64" t="s">
        <v>1466</v>
      </c>
      <c r="G110" s="65" t="s">
        <v>1466</v>
      </c>
      <c r="H110" s="66" t="s">
        <v>1466</v>
      </c>
      <c r="I110" s="67" t="s">
        <v>1466</v>
      </c>
      <c r="J110" s="68" t="s">
        <v>1466</v>
      </c>
      <c r="L110" s="102"/>
      <c r="M110" s="72"/>
      <c r="N110" s="72"/>
      <c r="O110" s="95"/>
    </row>
    <row r="111" spans="1:16">
      <c r="A111" s="83">
        <v>72</v>
      </c>
      <c r="B111" s="65" t="s">
        <v>178</v>
      </c>
      <c r="C111" s="65" t="s">
        <v>1091</v>
      </c>
      <c r="D111" s="64">
        <v>11.52</v>
      </c>
      <c r="E111" s="63" t="s">
        <v>1466</v>
      </c>
      <c r="F111" s="64" t="s">
        <v>1466</v>
      </c>
      <c r="G111" s="65" t="s">
        <v>1466</v>
      </c>
      <c r="H111" s="66" t="s">
        <v>1466</v>
      </c>
      <c r="I111" s="67" t="s">
        <v>1466</v>
      </c>
      <c r="J111" s="68" t="s">
        <v>1466</v>
      </c>
      <c r="L111" s="103"/>
      <c r="M111" s="103"/>
      <c r="N111" s="103"/>
      <c r="O111" s="103"/>
    </row>
    <row r="112" spans="1:16">
      <c r="A112" s="83" t="s">
        <v>1538</v>
      </c>
      <c r="B112" s="65" t="s">
        <v>178</v>
      </c>
      <c r="C112" s="65" t="s">
        <v>1091</v>
      </c>
      <c r="D112" s="64">
        <v>11.52</v>
      </c>
      <c r="E112" s="63" t="s">
        <v>1466</v>
      </c>
      <c r="F112" s="64" t="s">
        <v>1466</v>
      </c>
      <c r="G112" s="65" t="s">
        <v>1466</v>
      </c>
      <c r="H112" s="66" t="s">
        <v>1466</v>
      </c>
      <c r="I112" s="67" t="s">
        <v>1466</v>
      </c>
      <c r="J112" s="68" t="s">
        <v>1466</v>
      </c>
      <c r="L112" s="103"/>
      <c r="M112" s="103"/>
      <c r="N112" s="103"/>
      <c r="O112" s="103"/>
    </row>
    <row r="113" spans="1:15">
      <c r="A113" s="83">
        <v>73</v>
      </c>
      <c r="B113" s="65" t="s">
        <v>178</v>
      </c>
      <c r="C113" s="65" t="s">
        <v>1091</v>
      </c>
      <c r="D113" s="64">
        <v>11.52</v>
      </c>
      <c r="E113" s="63" t="s">
        <v>1466</v>
      </c>
      <c r="F113" s="64" t="s">
        <v>1466</v>
      </c>
      <c r="G113" s="65" t="s">
        <v>1466</v>
      </c>
      <c r="H113" s="66" t="s">
        <v>1466</v>
      </c>
      <c r="I113" s="67" t="s">
        <v>1466</v>
      </c>
      <c r="J113" s="68" t="s">
        <v>1466</v>
      </c>
      <c r="L113" s="103"/>
      <c r="M113" s="103"/>
      <c r="N113" s="103"/>
      <c r="O113" s="103"/>
    </row>
    <row r="114" spans="1:15">
      <c r="A114" s="83" t="s">
        <v>1539</v>
      </c>
      <c r="B114" s="65" t="s">
        <v>178</v>
      </c>
      <c r="C114" s="65" t="s">
        <v>1091</v>
      </c>
      <c r="D114" s="64">
        <v>11.52</v>
      </c>
      <c r="E114" s="63" t="s">
        <v>1466</v>
      </c>
      <c r="F114" s="64" t="s">
        <v>1466</v>
      </c>
      <c r="G114" s="65" t="s">
        <v>1466</v>
      </c>
      <c r="H114" s="66" t="s">
        <v>1466</v>
      </c>
      <c r="I114" s="67" t="s">
        <v>1466</v>
      </c>
      <c r="J114" s="68" t="s">
        <v>1466</v>
      </c>
    </row>
    <row r="115" spans="1:15">
      <c r="A115" s="83">
        <v>74</v>
      </c>
      <c r="B115" s="65" t="s">
        <v>178</v>
      </c>
      <c r="C115" s="65" t="s">
        <v>1091</v>
      </c>
      <c r="D115" s="64">
        <v>11.52</v>
      </c>
      <c r="E115" s="63" t="s">
        <v>1466</v>
      </c>
      <c r="F115" s="64" t="s">
        <v>1466</v>
      </c>
      <c r="G115" s="65" t="s">
        <v>1466</v>
      </c>
      <c r="H115" s="66" t="s">
        <v>1466</v>
      </c>
      <c r="I115" s="67" t="s">
        <v>1466</v>
      </c>
      <c r="J115" s="68" t="s">
        <v>1466</v>
      </c>
    </row>
    <row r="116" spans="1:15">
      <c r="A116" s="83" t="s">
        <v>1540</v>
      </c>
      <c r="B116" s="65" t="s">
        <v>178</v>
      </c>
      <c r="C116" s="65" t="s">
        <v>1091</v>
      </c>
      <c r="D116" s="64">
        <v>11.52</v>
      </c>
      <c r="E116" s="63" t="s">
        <v>1466</v>
      </c>
      <c r="F116" s="64" t="s">
        <v>1466</v>
      </c>
      <c r="G116" s="65" t="s">
        <v>1466</v>
      </c>
      <c r="H116" s="66" t="s">
        <v>1466</v>
      </c>
      <c r="I116" s="67" t="s">
        <v>1466</v>
      </c>
      <c r="J116" s="68" t="s">
        <v>1466</v>
      </c>
    </row>
    <row r="117" spans="1:15">
      <c r="A117" s="83">
        <v>75</v>
      </c>
      <c r="B117" s="65" t="s">
        <v>178</v>
      </c>
      <c r="C117" s="65" t="s">
        <v>1091</v>
      </c>
      <c r="D117" s="64">
        <v>11.52</v>
      </c>
      <c r="E117" s="63" t="s">
        <v>1466</v>
      </c>
      <c r="F117" s="64" t="s">
        <v>1466</v>
      </c>
      <c r="G117" s="65" t="s">
        <v>1466</v>
      </c>
      <c r="H117" s="66" t="s">
        <v>1466</v>
      </c>
      <c r="I117" s="67" t="s">
        <v>1466</v>
      </c>
      <c r="J117" s="68" t="s">
        <v>1466</v>
      </c>
    </row>
    <row r="118" spans="1:15">
      <c r="A118" s="83" t="s">
        <v>1541</v>
      </c>
      <c r="B118" s="65" t="s">
        <v>178</v>
      </c>
      <c r="C118" s="65" t="s">
        <v>1091</v>
      </c>
      <c r="D118" s="64">
        <v>11.52</v>
      </c>
      <c r="E118" s="63" t="s">
        <v>1466</v>
      </c>
      <c r="F118" s="64" t="s">
        <v>1466</v>
      </c>
      <c r="G118" s="65" t="s">
        <v>1466</v>
      </c>
      <c r="H118" s="66" t="s">
        <v>1466</v>
      </c>
      <c r="I118" s="67" t="s">
        <v>1466</v>
      </c>
      <c r="J118" s="68" t="s">
        <v>1466</v>
      </c>
    </row>
    <row r="119" spans="1:15">
      <c r="A119" s="83">
        <v>76</v>
      </c>
      <c r="B119" s="65" t="s">
        <v>178</v>
      </c>
      <c r="C119" s="65" t="s">
        <v>1091</v>
      </c>
      <c r="D119" s="64">
        <v>11.52</v>
      </c>
      <c r="E119" s="63" t="s">
        <v>1466</v>
      </c>
      <c r="F119" s="64" t="s">
        <v>1466</v>
      </c>
      <c r="G119" s="65" t="s">
        <v>1466</v>
      </c>
      <c r="H119" s="66" t="s">
        <v>1466</v>
      </c>
      <c r="I119" s="67" t="s">
        <v>1466</v>
      </c>
      <c r="J119" s="68" t="s">
        <v>1466</v>
      </c>
    </row>
    <row r="120" spans="1:15">
      <c r="A120" s="83" t="s">
        <v>1542</v>
      </c>
      <c r="B120" s="65" t="s">
        <v>178</v>
      </c>
      <c r="C120" s="65" t="s">
        <v>1091</v>
      </c>
      <c r="D120" s="64">
        <v>11.52</v>
      </c>
      <c r="E120" s="63" t="s">
        <v>1466</v>
      </c>
      <c r="F120" s="64" t="s">
        <v>1466</v>
      </c>
      <c r="G120" s="65" t="s">
        <v>1466</v>
      </c>
      <c r="H120" s="66" t="s">
        <v>1466</v>
      </c>
      <c r="I120" s="67" t="s">
        <v>1466</v>
      </c>
      <c r="J120" s="68" t="s">
        <v>1466</v>
      </c>
    </row>
    <row r="121" spans="1:15">
      <c r="A121" s="83">
        <v>77</v>
      </c>
      <c r="B121" s="65" t="s">
        <v>178</v>
      </c>
      <c r="C121" s="65" t="s">
        <v>1091</v>
      </c>
      <c r="D121" s="64">
        <v>11.52</v>
      </c>
      <c r="E121" s="63" t="s">
        <v>1466</v>
      </c>
      <c r="F121" s="64" t="s">
        <v>1466</v>
      </c>
      <c r="G121" s="65" t="s">
        <v>1466</v>
      </c>
      <c r="H121" s="66" t="s">
        <v>1466</v>
      </c>
      <c r="I121" s="67" t="s">
        <v>1466</v>
      </c>
      <c r="J121" s="68" t="s">
        <v>1466</v>
      </c>
    </row>
    <row r="122" spans="1:15">
      <c r="A122" s="83" t="s">
        <v>1543</v>
      </c>
      <c r="B122" s="65" t="s">
        <v>178</v>
      </c>
      <c r="C122" s="65" t="s">
        <v>1091</v>
      </c>
      <c r="D122" s="64">
        <v>11.52</v>
      </c>
      <c r="E122" s="63" t="s">
        <v>1466</v>
      </c>
      <c r="F122" s="64" t="s">
        <v>1466</v>
      </c>
      <c r="G122" s="65" t="s">
        <v>1466</v>
      </c>
      <c r="H122" s="66" t="s">
        <v>1466</v>
      </c>
      <c r="I122" s="67" t="s">
        <v>1466</v>
      </c>
      <c r="J122" s="68" t="s">
        <v>1466</v>
      </c>
    </row>
    <row r="123" spans="1:15">
      <c r="A123" s="83">
        <v>78</v>
      </c>
      <c r="B123" s="65" t="s">
        <v>178</v>
      </c>
      <c r="C123" s="65" t="s">
        <v>1091</v>
      </c>
      <c r="D123" s="64">
        <v>11.52</v>
      </c>
      <c r="E123" s="63" t="s">
        <v>1466</v>
      </c>
      <c r="F123" s="64" t="s">
        <v>1466</v>
      </c>
      <c r="G123" s="65" t="s">
        <v>1466</v>
      </c>
      <c r="H123" s="66" t="s">
        <v>1466</v>
      </c>
      <c r="I123" s="67" t="s">
        <v>1466</v>
      </c>
      <c r="J123" s="68" t="s">
        <v>1466</v>
      </c>
    </row>
    <row r="124" spans="1:15">
      <c r="A124" s="83" t="s">
        <v>1544</v>
      </c>
      <c r="B124" s="65" t="s">
        <v>178</v>
      </c>
      <c r="C124" s="65" t="s">
        <v>1091</v>
      </c>
      <c r="D124" s="64">
        <v>11.52</v>
      </c>
      <c r="E124" s="63" t="s">
        <v>1466</v>
      </c>
      <c r="F124" s="64" t="s">
        <v>1466</v>
      </c>
      <c r="G124" s="65" t="s">
        <v>1466</v>
      </c>
      <c r="H124" s="66" t="s">
        <v>1466</v>
      </c>
      <c r="I124" s="67" t="s">
        <v>1466</v>
      </c>
      <c r="J124" s="68" t="s">
        <v>1466</v>
      </c>
    </row>
    <row r="125" spans="1:15">
      <c r="A125" s="83">
        <v>79</v>
      </c>
      <c r="B125" s="65" t="s">
        <v>178</v>
      </c>
      <c r="C125" s="65" t="s">
        <v>1091</v>
      </c>
      <c r="D125" s="64">
        <v>11.52</v>
      </c>
      <c r="E125" s="63" t="s">
        <v>1466</v>
      </c>
      <c r="F125" s="64" t="s">
        <v>1466</v>
      </c>
      <c r="G125" s="65" t="s">
        <v>1466</v>
      </c>
      <c r="H125" s="66" t="s">
        <v>1466</v>
      </c>
      <c r="I125" s="67" t="s">
        <v>1466</v>
      </c>
      <c r="J125" s="68" t="s">
        <v>1466</v>
      </c>
    </row>
    <row r="126" spans="1:15">
      <c r="A126" s="83">
        <v>80</v>
      </c>
      <c r="B126" s="65" t="s">
        <v>178</v>
      </c>
      <c r="C126" s="65" t="s">
        <v>1091</v>
      </c>
      <c r="D126" s="64">
        <v>11.52</v>
      </c>
      <c r="E126" s="63" t="s">
        <v>1466</v>
      </c>
      <c r="F126" s="64" t="s">
        <v>1466</v>
      </c>
      <c r="G126" s="65" t="s">
        <v>1466</v>
      </c>
      <c r="H126" s="66" t="s">
        <v>1466</v>
      </c>
      <c r="I126" s="67" t="s">
        <v>1466</v>
      </c>
      <c r="J126" s="68" t="s">
        <v>1466</v>
      </c>
    </row>
    <row r="127" spans="1:15">
      <c r="A127" s="83">
        <v>81</v>
      </c>
      <c r="B127" s="65" t="s">
        <v>178</v>
      </c>
      <c r="C127" s="65" t="s">
        <v>1091</v>
      </c>
      <c r="D127" s="64">
        <v>11.52</v>
      </c>
      <c r="E127" s="63" t="s">
        <v>1466</v>
      </c>
      <c r="F127" s="64" t="s">
        <v>1466</v>
      </c>
      <c r="G127" s="65" t="s">
        <v>1466</v>
      </c>
      <c r="H127" s="66" t="s">
        <v>1466</v>
      </c>
      <c r="I127" s="67" t="s">
        <v>1466</v>
      </c>
      <c r="J127" s="68" t="s">
        <v>1466</v>
      </c>
    </row>
    <row r="128" spans="1:15">
      <c r="A128" s="83">
        <v>82</v>
      </c>
      <c r="B128" s="65" t="s">
        <v>178</v>
      </c>
      <c r="C128" s="65" t="s">
        <v>1091</v>
      </c>
      <c r="D128" s="64">
        <v>11.52</v>
      </c>
      <c r="E128" s="63" t="s">
        <v>1466</v>
      </c>
      <c r="F128" s="64" t="s">
        <v>1466</v>
      </c>
      <c r="G128" s="65" t="s">
        <v>1466</v>
      </c>
      <c r="H128" s="66" t="s">
        <v>1466</v>
      </c>
      <c r="I128" s="67" t="s">
        <v>1466</v>
      </c>
      <c r="J128" s="68" t="s">
        <v>1466</v>
      </c>
    </row>
    <row r="129" spans="1:10">
      <c r="A129" s="83">
        <v>83</v>
      </c>
      <c r="B129" s="65" t="s">
        <v>178</v>
      </c>
      <c r="C129" s="65" t="s">
        <v>1091</v>
      </c>
      <c r="D129" s="64">
        <v>11.52</v>
      </c>
      <c r="E129" s="63" t="s">
        <v>1466</v>
      </c>
      <c r="F129" s="64" t="s">
        <v>1466</v>
      </c>
      <c r="G129" s="65" t="s">
        <v>1466</v>
      </c>
      <c r="H129" s="66" t="s">
        <v>1466</v>
      </c>
      <c r="I129" s="67" t="s">
        <v>1466</v>
      </c>
      <c r="J129" s="68" t="s">
        <v>1466</v>
      </c>
    </row>
    <row r="130" spans="1:10">
      <c r="A130" s="83">
        <v>84</v>
      </c>
      <c r="B130" s="65" t="s">
        <v>178</v>
      </c>
      <c r="C130" s="65" t="s">
        <v>1091</v>
      </c>
      <c r="D130" s="64">
        <v>11.52</v>
      </c>
      <c r="E130" s="63" t="s">
        <v>1466</v>
      </c>
      <c r="F130" s="64" t="s">
        <v>1466</v>
      </c>
      <c r="G130" s="65" t="s">
        <v>1466</v>
      </c>
      <c r="H130" s="66" t="s">
        <v>1466</v>
      </c>
      <c r="I130" s="67" t="s">
        <v>1466</v>
      </c>
      <c r="J130" s="68" t="s">
        <v>1466</v>
      </c>
    </row>
    <row r="131" spans="1:10">
      <c r="A131" s="83">
        <v>85</v>
      </c>
      <c r="B131" s="65" t="s">
        <v>178</v>
      </c>
      <c r="C131" s="65" t="s">
        <v>1091</v>
      </c>
      <c r="D131" s="64">
        <v>11.52</v>
      </c>
      <c r="E131" s="63" t="s">
        <v>1466</v>
      </c>
      <c r="F131" s="64" t="s">
        <v>1466</v>
      </c>
      <c r="G131" s="65" t="s">
        <v>1466</v>
      </c>
      <c r="H131" s="66" t="s">
        <v>1466</v>
      </c>
      <c r="I131" s="67" t="s">
        <v>1466</v>
      </c>
      <c r="J131" s="68" t="s">
        <v>1466</v>
      </c>
    </row>
    <row r="132" spans="1:10">
      <c r="A132" s="83" t="s">
        <v>1545</v>
      </c>
      <c r="B132" s="65" t="s">
        <v>178</v>
      </c>
      <c r="C132" s="65" t="s">
        <v>1091</v>
      </c>
      <c r="D132" s="64">
        <v>11.52</v>
      </c>
      <c r="E132" s="63" t="s">
        <v>1466</v>
      </c>
      <c r="F132" s="64" t="s">
        <v>1466</v>
      </c>
      <c r="G132" s="65" t="s">
        <v>1466</v>
      </c>
      <c r="H132" s="66" t="s">
        <v>1466</v>
      </c>
      <c r="I132" s="67" t="s">
        <v>1466</v>
      </c>
      <c r="J132" s="68" t="s">
        <v>1466</v>
      </c>
    </row>
    <row r="133" spans="1:10">
      <c r="A133" s="83">
        <v>86</v>
      </c>
      <c r="B133" s="65" t="s">
        <v>178</v>
      </c>
      <c r="C133" s="65" t="s">
        <v>1091</v>
      </c>
      <c r="D133" s="64">
        <v>11.52</v>
      </c>
      <c r="E133" s="63" t="s">
        <v>1466</v>
      </c>
      <c r="F133" s="64" t="s">
        <v>1466</v>
      </c>
      <c r="G133" s="65" t="s">
        <v>1466</v>
      </c>
      <c r="H133" s="66" t="s">
        <v>1466</v>
      </c>
      <c r="I133" s="67" t="s">
        <v>1466</v>
      </c>
      <c r="J133" s="68" t="s">
        <v>1466</v>
      </c>
    </row>
    <row r="134" spans="1:10">
      <c r="A134" s="83" t="s">
        <v>1546</v>
      </c>
      <c r="B134" s="65" t="s">
        <v>178</v>
      </c>
      <c r="C134" s="65" t="s">
        <v>1091</v>
      </c>
      <c r="D134" s="64">
        <v>11.52</v>
      </c>
      <c r="E134" s="63" t="s">
        <v>1466</v>
      </c>
      <c r="F134" s="64" t="s">
        <v>1466</v>
      </c>
      <c r="G134" s="65" t="s">
        <v>1466</v>
      </c>
      <c r="H134" s="66" t="s">
        <v>1466</v>
      </c>
      <c r="I134" s="67" t="s">
        <v>1466</v>
      </c>
      <c r="J134" s="68" t="s">
        <v>1466</v>
      </c>
    </row>
    <row r="135" spans="1:10">
      <c r="A135" s="83">
        <v>87</v>
      </c>
      <c r="B135" s="65" t="s">
        <v>178</v>
      </c>
      <c r="C135" s="65" t="s">
        <v>1091</v>
      </c>
      <c r="D135" s="64">
        <v>11.52</v>
      </c>
      <c r="E135" s="63" t="s">
        <v>1466</v>
      </c>
      <c r="F135" s="64" t="s">
        <v>1466</v>
      </c>
      <c r="G135" s="65" t="s">
        <v>1466</v>
      </c>
      <c r="H135" s="66" t="s">
        <v>1466</v>
      </c>
      <c r="I135" s="67" t="s">
        <v>1466</v>
      </c>
      <c r="J135" s="68" t="s">
        <v>1466</v>
      </c>
    </row>
    <row r="136" spans="1:10">
      <c r="A136" s="83" t="s">
        <v>1547</v>
      </c>
      <c r="B136" s="65" t="s">
        <v>178</v>
      </c>
      <c r="C136" s="65" t="s">
        <v>1091</v>
      </c>
      <c r="D136" s="64">
        <v>11.52</v>
      </c>
      <c r="E136" s="63" t="s">
        <v>1466</v>
      </c>
      <c r="F136" s="64" t="s">
        <v>1466</v>
      </c>
      <c r="G136" s="65" t="s">
        <v>1466</v>
      </c>
      <c r="H136" s="66" t="s">
        <v>1466</v>
      </c>
      <c r="I136" s="67" t="s">
        <v>1466</v>
      </c>
      <c r="J136" s="68" t="s">
        <v>1466</v>
      </c>
    </row>
    <row r="137" spans="1:10">
      <c r="A137" s="83">
        <v>88</v>
      </c>
      <c r="B137" s="65" t="s">
        <v>178</v>
      </c>
      <c r="C137" s="65" t="s">
        <v>1091</v>
      </c>
      <c r="D137" s="64">
        <v>11.52</v>
      </c>
      <c r="E137" s="63">
        <v>20</v>
      </c>
      <c r="F137" s="64">
        <v>11.92</v>
      </c>
      <c r="G137" s="65" t="s">
        <v>178</v>
      </c>
      <c r="H137" s="66" t="s">
        <v>1466</v>
      </c>
      <c r="I137" s="67" t="s">
        <v>1466</v>
      </c>
      <c r="J137" s="68" t="s">
        <v>1466</v>
      </c>
    </row>
    <row r="138" spans="1:10">
      <c r="A138" s="83" t="s">
        <v>1548</v>
      </c>
      <c r="B138" s="65" t="s">
        <v>178</v>
      </c>
      <c r="C138" s="65" t="s">
        <v>1091</v>
      </c>
      <c r="D138" s="64">
        <v>11.52</v>
      </c>
      <c r="E138" s="63">
        <v>21</v>
      </c>
      <c r="F138" s="64">
        <v>7.08</v>
      </c>
      <c r="G138" s="65" t="s">
        <v>178</v>
      </c>
      <c r="H138" s="66" t="s">
        <v>1466</v>
      </c>
      <c r="I138" s="67" t="s">
        <v>1466</v>
      </c>
      <c r="J138" s="68" t="s">
        <v>1466</v>
      </c>
    </row>
    <row r="139" spans="1:10">
      <c r="A139" s="83">
        <v>89</v>
      </c>
      <c r="B139" s="65" t="s">
        <v>178</v>
      </c>
      <c r="C139" s="65" t="s">
        <v>1092</v>
      </c>
      <c r="D139" s="64">
        <v>13.75</v>
      </c>
      <c r="E139" s="63" t="s">
        <v>1466</v>
      </c>
      <c r="F139" s="64" t="s">
        <v>1466</v>
      </c>
      <c r="G139" s="65" t="s">
        <v>1466</v>
      </c>
      <c r="H139" s="66" t="s">
        <v>1466</v>
      </c>
      <c r="I139" s="67" t="s">
        <v>1466</v>
      </c>
      <c r="J139" s="68" t="s">
        <v>1466</v>
      </c>
    </row>
    <row r="140" spans="1:10">
      <c r="A140" s="83">
        <v>90</v>
      </c>
      <c r="B140" s="65" t="s">
        <v>178</v>
      </c>
      <c r="C140" s="65" t="s">
        <v>1092</v>
      </c>
      <c r="D140" s="64">
        <v>13.75</v>
      </c>
      <c r="E140" s="63" t="s">
        <v>1466</v>
      </c>
      <c r="F140" s="64" t="s">
        <v>1466</v>
      </c>
      <c r="G140" s="65" t="s">
        <v>1466</v>
      </c>
      <c r="H140" s="66" t="s">
        <v>1466</v>
      </c>
      <c r="I140" s="67" t="s">
        <v>1466</v>
      </c>
      <c r="J140" s="68" t="s">
        <v>1466</v>
      </c>
    </row>
    <row r="141" spans="1:10">
      <c r="A141" s="83">
        <v>91</v>
      </c>
      <c r="B141" s="65" t="s">
        <v>178</v>
      </c>
      <c r="C141" s="65" t="s">
        <v>1092</v>
      </c>
      <c r="D141" s="64">
        <v>13.75</v>
      </c>
      <c r="E141" s="63" t="s">
        <v>1466</v>
      </c>
      <c r="F141" s="64" t="s">
        <v>1466</v>
      </c>
      <c r="G141" s="65" t="s">
        <v>1466</v>
      </c>
      <c r="H141" s="66" t="s">
        <v>1466</v>
      </c>
      <c r="I141" s="67" t="s">
        <v>1466</v>
      </c>
      <c r="J141" s="68" t="s">
        <v>1466</v>
      </c>
    </row>
    <row r="142" spans="1:10">
      <c r="A142" s="83" t="s">
        <v>1549</v>
      </c>
      <c r="B142" s="65" t="s">
        <v>178</v>
      </c>
      <c r="C142" s="65" t="s">
        <v>1091</v>
      </c>
      <c r="D142" s="64">
        <v>11.52</v>
      </c>
      <c r="E142" s="63" t="s">
        <v>1466</v>
      </c>
      <c r="F142" s="64" t="s">
        <v>1466</v>
      </c>
      <c r="G142" s="65" t="s">
        <v>1466</v>
      </c>
      <c r="H142" s="66" t="s">
        <v>1466</v>
      </c>
      <c r="I142" s="67" t="s">
        <v>1466</v>
      </c>
      <c r="J142" s="68" t="s">
        <v>1466</v>
      </c>
    </row>
    <row r="143" spans="1:10">
      <c r="A143" s="83">
        <v>92</v>
      </c>
      <c r="B143" s="65" t="s">
        <v>178</v>
      </c>
      <c r="C143" s="65" t="s">
        <v>1091</v>
      </c>
      <c r="D143" s="64">
        <v>11.52</v>
      </c>
      <c r="E143" s="63">
        <v>28</v>
      </c>
      <c r="F143" s="64">
        <v>8.33</v>
      </c>
      <c r="G143" s="65" t="s">
        <v>178</v>
      </c>
      <c r="H143" s="66" t="s">
        <v>1466</v>
      </c>
      <c r="I143" s="67" t="s">
        <v>1466</v>
      </c>
      <c r="J143" s="68" t="s">
        <v>1466</v>
      </c>
    </row>
    <row r="144" spans="1:10">
      <c r="A144" s="83">
        <v>93</v>
      </c>
      <c r="B144" s="65" t="s">
        <v>178</v>
      </c>
      <c r="C144" s="65" t="s">
        <v>1091</v>
      </c>
      <c r="D144" s="64">
        <v>11.52</v>
      </c>
      <c r="E144" s="63" t="s">
        <v>1466</v>
      </c>
      <c r="F144" s="64" t="s">
        <v>1466</v>
      </c>
      <c r="G144" s="65" t="s">
        <v>1466</v>
      </c>
      <c r="H144" s="66" t="s">
        <v>1466</v>
      </c>
      <c r="I144" s="67" t="s">
        <v>1466</v>
      </c>
      <c r="J144" s="68" t="s">
        <v>1466</v>
      </c>
    </row>
    <row r="145" spans="1:10">
      <c r="A145" s="83">
        <v>94</v>
      </c>
      <c r="B145" s="65" t="s">
        <v>178</v>
      </c>
      <c r="C145" s="65" t="s">
        <v>1091</v>
      </c>
      <c r="D145" s="64">
        <v>11.52</v>
      </c>
      <c r="E145" s="63">
        <v>29</v>
      </c>
      <c r="F145" s="64">
        <v>7.7</v>
      </c>
      <c r="G145" s="65" t="s">
        <v>178</v>
      </c>
      <c r="H145" s="66" t="s">
        <v>1466</v>
      </c>
      <c r="I145" s="67" t="s">
        <v>1466</v>
      </c>
      <c r="J145" s="68" t="s">
        <v>1466</v>
      </c>
    </row>
    <row r="146" spans="1:10">
      <c r="A146" s="83">
        <v>95</v>
      </c>
      <c r="B146" s="65" t="s">
        <v>178</v>
      </c>
      <c r="C146" s="65" t="s">
        <v>1091</v>
      </c>
      <c r="D146" s="64">
        <v>11.52</v>
      </c>
      <c r="E146" s="63" t="s">
        <v>1466</v>
      </c>
      <c r="F146" s="64" t="s">
        <v>1466</v>
      </c>
      <c r="G146" s="65" t="s">
        <v>1466</v>
      </c>
      <c r="H146" s="66" t="s">
        <v>1466</v>
      </c>
      <c r="I146" s="67" t="s">
        <v>1466</v>
      </c>
      <c r="J146" s="68" t="s">
        <v>1466</v>
      </c>
    </row>
    <row r="147" spans="1:10">
      <c r="A147" s="83" t="s">
        <v>1480</v>
      </c>
      <c r="B147" s="65" t="s">
        <v>178</v>
      </c>
      <c r="C147" s="65" t="s">
        <v>1091</v>
      </c>
      <c r="D147" s="64">
        <v>11.52</v>
      </c>
      <c r="E147" s="63">
        <v>30</v>
      </c>
      <c r="F147" s="64">
        <v>13.03</v>
      </c>
      <c r="G147" s="65" t="s">
        <v>178</v>
      </c>
      <c r="H147" s="66" t="s">
        <v>1466</v>
      </c>
      <c r="I147" s="67" t="s">
        <v>1466</v>
      </c>
      <c r="J147" s="68" t="s">
        <v>1466</v>
      </c>
    </row>
    <row r="148" spans="1:10">
      <c r="A148" s="83">
        <v>96</v>
      </c>
      <c r="B148" s="65" t="s">
        <v>178</v>
      </c>
      <c r="C148" s="65" t="s">
        <v>1091</v>
      </c>
      <c r="D148" s="64">
        <v>11.52</v>
      </c>
      <c r="E148" s="63" t="s">
        <v>1466</v>
      </c>
      <c r="F148" s="64" t="s">
        <v>1466</v>
      </c>
      <c r="G148" s="65" t="s">
        <v>1466</v>
      </c>
      <c r="H148" s="66" t="s">
        <v>1466</v>
      </c>
      <c r="I148" s="67" t="s">
        <v>1466</v>
      </c>
      <c r="J148" s="68" t="s">
        <v>1466</v>
      </c>
    </row>
    <row r="149" spans="1:10">
      <c r="A149" s="83" t="s">
        <v>1481</v>
      </c>
      <c r="B149" s="65" t="s">
        <v>178</v>
      </c>
      <c r="C149" s="65" t="s">
        <v>1092</v>
      </c>
      <c r="D149" s="64">
        <v>13.75</v>
      </c>
      <c r="E149" s="63" t="s">
        <v>1466</v>
      </c>
      <c r="F149" s="64" t="s">
        <v>1466</v>
      </c>
      <c r="G149" s="65" t="s">
        <v>1466</v>
      </c>
      <c r="H149" s="66" t="s">
        <v>1466</v>
      </c>
      <c r="I149" s="67" t="s">
        <v>1466</v>
      </c>
      <c r="J149" s="68" t="s">
        <v>1466</v>
      </c>
    </row>
    <row r="150" spans="1:10">
      <c r="A150" s="83" t="s">
        <v>1550</v>
      </c>
      <c r="B150" s="65" t="s">
        <v>178</v>
      </c>
      <c r="C150" s="65" t="s">
        <v>1092</v>
      </c>
      <c r="D150" s="64">
        <v>13.75</v>
      </c>
      <c r="E150" s="63" t="s">
        <v>1466</v>
      </c>
      <c r="F150" s="64" t="s">
        <v>1466</v>
      </c>
      <c r="G150" s="65" t="s">
        <v>1466</v>
      </c>
      <c r="H150" s="66" t="s">
        <v>1466</v>
      </c>
      <c r="I150" s="67" t="s">
        <v>1466</v>
      </c>
      <c r="J150" s="68" t="s">
        <v>1466</v>
      </c>
    </row>
    <row r="151" spans="1:10" ht="15" thickBot="1">
      <c r="A151" s="83" t="s">
        <v>1551</v>
      </c>
      <c r="B151" s="65" t="s">
        <v>178</v>
      </c>
      <c r="C151" s="65" t="s">
        <v>1092</v>
      </c>
      <c r="D151" s="64">
        <v>13.75</v>
      </c>
      <c r="E151" s="70" t="s">
        <v>1466</v>
      </c>
      <c r="F151" s="71" t="s">
        <v>1466</v>
      </c>
      <c r="G151" s="72" t="s">
        <v>1466</v>
      </c>
      <c r="H151" s="73" t="s">
        <v>1466</v>
      </c>
      <c r="I151" s="74" t="s">
        <v>1466</v>
      </c>
      <c r="J151" s="75" t="s">
        <v>1466</v>
      </c>
    </row>
    <row r="152" spans="1:10">
      <c r="A152" s="78">
        <v>97</v>
      </c>
      <c r="B152" s="61" t="s">
        <v>221</v>
      </c>
      <c r="C152" s="61" t="s">
        <v>1091</v>
      </c>
      <c r="D152" s="60">
        <v>11.52</v>
      </c>
      <c r="E152" s="59">
        <v>32</v>
      </c>
      <c r="F152" s="60">
        <v>6.88</v>
      </c>
      <c r="G152" s="61" t="s">
        <v>221</v>
      </c>
      <c r="H152" s="59" t="s">
        <v>1466</v>
      </c>
      <c r="I152" s="60" t="s">
        <v>1466</v>
      </c>
      <c r="J152" s="62" t="s">
        <v>1466</v>
      </c>
    </row>
    <row r="153" spans="1:10">
      <c r="A153" s="83" t="s">
        <v>1552</v>
      </c>
      <c r="B153" s="65" t="s">
        <v>221</v>
      </c>
      <c r="C153" s="65" t="s">
        <v>1091</v>
      </c>
      <c r="D153" s="64">
        <v>11.52</v>
      </c>
      <c r="E153" s="63" t="s">
        <v>1466</v>
      </c>
      <c r="F153" s="64" t="s">
        <v>1466</v>
      </c>
      <c r="G153" s="65" t="s">
        <v>1466</v>
      </c>
      <c r="H153" s="66" t="s">
        <v>1466</v>
      </c>
      <c r="I153" s="67" t="s">
        <v>1466</v>
      </c>
      <c r="J153" s="68" t="s">
        <v>1466</v>
      </c>
    </row>
    <row r="154" spans="1:10">
      <c r="A154" s="83">
        <v>98</v>
      </c>
      <c r="B154" s="65" t="s">
        <v>221</v>
      </c>
      <c r="C154" s="65" t="s">
        <v>1091</v>
      </c>
      <c r="D154" s="64">
        <v>11.52</v>
      </c>
      <c r="E154" s="63" t="s">
        <v>1466</v>
      </c>
      <c r="F154" s="64" t="s">
        <v>1466</v>
      </c>
      <c r="G154" s="65" t="s">
        <v>1466</v>
      </c>
      <c r="H154" s="66" t="s">
        <v>1466</v>
      </c>
      <c r="I154" s="67" t="s">
        <v>1466</v>
      </c>
      <c r="J154" s="68" t="s">
        <v>1466</v>
      </c>
    </row>
    <row r="155" spans="1:10">
      <c r="A155" s="83" t="s">
        <v>1553</v>
      </c>
      <c r="B155" s="65" t="s">
        <v>221</v>
      </c>
      <c r="C155" s="65" t="s">
        <v>1091</v>
      </c>
      <c r="D155" s="64">
        <v>11.52</v>
      </c>
      <c r="E155" s="63" t="s">
        <v>1466</v>
      </c>
      <c r="F155" s="64" t="s">
        <v>1466</v>
      </c>
      <c r="G155" s="65" t="s">
        <v>1466</v>
      </c>
      <c r="H155" s="66" t="s">
        <v>1466</v>
      </c>
      <c r="I155" s="67" t="s">
        <v>1466</v>
      </c>
      <c r="J155" s="68" t="s">
        <v>1466</v>
      </c>
    </row>
    <row r="156" spans="1:10">
      <c r="A156" s="83">
        <v>99</v>
      </c>
      <c r="B156" s="65" t="s">
        <v>221</v>
      </c>
      <c r="C156" s="65" t="s">
        <v>1091</v>
      </c>
      <c r="D156" s="64">
        <v>11.52</v>
      </c>
      <c r="E156" s="63" t="s">
        <v>1466</v>
      </c>
      <c r="F156" s="64" t="s">
        <v>1466</v>
      </c>
      <c r="G156" s="65" t="s">
        <v>1466</v>
      </c>
      <c r="H156" s="66" t="s">
        <v>1466</v>
      </c>
      <c r="I156" s="67" t="s">
        <v>1466</v>
      </c>
      <c r="J156" s="68" t="s">
        <v>1466</v>
      </c>
    </row>
    <row r="157" spans="1:10">
      <c r="A157" s="83" t="s">
        <v>1554</v>
      </c>
      <c r="B157" s="65" t="s">
        <v>221</v>
      </c>
      <c r="C157" s="65" t="s">
        <v>1091</v>
      </c>
      <c r="D157" s="64">
        <v>11.52</v>
      </c>
      <c r="E157" s="63" t="s">
        <v>1466</v>
      </c>
      <c r="F157" s="64" t="s">
        <v>1466</v>
      </c>
      <c r="G157" s="65" t="s">
        <v>1466</v>
      </c>
      <c r="H157" s="66" t="s">
        <v>1466</v>
      </c>
      <c r="I157" s="67" t="s">
        <v>1466</v>
      </c>
      <c r="J157" s="68" t="s">
        <v>1466</v>
      </c>
    </row>
    <row r="158" spans="1:10">
      <c r="A158" s="83">
        <v>100</v>
      </c>
      <c r="B158" s="65" t="s">
        <v>221</v>
      </c>
      <c r="C158" s="65" t="s">
        <v>1091</v>
      </c>
      <c r="D158" s="64">
        <v>11.52</v>
      </c>
      <c r="E158" s="63" t="s">
        <v>1466</v>
      </c>
      <c r="F158" s="64" t="s">
        <v>1466</v>
      </c>
      <c r="G158" s="65" t="s">
        <v>1466</v>
      </c>
      <c r="H158" s="66" t="s">
        <v>1466</v>
      </c>
      <c r="I158" s="67" t="s">
        <v>1466</v>
      </c>
      <c r="J158" s="68" t="s">
        <v>1466</v>
      </c>
    </row>
    <row r="159" spans="1:10">
      <c r="A159" s="83" t="s">
        <v>1555</v>
      </c>
      <c r="B159" s="65" t="s">
        <v>221</v>
      </c>
      <c r="C159" s="65" t="s">
        <v>1091</v>
      </c>
      <c r="D159" s="64">
        <v>11.52</v>
      </c>
      <c r="E159" s="63" t="s">
        <v>1466</v>
      </c>
      <c r="F159" s="64" t="s">
        <v>1466</v>
      </c>
      <c r="G159" s="65" t="s">
        <v>1466</v>
      </c>
      <c r="H159" s="66" t="s">
        <v>1466</v>
      </c>
      <c r="I159" s="67" t="s">
        <v>1466</v>
      </c>
      <c r="J159" s="68" t="s">
        <v>1466</v>
      </c>
    </row>
    <row r="160" spans="1:10">
      <c r="A160" s="83">
        <v>101</v>
      </c>
      <c r="B160" s="65" t="s">
        <v>221</v>
      </c>
      <c r="C160" s="65" t="s">
        <v>1091</v>
      </c>
      <c r="D160" s="64">
        <v>11.52</v>
      </c>
      <c r="E160" s="63" t="s">
        <v>1466</v>
      </c>
      <c r="F160" s="64" t="s">
        <v>1466</v>
      </c>
      <c r="G160" s="65" t="s">
        <v>1466</v>
      </c>
      <c r="H160" s="66" t="s">
        <v>1466</v>
      </c>
      <c r="I160" s="67" t="s">
        <v>1466</v>
      </c>
      <c r="J160" s="68" t="s">
        <v>1466</v>
      </c>
    </row>
    <row r="161" spans="1:10">
      <c r="A161" s="83" t="s">
        <v>1556</v>
      </c>
      <c r="B161" s="65" t="s">
        <v>221</v>
      </c>
      <c r="C161" s="65" t="s">
        <v>1091</v>
      </c>
      <c r="D161" s="64">
        <v>11.52</v>
      </c>
      <c r="E161" s="63" t="s">
        <v>1466</v>
      </c>
      <c r="F161" s="64" t="s">
        <v>1466</v>
      </c>
      <c r="G161" s="65" t="s">
        <v>1466</v>
      </c>
      <c r="H161" s="66" t="s">
        <v>1466</v>
      </c>
      <c r="I161" s="67" t="s">
        <v>1466</v>
      </c>
      <c r="J161" s="68" t="s">
        <v>1466</v>
      </c>
    </row>
    <row r="162" spans="1:10">
      <c r="A162" s="83">
        <v>102</v>
      </c>
      <c r="B162" s="65" t="s">
        <v>221</v>
      </c>
      <c r="C162" s="65" t="s">
        <v>1091</v>
      </c>
      <c r="D162" s="64">
        <v>11.52</v>
      </c>
      <c r="E162" s="63" t="s">
        <v>1466</v>
      </c>
      <c r="F162" s="64" t="s">
        <v>1466</v>
      </c>
      <c r="G162" s="65" t="s">
        <v>1466</v>
      </c>
      <c r="H162" s="66" t="s">
        <v>1466</v>
      </c>
      <c r="I162" s="67" t="s">
        <v>1466</v>
      </c>
      <c r="J162" s="68" t="s">
        <v>1466</v>
      </c>
    </row>
    <row r="163" spans="1:10">
      <c r="A163" s="83" t="s">
        <v>1557</v>
      </c>
      <c r="B163" s="65" t="s">
        <v>221</v>
      </c>
      <c r="C163" s="65" t="s">
        <v>1091</v>
      </c>
      <c r="D163" s="64">
        <v>11.52</v>
      </c>
      <c r="E163" s="63" t="s">
        <v>1466</v>
      </c>
      <c r="F163" s="64" t="s">
        <v>1466</v>
      </c>
      <c r="G163" s="65" t="s">
        <v>1466</v>
      </c>
      <c r="H163" s="66" t="s">
        <v>1466</v>
      </c>
      <c r="I163" s="67" t="s">
        <v>1466</v>
      </c>
      <c r="J163" s="68" t="s">
        <v>1466</v>
      </c>
    </row>
    <row r="164" spans="1:10">
      <c r="A164" s="83">
        <v>103</v>
      </c>
      <c r="B164" s="65" t="s">
        <v>221</v>
      </c>
      <c r="C164" s="65" t="s">
        <v>1091</v>
      </c>
      <c r="D164" s="64">
        <v>11.52</v>
      </c>
      <c r="E164" s="63" t="s">
        <v>1466</v>
      </c>
      <c r="F164" s="64" t="s">
        <v>1466</v>
      </c>
      <c r="G164" s="65" t="s">
        <v>1466</v>
      </c>
      <c r="H164" s="66" t="s">
        <v>1466</v>
      </c>
      <c r="I164" s="67" t="s">
        <v>1466</v>
      </c>
      <c r="J164" s="68" t="s">
        <v>1466</v>
      </c>
    </row>
    <row r="165" spans="1:10">
      <c r="A165" s="83" t="s">
        <v>1558</v>
      </c>
      <c r="B165" s="65" t="s">
        <v>221</v>
      </c>
      <c r="C165" s="65" t="s">
        <v>1091</v>
      </c>
      <c r="D165" s="64">
        <v>11.52</v>
      </c>
      <c r="E165" s="63" t="s">
        <v>1466</v>
      </c>
      <c r="F165" s="64" t="s">
        <v>1466</v>
      </c>
      <c r="G165" s="65" t="s">
        <v>1466</v>
      </c>
      <c r="H165" s="66" t="s">
        <v>1466</v>
      </c>
      <c r="I165" s="67" t="s">
        <v>1466</v>
      </c>
      <c r="J165" s="68" t="s">
        <v>1466</v>
      </c>
    </row>
    <row r="166" spans="1:10">
      <c r="A166" s="83">
        <v>104</v>
      </c>
      <c r="B166" s="65" t="s">
        <v>221</v>
      </c>
      <c r="C166" s="65" t="s">
        <v>1091</v>
      </c>
      <c r="D166" s="64">
        <v>11.52</v>
      </c>
      <c r="E166" s="63" t="s">
        <v>1466</v>
      </c>
      <c r="F166" s="64" t="s">
        <v>1466</v>
      </c>
      <c r="G166" s="65" t="s">
        <v>1466</v>
      </c>
      <c r="H166" s="66" t="s">
        <v>1466</v>
      </c>
      <c r="I166" s="67" t="s">
        <v>1466</v>
      </c>
      <c r="J166" s="68" t="s">
        <v>1466</v>
      </c>
    </row>
    <row r="167" spans="1:10">
      <c r="A167" s="83" t="s">
        <v>1559</v>
      </c>
      <c r="B167" s="65" t="s">
        <v>221</v>
      </c>
      <c r="C167" s="65" t="s">
        <v>1091</v>
      </c>
      <c r="D167" s="64">
        <v>11.52</v>
      </c>
      <c r="E167" s="63" t="s">
        <v>1466</v>
      </c>
      <c r="F167" s="64" t="s">
        <v>1466</v>
      </c>
      <c r="G167" s="65" t="s">
        <v>1466</v>
      </c>
      <c r="H167" s="66" t="s">
        <v>1466</v>
      </c>
      <c r="I167" s="67" t="s">
        <v>1466</v>
      </c>
      <c r="J167" s="68" t="s">
        <v>1466</v>
      </c>
    </row>
    <row r="168" spans="1:10">
      <c r="A168" s="83">
        <v>105</v>
      </c>
      <c r="B168" s="65" t="s">
        <v>221</v>
      </c>
      <c r="C168" s="65" t="s">
        <v>1092</v>
      </c>
      <c r="D168" s="64">
        <v>13.75</v>
      </c>
      <c r="E168" s="63" t="s">
        <v>1466</v>
      </c>
      <c r="F168" s="64" t="s">
        <v>1466</v>
      </c>
      <c r="G168" s="65" t="s">
        <v>1466</v>
      </c>
      <c r="H168" s="66" t="s">
        <v>1466</v>
      </c>
      <c r="I168" s="67" t="s">
        <v>1466</v>
      </c>
      <c r="J168" s="68" t="s">
        <v>1466</v>
      </c>
    </row>
    <row r="169" spans="1:10">
      <c r="A169" s="83">
        <v>106</v>
      </c>
      <c r="B169" s="65" t="s">
        <v>221</v>
      </c>
      <c r="C169" s="65" t="s">
        <v>1092</v>
      </c>
      <c r="D169" s="64">
        <v>13.75</v>
      </c>
      <c r="E169" s="63" t="s">
        <v>1466</v>
      </c>
      <c r="F169" s="64" t="s">
        <v>1466</v>
      </c>
      <c r="G169" s="65" t="s">
        <v>1466</v>
      </c>
      <c r="H169" s="66" t="s">
        <v>1466</v>
      </c>
      <c r="I169" s="67" t="s">
        <v>1466</v>
      </c>
      <c r="J169" s="68" t="s">
        <v>1466</v>
      </c>
    </row>
    <row r="170" spans="1:10">
      <c r="A170" s="83">
        <v>107</v>
      </c>
      <c r="B170" s="65" t="s">
        <v>221</v>
      </c>
      <c r="C170" s="65" t="s">
        <v>1092</v>
      </c>
      <c r="D170" s="64">
        <v>13.75</v>
      </c>
      <c r="E170" s="63" t="s">
        <v>1466</v>
      </c>
      <c r="F170" s="64" t="s">
        <v>1466</v>
      </c>
      <c r="G170" s="65" t="s">
        <v>1466</v>
      </c>
      <c r="H170" s="66" t="s">
        <v>1466</v>
      </c>
      <c r="I170" s="67" t="s">
        <v>1466</v>
      </c>
      <c r="J170" s="68" t="s">
        <v>1466</v>
      </c>
    </row>
    <row r="171" spans="1:10">
      <c r="A171" s="83">
        <v>108</v>
      </c>
      <c r="B171" s="65" t="s">
        <v>221</v>
      </c>
      <c r="C171" s="65" t="s">
        <v>1091</v>
      </c>
      <c r="D171" s="64">
        <v>11.52</v>
      </c>
      <c r="E171" s="63" t="s">
        <v>1466</v>
      </c>
      <c r="F171" s="64" t="s">
        <v>1466</v>
      </c>
      <c r="G171" s="65" t="s">
        <v>1466</v>
      </c>
      <c r="H171" s="66" t="s">
        <v>1466</v>
      </c>
      <c r="I171" s="67" t="s">
        <v>1466</v>
      </c>
      <c r="J171" s="68" t="s">
        <v>1466</v>
      </c>
    </row>
    <row r="172" spans="1:10">
      <c r="A172" s="83" t="s">
        <v>1560</v>
      </c>
      <c r="B172" s="65" t="s">
        <v>221</v>
      </c>
      <c r="C172" s="65" t="s">
        <v>1091</v>
      </c>
      <c r="D172" s="64">
        <v>11.52</v>
      </c>
      <c r="E172" s="63" t="s">
        <v>1466</v>
      </c>
      <c r="F172" s="64" t="s">
        <v>1466</v>
      </c>
      <c r="G172" s="65" t="s">
        <v>1466</v>
      </c>
      <c r="H172" s="66" t="s">
        <v>1466</v>
      </c>
      <c r="I172" s="67" t="s">
        <v>1466</v>
      </c>
      <c r="J172" s="68" t="s">
        <v>1466</v>
      </c>
    </row>
    <row r="173" spans="1:10">
      <c r="A173" s="83">
        <v>109</v>
      </c>
      <c r="B173" s="65" t="s">
        <v>221</v>
      </c>
      <c r="C173" s="65" t="s">
        <v>1091</v>
      </c>
      <c r="D173" s="64">
        <v>11.52</v>
      </c>
      <c r="E173" s="63" t="s">
        <v>1466</v>
      </c>
      <c r="F173" s="64" t="s">
        <v>1466</v>
      </c>
      <c r="G173" s="65" t="s">
        <v>1466</v>
      </c>
      <c r="H173" s="66" t="s">
        <v>1466</v>
      </c>
      <c r="I173" s="67" t="s">
        <v>1466</v>
      </c>
      <c r="J173" s="68" t="s">
        <v>1466</v>
      </c>
    </row>
    <row r="174" spans="1:10">
      <c r="A174" s="83" t="s">
        <v>1484</v>
      </c>
      <c r="B174" s="65" t="s">
        <v>221</v>
      </c>
      <c r="C174" s="65" t="s">
        <v>1091</v>
      </c>
      <c r="D174" s="64">
        <v>11.52</v>
      </c>
      <c r="E174" s="63">
        <v>33</v>
      </c>
      <c r="F174" s="64">
        <v>6.15</v>
      </c>
      <c r="G174" s="65" t="s">
        <v>221</v>
      </c>
      <c r="H174" s="66" t="s">
        <v>1466</v>
      </c>
      <c r="I174" s="67" t="s">
        <v>1466</v>
      </c>
      <c r="J174" s="68" t="s">
        <v>1466</v>
      </c>
    </row>
    <row r="175" spans="1:10">
      <c r="A175" s="83">
        <v>110</v>
      </c>
      <c r="B175" s="65" t="s">
        <v>221</v>
      </c>
      <c r="C175" s="65" t="s">
        <v>1091</v>
      </c>
      <c r="D175" s="64">
        <v>11.52</v>
      </c>
      <c r="E175" s="63" t="s">
        <v>1466</v>
      </c>
      <c r="F175" s="64" t="s">
        <v>1466</v>
      </c>
      <c r="G175" s="65" t="s">
        <v>1466</v>
      </c>
      <c r="H175" s="66" t="s">
        <v>1466</v>
      </c>
      <c r="I175" s="67" t="s">
        <v>1466</v>
      </c>
      <c r="J175" s="68" t="s">
        <v>1466</v>
      </c>
    </row>
    <row r="176" spans="1:10">
      <c r="A176" s="83" t="s">
        <v>1561</v>
      </c>
      <c r="B176" s="65" t="s">
        <v>221</v>
      </c>
      <c r="C176" s="65" t="s">
        <v>1091</v>
      </c>
      <c r="D176" s="64">
        <v>11.52</v>
      </c>
      <c r="E176" s="63" t="s">
        <v>1466</v>
      </c>
      <c r="F176" s="64" t="s">
        <v>1466</v>
      </c>
      <c r="G176" s="65" t="s">
        <v>1466</v>
      </c>
      <c r="H176" s="66" t="s">
        <v>1466</v>
      </c>
      <c r="I176" s="67" t="s">
        <v>1466</v>
      </c>
      <c r="J176" s="68" t="s">
        <v>1466</v>
      </c>
    </row>
    <row r="177" spans="1:10">
      <c r="A177" s="83">
        <v>111</v>
      </c>
      <c r="B177" s="65" t="s">
        <v>221</v>
      </c>
      <c r="C177" s="65" t="s">
        <v>1091</v>
      </c>
      <c r="D177" s="64">
        <v>11.52</v>
      </c>
      <c r="E177" s="63" t="s">
        <v>1466</v>
      </c>
      <c r="F177" s="64" t="s">
        <v>1466</v>
      </c>
      <c r="G177" s="65" t="s">
        <v>1466</v>
      </c>
      <c r="H177" s="66" t="s">
        <v>1466</v>
      </c>
      <c r="I177" s="67" t="s">
        <v>1466</v>
      </c>
      <c r="J177" s="68" t="s">
        <v>1466</v>
      </c>
    </row>
    <row r="178" spans="1:10">
      <c r="A178" s="83" t="s">
        <v>1486</v>
      </c>
      <c r="B178" s="65" t="s">
        <v>221</v>
      </c>
      <c r="C178" s="65" t="s">
        <v>1091</v>
      </c>
      <c r="D178" s="64">
        <v>11.52</v>
      </c>
      <c r="E178" s="63">
        <v>35</v>
      </c>
      <c r="F178" s="64">
        <v>5.92</v>
      </c>
      <c r="G178" s="65" t="s">
        <v>221</v>
      </c>
      <c r="H178" s="66" t="s">
        <v>1466</v>
      </c>
      <c r="I178" s="67" t="s">
        <v>1466</v>
      </c>
      <c r="J178" s="68" t="s">
        <v>1466</v>
      </c>
    </row>
    <row r="179" spans="1:10">
      <c r="A179" s="83">
        <v>112</v>
      </c>
      <c r="B179" s="65" t="s">
        <v>221</v>
      </c>
      <c r="C179" s="65" t="s">
        <v>1091</v>
      </c>
      <c r="D179" s="64">
        <v>11.52</v>
      </c>
      <c r="E179" s="63" t="s">
        <v>1466</v>
      </c>
      <c r="F179" s="64" t="s">
        <v>1466</v>
      </c>
      <c r="G179" s="65" t="s">
        <v>1466</v>
      </c>
      <c r="H179" s="66" t="s">
        <v>1466</v>
      </c>
      <c r="I179" s="67" t="s">
        <v>1466</v>
      </c>
      <c r="J179" s="68" t="s">
        <v>1466</v>
      </c>
    </row>
    <row r="180" spans="1:10">
      <c r="A180" s="83" t="s">
        <v>1487</v>
      </c>
      <c r="B180" s="65" t="s">
        <v>221</v>
      </c>
      <c r="C180" s="65" t="s">
        <v>1091</v>
      </c>
      <c r="D180" s="64">
        <v>11.52</v>
      </c>
      <c r="E180" s="63">
        <v>36</v>
      </c>
      <c r="F180" s="64">
        <v>5.96</v>
      </c>
      <c r="G180" s="65" t="s">
        <v>221</v>
      </c>
      <c r="H180" s="66" t="s">
        <v>1466</v>
      </c>
      <c r="I180" s="67" t="s">
        <v>1466</v>
      </c>
      <c r="J180" s="68" t="s">
        <v>1466</v>
      </c>
    </row>
    <row r="181" spans="1:10">
      <c r="A181" s="83">
        <v>113</v>
      </c>
      <c r="B181" s="65" t="s">
        <v>221</v>
      </c>
      <c r="C181" s="76" t="s">
        <v>1091</v>
      </c>
      <c r="D181" s="64">
        <v>11.52</v>
      </c>
      <c r="E181" s="63" t="s">
        <v>1466</v>
      </c>
      <c r="F181" s="64" t="s">
        <v>1466</v>
      </c>
      <c r="G181" s="65" t="s">
        <v>1466</v>
      </c>
      <c r="H181" s="66" t="s">
        <v>1466</v>
      </c>
      <c r="I181" s="67" t="s">
        <v>1466</v>
      </c>
      <c r="J181" s="68" t="s">
        <v>1466</v>
      </c>
    </row>
    <row r="182" spans="1:10">
      <c r="A182" s="83" t="s">
        <v>1489</v>
      </c>
      <c r="B182" s="65" t="s">
        <v>221</v>
      </c>
      <c r="C182" s="65" t="s">
        <v>1091</v>
      </c>
      <c r="D182" s="64">
        <v>11.52</v>
      </c>
      <c r="E182" s="63">
        <v>37</v>
      </c>
      <c r="F182" s="64">
        <v>5.92</v>
      </c>
      <c r="G182" s="65" t="s">
        <v>221</v>
      </c>
      <c r="H182" s="66" t="s">
        <v>1466</v>
      </c>
      <c r="I182" s="67" t="s">
        <v>1466</v>
      </c>
      <c r="J182" s="68" t="s">
        <v>1466</v>
      </c>
    </row>
    <row r="183" spans="1:10">
      <c r="A183" s="83">
        <v>114</v>
      </c>
      <c r="B183" s="65" t="s">
        <v>221</v>
      </c>
      <c r="C183" s="65" t="s">
        <v>1091</v>
      </c>
      <c r="D183" s="64">
        <v>11.52</v>
      </c>
      <c r="E183" s="63" t="s">
        <v>1466</v>
      </c>
      <c r="F183" s="64" t="s">
        <v>1466</v>
      </c>
      <c r="G183" s="65" t="s">
        <v>1466</v>
      </c>
      <c r="H183" s="66" t="s">
        <v>1466</v>
      </c>
      <c r="I183" s="67" t="s">
        <v>1466</v>
      </c>
      <c r="J183" s="68" t="s">
        <v>1466</v>
      </c>
    </row>
    <row r="184" spans="1:10">
      <c r="A184" s="83" t="s">
        <v>1490</v>
      </c>
      <c r="B184" s="65" t="s">
        <v>221</v>
      </c>
      <c r="C184" s="65" t="s">
        <v>1091</v>
      </c>
      <c r="D184" s="64">
        <v>11.52</v>
      </c>
      <c r="E184" s="63">
        <v>38</v>
      </c>
      <c r="F184" s="64">
        <v>5.98</v>
      </c>
      <c r="G184" s="65" t="s">
        <v>221</v>
      </c>
      <c r="H184" s="66" t="s">
        <v>1466</v>
      </c>
      <c r="I184" s="67" t="s">
        <v>1466</v>
      </c>
      <c r="J184" s="68" t="s">
        <v>1466</v>
      </c>
    </row>
    <row r="185" spans="1:10">
      <c r="A185" s="83">
        <v>115</v>
      </c>
      <c r="B185" s="65" t="s">
        <v>221</v>
      </c>
      <c r="C185" s="65" t="s">
        <v>1091</v>
      </c>
      <c r="D185" s="64">
        <v>11.52</v>
      </c>
      <c r="E185" s="63" t="s">
        <v>1466</v>
      </c>
      <c r="F185" s="64" t="s">
        <v>1466</v>
      </c>
      <c r="G185" s="65" t="s">
        <v>1466</v>
      </c>
      <c r="H185" s="66" t="s">
        <v>1466</v>
      </c>
      <c r="I185" s="67" t="s">
        <v>1466</v>
      </c>
      <c r="J185" s="68" t="s">
        <v>1466</v>
      </c>
    </row>
    <row r="186" spans="1:10">
      <c r="A186" s="83" t="s">
        <v>1492</v>
      </c>
      <c r="B186" s="65" t="s">
        <v>221</v>
      </c>
      <c r="C186" s="65" t="s">
        <v>1091</v>
      </c>
      <c r="D186" s="64">
        <v>11.52</v>
      </c>
      <c r="E186" s="63">
        <v>39</v>
      </c>
      <c r="F186" s="64">
        <v>5.94</v>
      </c>
      <c r="G186" s="65" t="s">
        <v>221</v>
      </c>
      <c r="H186" s="66" t="s">
        <v>1466</v>
      </c>
      <c r="I186" s="67" t="s">
        <v>1466</v>
      </c>
      <c r="J186" s="68" t="s">
        <v>1466</v>
      </c>
    </row>
    <row r="187" spans="1:10">
      <c r="A187" s="83">
        <v>116</v>
      </c>
      <c r="B187" s="65" t="s">
        <v>221</v>
      </c>
      <c r="C187" s="65" t="s">
        <v>1091</v>
      </c>
      <c r="D187" s="64">
        <v>11.52</v>
      </c>
      <c r="E187" s="63" t="s">
        <v>1466</v>
      </c>
      <c r="F187" s="64" t="s">
        <v>1466</v>
      </c>
      <c r="G187" s="65" t="s">
        <v>1466</v>
      </c>
      <c r="H187" s="66" t="s">
        <v>1466</v>
      </c>
      <c r="I187" s="67" t="s">
        <v>1466</v>
      </c>
      <c r="J187" s="68" t="s">
        <v>1466</v>
      </c>
    </row>
    <row r="188" spans="1:10">
      <c r="A188" s="83" t="s">
        <v>1493</v>
      </c>
      <c r="B188" s="65" t="s">
        <v>221</v>
      </c>
      <c r="C188" s="65" t="s">
        <v>1091</v>
      </c>
      <c r="D188" s="64">
        <v>11.52</v>
      </c>
      <c r="E188" s="63">
        <v>40</v>
      </c>
      <c r="F188" s="64">
        <v>6.23</v>
      </c>
      <c r="G188" s="65" t="s">
        <v>221</v>
      </c>
      <c r="H188" s="66" t="s">
        <v>1466</v>
      </c>
      <c r="I188" s="67" t="s">
        <v>1466</v>
      </c>
      <c r="J188" s="68" t="s">
        <v>1466</v>
      </c>
    </row>
    <row r="189" spans="1:10">
      <c r="A189" s="83">
        <v>117</v>
      </c>
      <c r="B189" s="65" t="s">
        <v>221</v>
      </c>
      <c r="C189" s="65" t="s">
        <v>1091</v>
      </c>
      <c r="D189" s="64">
        <v>11.52</v>
      </c>
      <c r="E189" s="63" t="s">
        <v>1466</v>
      </c>
      <c r="F189" s="64" t="s">
        <v>1466</v>
      </c>
      <c r="G189" s="65" t="s">
        <v>1466</v>
      </c>
      <c r="H189" s="66" t="s">
        <v>1466</v>
      </c>
      <c r="I189" s="67" t="s">
        <v>1466</v>
      </c>
      <c r="J189" s="68" t="s">
        <v>1466</v>
      </c>
    </row>
    <row r="190" spans="1:10">
      <c r="A190" s="83" t="s">
        <v>1495</v>
      </c>
      <c r="B190" s="65" t="s">
        <v>221</v>
      </c>
      <c r="C190" s="65" t="s">
        <v>1091</v>
      </c>
      <c r="D190" s="64">
        <v>11.52</v>
      </c>
      <c r="E190" s="63">
        <v>41</v>
      </c>
      <c r="F190" s="64">
        <v>6.42</v>
      </c>
      <c r="G190" s="65" t="s">
        <v>221</v>
      </c>
      <c r="H190" s="66" t="s">
        <v>1466</v>
      </c>
      <c r="I190" s="67" t="s">
        <v>1466</v>
      </c>
      <c r="J190" s="68" t="s">
        <v>1466</v>
      </c>
    </row>
    <row r="191" spans="1:10">
      <c r="A191" s="83">
        <v>118</v>
      </c>
      <c r="B191" s="65" t="s">
        <v>221</v>
      </c>
      <c r="C191" s="65" t="s">
        <v>1091</v>
      </c>
      <c r="D191" s="64">
        <v>11.52</v>
      </c>
      <c r="E191" s="63" t="s">
        <v>1466</v>
      </c>
      <c r="F191" s="64" t="s">
        <v>1466</v>
      </c>
      <c r="G191" s="65" t="s">
        <v>1466</v>
      </c>
      <c r="H191" s="66" t="s">
        <v>1466</v>
      </c>
      <c r="I191" s="67" t="s">
        <v>1466</v>
      </c>
      <c r="J191" s="68" t="s">
        <v>1466</v>
      </c>
    </row>
    <row r="192" spans="1:10">
      <c r="A192" s="83">
        <v>119</v>
      </c>
      <c r="B192" s="65" t="s">
        <v>221</v>
      </c>
      <c r="C192" s="65" t="s">
        <v>1091</v>
      </c>
      <c r="D192" s="64">
        <v>11.52</v>
      </c>
      <c r="E192" s="63" t="s">
        <v>1466</v>
      </c>
      <c r="F192" s="64" t="s">
        <v>1466</v>
      </c>
      <c r="G192" s="65" t="s">
        <v>1466</v>
      </c>
      <c r="H192" s="66" t="s">
        <v>1466</v>
      </c>
      <c r="I192" s="67" t="s">
        <v>1466</v>
      </c>
      <c r="J192" s="68" t="s">
        <v>1466</v>
      </c>
    </row>
    <row r="193" spans="1:10">
      <c r="A193" s="83">
        <v>120</v>
      </c>
      <c r="B193" s="65" t="s">
        <v>221</v>
      </c>
      <c r="C193" s="65" t="s">
        <v>1091</v>
      </c>
      <c r="D193" s="64">
        <v>11.52</v>
      </c>
      <c r="E193" s="63" t="s">
        <v>1466</v>
      </c>
      <c r="F193" s="64" t="s">
        <v>1466</v>
      </c>
      <c r="G193" s="65" t="s">
        <v>1466</v>
      </c>
      <c r="H193" s="66" t="s">
        <v>1466</v>
      </c>
      <c r="I193" s="67" t="s">
        <v>1466</v>
      </c>
      <c r="J193" s="68" t="s">
        <v>1466</v>
      </c>
    </row>
    <row r="194" spans="1:10">
      <c r="A194" s="83">
        <v>121</v>
      </c>
      <c r="B194" s="65" t="s">
        <v>221</v>
      </c>
      <c r="C194" s="65" t="s">
        <v>1091</v>
      </c>
      <c r="D194" s="64">
        <v>11.52</v>
      </c>
      <c r="E194" s="63" t="s">
        <v>1466</v>
      </c>
      <c r="F194" s="64" t="s">
        <v>1466</v>
      </c>
      <c r="G194" s="65" t="s">
        <v>1466</v>
      </c>
      <c r="H194" s="66" t="s">
        <v>1466</v>
      </c>
      <c r="I194" s="67" t="s">
        <v>1466</v>
      </c>
      <c r="J194" s="68" t="s">
        <v>1466</v>
      </c>
    </row>
    <row r="195" spans="1:10">
      <c r="A195" s="83">
        <v>122</v>
      </c>
      <c r="B195" s="65" t="s">
        <v>221</v>
      </c>
      <c r="C195" s="65" t="s">
        <v>1091</v>
      </c>
      <c r="D195" s="64">
        <v>11.52</v>
      </c>
      <c r="E195" s="63" t="s">
        <v>1466</v>
      </c>
      <c r="F195" s="64" t="s">
        <v>1466</v>
      </c>
      <c r="G195" s="65" t="s">
        <v>1466</v>
      </c>
      <c r="H195" s="66" t="s">
        <v>1466</v>
      </c>
      <c r="I195" s="67" t="s">
        <v>1466</v>
      </c>
      <c r="J195" s="68" t="s">
        <v>1466</v>
      </c>
    </row>
    <row r="196" spans="1:10">
      <c r="A196" s="83">
        <v>123</v>
      </c>
      <c r="B196" s="65" t="s">
        <v>221</v>
      </c>
      <c r="C196" s="65" t="s">
        <v>1091</v>
      </c>
      <c r="D196" s="64">
        <v>11.52</v>
      </c>
      <c r="E196" s="63" t="s">
        <v>1466</v>
      </c>
      <c r="F196" s="64" t="s">
        <v>1466</v>
      </c>
      <c r="G196" s="65" t="s">
        <v>1466</v>
      </c>
      <c r="H196" s="66" t="s">
        <v>1466</v>
      </c>
      <c r="I196" s="67" t="s">
        <v>1466</v>
      </c>
      <c r="J196" s="68" t="s">
        <v>1466</v>
      </c>
    </row>
    <row r="197" spans="1:10">
      <c r="A197" s="83">
        <v>124</v>
      </c>
      <c r="B197" s="65" t="s">
        <v>221</v>
      </c>
      <c r="C197" s="65" t="s">
        <v>1091</v>
      </c>
      <c r="D197" s="64">
        <v>11.52</v>
      </c>
      <c r="E197" s="63">
        <v>42</v>
      </c>
      <c r="F197" s="64">
        <v>5.59</v>
      </c>
      <c r="G197" s="65" t="s">
        <v>221</v>
      </c>
      <c r="H197" s="66" t="s">
        <v>1466</v>
      </c>
      <c r="I197" s="67" t="s">
        <v>1466</v>
      </c>
      <c r="J197" s="68" t="s">
        <v>1466</v>
      </c>
    </row>
    <row r="198" spans="1:10">
      <c r="A198" s="83">
        <v>125</v>
      </c>
      <c r="B198" s="65" t="s">
        <v>221</v>
      </c>
      <c r="C198" s="76" t="s">
        <v>1092</v>
      </c>
      <c r="D198" s="64">
        <v>13.75</v>
      </c>
      <c r="E198" s="63" t="s">
        <v>1466</v>
      </c>
      <c r="F198" s="64" t="s">
        <v>1466</v>
      </c>
      <c r="G198" s="65" t="s">
        <v>1466</v>
      </c>
      <c r="H198" s="66" t="s">
        <v>1466</v>
      </c>
      <c r="I198" s="67" t="s">
        <v>1466</v>
      </c>
      <c r="J198" s="68" t="s">
        <v>1466</v>
      </c>
    </row>
    <row r="199" spans="1:10">
      <c r="A199" s="83">
        <v>126</v>
      </c>
      <c r="B199" s="65" t="s">
        <v>221</v>
      </c>
      <c r="C199" s="65" t="s">
        <v>1092</v>
      </c>
      <c r="D199" s="64">
        <v>13.75</v>
      </c>
      <c r="E199" s="63" t="s">
        <v>1466</v>
      </c>
      <c r="F199" s="64" t="s">
        <v>1466</v>
      </c>
      <c r="G199" s="65" t="s">
        <v>1466</v>
      </c>
      <c r="H199" s="66" t="s">
        <v>1466</v>
      </c>
      <c r="I199" s="67" t="s">
        <v>1466</v>
      </c>
      <c r="J199" s="68" t="s">
        <v>1466</v>
      </c>
    </row>
    <row r="200" spans="1:10">
      <c r="A200" s="83">
        <v>127</v>
      </c>
      <c r="B200" s="65" t="s">
        <v>221</v>
      </c>
      <c r="C200" s="65" t="s">
        <v>1092</v>
      </c>
      <c r="D200" s="64">
        <v>13.75</v>
      </c>
      <c r="E200" s="63" t="s">
        <v>1466</v>
      </c>
      <c r="F200" s="64" t="s">
        <v>1466</v>
      </c>
      <c r="G200" s="65" t="s">
        <v>1466</v>
      </c>
      <c r="H200" s="66" t="s">
        <v>1466</v>
      </c>
      <c r="I200" s="67" t="s">
        <v>1466</v>
      </c>
      <c r="J200" s="68" t="s">
        <v>1466</v>
      </c>
    </row>
    <row r="201" spans="1:10" ht="15" thickBot="1">
      <c r="A201" s="90">
        <v>128</v>
      </c>
      <c r="B201" s="72" t="s">
        <v>221</v>
      </c>
      <c r="C201" s="72" t="s">
        <v>1092</v>
      </c>
      <c r="D201" s="71">
        <v>13.75</v>
      </c>
      <c r="E201" s="70" t="s">
        <v>1466</v>
      </c>
      <c r="F201" s="71" t="s">
        <v>1466</v>
      </c>
      <c r="G201" s="72" t="s">
        <v>1466</v>
      </c>
      <c r="H201" s="73" t="s">
        <v>1466</v>
      </c>
      <c r="I201" s="74" t="s">
        <v>1466</v>
      </c>
      <c r="J201" s="75" t="s">
        <v>1466</v>
      </c>
    </row>
    <row r="202" spans="1:10">
      <c r="A202" s="78">
        <v>129</v>
      </c>
      <c r="B202" s="61" t="s">
        <v>164</v>
      </c>
      <c r="C202" s="59" t="s">
        <v>1092</v>
      </c>
      <c r="D202" s="60">
        <v>13.75</v>
      </c>
      <c r="E202" s="59" t="s">
        <v>1466</v>
      </c>
      <c r="F202" s="60" t="s">
        <v>1466</v>
      </c>
      <c r="G202" s="61" t="s">
        <v>1466</v>
      </c>
      <c r="H202" s="59" t="s">
        <v>1466</v>
      </c>
      <c r="I202" s="60" t="s">
        <v>1466</v>
      </c>
      <c r="J202" s="62" t="s">
        <v>1466</v>
      </c>
    </row>
    <row r="203" spans="1:10">
      <c r="A203" s="83">
        <v>130</v>
      </c>
      <c r="B203" s="65" t="s">
        <v>164</v>
      </c>
      <c r="C203" s="63" t="s">
        <v>1091</v>
      </c>
      <c r="D203" s="64">
        <v>11.52</v>
      </c>
      <c r="E203" s="63">
        <v>53</v>
      </c>
      <c r="F203" s="64">
        <v>6.99</v>
      </c>
      <c r="G203" s="65" t="s">
        <v>164</v>
      </c>
      <c r="H203" s="66" t="s">
        <v>1466</v>
      </c>
      <c r="I203" s="67" t="s">
        <v>1466</v>
      </c>
      <c r="J203" s="68" t="s">
        <v>1466</v>
      </c>
    </row>
    <row r="204" spans="1:10">
      <c r="A204" s="83">
        <v>131</v>
      </c>
      <c r="B204" s="65" t="s">
        <v>164</v>
      </c>
      <c r="C204" s="63" t="s">
        <v>1091</v>
      </c>
      <c r="D204" s="64">
        <v>11.52</v>
      </c>
      <c r="E204" s="63" t="s">
        <v>1466</v>
      </c>
      <c r="F204" s="64" t="s">
        <v>1466</v>
      </c>
      <c r="G204" s="65" t="s">
        <v>1466</v>
      </c>
      <c r="H204" s="66" t="s">
        <v>1466</v>
      </c>
      <c r="I204" s="67" t="s">
        <v>1466</v>
      </c>
      <c r="J204" s="68" t="s">
        <v>1466</v>
      </c>
    </row>
    <row r="205" spans="1:10">
      <c r="A205" s="83">
        <v>132</v>
      </c>
      <c r="B205" s="65" t="s">
        <v>164</v>
      </c>
      <c r="C205" s="65" t="s">
        <v>1091</v>
      </c>
      <c r="D205" s="64">
        <v>11.52</v>
      </c>
      <c r="E205" s="63" t="s">
        <v>1466</v>
      </c>
      <c r="F205" s="64" t="s">
        <v>1466</v>
      </c>
      <c r="G205" s="65" t="s">
        <v>1466</v>
      </c>
      <c r="H205" s="66" t="s">
        <v>1466</v>
      </c>
      <c r="I205" s="67" t="s">
        <v>1466</v>
      </c>
      <c r="J205" s="68" t="s">
        <v>1466</v>
      </c>
    </row>
    <row r="206" spans="1:10">
      <c r="A206" s="83">
        <v>133</v>
      </c>
      <c r="B206" s="65" t="s">
        <v>164</v>
      </c>
      <c r="C206" s="65" t="s">
        <v>1091</v>
      </c>
      <c r="D206" s="64">
        <v>11.52</v>
      </c>
      <c r="E206" s="63" t="s">
        <v>1466</v>
      </c>
      <c r="F206" s="64" t="s">
        <v>1466</v>
      </c>
      <c r="G206" s="65" t="s">
        <v>1466</v>
      </c>
      <c r="H206" s="66" t="s">
        <v>1466</v>
      </c>
      <c r="I206" s="67" t="s">
        <v>1466</v>
      </c>
      <c r="J206" s="68" t="s">
        <v>1466</v>
      </c>
    </row>
    <row r="207" spans="1:10">
      <c r="A207" s="83">
        <v>134</v>
      </c>
      <c r="B207" s="65" t="s">
        <v>164</v>
      </c>
      <c r="C207" s="65" t="s">
        <v>1091</v>
      </c>
      <c r="D207" s="64">
        <v>11.52</v>
      </c>
      <c r="E207" s="63" t="s">
        <v>1466</v>
      </c>
      <c r="F207" s="64" t="s">
        <v>1466</v>
      </c>
      <c r="G207" s="65" t="s">
        <v>1466</v>
      </c>
      <c r="H207" s="66" t="s">
        <v>1466</v>
      </c>
      <c r="I207" s="67" t="s">
        <v>1466</v>
      </c>
      <c r="J207" s="68" t="s">
        <v>1466</v>
      </c>
    </row>
    <row r="208" spans="1:10">
      <c r="A208" s="83">
        <v>135</v>
      </c>
      <c r="B208" s="65" t="s">
        <v>164</v>
      </c>
      <c r="C208" s="65" t="s">
        <v>1091</v>
      </c>
      <c r="D208" s="64">
        <v>11.52</v>
      </c>
      <c r="E208" s="63" t="s">
        <v>1466</v>
      </c>
      <c r="F208" s="64" t="s">
        <v>1466</v>
      </c>
      <c r="G208" s="65" t="s">
        <v>1466</v>
      </c>
      <c r="H208" s="66" t="s">
        <v>1466</v>
      </c>
      <c r="I208" s="67" t="s">
        <v>1466</v>
      </c>
      <c r="J208" s="68" t="s">
        <v>1466</v>
      </c>
    </row>
    <row r="209" spans="1:10">
      <c r="A209" s="83">
        <v>136</v>
      </c>
      <c r="B209" s="65" t="s">
        <v>164</v>
      </c>
      <c r="C209" s="65" t="s">
        <v>1091</v>
      </c>
      <c r="D209" s="64">
        <v>11.52</v>
      </c>
      <c r="E209" s="63" t="s">
        <v>1466</v>
      </c>
      <c r="F209" s="64" t="s">
        <v>1466</v>
      </c>
      <c r="G209" s="65" t="s">
        <v>1466</v>
      </c>
      <c r="H209" s="66" t="s">
        <v>1466</v>
      </c>
      <c r="I209" s="67" t="s">
        <v>1466</v>
      </c>
      <c r="J209" s="68" t="s">
        <v>1466</v>
      </c>
    </row>
    <row r="210" spans="1:10">
      <c r="A210" s="83">
        <v>137</v>
      </c>
      <c r="B210" s="65" t="s">
        <v>164</v>
      </c>
      <c r="C210" s="65" t="s">
        <v>1091</v>
      </c>
      <c r="D210" s="64">
        <v>11.52</v>
      </c>
      <c r="E210" s="63">
        <v>54</v>
      </c>
      <c r="F210" s="64">
        <v>4.99</v>
      </c>
      <c r="G210" s="65" t="s">
        <v>164</v>
      </c>
      <c r="H210" s="66" t="s">
        <v>1466</v>
      </c>
      <c r="I210" s="67" t="s">
        <v>1466</v>
      </c>
      <c r="J210" s="68" t="s">
        <v>1466</v>
      </c>
    </row>
    <row r="211" spans="1:10">
      <c r="A211" s="83">
        <v>138</v>
      </c>
      <c r="B211" s="65" t="s">
        <v>164</v>
      </c>
      <c r="C211" s="65" t="s">
        <v>1091</v>
      </c>
      <c r="D211" s="64">
        <v>11.52</v>
      </c>
      <c r="E211" s="63">
        <v>55</v>
      </c>
      <c r="F211" s="64">
        <v>4.74</v>
      </c>
      <c r="G211" s="65" t="s">
        <v>164</v>
      </c>
      <c r="H211" s="66" t="s">
        <v>1466</v>
      </c>
      <c r="I211" s="67" t="s">
        <v>1466</v>
      </c>
      <c r="J211" s="68" t="s">
        <v>1466</v>
      </c>
    </row>
    <row r="212" spans="1:10">
      <c r="A212" s="83">
        <v>139</v>
      </c>
      <c r="B212" s="65" t="s">
        <v>164</v>
      </c>
      <c r="C212" s="65" t="s">
        <v>1091</v>
      </c>
      <c r="D212" s="64">
        <v>11.52</v>
      </c>
      <c r="E212" s="63" t="s">
        <v>1466</v>
      </c>
      <c r="F212" s="64" t="s">
        <v>1466</v>
      </c>
      <c r="G212" s="65" t="s">
        <v>1466</v>
      </c>
      <c r="H212" s="66" t="s">
        <v>1466</v>
      </c>
      <c r="I212" s="67" t="s">
        <v>1466</v>
      </c>
      <c r="J212" s="68" t="s">
        <v>1466</v>
      </c>
    </row>
    <row r="213" spans="1:10">
      <c r="A213" s="83" t="s">
        <v>1501</v>
      </c>
      <c r="B213" s="65" t="s">
        <v>164</v>
      </c>
      <c r="C213" s="65" t="s">
        <v>1091</v>
      </c>
      <c r="D213" s="64">
        <v>11.52</v>
      </c>
      <c r="E213" s="63">
        <v>57</v>
      </c>
      <c r="F213" s="64">
        <v>6.06</v>
      </c>
      <c r="G213" s="65" t="s">
        <v>164</v>
      </c>
      <c r="H213" s="66" t="s">
        <v>1466</v>
      </c>
      <c r="I213" s="67" t="s">
        <v>1466</v>
      </c>
      <c r="J213" s="68" t="s">
        <v>1466</v>
      </c>
    </row>
    <row r="214" spans="1:10">
      <c r="A214" s="83">
        <v>140</v>
      </c>
      <c r="B214" s="65" t="s">
        <v>164</v>
      </c>
      <c r="C214" s="65" t="s">
        <v>1091</v>
      </c>
      <c r="D214" s="64">
        <v>11.52</v>
      </c>
      <c r="E214" s="63" t="s">
        <v>1466</v>
      </c>
      <c r="F214" s="64" t="s">
        <v>1466</v>
      </c>
      <c r="G214" s="65" t="s">
        <v>1466</v>
      </c>
      <c r="H214" s="66" t="s">
        <v>1466</v>
      </c>
      <c r="I214" s="67" t="s">
        <v>1466</v>
      </c>
      <c r="J214" s="68" t="s">
        <v>1466</v>
      </c>
    </row>
    <row r="215" spans="1:10">
      <c r="A215" s="83" t="s">
        <v>1502</v>
      </c>
      <c r="B215" s="65" t="s">
        <v>164</v>
      </c>
      <c r="C215" s="65" t="s">
        <v>1091</v>
      </c>
      <c r="D215" s="64">
        <v>11.52</v>
      </c>
      <c r="E215" s="63">
        <v>58</v>
      </c>
      <c r="F215" s="64">
        <v>6.03</v>
      </c>
      <c r="G215" s="65" t="s">
        <v>164</v>
      </c>
      <c r="H215" s="66" t="s">
        <v>1466</v>
      </c>
      <c r="I215" s="67" t="s">
        <v>1466</v>
      </c>
      <c r="J215" s="68" t="s">
        <v>1466</v>
      </c>
    </row>
    <row r="216" spans="1:10">
      <c r="A216" s="83">
        <v>141</v>
      </c>
      <c r="B216" s="65" t="s">
        <v>164</v>
      </c>
      <c r="C216" s="65" t="s">
        <v>1091</v>
      </c>
      <c r="D216" s="64">
        <v>11.52</v>
      </c>
      <c r="E216" s="63" t="s">
        <v>1466</v>
      </c>
      <c r="F216" s="64" t="s">
        <v>1466</v>
      </c>
      <c r="G216" s="65" t="s">
        <v>1466</v>
      </c>
      <c r="H216" s="66" t="s">
        <v>1466</v>
      </c>
      <c r="I216" s="67" t="s">
        <v>1466</v>
      </c>
      <c r="J216" s="68" t="s">
        <v>1466</v>
      </c>
    </row>
    <row r="217" spans="1:10">
      <c r="A217" s="83" t="s">
        <v>1504</v>
      </c>
      <c r="B217" s="65" t="s">
        <v>164</v>
      </c>
      <c r="C217" s="65" t="s">
        <v>1091</v>
      </c>
      <c r="D217" s="64">
        <v>11.52</v>
      </c>
      <c r="E217" s="63">
        <v>59</v>
      </c>
      <c r="F217" s="64">
        <v>6.07</v>
      </c>
      <c r="G217" s="65" t="s">
        <v>164</v>
      </c>
      <c r="H217" s="66" t="s">
        <v>1466</v>
      </c>
      <c r="I217" s="67" t="s">
        <v>1466</v>
      </c>
      <c r="J217" s="68" t="s">
        <v>1466</v>
      </c>
    </row>
    <row r="218" spans="1:10">
      <c r="A218" s="83">
        <v>142</v>
      </c>
      <c r="B218" s="65" t="s">
        <v>164</v>
      </c>
      <c r="C218" s="65" t="s">
        <v>1091</v>
      </c>
      <c r="D218" s="64">
        <v>11.52</v>
      </c>
      <c r="E218" s="63" t="s">
        <v>1466</v>
      </c>
      <c r="F218" s="64" t="s">
        <v>1466</v>
      </c>
      <c r="G218" s="65" t="s">
        <v>1466</v>
      </c>
      <c r="H218" s="66" t="s">
        <v>1466</v>
      </c>
      <c r="I218" s="67" t="s">
        <v>1466</v>
      </c>
      <c r="J218" s="68" t="s">
        <v>1466</v>
      </c>
    </row>
    <row r="219" spans="1:10">
      <c r="A219" s="83" t="s">
        <v>1505</v>
      </c>
      <c r="B219" s="65" t="s">
        <v>164</v>
      </c>
      <c r="C219" s="65" t="s">
        <v>1091</v>
      </c>
      <c r="D219" s="64">
        <v>11.52</v>
      </c>
      <c r="E219" s="63">
        <v>60</v>
      </c>
      <c r="F219" s="64">
        <v>6.03</v>
      </c>
      <c r="G219" s="65" t="s">
        <v>164</v>
      </c>
      <c r="H219" s="66" t="s">
        <v>1466</v>
      </c>
      <c r="I219" s="67" t="s">
        <v>1466</v>
      </c>
      <c r="J219" s="68" t="s">
        <v>1466</v>
      </c>
    </row>
    <row r="220" spans="1:10">
      <c r="A220" s="83">
        <v>143</v>
      </c>
      <c r="B220" s="65" t="s">
        <v>164</v>
      </c>
      <c r="C220" s="65" t="s">
        <v>1091</v>
      </c>
      <c r="D220" s="64">
        <v>11.52</v>
      </c>
      <c r="E220" s="63" t="s">
        <v>1466</v>
      </c>
      <c r="F220" s="64" t="s">
        <v>1466</v>
      </c>
      <c r="G220" s="65" t="s">
        <v>1466</v>
      </c>
      <c r="H220" s="66" t="s">
        <v>1466</v>
      </c>
      <c r="I220" s="67" t="s">
        <v>1466</v>
      </c>
      <c r="J220" s="68" t="s">
        <v>1466</v>
      </c>
    </row>
    <row r="221" spans="1:10">
      <c r="A221" s="83" t="s">
        <v>1507</v>
      </c>
      <c r="B221" s="65" t="s">
        <v>164</v>
      </c>
      <c r="C221" s="65" t="s">
        <v>1091</v>
      </c>
      <c r="D221" s="64">
        <v>11.52</v>
      </c>
      <c r="E221" s="63">
        <v>61</v>
      </c>
      <c r="F221" s="64">
        <v>6.07</v>
      </c>
      <c r="G221" s="65" t="s">
        <v>164</v>
      </c>
      <c r="H221" s="66" t="s">
        <v>1466</v>
      </c>
      <c r="I221" s="67" t="s">
        <v>1466</v>
      </c>
      <c r="J221" s="68" t="s">
        <v>1466</v>
      </c>
    </row>
    <row r="222" spans="1:10">
      <c r="A222" s="83">
        <v>144</v>
      </c>
      <c r="B222" s="65" t="s">
        <v>164</v>
      </c>
      <c r="C222" s="65" t="s">
        <v>1091</v>
      </c>
      <c r="D222" s="64">
        <v>11.52</v>
      </c>
      <c r="E222" s="63" t="s">
        <v>1466</v>
      </c>
      <c r="F222" s="64" t="s">
        <v>1466</v>
      </c>
      <c r="G222" s="65" t="s">
        <v>1466</v>
      </c>
      <c r="H222" s="66" t="s">
        <v>1466</v>
      </c>
      <c r="I222" s="67" t="s">
        <v>1466</v>
      </c>
      <c r="J222" s="68" t="s">
        <v>1466</v>
      </c>
    </row>
    <row r="223" spans="1:10">
      <c r="A223" s="83" t="s">
        <v>1508</v>
      </c>
      <c r="B223" s="65" t="s">
        <v>164</v>
      </c>
      <c r="C223" s="65" t="s">
        <v>1091</v>
      </c>
      <c r="D223" s="64">
        <v>11.52</v>
      </c>
      <c r="E223" s="63">
        <v>62</v>
      </c>
      <c r="F223" s="64">
        <v>6.05</v>
      </c>
      <c r="G223" s="65" t="s">
        <v>164</v>
      </c>
      <c r="H223" s="66" t="s">
        <v>1466</v>
      </c>
      <c r="I223" s="67" t="s">
        <v>1466</v>
      </c>
      <c r="J223" s="68" t="s">
        <v>1466</v>
      </c>
    </row>
    <row r="224" spans="1:10">
      <c r="A224" s="83">
        <v>145</v>
      </c>
      <c r="B224" s="65" t="s">
        <v>164</v>
      </c>
      <c r="C224" s="65" t="s">
        <v>1091</v>
      </c>
      <c r="D224" s="64">
        <v>11.52</v>
      </c>
      <c r="E224" s="63" t="s">
        <v>1466</v>
      </c>
      <c r="F224" s="64" t="s">
        <v>1466</v>
      </c>
      <c r="G224" s="65" t="s">
        <v>1466</v>
      </c>
      <c r="H224" s="66" t="s">
        <v>1466</v>
      </c>
      <c r="I224" s="67" t="s">
        <v>1466</v>
      </c>
      <c r="J224" s="68" t="s">
        <v>1466</v>
      </c>
    </row>
    <row r="225" spans="1:10">
      <c r="A225" s="83" t="s">
        <v>1509</v>
      </c>
      <c r="B225" s="65" t="s">
        <v>164</v>
      </c>
      <c r="C225" s="65" t="s">
        <v>1091</v>
      </c>
      <c r="D225" s="64">
        <v>11.52</v>
      </c>
      <c r="E225" s="63">
        <v>63</v>
      </c>
      <c r="F225" s="64">
        <v>6.23</v>
      </c>
      <c r="G225" s="65" t="s">
        <v>164</v>
      </c>
      <c r="H225" s="66" t="s">
        <v>1466</v>
      </c>
      <c r="I225" s="67" t="s">
        <v>1466</v>
      </c>
      <c r="J225" s="68" t="s">
        <v>1466</v>
      </c>
    </row>
    <row r="226" spans="1:10">
      <c r="A226" s="83">
        <v>146</v>
      </c>
      <c r="B226" s="65" t="s">
        <v>164</v>
      </c>
      <c r="C226" s="65" t="s">
        <v>1091</v>
      </c>
      <c r="D226" s="64">
        <v>11.52</v>
      </c>
      <c r="E226" s="63" t="s">
        <v>1466</v>
      </c>
      <c r="F226" s="64" t="s">
        <v>1466</v>
      </c>
      <c r="G226" s="65" t="s">
        <v>1466</v>
      </c>
      <c r="H226" s="66" t="s">
        <v>1466</v>
      </c>
      <c r="I226" s="67" t="s">
        <v>1466</v>
      </c>
      <c r="J226" s="68" t="s">
        <v>1466</v>
      </c>
    </row>
    <row r="227" spans="1:10">
      <c r="A227" s="83" t="s">
        <v>1510</v>
      </c>
      <c r="B227" s="65" t="s">
        <v>164</v>
      </c>
      <c r="C227" s="65" t="s">
        <v>1091</v>
      </c>
      <c r="D227" s="64">
        <v>11.52</v>
      </c>
      <c r="E227" s="63">
        <v>64</v>
      </c>
      <c r="F227" s="64">
        <v>6.42</v>
      </c>
      <c r="G227" s="65" t="s">
        <v>164</v>
      </c>
      <c r="H227" s="66"/>
      <c r="I227" s="67"/>
      <c r="J227" s="68"/>
    </row>
    <row r="228" spans="1:10">
      <c r="A228" s="83">
        <v>147</v>
      </c>
      <c r="B228" s="65" t="s">
        <v>164</v>
      </c>
      <c r="C228" s="65" t="s">
        <v>1091</v>
      </c>
      <c r="D228" s="64">
        <v>11.52</v>
      </c>
      <c r="E228" s="63" t="s">
        <v>1466</v>
      </c>
      <c r="F228" s="64" t="s">
        <v>1466</v>
      </c>
      <c r="G228" s="65" t="s">
        <v>1466</v>
      </c>
      <c r="H228" s="66" t="s">
        <v>1466</v>
      </c>
      <c r="I228" s="67" t="s">
        <v>1466</v>
      </c>
      <c r="J228" s="68" t="s">
        <v>1466</v>
      </c>
    </row>
    <row r="229" spans="1:10">
      <c r="A229" s="83">
        <v>148</v>
      </c>
      <c r="B229" s="65" t="s">
        <v>164</v>
      </c>
      <c r="C229" s="65" t="s">
        <v>1091</v>
      </c>
      <c r="D229" s="64">
        <v>11.52</v>
      </c>
      <c r="E229" s="63" t="s">
        <v>1466</v>
      </c>
      <c r="F229" s="64" t="s">
        <v>1466</v>
      </c>
      <c r="G229" s="65" t="s">
        <v>1466</v>
      </c>
      <c r="H229" s="66" t="s">
        <v>1466</v>
      </c>
      <c r="I229" s="67" t="s">
        <v>1466</v>
      </c>
      <c r="J229" s="68" t="s">
        <v>1466</v>
      </c>
    </row>
    <row r="230" spans="1:10">
      <c r="A230" s="83">
        <v>149</v>
      </c>
      <c r="B230" s="65" t="s">
        <v>164</v>
      </c>
      <c r="C230" s="65" t="s">
        <v>1091</v>
      </c>
      <c r="D230" s="64">
        <v>11.52</v>
      </c>
      <c r="E230" s="63" t="s">
        <v>1466</v>
      </c>
      <c r="F230" s="64" t="s">
        <v>1466</v>
      </c>
      <c r="G230" s="65" t="s">
        <v>1466</v>
      </c>
      <c r="H230" s="66" t="s">
        <v>1466</v>
      </c>
      <c r="I230" s="67" t="s">
        <v>1466</v>
      </c>
      <c r="J230" s="68" t="s">
        <v>1466</v>
      </c>
    </row>
    <row r="231" spans="1:10">
      <c r="A231" s="83">
        <v>150</v>
      </c>
      <c r="B231" s="65" t="s">
        <v>164</v>
      </c>
      <c r="C231" s="65" t="s">
        <v>1091</v>
      </c>
      <c r="D231" s="64">
        <v>11.52</v>
      </c>
      <c r="E231" s="63" t="s">
        <v>1466</v>
      </c>
      <c r="F231" s="64" t="s">
        <v>1466</v>
      </c>
      <c r="G231" s="65" t="s">
        <v>1466</v>
      </c>
      <c r="H231" s="66" t="s">
        <v>1466</v>
      </c>
      <c r="I231" s="67" t="s">
        <v>1466</v>
      </c>
      <c r="J231" s="68" t="s">
        <v>1466</v>
      </c>
    </row>
    <row r="232" spans="1:10">
      <c r="A232" s="83">
        <v>151</v>
      </c>
      <c r="B232" s="65" t="s">
        <v>164</v>
      </c>
      <c r="C232" s="65" t="s">
        <v>1091</v>
      </c>
      <c r="D232" s="64">
        <v>11.52</v>
      </c>
      <c r="E232" s="63" t="s">
        <v>1466</v>
      </c>
      <c r="F232" s="64" t="s">
        <v>1466</v>
      </c>
      <c r="G232" s="65" t="s">
        <v>1466</v>
      </c>
      <c r="H232" s="66" t="s">
        <v>1466</v>
      </c>
      <c r="I232" s="67" t="s">
        <v>1466</v>
      </c>
      <c r="J232" s="68" t="s">
        <v>1466</v>
      </c>
    </row>
    <row r="233" spans="1:10">
      <c r="A233" s="83" t="s">
        <v>1562</v>
      </c>
      <c r="B233" s="65" t="s">
        <v>164</v>
      </c>
      <c r="C233" s="65" t="s">
        <v>1091</v>
      </c>
      <c r="D233" s="64">
        <v>11.52</v>
      </c>
      <c r="E233" s="63" t="s">
        <v>1466</v>
      </c>
      <c r="F233" s="64" t="s">
        <v>1466</v>
      </c>
      <c r="G233" s="65" t="s">
        <v>1466</v>
      </c>
      <c r="H233" s="66" t="s">
        <v>1466</v>
      </c>
      <c r="I233" s="67" t="s">
        <v>1466</v>
      </c>
      <c r="J233" s="68" t="s">
        <v>1466</v>
      </c>
    </row>
    <row r="234" spans="1:10">
      <c r="A234" s="83">
        <v>152</v>
      </c>
      <c r="B234" s="65" t="s">
        <v>164</v>
      </c>
      <c r="C234" s="65" t="s">
        <v>1091</v>
      </c>
      <c r="D234" s="64">
        <v>11.52</v>
      </c>
      <c r="E234" s="63" t="s">
        <v>1466</v>
      </c>
      <c r="F234" s="64" t="s">
        <v>1466</v>
      </c>
      <c r="G234" s="65" t="s">
        <v>1466</v>
      </c>
      <c r="H234" s="66" t="s">
        <v>1466</v>
      </c>
      <c r="I234" s="67" t="s">
        <v>1466</v>
      </c>
      <c r="J234" s="68" t="s">
        <v>1466</v>
      </c>
    </row>
    <row r="235" spans="1:10">
      <c r="A235" s="83" t="s">
        <v>1563</v>
      </c>
      <c r="B235" s="65" t="s">
        <v>164</v>
      </c>
      <c r="C235" s="65" t="s">
        <v>1091</v>
      </c>
      <c r="D235" s="64">
        <v>11.52</v>
      </c>
      <c r="E235" s="63" t="s">
        <v>1466</v>
      </c>
      <c r="F235" s="64" t="s">
        <v>1466</v>
      </c>
      <c r="G235" s="65" t="s">
        <v>1466</v>
      </c>
      <c r="H235" s="66" t="s">
        <v>1466</v>
      </c>
      <c r="I235" s="67" t="s">
        <v>1466</v>
      </c>
      <c r="J235" s="68" t="s">
        <v>1466</v>
      </c>
    </row>
    <row r="236" spans="1:10">
      <c r="A236" s="83">
        <v>153</v>
      </c>
      <c r="B236" s="65" t="s">
        <v>164</v>
      </c>
      <c r="C236" s="65" t="s">
        <v>1091</v>
      </c>
      <c r="D236" s="64">
        <v>11.52</v>
      </c>
      <c r="E236" s="63" t="s">
        <v>1466</v>
      </c>
      <c r="F236" s="64" t="s">
        <v>1466</v>
      </c>
      <c r="G236" s="65" t="s">
        <v>1466</v>
      </c>
      <c r="H236" s="66" t="s">
        <v>1466</v>
      </c>
      <c r="I236" s="67" t="s">
        <v>1466</v>
      </c>
      <c r="J236" s="68" t="s">
        <v>1466</v>
      </c>
    </row>
    <row r="237" spans="1:10">
      <c r="A237" s="83" t="s">
        <v>1564</v>
      </c>
      <c r="B237" s="65" t="s">
        <v>164</v>
      </c>
      <c r="C237" s="65" t="s">
        <v>1091</v>
      </c>
      <c r="D237" s="64">
        <v>11.52</v>
      </c>
      <c r="E237" s="63" t="s">
        <v>1466</v>
      </c>
      <c r="F237" s="64" t="s">
        <v>1466</v>
      </c>
      <c r="G237" s="65" t="s">
        <v>1466</v>
      </c>
      <c r="H237" s="66" t="s">
        <v>1466</v>
      </c>
      <c r="I237" s="67" t="s">
        <v>1466</v>
      </c>
      <c r="J237" s="68" t="s">
        <v>1466</v>
      </c>
    </row>
    <row r="238" spans="1:10">
      <c r="A238" s="83">
        <v>154</v>
      </c>
      <c r="B238" s="65" t="s">
        <v>164</v>
      </c>
      <c r="C238" s="65" t="s">
        <v>1091</v>
      </c>
      <c r="D238" s="64">
        <v>11.52</v>
      </c>
      <c r="E238" s="63" t="s">
        <v>1466</v>
      </c>
      <c r="F238" s="64" t="s">
        <v>1466</v>
      </c>
      <c r="G238" s="65" t="s">
        <v>1466</v>
      </c>
      <c r="H238" s="66" t="s">
        <v>1466</v>
      </c>
      <c r="I238" s="67" t="s">
        <v>1466</v>
      </c>
      <c r="J238" s="68" t="s">
        <v>1466</v>
      </c>
    </row>
    <row r="239" spans="1:10">
      <c r="A239" s="83" t="s">
        <v>1565</v>
      </c>
      <c r="B239" s="65" t="s">
        <v>164</v>
      </c>
      <c r="C239" s="65" t="s">
        <v>1091</v>
      </c>
      <c r="D239" s="64">
        <v>11.52</v>
      </c>
      <c r="E239" s="63" t="s">
        <v>1466</v>
      </c>
      <c r="F239" s="64" t="s">
        <v>1466</v>
      </c>
      <c r="G239" s="65" t="s">
        <v>1466</v>
      </c>
      <c r="H239" s="66" t="s">
        <v>1466</v>
      </c>
      <c r="I239" s="67" t="s">
        <v>1466</v>
      </c>
      <c r="J239" s="68" t="s">
        <v>1466</v>
      </c>
    </row>
    <row r="240" spans="1:10">
      <c r="A240" s="83">
        <v>155</v>
      </c>
      <c r="B240" s="65" t="s">
        <v>164</v>
      </c>
      <c r="C240" s="65" t="s">
        <v>1092</v>
      </c>
      <c r="D240" s="64">
        <v>13.75</v>
      </c>
      <c r="E240" s="63">
        <v>66</v>
      </c>
      <c r="F240" s="64">
        <v>9.4499999999999993</v>
      </c>
      <c r="G240" s="65" t="s">
        <v>164</v>
      </c>
      <c r="H240" s="66" t="s">
        <v>1466</v>
      </c>
      <c r="I240" s="67" t="s">
        <v>1466</v>
      </c>
      <c r="J240" s="68" t="s">
        <v>1466</v>
      </c>
    </row>
    <row r="241" spans="1:10">
      <c r="A241" s="83">
        <v>156</v>
      </c>
      <c r="B241" s="65" t="s">
        <v>164</v>
      </c>
      <c r="C241" s="65" t="s">
        <v>1092</v>
      </c>
      <c r="D241" s="64">
        <v>13.75</v>
      </c>
      <c r="E241" s="63" t="s">
        <v>1466</v>
      </c>
      <c r="F241" s="64" t="s">
        <v>1466</v>
      </c>
      <c r="G241" s="65" t="s">
        <v>1466</v>
      </c>
      <c r="H241" s="66" t="s">
        <v>1466</v>
      </c>
      <c r="I241" s="67" t="s">
        <v>1466</v>
      </c>
      <c r="J241" s="68" t="s">
        <v>1466</v>
      </c>
    </row>
    <row r="242" spans="1:10">
      <c r="A242" s="83" t="s">
        <v>1512</v>
      </c>
      <c r="B242" s="65" t="s">
        <v>164</v>
      </c>
      <c r="C242" s="65" t="s">
        <v>1091</v>
      </c>
      <c r="D242" s="64">
        <v>11.52</v>
      </c>
      <c r="E242" s="63">
        <v>67</v>
      </c>
      <c r="F242" s="64">
        <v>11.86</v>
      </c>
      <c r="G242" s="65" t="s">
        <v>164</v>
      </c>
      <c r="H242" s="66" t="s">
        <v>1466</v>
      </c>
      <c r="I242" s="67" t="s">
        <v>1466</v>
      </c>
      <c r="J242" s="68" t="s">
        <v>1466</v>
      </c>
    </row>
    <row r="243" spans="1:10">
      <c r="A243" s="83">
        <v>157</v>
      </c>
      <c r="B243" s="65" t="s">
        <v>164</v>
      </c>
      <c r="C243" s="65" t="s">
        <v>1092</v>
      </c>
      <c r="D243" s="64">
        <v>13.75</v>
      </c>
      <c r="E243" s="63" t="s">
        <v>1466</v>
      </c>
      <c r="F243" s="64" t="s">
        <v>1466</v>
      </c>
      <c r="G243" s="65" t="s">
        <v>1466</v>
      </c>
      <c r="H243" s="66" t="s">
        <v>1466</v>
      </c>
      <c r="I243" s="67" t="s">
        <v>1466</v>
      </c>
      <c r="J243" s="68" t="s">
        <v>1466</v>
      </c>
    </row>
    <row r="244" spans="1:10">
      <c r="A244" s="83">
        <v>158</v>
      </c>
      <c r="B244" s="65" t="s">
        <v>164</v>
      </c>
      <c r="C244" s="65" t="s">
        <v>1092</v>
      </c>
      <c r="D244" s="64">
        <v>13.75</v>
      </c>
      <c r="E244" s="63" t="s">
        <v>1466</v>
      </c>
      <c r="F244" s="64" t="s">
        <v>1466</v>
      </c>
      <c r="G244" s="65" t="s">
        <v>1466</v>
      </c>
      <c r="H244" s="66" t="s">
        <v>1466</v>
      </c>
      <c r="I244" s="67" t="s">
        <v>1466</v>
      </c>
      <c r="J244" s="68" t="s">
        <v>1466</v>
      </c>
    </row>
    <row r="245" spans="1:10">
      <c r="A245" s="83" t="s">
        <v>1566</v>
      </c>
      <c r="B245" s="65" t="s">
        <v>164</v>
      </c>
      <c r="C245" s="65" t="s">
        <v>1091</v>
      </c>
      <c r="D245" s="64">
        <v>11.52</v>
      </c>
      <c r="E245" s="63" t="s">
        <v>1466</v>
      </c>
      <c r="F245" s="64" t="s">
        <v>1466</v>
      </c>
      <c r="G245" s="65" t="s">
        <v>1466</v>
      </c>
      <c r="H245" s="66" t="s">
        <v>1466</v>
      </c>
      <c r="I245" s="67" t="s">
        <v>1466</v>
      </c>
      <c r="J245" s="68" t="s">
        <v>1466</v>
      </c>
    </row>
    <row r="246" spans="1:10">
      <c r="A246" s="83">
        <v>159</v>
      </c>
      <c r="B246" s="65" t="s">
        <v>164</v>
      </c>
      <c r="C246" s="65" t="s">
        <v>1091</v>
      </c>
      <c r="D246" s="64">
        <v>11.52</v>
      </c>
      <c r="E246" s="63" t="s">
        <v>1466</v>
      </c>
      <c r="F246" s="64" t="s">
        <v>1466</v>
      </c>
      <c r="G246" s="65" t="s">
        <v>1466</v>
      </c>
      <c r="H246" s="63" t="s">
        <v>1466</v>
      </c>
      <c r="I246" s="64" t="s">
        <v>1466</v>
      </c>
      <c r="J246" s="77" t="s">
        <v>1466</v>
      </c>
    </row>
    <row r="247" spans="1:10">
      <c r="A247" s="83">
        <v>160</v>
      </c>
      <c r="B247" s="65" t="s">
        <v>164</v>
      </c>
      <c r="C247" s="65" t="s">
        <v>1091</v>
      </c>
      <c r="D247" s="64">
        <v>11.52</v>
      </c>
      <c r="E247" s="63" t="s">
        <v>1466</v>
      </c>
      <c r="F247" s="64" t="s">
        <v>1466</v>
      </c>
      <c r="G247" s="65" t="s">
        <v>1466</v>
      </c>
      <c r="H247" s="63" t="s">
        <v>1466</v>
      </c>
      <c r="I247" s="64" t="s">
        <v>1466</v>
      </c>
      <c r="J247" s="77" t="s">
        <v>1466</v>
      </c>
    </row>
    <row r="248" spans="1:10">
      <c r="A248" s="104">
        <v>161</v>
      </c>
      <c r="B248" s="87" t="s">
        <v>164</v>
      </c>
      <c r="C248" s="87" t="s">
        <v>1091</v>
      </c>
      <c r="D248" s="105">
        <v>2</v>
      </c>
      <c r="E248" s="106">
        <v>70</v>
      </c>
      <c r="F248" s="105">
        <v>7.6</v>
      </c>
      <c r="G248" s="87" t="s">
        <v>164</v>
      </c>
      <c r="H248" s="106" t="s">
        <v>1466</v>
      </c>
      <c r="I248" s="105" t="s">
        <v>1466</v>
      </c>
      <c r="J248" s="107" t="s">
        <v>1466</v>
      </c>
    </row>
    <row r="249" spans="1:10" ht="15" thickBot="1">
      <c r="A249" s="90" t="s">
        <v>1567</v>
      </c>
      <c r="B249" s="72" t="s">
        <v>164</v>
      </c>
      <c r="C249" s="72"/>
      <c r="D249" s="71"/>
      <c r="E249" s="70"/>
      <c r="F249" s="71"/>
      <c r="G249" s="72"/>
      <c r="H249" s="70"/>
      <c r="I249" s="71"/>
      <c r="J249" s="95"/>
    </row>
    <row r="250" spans="1:10">
      <c r="A250" s="93">
        <v>162</v>
      </c>
      <c r="B250" s="76" t="s">
        <v>217</v>
      </c>
      <c r="C250" s="76" t="s">
        <v>1091</v>
      </c>
      <c r="D250" s="67">
        <v>11.52</v>
      </c>
      <c r="E250" s="66" t="s">
        <v>1466</v>
      </c>
      <c r="F250" s="67" t="s">
        <v>1466</v>
      </c>
      <c r="G250" s="76" t="s">
        <v>1466</v>
      </c>
      <c r="H250" s="66" t="s">
        <v>1466</v>
      </c>
      <c r="I250" s="67" t="s">
        <v>1466</v>
      </c>
      <c r="J250" s="68" t="s">
        <v>1466</v>
      </c>
    </row>
    <row r="251" spans="1:10">
      <c r="A251" s="83" t="s">
        <v>1523</v>
      </c>
      <c r="B251" s="65" t="s">
        <v>217</v>
      </c>
      <c r="C251" s="65" t="s">
        <v>1091</v>
      </c>
      <c r="D251" s="64">
        <v>11.52</v>
      </c>
      <c r="E251" s="63">
        <v>92</v>
      </c>
      <c r="F251" s="64">
        <v>6.7</v>
      </c>
      <c r="G251" s="65" t="s">
        <v>217</v>
      </c>
      <c r="H251" s="66" t="s">
        <v>1466</v>
      </c>
      <c r="I251" s="67" t="s">
        <v>1466</v>
      </c>
      <c r="J251" s="68" t="s">
        <v>1466</v>
      </c>
    </row>
    <row r="252" spans="1:10">
      <c r="A252" s="94">
        <v>163</v>
      </c>
      <c r="B252" s="65" t="s">
        <v>217</v>
      </c>
      <c r="C252" s="65" t="s">
        <v>1091</v>
      </c>
      <c r="D252" s="64">
        <v>11.52</v>
      </c>
      <c r="E252" s="63">
        <v>71</v>
      </c>
      <c r="F252" s="64">
        <v>9.9499999999999993</v>
      </c>
      <c r="G252" s="65" t="s">
        <v>217</v>
      </c>
      <c r="H252" s="66" t="s">
        <v>1466</v>
      </c>
      <c r="I252" s="67" t="s">
        <v>1466</v>
      </c>
      <c r="J252" s="68" t="s">
        <v>1466</v>
      </c>
    </row>
    <row r="253" spans="1:10">
      <c r="A253" s="83" t="s">
        <v>1568</v>
      </c>
      <c r="B253" s="65" t="s">
        <v>217</v>
      </c>
      <c r="C253" s="65" t="s">
        <v>1092</v>
      </c>
      <c r="D253" s="64">
        <v>13.75</v>
      </c>
      <c r="E253" s="63" t="s">
        <v>1466</v>
      </c>
      <c r="F253" s="64" t="s">
        <v>1466</v>
      </c>
      <c r="G253" s="65" t="s">
        <v>1466</v>
      </c>
      <c r="H253" s="66" t="s">
        <v>1466</v>
      </c>
      <c r="I253" s="67" t="s">
        <v>1466</v>
      </c>
      <c r="J253" s="68" t="s">
        <v>1466</v>
      </c>
    </row>
    <row r="254" spans="1:10">
      <c r="A254" s="83">
        <v>164</v>
      </c>
      <c r="B254" s="65" t="s">
        <v>217</v>
      </c>
      <c r="C254" s="65" t="s">
        <v>1091</v>
      </c>
      <c r="D254" s="64">
        <v>11.52</v>
      </c>
      <c r="E254" s="63">
        <v>79</v>
      </c>
      <c r="F254" s="64">
        <v>6.99</v>
      </c>
      <c r="G254" s="65" t="s">
        <v>217</v>
      </c>
      <c r="H254" s="66" t="s">
        <v>1466</v>
      </c>
      <c r="I254" s="67" t="s">
        <v>1466</v>
      </c>
      <c r="J254" s="68" t="s">
        <v>1466</v>
      </c>
    </row>
    <row r="255" spans="1:10">
      <c r="A255" s="83">
        <v>165</v>
      </c>
      <c r="B255" s="65" t="s">
        <v>217</v>
      </c>
      <c r="C255" s="65" t="s">
        <v>1091</v>
      </c>
      <c r="D255" s="64">
        <v>11.52</v>
      </c>
      <c r="E255" s="63" t="s">
        <v>1466</v>
      </c>
      <c r="F255" s="64" t="s">
        <v>1466</v>
      </c>
      <c r="G255" s="65" t="s">
        <v>1466</v>
      </c>
      <c r="H255" s="66" t="s">
        <v>1466</v>
      </c>
      <c r="I255" s="67" t="s">
        <v>1466</v>
      </c>
      <c r="J255" s="68" t="s">
        <v>1466</v>
      </c>
    </row>
    <row r="256" spans="1:10">
      <c r="A256" s="83">
        <v>166</v>
      </c>
      <c r="B256" s="65" t="s">
        <v>217</v>
      </c>
      <c r="C256" s="65" t="s">
        <v>1091</v>
      </c>
      <c r="D256" s="64">
        <v>11.52</v>
      </c>
      <c r="E256" s="63" t="s">
        <v>1466</v>
      </c>
      <c r="F256" s="64" t="s">
        <v>1466</v>
      </c>
      <c r="G256" s="65" t="s">
        <v>1466</v>
      </c>
      <c r="H256" s="66" t="s">
        <v>1466</v>
      </c>
      <c r="I256" s="67" t="s">
        <v>1466</v>
      </c>
      <c r="J256" s="68" t="s">
        <v>1466</v>
      </c>
    </row>
    <row r="257" spans="1:10">
      <c r="A257" s="83">
        <v>167</v>
      </c>
      <c r="B257" s="65" t="s">
        <v>217</v>
      </c>
      <c r="C257" s="65" t="s">
        <v>1091</v>
      </c>
      <c r="D257" s="64">
        <v>11.52</v>
      </c>
      <c r="E257" s="63" t="s">
        <v>1466</v>
      </c>
      <c r="F257" s="64" t="s">
        <v>1466</v>
      </c>
      <c r="G257" s="65" t="s">
        <v>1466</v>
      </c>
      <c r="H257" s="66" t="s">
        <v>1466</v>
      </c>
      <c r="I257" s="67" t="s">
        <v>1466</v>
      </c>
      <c r="J257" s="68" t="s">
        <v>1466</v>
      </c>
    </row>
    <row r="258" spans="1:10">
      <c r="A258" s="83">
        <v>168</v>
      </c>
      <c r="B258" s="65" t="s">
        <v>217</v>
      </c>
      <c r="C258" s="65" t="s">
        <v>1091</v>
      </c>
      <c r="D258" s="64">
        <v>11.52</v>
      </c>
      <c r="E258" s="63" t="s">
        <v>1466</v>
      </c>
      <c r="F258" s="64" t="s">
        <v>1466</v>
      </c>
      <c r="G258" s="65" t="s">
        <v>1466</v>
      </c>
      <c r="H258" s="66" t="s">
        <v>1466</v>
      </c>
      <c r="I258" s="67" t="s">
        <v>1466</v>
      </c>
      <c r="J258" s="68" t="s">
        <v>1466</v>
      </c>
    </row>
    <row r="259" spans="1:10">
      <c r="A259" s="83">
        <v>169</v>
      </c>
      <c r="B259" s="65" t="s">
        <v>217</v>
      </c>
      <c r="C259" s="65" t="s">
        <v>1091</v>
      </c>
      <c r="D259" s="64">
        <v>11.52</v>
      </c>
      <c r="E259" s="63" t="s">
        <v>1466</v>
      </c>
      <c r="F259" s="64" t="s">
        <v>1466</v>
      </c>
      <c r="G259" s="65" t="s">
        <v>1466</v>
      </c>
      <c r="H259" s="66" t="s">
        <v>1466</v>
      </c>
      <c r="I259" s="67" t="s">
        <v>1466</v>
      </c>
      <c r="J259" s="68" t="s">
        <v>1466</v>
      </c>
    </row>
    <row r="260" spans="1:10">
      <c r="A260" s="83">
        <v>170</v>
      </c>
      <c r="B260" s="65" t="s">
        <v>217</v>
      </c>
      <c r="C260" s="65" t="s">
        <v>1091</v>
      </c>
      <c r="D260" s="64">
        <v>11.52</v>
      </c>
      <c r="E260" s="63" t="s">
        <v>1466</v>
      </c>
      <c r="F260" s="64" t="s">
        <v>1466</v>
      </c>
      <c r="G260" s="65" t="s">
        <v>1466</v>
      </c>
      <c r="H260" s="66" t="s">
        <v>1466</v>
      </c>
      <c r="I260" s="67" t="s">
        <v>1466</v>
      </c>
      <c r="J260" s="68" t="s">
        <v>1466</v>
      </c>
    </row>
    <row r="261" spans="1:10">
      <c r="A261" s="83">
        <v>171</v>
      </c>
      <c r="B261" s="65" t="s">
        <v>217</v>
      </c>
      <c r="C261" s="65" t="s">
        <v>1091</v>
      </c>
      <c r="D261" s="64">
        <v>11.52</v>
      </c>
      <c r="E261" s="63">
        <v>80</v>
      </c>
      <c r="F261" s="64">
        <v>4.99</v>
      </c>
      <c r="G261" s="65" t="s">
        <v>217</v>
      </c>
      <c r="H261" s="66" t="s">
        <v>1466</v>
      </c>
      <c r="I261" s="67" t="s">
        <v>1466</v>
      </c>
      <c r="J261" s="68" t="s">
        <v>1466</v>
      </c>
    </row>
    <row r="262" spans="1:10">
      <c r="A262" s="108">
        <v>172</v>
      </c>
      <c r="B262" s="65" t="s">
        <v>217</v>
      </c>
      <c r="C262" s="65" t="s">
        <v>1091</v>
      </c>
      <c r="D262" s="64">
        <v>11.52</v>
      </c>
      <c r="E262" s="63">
        <v>81</v>
      </c>
      <c r="F262" s="64">
        <v>4.74</v>
      </c>
      <c r="G262" s="65" t="s">
        <v>217</v>
      </c>
      <c r="H262" s="66" t="s">
        <v>1466</v>
      </c>
      <c r="I262" s="67" t="s">
        <v>1466</v>
      </c>
      <c r="J262" s="68" t="s">
        <v>1466</v>
      </c>
    </row>
    <row r="263" spans="1:10">
      <c r="A263" s="101">
        <v>173</v>
      </c>
      <c r="B263" s="65" t="s">
        <v>217</v>
      </c>
      <c r="C263" s="65" t="s">
        <v>1091</v>
      </c>
      <c r="D263" s="64">
        <v>11.52</v>
      </c>
      <c r="E263" s="63" t="s">
        <v>1466</v>
      </c>
      <c r="F263" s="64" t="s">
        <v>1466</v>
      </c>
      <c r="G263" s="65" t="s">
        <v>1466</v>
      </c>
      <c r="H263" s="66" t="s">
        <v>1466</v>
      </c>
      <c r="I263" s="67" t="s">
        <v>1466</v>
      </c>
      <c r="J263" s="68" t="s">
        <v>1466</v>
      </c>
    </row>
    <row r="264" spans="1:10">
      <c r="A264" s="108" t="s">
        <v>1526</v>
      </c>
      <c r="B264" s="65" t="s">
        <v>217</v>
      </c>
      <c r="C264" s="65" t="s">
        <v>1091</v>
      </c>
      <c r="D264" s="64">
        <v>11.52</v>
      </c>
      <c r="E264" s="63" t="s">
        <v>1569</v>
      </c>
      <c r="F264" s="64">
        <v>5.48</v>
      </c>
      <c r="G264" s="65" t="s">
        <v>217</v>
      </c>
      <c r="H264" s="66" t="s">
        <v>1466</v>
      </c>
      <c r="I264" s="67" t="s">
        <v>1466</v>
      </c>
      <c r="J264" s="68" t="s">
        <v>1466</v>
      </c>
    </row>
    <row r="265" spans="1:10">
      <c r="A265" s="101">
        <v>174</v>
      </c>
      <c r="B265" s="65" t="s">
        <v>217</v>
      </c>
      <c r="C265" s="65" t="s">
        <v>1091</v>
      </c>
      <c r="D265" s="64">
        <v>11.52</v>
      </c>
      <c r="E265" s="63" t="s">
        <v>1466</v>
      </c>
      <c r="F265" s="64" t="s">
        <v>1466</v>
      </c>
      <c r="G265" s="65" t="s">
        <v>1466</v>
      </c>
      <c r="H265" s="66" t="s">
        <v>1466</v>
      </c>
      <c r="I265" s="67" t="s">
        <v>1466</v>
      </c>
      <c r="J265" s="68" t="s">
        <v>1466</v>
      </c>
    </row>
    <row r="266" spans="1:10">
      <c r="A266" s="108" t="s">
        <v>1527</v>
      </c>
      <c r="B266" s="65" t="s">
        <v>217</v>
      </c>
      <c r="C266" s="65" t="s">
        <v>1091</v>
      </c>
      <c r="D266" s="64">
        <v>11.52</v>
      </c>
      <c r="E266" s="63" t="s">
        <v>1570</v>
      </c>
      <c r="F266" s="64">
        <v>6.13</v>
      </c>
      <c r="G266" s="65" t="s">
        <v>217</v>
      </c>
      <c r="H266" s="66" t="s">
        <v>1466</v>
      </c>
      <c r="I266" s="67" t="s">
        <v>1466</v>
      </c>
      <c r="J266" s="68" t="s">
        <v>1466</v>
      </c>
    </row>
    <row r="267" spans="1:10">
      <c r="A267" s="101">
        <v>175</v>
      </c>
      <c r="B267" s="65" t="s">
        <v>217</v>
      </c>
      <c r="C267" s="65" t="s">
        <v>1091</v>
      </c>
      <c r="D267" s="64">
        <v>11.52</v>
      </c>
      <c r="E267" s="63" t="s">
        <v>1466</v>
      </c>
      <c r="F267" s="64" t="s">
        <v>1466</v>
      </c>
      <c r="G267" s="65" t="s">
        <v>1466</v>
      </c>
      <c r="H267" s="66" t="s">
        <v>1466</v>
      </c>
      <c r="I267" s="67" t="s">
        <v>1466</v>
      </c>
      <c r="J267" s="68" t="s">
        <v>1466</v>
      </c>
    </row>
    <row r="268" spans="1:10">
      <c r="A268" s="108" t="s">
        <v>1529</v>
      </c>
      <c r="B268" s="65" t="s">
        <v>217</v>
      </c>
      <c r="C268" s="65" t="s">
        <v>1091</v>
      </c>
      <c r="D268" s="64">
        <v>11.52</v>
      </c>
      <c r="E268" s="63" t="s">
        <v>1571</v>
      </c>
      <c r="F268" s="64">
        <v>6.15</v>
      </c>
      <c r="G268" s="65" t="s">
        <v>217</v>
      </c>
      <c r="H268" s="66" t="s">
        <v>1466</v>
      </c>
      <c r="I268" s="67" t="s">
        <v>1466</v>
      </c>
      <c r="J268" s="68" t="s">
        <v>1466</v>
      </c>
    </row>
    <row r="269" spans="1:10">
      <c r="A269" s="101">
        <v>176</v>
      </c>
      <c r="B269" s="65" t="s">
        <v>217</v>
      </c>
      <c r="C269" s="65" t="s">
        <v>1091</v>
      </c>
      <c r="D269" s="64">
        <v>11.52</v>
      </c>
      <c r="E269" s="63" t="s">
        <v>1466</v>
      </c>
      <c r="F269" s="64" t="s">
        <v>1466</v>
      </c>
      <c r="G269" s="65" t="s">
        <v>1466</v>
      </c>
      <c r="H269" s="66" t="s">
        <v>1466</v>
      </c>
      <c r="I269" s="67" t="s">
        <v>1466</v>
      </c>
      <c r="J269" s="68" t="s">
        <v>1466</v>
      </c>
    </row>
    <row r="270" spans="1:10">
      <c r="A270" s="108" t="s">
        <v>1530</v>
      </c>
      <c r="B270" s="65" t="s">
        <v>217</v>
      </c>
      <c r="C270" s="65" t="s">
        <v>1091</v>
      </c>
      <c r="D270" s="64">
        <v>11.52</v>
      </c>
      <c r="E270" s="63" t="s">
        <v>1572</v>
      </c>
      <c r="F270" s="64">
        <v>5.58</v>
      </c>
      <c r="G270" s="65" t="s">
        <v>217</v>
      </c>
      <c r="H270" s="66" t="s">
        <v>1466</v>
      </c>
      <c r="I270" s="67" t="s">
        <v>1466</v>
      </c>
      <c r="J270" s="68" t="s">
        <v>1466</v>
      </c>
    </row>
    <row r="271" spans="1:10">
      <c r="A271" s="101">
        <v>177</v>
      </c>
      <c r="B271" s="65" t="s">
        <v>217</v>
      </c>
      <c r="C271" s="65" t="s">
        <v>1091</v>
      </c>
      <c r="D271" s="64">
        <v>11.52</v>
      </c>
      <c r="E271" s="63" t="s">
        <v>1466</v>
      </c>
      <c r="F271" s="64" t="s">
        <v>1466</v>
      </c>
      <c r="G271" s="65" t="s">
        <v>1466</v>
      </c>
      <c r="H271" s="66" t="s">
        <v>1466</v>
      </c>
      <c r="I271" s="67" t="s">
        <v>1466</v>
      </c>
      <c r="J271" s="68" t="s">
        <v>1466</v>
      </c>
    </row>
    <row r="272" spans="1:10">
      <c r="A272" s="108" t="s">
        <v>1531</v>
      </c>
      <c r="B272" s="65" t="s">
        <v>217</v>
      </c>
      <c r="C272" s="65" t="s">
        <v>1091</v>
      </c>
      <c r="D272" s="64">
        <v>11.52</v>
      </c>
      <c r="E272" s="63" t="s">
        <v>1573</v>
      </c>
      <c r="F272" s="64">
        <v>5.59</v>
      </c>
      <c r="G272" s="65" t="s">
        <v>217</v>
      </c>
      <c r="H272" s="66" t="s">
        <v>1466</v>
      </c>
      <c r="I272" s="67" t="s">
        <v>1466</v>
      </c>
      <c r="J272" s="68" t="s">
        <v>1466</v>
      </c>
    </row>
    <row r="273" spans="1:13">
      <c r="A273" s="101">
        <v>178</v>
      </c>
      <c r="B273" s="65" t="s">
        <v>217</v>
      </c>
      <c r="C273" s="65" t="s">
        <v>1091</v>
      </c>
      <c r="D273" s="64">
        <v>11.52</v>
      </c>
      <c r="E273" s="63" t="s">
        <v>1466</v>
      </c>
      <c r="F273" s="64" t="s">
        <v>1466</v>
      </c>
      <c r="G273" s="65" t="s">
        <v>1466</v>
      </c>
      <c r="H273" s="66" t="s">
        <v>1466</v>
      </c>
      <c r="I273" s="67" t="s">
        <v>1466</v>
      </c>
      <c r="J273" s="68" t="s">
        <v>1466</v>
      </c>
    </row>
    <row r="274" spans="1:13">
      <c r="A274" s="108" t="s">
        <v>1532</v>
      </c>
      <c r="B274" s="65" t="s">
        <v>217</v>
      </c>
      <c r="C274" s="65" t="s">
        <v>1091</v>
      </c>
      <c r="D274" s="64">
        <v>11.52</v>
      </c>
      <c r="E274" s="63" t="s">
        <v>1574</v>
      </c>
      <c r="F274" s="64">
        <v>7.05</v>
      </c>
      <c r="G274" s="65" t="s">
        <v>217</v>
      </c>
      <c r="H274" s="66" t="s">
        <v>1466</v>
      </c>
      <c r="I274" s="67" t="s">
        <v>1466</v>
      </c>
      <c r="J274" s="68" t="s">
        <v>1466</v>
      </c>
    </row>
    <row r="275" spans="1:13">
      <c r="A275" s="101">
        <v>179</v>
      </c>
      <c r="B275" s="65" t="s">
        <v>217</v>
      </c>
      <c r="C275" s="65" t="s">
        <v>1091</v>
      </c>
      <c r="D275" s="64">
        <v>11.52</v>
      </c>
      <c r="E275" s="63" t="s">
        <v>1466</v>
      </c>
      <c r="F275" s="64" t="s">
        <v>1466</v>
      </c>
      <c r="G275" s="65" t="s">
        <v>1466</v>
      </c>
      <c r="H275" s="66" t="s">
        <v>1466</v>
      </c>
      <c r="I275" s="67" t="s">
        <v>1466</v>
      </c>
      <c r="J275" s="68" t="s">
        <v>1466</v>
      </c>
    </row>
    <row r="276" spans="1:13">
      <c r="A276" s="108" t="s">
        <v>1534</v>
      </c>
      <c r="B276" s="65" t="s">
        <v>217</v>
      </c>
      <c r="C276" s="65" t="s">
        <v>1091</v>
      </c>
      <c r="D276" s="64">
        <v>11.52</v>
      </c>
      <c r="E276" s="63" t="s">
        <v>1575</v>
      </c>
      <c r="F276" s="64">
        <v>5.98</v>
      </c>
      <c r="G276" s="65" t="s">
        <v>217</v>
      </c>
      <c r="H276" s="66" t="s">
        <v>1466</v>
      </c>
      <c r="I276" s="67" t="s">
        <v>1466</v>
      </c>
      <c r="J276" s="68" t="s">
        <v>1466</v>
      </c>
    </row>
    <row r="277" spans="1:13">
      <c r="A277" s="101">
        <v>180</v>
      </c>
      <c r="B277" s="65" t="s">
        <v>217</v>
      </c>
      <c r="C277" s="65" t="s">
        <v>1091</v>
      </c>
      <c r="D277" s="64">
        <v>11.52</v>
      </c>
      <c r="E277" s="63" t="s">
        <v>1466</v>
      </c>
      <c r="F277" s="64" t="s">
        <v>1466</v>
      </c>
      <c r="G277" s="65" t="s">
        <v>1466</v>
      </c>
      <c r="H277" s="66" t="s">
        <v>1466</v>
      </c>
      <c r="I277" s="67" t="s">
        <v>1466</v>
      </c>
      <c r="J277" s="68" t="s">
        <v>1466</v>
      </c>
    </row>
    <row r="278" spans="1:13">
      <c r="A278" s="101" t="s">
        <v>1535</v>
      </c>
      <c r="B278" s="65" t="s">
        <v>217</v>
      </c>
      <c r="C278" s="65" t="s">
        <v>1091</v>
      </c>
      <c r="D278" s="64">
        <v>11.52</v>
      </c>
      <c r="E278" s="63" t="s">
        <v>1576</v>
      </c>
      <c r="F278" s="64">
        <v>6.11</v>
      </c>
      <c r="G278" s="65" t="s">
        <v>217</v>
      </c>
      <c r="H278" s="66" t="s">
        <v>1466</v>
      </c>
      <c r="I278" s="67" t="s">
        <v>1466</v>
      </c>
      <c r="J278" s="68" t="s">
        <v>1466</v>
      </c>
    </row>
    <row r="279" spans="1:13">
      <c r="A279" s="101">
        <v>181</v>
      </c>
      <c r="B279" s="65" t="s">
        <v>217</v>
      </c>
      <c r="C279" s="65" t="s">
        <v>1091</v>
      </c>
      <c r="D279" s="64">
        <v>11.52</v>
      </c>
      <c r="E279" s="63" t="s">
        <v>1466</v>
      </c>
      <c r="F279" s="64" t="s">
        <v>1466</v>
      </c>
      <c r="G279" s="65" t="s">
        <v>1466</v>
      </c>
      <c r="H279" s="66" t="s">
        <v>1466</v>
      </c>
      <c r="I279" s="67" t="s">
        <v>1466</v>
      </c>
      <c r="J279" s="68" t="s">
        <v>1466</v>
      </c>
    </row>
    <row r="280" spans="1:13">
      <c r="A280" s="101">
        <v>182</v>
      </c>
      <c r="B280" s="65" t="s">
        <v>217</v>
      </c>
      <c r="C280" s="65" t="s">
        <v>1091</v>
      </c>
      <c r="D280" s="64">
        <v>11.52</v>
      </c>
      <c r="E280" s="63" t="s">
        <v>1466</v>
      </c>
      <c r="F280" s="64" t="s">
        <v>1466</v>
      </c>
      <c r="G280" s="65" t="s">
        <v>1466</v>
      </c>
      <c r="H280" s="66" t="s">
        <v>1466</v>
      </c>
      <c r="I280" s="67" t="s">
        <v>1466</v>
      </c>
      <c r="J280" s="68" t="s">
        <v>1466</v>
      </c>
    </row>
    <row r="281" spans="1:13">
      <c r="A281" s="101">
        <v>183</v>
      </c>
      <c r="B281" s="65" t="s">
        <v>217</v>
      </c>
      <c r="C281" s="65" t="s">
        <v>1091</v>
      </c>
      <c r="D281" s="64">
        <v>11.52</v>
      </c>
      <c r="E281" s="63" t="s">
        <v>1466</v>
      </c>
      <c r="F281" s="64" t="s">
        <v>1466</v>
      </c>
      <c r="G281" s="65" t="s">
        <v>1466</v>
      </c>
      <c r="H281" s="66" t="s">
        <v>1466</v>
      </c>
      <c r="I281" s="67" t="s">
        <v>1466</v>
      </c>
      <c r="J281" s="68" t="s">
        <v>1466</v>
      </c>
      <c r="M281" s="49">
        <f>3*97</f>
        <v>291</v>
      </c>
    </row>
    <row r="282" spans="1:13">
      <c r="A282" s="108">
        <v>184</v>
      </c>
      <c r="B282" s="65" t="s">
        <v>217</v>
      </c>
      <c r="C282" s="65" t="s">
        <v>1091</v>
      </c>
      <c r="D282" s="64">
        <v>11.52</v>
      </c>
      <c r="E282" s="63" t="s">
        <v>1466</v>
      </c>
      <c r="F282" s="64" t="s">
        <v>1466</v>
      </c>
      <c r="G282" s="65" t="s">
        <v>1466</v>
      </c>
      <c r="H282" s="66" t="s">
        <v>1466</v>
      </c>
      <c r="I282" s="67" t="s">
        <v>1466</v>
      </c>
      <c r="J282" s="68" t="s">
        <v>1466</v>
      </c>
    </row>
    <row r="283" spans="1:13">
      <c r="A283" s="101">
        <v>185</v>
      </c>
      <c r="B283" s="65" t="s">
        <v>217</v>
      </c>
      <c r="C283" s="65" t="s">
        <v>1091</v>
      </c>
      <c r="D283" s="64">
        <v>11.52</v>
      </c>
      <c r="E283" s="63" t="s">
        <v>1466</v>
      </c>
      <c r="F283" s="64" t="s">
        <v>1466</v>
      </c>
      <c r="G283" s="65" t="s">
        <v>1466</v>
      </c>
      <c r="H283" s="66" t="s">
        <v>1466</v>
      </c>
      <c r="I283" s="67" t="s">
        <v>1466</v>
      </c>
      <c r="J283" s="68" t="s">
        <v>1466</v>
      </c>
    </row>
    <row r="284" spans="1:13">
      <c r="A284" s="108" t="s">
        <v>1577</v>
      </c>
      <c r="B284" s="65" t="s">
        <v>217</v>
      </c>
      <c r="C284" s="65" t="s">
        <v>1091</v>
      </c>
      <c r="D284" s="64">
        <v>11.52</v>
      </c>
      <c r="E284" s="63" t="s">
        <v>1466</v>
      </c>
      <c r="F284" s="64" t="s">
        <v>1466</v>
      </c>
      <c r="G284" s="65" t="s">
        <v>1466</v>
      </c>
      <c r="H284" s="66" t="s">
        <v>1466</v>
      </c>
      <c r="I284" s="67" t="s">
        <v>1466</v>
      </c>
      <c r="J284" s="68" t="s">
        <v>1466</v>
      </c>
    </row>
    <row r="285" spans="1:13">
      <c r="A285" s="101">
        <v>186</v>
      </c>
      <c r="B285" s="65" t="s">
        <v>217</v>
      </c>
      <c r="C285" s="65" t="s">
        <v>1091</v>
      </c>
      <c r="D285" s="64">
        <v>11.52</v>
      </c>
      <c r="E285" s="63" t="s">
        <v>1466</v>
      </c>
      <c r="F285" s="64" t="s">
        <v>1466</v>
      </c>
      <c r="G285" s="65" t="s">
        <v>1466</v>
      </c>
      <c r="H285" s="66" t="s">
        <v>1466</v>
      </c>
      <c r="I285" s="67" t="s">
        <v>1466</v>
      </c>
      <c r="J285" s="68" t="s">
        <v>1466</v>
      </c>
    </row>
    <row r="286" spans="1:13">
      <c r="A286" s="108" t="s">
        <v>1578</v>
      </c>
      <c r="B286" s="65" t="s">
        <v>217</v>
      </c>
      <c r="C286" s="65" t="s">
        <v>1091</v>
      </c>
      <c r="D286" s="64">
        <v>11.52</v>
      </c>
      <c r="E286" s="63" t="s">
        <v>1466</v>
      </c>
      <c r="F286" s="64" t="s">
        <v>1466</v>
      </c>
      <c r="G286" s="65" t="s">
        <v>1466</v>
      </c>
      <c r="H286" s="66" t="s">
        <v>1466</v>
      </c>
      <c r="I286" s="67" t="s">
        <v>1466</v>
      </c>
      <c r="J286" s="68" t="s">
        <v>1466</v>
      </c>
    </row>
    <row r="287" spans="1:13">
      <c r="A287" s="101">
        <v>187</v>
      </c>
      <c r="B287" s="65" t="s">
        <v>217</v>
      </c>
      <c r="C287" s="65" t="s">
        <v>1091</v>
      </c>
      <c r="D287" s="64">
        <v>11.52</v>
      </c>
      <c r="E287" s="63" t="s">
        <v>1466</v>
      </c>
      <c r="F287" s="64" t="s">
        <v>1466</v>
      </c>
      <c r="G287" s="65" t="s">
        <v>1466</v>
      </c>
      <c r="H287" s="66" t="s">
        <v>1466</v>
      </c>
      <c r="I287" s="67" t="s">
        <v>1466</v>
      </c>
      <c r="J287" s="68" t="s">
        <v>1466</v>
      </c>
    </row>
    <row r="288" spans="1:13">
      <c r="A288" s="108" t="s">
        <v>1579</v>
      </c>
      <c r="B288" s="65" t="s">
        <v>217</v>
      </c>
      <c r="C288" s="65" t="s">
        <v>1091</v>
      </c>
      <c r="D288" s="64">
        <v>11.52</v>
      </c>
      <c r="E288" s="63" t="s">
        <v>1466</v>
      </c>
      <c r="F288" s="64" t="s">
        <v>1466</v>
      </c>
      <c r="G288" s="65" t="s">
        <v>1466</v>
      </c>
      <c r="H288" s="66" t="s">
        <v>1466</v>
      </c>
      <c r="I288" s="67" t="s">
        <v>1466</v>
      </c>
      <c r="J288" s="68" t="s">
        <v>1466</v>
      </c>
    </row>
    <row r="289" spans="1:10">
      <c r="A289" s="101">
        <v>188</v>
      </c>
      <c r="B289" s="65" t="s">
        <v>217</v>
      </c>
      <c r="C289" s="65" t="s">
        <v>1091</v>
      </c>
      <c r="D289" s="64">
        <v>11.52</v>
      </c>
      <c r="E289" s="63" t="s">
        <v>1466</v>
      </c>
      <c r="F289" s="64" t="s">
        <v>1466</v>
      </c>
      <c r="G289" s="65" t="s">
        <v>1466</v>
      </c>
      <c r="H289" s="66" t="s">
        <v>1466</v>
      </c>
      <c r="I289" s="67" t="s">
        <v>1466</v>
      </c>
      <c r="J289" s="68" t="s">
        <v>1466</v>
      </c>
    </row>
    <row r="290" spans="1:10">
      <c r="A290" s="101" t="s">
        <v>1580</v>
      </c>
      <c r="B290" s="65" t="s">
        <v>217</v>
      </c>
      <c r="C290" s="65" t="s">
        <v>1091</v>
      </c>
      <c r="D290" s="64">
        <v>11.52</v>
      </c>
      <c r="E290" s="63" t="s">
        <v>1466</v>
      </c>
      <c r="F290" s="64" t="s">
        <v>1466</v>
      </c>
      <c r="G290" s="65" t="s">
        <v>1466</v>
      </c>
      <c r="H290" s="66" t="s">
        <v>1466</v>
      </c>
      <c r="I290" s="67" t="s">
        <v>1466</v>
      </c>
      <c r="J290" s="68" t="s">
        <v>1466</v>
      </c>
    </row>
    <row r="291" spans="1:10">
      <c r="A291" s="108">
        <v>189</v>
      </c>
      <c r="B291" s="65" t="s">
        <v>217</v>
      </c>
      <c r="C291" s="65" t="s">
        <v>1091</v>
      </c>
      <c r="D291" s="64">
        <v>11.52</v>
      </c>
      <c r="E291" s="63" t="s">
        <v>1466</v>
      </c>
      <c r="F291" s="64" t="s">
        <v>1466</v>
      </c>
      <c r="G291" s="65" t="s">
        <v>1466</v>
      </c>
      <c r="H291" s="66" t="s">
        <v>1466</v>
      </c>
      <c r="I291" s="67" t="s">
        <v>1466</v>
      </c>
      <c r="J291" s="68" t="s">
        <v>1466</v>
      </c>
    </row>
    <row r="292" spans="1:10">
      <c r="A292" s="101" t="s">
        <v>1515</v>
      </c>
      <c r="B292" s="65" t="s">
        <v>217</v>
      </c>
      <c r="C292" s="65" t="s">
        <v>1091</v>
      </c>
      <c r="D292" s="64">
        <v>11.52</v>
      </c>
      <c r="E292" s="63">
        <v>83</v>
      </c>
      <c r="F292" s="64">
        <v>8.32</v>
      </c>
      <c r="G292" s="65" t="s">
        <v>217</v>
      </c>
      <c r="H292" s="66" t="s">
        <v>1466</v>
      </c>
      <c r="I292" s="67" t="s">
        <v>1466</v>
      </c>
      <c r="J292" s="68" t="s">
        <v>1466</v>
      </c>
    </row>
    <row r="293" spans="1:10">
      <c r="A293" s="101">
        <v>190</v>
      </c>
      <c r="B293" s="65" t="s">
        <v>217</v>
      </c>
      <c r="C293" s="65" t="s">
        <v>1092</v>
      </c>
      <c r="D293" s="64">
        <v>13.75</v>
      </c>
      <c r="E293" s="63" t="s">
        <v>1466</v>
      </c>
      <c r="F293" s="64" t="s">
        <v>1466</v>
      </c>
      <c r="G293" s="65" t="s">
        <v>1466</v>
      </c>
      <c r="H293" s="66" t="s">
        <v>1466</v>
      </c>
      <c r="I293" s="67" t="s">
        <v>1466</v>
      </c>
      <c r="J293" s="68" t="s">
        <v>1466</v>
      </c>
    </row>
    <row r="294" spans="1:10">
      <c r="A294" s="108" t="s">
        <v>1581</v>
      </c>
      <c r="B294" s="65" t="s">
        <v>217</v>
      </c>
      <c r="C294" s="65" t="s">
        <v>1467</v>
      </c>
      <c r="D294" s="64">
        <v>10.58</v>
      </c>
      <c r="E294" s="63" t="s">
        <v>1466</v>
      </c>
      <c r="F294" s="64" t="s">
        <v>1466</v>
      </c>
      <c r="G294" s="65" t="s">
        <v>1466</v>
      </c>
      <c r="H294" s="66" t="s">
        <v>1466</v>
      </c>
      <c r="I294" s="67" t="s">
        <v>1466</v>
      </c>
      <c r="J294" s="68" t="s">
        <v>1466</v>
      </c>
    </row>
    <row r="295" spans="1:10">
      <c r="A295" s="101">
        <v>191</v>
      </c>
      <c r="B295" s="65" t="s">
        <v>217</v>
      </c>
      <c r="C295" s="65" t="s">
        <v>1092</v>
      </c>
      <c r="D295" s="64">
        <v>13.75</v>
      </c>
      <c r="E295" s="63" t="s">
        <v>1466</v>
      </c>
      <c r="F295" s="64" t="s">
        <v>1466</v>
      </c>
      <c r="G295" s="65" t="s">
        <v>1466</v>
      </c>
      <c r="H295" s="66" t="s">
        <v>1466</v>
      </c>
      <c r="I295" s="67" t="s">
        <v>1466</v>
      </c>
      <c r="J295" s="68" t="s">
        <v>1466</v>
      </c>
    </row>
    <row r="296" spans="1:10">
      <c r="A296" s="101" t="s">
        <v>1582</v>
      </c>
      <c r="B296" s="65" t="s">
        <v>217</v>
      </c>
      <c r="C296" s="65" t="s">
        <v>1467</v>
      </c>
      <c r="D296" s="64">
        <v>10.58</v>
      </c>
      <c r="E296" s="63" t="s">
        <v>1466</v>
      </c>
      <c r="F296" s="64" t="s">
        <v>1466</v>
      </c>
      <c r="G296" s="65" t="s">
        <v>1466</v>
      </c>
      <c r="H296" s="66" t="s">
        <v>1466</v>
      </c>
      <c r="I296" s="67" t="s">
        <v>1466</v>
      </c>
      <c r="J296" s="68" t="s">
        <v>1466</v>
      </c>
    </row>
    <row r="297" spans="1:10">
      <c r="A297" s="101">
        <v>192</v>
      </c>
      <c r="B297" s="65" t="s">
        <v>217</v>
      </c>
      <c r="C297" s="65" t="s">
        <v>1092</v>
      </c>
      <c r="D297" s="64">
        <v>13.75</v>
      </c>
      <c r="E297" s="63" t="s">
        <v>1466</v>
      </c>
      <c r="F297" s="64" t="s">
        <v>1466</v>
      </c>
      <c r="G297" s="65" t="s">
        <v>1466</v>
      </c>
      <c r="H297" s="66" t="s">
        <v>1466</v>
      </c>
      <c r="I297" s="67" t="s">
        <v>1466</v>
      </c>
      <c r="J297" s="68" t="s">
        <v>1466</v>
      </c>
    </row>
    <row r="298" spans="1:10">
      <c r="A298" s="101" t="s">
        <v>1583</v>
      </c>
      <c r="B298" s="65" t="s">
        <v>217</v>
      </c>
      <c r="C298" s="65" t="s">
        <v>1091</v>
      </c>
      <c r="D298" s="64">
        <v>11.52</v>
      </c>
      <c r="E298" s="63" t="s">
        <v>1466</v>
      </c>
      <c r="F298" s="64" t="s">
        <v>1466</v>
      </c>
      <c r="G298" s="65" t="s">
        <v>1466</v>
      </c>
      <c r="H298" s="66" t="s">
        <v>1466</v>
      </c>
      <c r="I298" s="67" t="s">
        <v>1466</v>
      </c>
      <c r="J298" s="68" t="s">
        <v>1466</v>
      </c>
    </row>
    <row r="299" spans="1:10">
      <c r="A299" s="108">
        <v>193</v>
      </c>
      <c r="B299" s="65" t="s">
        <v>217</v>
      </c>
      <c r="C299" s="65" t="s">
        <v>1091</v>
      </c>
      <c r="D299" s="64">
        <v>11.52</v>
      </c>
      <c r="E299" s="63" t="s">
        <v>1466</v>
      </c>
      <c r="F299" s="64" t="s">
        <v>1466</v>
      </c>
      <c r="G299" s="65" t="s">
        <v>1466</v>
      </c>
      <c r="H299" s="66" t="s">
        <v>1466</v>
      </c>
      <c r="I299" s="67" t="s">
        <v>1466</v>
      </c>
      <c r="J299" s="68" t="s">
        <v>1466</v>
      </c>
    </row>
    <row r="300" spans="1:10">
      <c r="A300" s="101">
        <v>194</v>
      </c>
      <c r="B300" s="65" t="s">
        <v>217</v>
      </c>
      <c r="C300" s="65" t="s">
        <v>1091</v>
      </c>
      <c r="D300" s="64">
        <v>11.52</v>
      </c>
      <c r="E300" s="63" t="s">
        <v>1466</v>
      </c>
      <c r="F300" s="64" t="s">
        <v>1466</v>
      </c>
      <c r="G300" s="65" t="s">
        <v>1466</v>
      </c>
      <c r="H300" s="66" t="s">
        <v>1466</v>
      </c>
      <c r="I300" s="67" t="s">
        <v>1466</v>
      </c>
      <c r="J300" s="68" t="s">
        <v>1466</v>
      </c>
    </row>
    <row r="301" spans="1:10">
      <c r="A301" s="108">
        <v>195</v>
      </c>
      <c r="B301" s="65" t="s">
        <v>217</v>
      </c>
      <c r="C301" s="65" t="s">
        <v>1091</v>
      </c>
      <c r="D301" s="64">
        <v>11.52</v>
      </c>
      <c r="E301" s="63" t="s">
        <v>1466</v>
      </c>
      <c r="F301" s="64" t="s">
        <v>1466</v>
      </c>
      <c r="G301" s="65" t="s">
        <v>1466</v>
      </c>
      <c r="H301" s="63" t="s">
        <v>1466</v>
      </c>
      <c r="I301" s="64" t="s">
        <v>1466</v>
      </c>
      <c r="J301" s="77" t="s">
        <v>1466</v>
      </c>
    </row>
    <row r="302" spans="1:10">
      <c r="A302" s="108">
        <v>196</v>
      </c>
      <c r="B302" s="99" t="s">
        <v>217</v>
      </c>
      <c r="C302" s="99" t="s">
        <v>1091</v>
      </c>
      <c r="D302" s="99">
        <v>11.52</v>
      </c>
      <c r="E302" s="63" t="s">
        <v>1466</v>
      </c>
      <c r="F302" s="64" t="s">
        <v>1466</v>
      </c>
      <c r="G302" s="65" t="s">
        <v>1466</v>
      </c>
      <c r="H302" s="99" t="s">
        <v>1466</v>
      </c>
      <c r="I302" s="99" t="s">
        <v>1466</v>
      </c>
      <c r="J302" s="100" t="s">
        <v>1466</v>
      </c>
    </row>
    <row r="303" spans="1:10">
      <c r="A303" s="101" t="s">
        <v>1519</v>
      </c>
      <c r="B303" s="65" t="s">
        <v>217</v>
      </c>
      <c r="C303" s="65" t="s">
        <v>1467</v>
      </c>
      <c r="D303" s="65">
        <v>10.58</v>
      </c>
      <c r="E303" s="63">
        <v>88</v>
      </c>
      <c r="F303" s="64">
        <v>7.27</v>
      </c>
      <c r="G303" s="65" t="s">
        <v>217</v>
      </c>
      <c r="H303" s="65"/>
      <c r="I303" s="65"/>
      <c r="J303" s="77"/>
    </row>
    <row r="304" spans="1:10">
      <c r="A304" s="101">
        <v>197</v>
      </c>
      <c r="B304" s="65" t="s">
        <v>217</v>
      </c>
      <c r="C304" s="65" t="s">
        <v>1091</v>
      </c>
      <c r="D304" s="65">
        <v>11.52</v>
      </c>
      <c r="E304" s="63" t="s">
        <v>1466</v>
      </c>
      <c r="F304" s="64" t="s">
        <v>1466</v>
      </c>
      <c r="G304" s="65" t="s">
        <v>1466</v>
      </c>
      <c r="H304" s="65"/>
      <c r="I304" s="65"/>
      <c r="J304" s="77"/>
    </row>
    <row r="305" spans="1:10">
      <c r="A305" s="111" t="s">
        <v>1520</v>
      </c>
      <c r="B305" s="112" t="s">
        <v>217</v>
      </c>
      <c r="C305" s="112" t="s">
        <v>1467</v>
      </c>
      <c r="D305" s="113">
        <v>10.58</v>
      </c>
      <c r="E305" s="106">
        <v>89</v>
      </c>
      <c r="F305" s="105">
        <v>8.57</v>
      </c>
      <c r="G305" s="87" t="s">
        <v>217</v>
      </c>
      <c r="H305" s="112"/>
      <c r="I305" s="112"/>
      <c r="J305" s="114"/>
    </row>
    <row r="306" spans="1:10" ht="15" thickBot="1">
      <c r="A306" s="109" t="s">
        <v>1584</v>
      </c>
      <c r="B306" s="97" t="s">
        <v>217</v>
      </c>
      <c r="C306" s="97"/>
      <c r="D306" s="97">
        <v>2</v>
      </c>
      <c r="E306" s="97" t="s">
        <v>1466</v>
      </c>
      <c r="F306" s="97" t="s">
        <v>1466</v>
      </c>
      <c r="G306" s="97" t="s">
        <v>1466</v>
      </c>
      <c r="H306" s="97"/>
      <c r="I306" s="97"/>
      <c r="J306" s="110"/>
    </row>
  </sheetData>
  <autoFilter ref="A2:J305" xr:uid="{00000000-0009-0000-0000-000005000000}"/>
  <mergeCells count="4">
    <mergeCell ref="A1:J1"/>
    <mergeCell ref="L1:O1"/>
    <mergeCell ref="Q1:T1"/>
    <mergeCell ref="BC1:B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a 2 b 5 0 8 1 b - 8 9 8 e - 4 d b b - 8 5 6 2 - 7 2 3 b b 7 1 7 1 c 3 8 "   x m l n s = " h t t p : / / s c h e m a s . m i c r o s o f t . c o m / D a t a M a s h u p " > A A A A A E I H A A B Q S w M E F A A C A A g A w 4 R q U 5 c m N K S k A A A A 9 Q A A A B I A H A B D b 2 5 m a W c v U G F j a 2 F n Z S 5 4 b W w g o h g A K K A U A A A A A A A A A A A A A A A A A A A A A A A A A A A A h Y 9 B D o I w F E S v Q r q n B Y w G y W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L G M 8 X 4 y Q g U w e Z 0 l 8 e j e x J f 0 p Y 9 5 X t O 8 l a 6 6 9 2 Q K Y I 5 H 2 B P Q B Q S w M E F A A C A A g A w 4 R q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E a l O Q Z r E b P A Q A A I o R A A A T A B w A R m 9 y b X V s Y X M v U 2 V j d G l v b j E u b S C i G A A o o B Q A A A A A A A A A A A A A A A A A A A A A A A A A A A C t W M 1 u 2 z g Q v g f o O x D u I T a g N e r 8 B 0 U P r i y j 6 T p 2 Y s n p o S g M W p r Y K m R R J a n s F k W f Z g 9 7 2 q f I i + 1 I p m S J k u I g s S 4 h 5 4 f z w 5 n h F w t w p c 9 C Y m / + 9 t 6 / O X h z I F a U g 0 d M F o o 4 k L R H P p A A 5 A H B b 8 h C C b i 3 f w T d A Z V 0 Q Q W 0 W / b 0 7 g / 7 d v S u 1 z J I a 9 a f 4 Z + v t z H w n x 9 a t j W y T I e o j 4 b w N x P z O P Q 9 g 9 x w 5 q m l t Y 4 4 C K p 2 4 3 h 9 A 1 x t J g t e o E 8 W o D Y m K r M F G G T I q U v Z l Q c 0 U K w C Z Q C u v 8 4 Z S A q l f + + 7 1 G P Z + b f S K x z p L 9 l 8 t v G O c R e l b 7 j a 3 0 H o + R 5 T o m / b w X 2 H N H 2 O H z H M n u R U o o I n U 9 d N K m F p S y r j L A E D E O 7 c F X G U m k a l Q k Y S H k d H 2 V z 6 U Y R 0 g 0 x B A r / h / r o f x M s Y g s 3 J y k + T r X 0 h a O Z f c j d T c F m 4 S h K A f I Y 7 8 C W 9 p h E t y F j o J C y p u a I P I A p 0 k 3 r P i n Q m + F b U 7 G W L o 2 x x n C 1 O s s V p t j j L F u f Z 4 i J b X O Y V g i F c + 6 F K x 1 y k 2 U t q 4 r s l I g h W z G F R X i c Z b Q T 3 M i W m r g + n k + u i x + 1 y R X o L 1 k 0 u m H q A N d c t F a j G K 9 y O x i m X r 8 Y s V b P G K x R 3 V W t b 6 w k v E f 0 Y M J d Z E q + w m 5 f / 0 / f z x K c Z r L Z R s 0 C 5 q z S 5 u i b T R A o 9 p 3 F K L a j n X + v I f U V e 7 u w C c w C S B i v o V t u 5 e l n V 7 k 5 k U i r j P t 1 w C i q F 3 q + m o D w K X h V n 4 n v A l j 5 N D o z x A r s 1 k 6 U m 5 v p h U 3 8 j 2 u z R h J 4 z i v Z 1 l U 0 j r U Z s O 7 Y 0 Z m m k 6 X f T a 6 A f N d C P G + g n e w 4 8 H 6 s 6 / a y B f t 5 A v 2 i g X 9 b T 7 2 i Q D u m U S / p 2 Y W S / O D S z b 1 v k y y d r T B q a F P H H O + I k A o c D X 0 Q s f P z v A Y L D X T q 9 j U 7 l + K Y 2 J 1 d j 0 u 4 Z 5 M g g p 5 2 X h 7 N x d M R w H t J D Y o 3 Q + u H G s 2 Q 7 H u x y + 0 i d M A U B / A G H 6 s 5 A j 5 U G t n z E 8 M 3 c q X C i F G 5 j b M t d B l 6 c C D R 0 q g x Z y Q i S M X 9 O N G e Z z p o 8 I G d 3 N O d K w Y 4 R D 4 R i t 4 U L p T B k n B I P n m P m N U m 4 3 A Z E X e B y t 4 O 9 v N z p 4 7 + P / 7 B N 3 W C 3 l W F R B V x U U V K j S B k 0 N b u v w 6 n y g e T L l f O J t M e T 0 c T 8 s 0 N G 1 t A h k 5 l j T c n n y d V 4 H 8 N O N a t m a D J + C p J h B m t e u F w C O 7 2 P 6 W x C e / X a G 7 Z S 3 d c U L 0 D F e q u Z A N r d Z 2 7 L 2 L I + t x r + z L K H G L T s a i X 5 W W 6 1 A 1 L o W 6 u d g + L X 5 1 a z i e m r N 1 l A 2 3 t N b A V 9 1 e e 2 C t I U D l Y I r e q w B h L 3 6 n Q j a N 3 Z d D U 4 W L n e D I S T O 0 l w c C e Z Z w 7 D O k e q Y G H r W 8 d I f 3 J 4 2 x r 5 4 Y o K M v Q D f J s 9 K l p 4 q E M X A X R t C M C V U / a X a K e / T B g E q L s i 7 a / F C v y W P D z 4 g t P Q Q 0 6 e s 4 R 8 d t H J r S S X Q P o B w l 5 8 l b Y m H E 5 D c c / 4 2 m R B v A 6 d n x G I d o 1 P x q 9 f r e q / P i 2 D S N Q g Y b x e A P / 9 u 3 P g h 7 X 2 3 v 8 P U E s B A i 0 A F A A C A A g A w 4 R q U 5 c m N K S k A A A A 9 Q A A A B I A A A A A A A A A A A A A A A A A A A A A A E N v b m Z p Z y 9 Q Y W N r Y W d l L n h t b F B L A Q I t A B Q A A g A I A M O E a l M P y u m r p A A A A O k A A A A T A A A A A A A A A A A A A A A A A P A A A A B b Q 2 9 u d G V u d F 9 U e X B l c 1 0 u e G 1 s U E s B A i 0 A F A A C A A g A w 4 R q U 5 B m s R s 8 B A A A i h E A A B M A A A A A A A A A A A A A A A A A 4 Q E A A E Z v c m 1 1 b G F z L 1 N l Y 3 R p b 2 4 x L m 1 Q S w U G A A A A A A M A A w D C A A A A a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x w A A A A A A A C 1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R m 9 u d G U u e 2 F u Z X h v c 1 9 1 b m l k L D B 9 J n F 1 b 3 Q 7 L C Z x d W 9 0 O 1 N l Y 3 R p b 2 4 x L 0 N v b n N 1 b H R h M S 9 G b 2 5 0 Z S 5 7 U H J v Z F 9 1 b m l k L D F 9 J n F 1 b 3 Q 7 L C Z x d W 9 0 O 1 N l Y 3 R p b 2 4 x L 0 N v b n N 1 b H R h M S 9 G b 2 5 0 Z S 5 7 R W 1 w c m V z Y V 9 1 b m l k L D J 9 J n F 1 b 3 Q 7 L C Z x d W 9 0 O 1 N l Y 3 R p b 2 4 x L 0 N v b n N 1 b H R h M S 9 G b 2 5 0 Z S 5 7 T n V t U G V y X 3 V u a W Q s M 3 0 m c X V v d D s s J n F 1 b 3 Q 7 U 2 V j d G l v b j E v Q 2 9 u c 3 V s d G E x L 0 Z v b n R l L n t P Y n J h X 3 V u a W Q s N H 0 m c X V v d D s s J n F 1 b 3 Q 7 U 2 V j d G l v b j E v Q 2 9 u c 3 V s d G E x L 0 Z v b n R l L n t O d W 1 P Y m V f d W 5 p Z C w 1 f S Z x d W 9 0 O y w m c X V v d D t T Z W N 0 a W 9 u M S 9 D b 2 5 z d W x 0 Y T E v R m 9 u d G U u e 0 N v Z F 9 v Y m U s N n 0 m c X V v d D s s J n F 1 b 3 Q 7 U 2 V j d G l v b j E v Q 2 9 u c 3 V s d G E x L 0 Z v b n R l L n t G c m F j Y W 9 J Z G V h b F 9 1 b m l k L D d 9 J n F 1 b 3 Q 7 L C Z x d W 9 0 O 1 N l Y 3 R p b 2 4 x L 0 N v b n N 1 b H R h M S 9 G b 2 5 0 Z S 5 7 R n J h Y 2 F v S W R l Y W x E Z W N p b W F s X 3 V u a W Q s O H 0 m c X V v d D s s J n F 1 b 3 Q 7 U 2 V j d G l v b j E v Q 2 9 u c 3 V s d G E x L 1 R p c G 8 g Q W x 0 Z X J h Z G 8 u e 0 l k Z W 5 0 a W Z p Y 2 F k b 3 J f d W 5 p Z C w 5 f S Z x d W 9 0 O y w m c X V v d D t T Z W N 0 a W 9 u M S 9 D b 2 5 z d W x 0 Y T E v R m 9 u d G U u e 1 F 0 Z G V f d W 5 p Z C w x M H 0 m c X V v d D s s J n F 1 b 3 Q 7 U 2 V j d G l v b j E v Q 2 9 u c 3 V s d G E x L 0 Z v b n R l L n t D b 2 R p Z 2 9 f V W 5 p Z C w x M X 0 m c X V v d D s s J n F 1 b 3 Q 7 U 2 V j d G l v b j E v Q 2 9 u c 3 V s d G E x L 0 Z v b n R l L n t Q b 3 J j Z W 5 0 U H J f V W 5 p Z C w x M n 0 m c X V v d D s s J n F 1 b 3 Q 7 U 2 V j d G l v b j E v Q 2 9 u c 3 V s d G E x L 0 Z v b n R l L n t W Z W 5 k a W R v X 3 V u a W Q s M T N 9 J n F 1 b 3 Q 7 L C Z x d W 9 0 O 1 N l Y 3 R p b 2 4 x L 0 N v b n N 1 b H R h M S 9 G b 2 5 0 Z S 5 7 V G l w b 0 N v b n R y Y X R v X 3 V k d C w x N H 0 m c X V v d D s s J n F 1 b 3 Q 7 U 2 V j d G l v b j E v Q 2 9 u c 3 V s d G E x L 0 Z v b n R l L n t O d W 1 D Y X R l Z 1 N 0 Y X R 1 c 1 9 1 b m l k L D E 1 f S Z x d W 9 0 O y w m c X V v d D t T Z W N 0 a W 9 u M S 9 D b 2 5 z d W x 0 Y T E v R m 9 u d G U u e 0 R l c 2 N f Y 3 N 1 c C w x N n 0 m c X V v d D s s J n F 1 b 3 Q 7 U 2 V j d G l v b j E v Q 2 9 u c 3 V s d G E x L 0 Z v b n R l L n t D b 2 R U a X B Q c m 9 k X 3 V u a W Q s M T d 9 J n F 1 b 3 Q 7 L C Z x d W 9 0 O 1 N l Y 3 R p b 2 4 x L 0 N v b n N 1 b H R h M S 9 G b 2 5 0 Z S 5 7 R G V z Y 3 J p Y 2 F v X 3 R p c H B y b 2 Q s M T h 9 J n F 1 b 3 Q 7 L C Z x d W 9 0 O 1 N l Y 3 R p b 2 4 x L 0 N v b n N 1 b H R h M S 9 G b 2 5 0 Z S 5 7 U m V 0 Z X J Q c m l t Q W x 1 Z 3 V l b F 9 1 Z H Q s M T l 9 J n F 1 b 3 Q 7 L C Z x d W 9 0 O 1 N l Y 3 R p b 2 4 x L 0 N v b n N 1 b H R h M S 9 G b 2 5 0 Z S 5 7 U G 9 y Y 2 V u d E N v b W l z c 2 F v X 3 V u a W Q s M j B 9 J n F 1 b 3 Q 7 L C Z x d W 9 0 O 1 N l Y 3 R p b 2 4 x L 0 N v b n N 1 b H R h M S 9 G b 2 5 0 Z S 5 7 R G F 0 Y V J l Y 2 9 u a G V j a W 1 l b n R v U m V j Z W l 0 Y U 1 h c G F f d W 5 p Z C w y M X 0 m c X V v d D s s J n F 1 b 3 Q 7 U 2 V j d G l v b j E v Q 2 9 u c 3 V s d G E x L 0 Z v b n R l L n t E Y X R h R W 5 0 c m V n Y U N o Y X Z l c 1 9 1 b m l k L D I y f S Z x d W 9 0 O y w m c X V v d D t T Z W N 0 a W 9 u M S 9 D b 2 5 z d W x 0 Y T E v R m 9 u d G U u e 0 R h d G F D Y W R f d W 5 p Z C w y M 3 0 m c X V v d D s s J n F 1 b 3 Q 7 U 2 V j d G l v b j E v Q 2 9 u c 3 V s d G E x L 0 Z v b n R l L n t V c 3 J D Y W R f d W 5 p Z C w y N H 0 m c X V v d D s s J n F 1 b 3 Q 7 U 2 V j d G l v b j E v Q 2 9 u c 3 V s d G E x L 0 Z v b n R l L n t D M V 9 1 b m l k L D I 1 f S Z x d W 9 0 O y w m c X V v d D t T Z W N 0 a W 9 u M S 9 D b 2 5 z d W x 0 Y T E v R m 9 u d G U u e 0 M y X 3 V u a W Q s M j Z 9 J n F 1 b 3 Q 7 L C Z x d W 9 0 O 1 N l Y 3 R p b 2 4 x L 0 N v b n N 1 b H R h M S 9 G b 2 5 0 Z S 5 7 Q z N f d W 5 p Z C w y N 3 0 m c X V v d D s s J n F 1 b 3 Q 7 U 2 V j d G l v b j E v Q 2 9 u c 3 V s d G E x L 0 Z v b n R l L n t D N F 9 1 b m l k L D I 4 f S Z x d W 9 0 O y w m c X V v d D t T Z W N 0 a W 9 u M S 9 D b 2 5 z d W x 0 Y T E v R m 9 u d G U u e 0 M 1 X 3 V u a W Q s M j l 9 J n F 1 b 3 Q 7 L C Z x d W 9 0 O 1 N l Y 3 R p b 2 4 x L 0 N v b n N 1 b H R h M S 9 G b 2 5 0 Z S 5 7 Q z Z f d W 5 p Z C w z M H 0 m c X V v d D s s J n F 1 b 3 Q 7 U 2 V j d G l v b j E v Q 2 9 u c 3 V s d G E x L 0 Z v b n R l L n t D N 1 9 1 b m l k L D M x f S Z x d W 9 0 O y w m c X V v d D t T Z W N 0 a W 9 u M S 9 D b 2 5 z d W x 0 Y T E v R m 9 u d G U u e 0 M 4 X 3 V u a W Q s M z J 9 J n F 1 b 3 Q 7 L C Z x d W 9 0 O 1 N l Y 3 R p b 2 4 x L 0 N v b n N 1 b H R h M S 9 G b 2 5 0 Z S 5 7 Q z l f d W 5 p Z C w z M 3 0 m c X V v d D s s J n F 1 b 3 Q 7 U 2 V j d G l v b j E v Q 2 9 u c 3 V s d G E x L 0 Z v b n R l L n t Q c m V j b 0 1 p b i w z N H 0 m c X V v d D s s J n F 1 b 3 Q 7 U 2 V j d G l v b j E v Q 2 9 u c 3 V s d G E x L 0 Z v b n R l L n t E Z X N j c l 9 z d G F 0 d X M s M z V 9 J n F 1 b 3 Q 7 L C Z x d W 9 0 O 1 N l Y 3 R p b 2 4 x L 0 N v b n N 1 b H R h M S 9 G b 2 5 0 Z S 5 7 T 2 J q R X N w Z W x o b 1 R v c F 9 1 b m l k L D M 2 f S Z x d W 9 0 O y w m c X V v d D t T Z W N 0 a W 9 u M S 9 D b 2 5 z d W x 0 Y T E v R m 9 u d G U u e 0 9 i a k V z c G V s a G 9 M Z W Z 0 X 3 V u a W Q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2 5 z d W x 0 Y T E v R m 9 u d G U u e 2 F u Z X h v c 1 9 1 b m l k L D B 9 J n F 1 b 3 Q 7 L C Z x d W 9 0 O 1 N l Y 3 R p b 2 4 x L 0 N v b n N 1 b H R h M S 9 G b 2 5 0 Z S 5 7 U H J v Z F 9 1 b m l k L D F 9 J n F 1 b 3 Q 7 L C Z x d W 9 0 O 1 N l Y 3 R p b 2 4 x L 0 N v b n N 1 b H R h M S 9 G b 2 5 0 Z S 5 7 R W 1 w c m V z Y V 9 1 b m l k L D J 9 J n F 1 b 3 Q 7 L C Z x d W 9 0 O 1 N l Y 3 R p b 2 4 x L 0 N v b n N 1 b H R h M S 9 G b 2 5 0 Z S 5 7 T n V t U G V y X 3 V u a W Q s M 3 0 m c X V v d D s s J n F 1 b 3 Q 7 U 2 V j d G l v b j E v Q 2 9 u c 3 V s d G E x L 0 Z v b n R l L n t P Y n J h X 3 V u a W Q s N H 0 m c X V v d D s s J n F 1 b 3 Q 7 U 2 V j d G l v b j E v Q 2 9 u c 3 V s d G E x L 0 Z v b n R l L n t O d W 1 P Y m V f d W 5 p Z C w 1 f S Z x d W 9 0 O y w m c X V v d D t T Z W N 0 a W 9 u M S 9 D b 2 5 z d W x 0 Y T E v R m 9 u d G U u e 0 N v Z F 9 v Y m U s N n 0 m c X V v d D s s J n F 1 b 3 Q 7 U 2 V j d G l v b j E v Q 2 9 u c 3 V s d G E x L 0 Z v b n R l L n t G c m F j Y W 9 J Z G V h b F 9 1 b m l k L D d 9 J n F 1 b 3 Q 7 L C Z x d W 9 0 O 1 N l Y 3 R p b 2 4 x L 0 N v b n N 1 b H R h M S 9 G b 2 5 0 Z S 5 7 R n J h Y 2 F v S W R l Y W x E Z W N p b W F s X 3 V u a W Q s O H 0 m c X V v d D s s J n F 1 b 3 Q 7 U 2 V j d G l v b j E v Q 2 9 u c 3 V s d G E x L 1 R p c G 8 g Q W x 0 Z X J h Z G 8 u e 0 l k Z W 5 0 a W Z p Y 2 F k b 3 J f d W 5 p Z C w 5 f S Z x d W 9 0 O y w m c X V v d D t T Z W N 0 a W 9 u M S 9 D b 2 5 z d W x 0 Y T E v R m 9 u d G U u e 1 F 0 Z G V f d W 5 p Z C w x M H 0 m c X V v d D s s J n F 1 b 3 Q 7 U 2 V j d G l v b j E v Q 2 9 u c 3 V s d G E x L 0 Z v b n R l L n t D b 2 R p Z 2 9 f V W 5 p Z C w x M X 0 m c X V v d D s s J n F 1 b 3 Q 7 U 2 V j d G l v b j E v Q 2 9 u c 3 V s d G E x L 0 Z v b n R l L n t Q b 3 J j Z W 5 0 U H J f V W 5 p Z C w x M n 0 m c X V v d D s s J n F 1 b 3 Q 7 U 2 V j d G l v b j E v Q 2 9 u c 3 V s d G E x L 0 Z v b n R l L n t W Z W 5 k a W R v X 3 V u a W Q s M T N 9 J n F 1 b 3 Q 7 L C Z x d W 9 0 O 1 N l Y 3 R p b 2 4 x L 0 N v b n N 1 b H R h M S 9 G b 2 5 0 Z S 5 7 V G l w b 0 N v b n R y Y X R v X 3 V k d C w x N H 0 m c X V v d D s s J n F 1 b 3 Q 7 U 2 V j d G l v b j E v Q 2 9 u c 3 V s d G E x L 0 Z v b n R l L n t O d W 1 D Y X R l Z 1 N 0 Y X R 1 c 1 9 1 b m l k L D E 1 f S Z x d W 9 0 O y w m c X V v d D t T Z W N 0 a W 9 u M S 9 D b 2 5 z d W x 0 Y T E v R m 9 u d G U u e 0 R l c 2 N f Y 3 N 1 c C w x N n 0 m c X V v d D s s J n F 1 b 3 Q 7 U 2 V j d G l v b j E v Q 2 9 u c 3 V s d G E x L 0 Z v b n R l L n t D b 2 R U a X B Q c m 9 k X 3 V u a W Q s M T d 9 J n F 1 b 3 Q 7 L C Z x d W 9 0 O 1 N l Y 3 R p b 2 4 x L 0 N v b n N 1 b H R h M S 9 G b 2 5 0 Z S 5 7 R G V z Y 3 J p Y 2 F v X 3 R p c H B y b 2 Q s M T h 9 J n F 1 b 3 Q 7 L C Z x d W 9 0 O 1 N l Y 3 R p b 2 4 x L 0 N v b n N 1 b H R h M S 9 G b 2 5 0 Z S 5 7 U m V 0 Z X J Q c m l t Q W x 1 Z 3 V l b F 9 1 Z H Q s M T l 9 J n F 1 b 3 Q 7 L C Z x d W 9 0 O 1 N l Y 3 R p b 2 4 x L 0 N v b n N 1 b H R h M S 9 G b 2 5 0 Z S 5 7 U G 9 y Y 2 V u d E N v b W l z c 2 F v X 3 V u a W Q s M j B 9 J n F 1 b 3 Q 7 L C Z x d W 9 0 O 1 N l Y 3 R p b 2 4 x L 0 N v b n N 1 b H R h M S 9 G b 2 5 0 Z S 5 7 R G F 0 Y V J l Y 2 9 u a G V j a W 1 l b n R v U m V j Z W l 0 Y U 1 h c G F f d W 5 p Z C w y M X 0 m c X V v d D s s J n F 1 b 3 Q 7 U 2 V j d G l v b j E v Q 2 9 u c 3 V s d G E x L 0 Z v b n R l L n t E Y X R h R W 5 0 c m V n Y U N o Y X Z l c 1 9 1 b m l k L D I y f S Z x d W 9 0 O y w m c X V v d D t T Z W N 0 a W 9 u M S 9 D b 2 5 z d W x 0 Y T E v R m 9 u d G U u e 0 R h d G F D Y W R f d W 5 p Z C w y M 3 0 m c X V v d D s s J n F 1 b 3 Q 7 U 2 V j d G l v b j E v Q 2 9 u c 3 V s d G E x L 0 Z v b n R l L n t V c 3 J D Y W R f d W 5 p Z C w y N H 0 m c X V v d D s s J n F 1 b 3 Q 7 U 2 V j d G l v b j E v Q 2 9 u c 3 V s d G E x L 0 Z v b n R l L n t D M V 9 1 b m l k L D I 1 f S Z x d W 9 0 O y w m c X V v d D t T Z W N 0 a W 9 u M S 9 D b 2 5 z d W x 0 Y T E v R m 9 u d G U u e 0 M y X 3 V u a W Q s M j Z 9 J n F 1 b 3 Q 7 L C Z x d W 9 0 O 1 N l Y 3 R p b 2 4 x L 0 N v b n N 1 b H R h M S 9 G b 2 5 0 Z S 5 7 Q z N f d W 5 p Z C w y N 3 0 m c X V v d D s s J n F 1 b 3 Q 7 U 2 V j d G l v b j E v Q 2 9 u c 3 V s d G E x L 0 Z v b n R l L n t D N F 9 1 b m l k L D I 4 f S Z x d W 9 0 O y w m c X V v d D t T Z W N 0 a W 9 u M S 9 D b 2 5 z d W x 0 Y T E v R m 9 u d G U u e 0 M 1 X 3 V u a W Q s M j l 9 J n F 1 b 3 Q 7 L C Z x d W 9 0 O 1 N l Y 3 R p b 2 4 x L 0 N v b n N 1 b H R h M S 9 G b 2 5 0 Z S 5 7 Q z Z f d W 5 p Z C w z M H 0 m c X V v d D s s J n F 1 b 3 Q 7 U 2 V j d G l v b j E v Q 2 9 u c 3 V s d G E x L 0 Z v b n R l L n t D N 1 9 1 b m l k L D M x f S Z x d W 9 0 O y w m c X V v d D t T Z W N 0 a W 9 u M S 9 D b 2 5 z d W x 0 Y T E v R m 9 u d G U u e 0 M 4 X 3 V u a W Q s M z J 9 J n F 1 b 3 Q 7 L C Z x d W 9 0 O 1 N l Y 3 R p b 2 4 x L 0 N v b n N 1 b H R h M S 9 G b 2 5 0 Z S 5 7 Q z l f d W 5 p Z C w z M 3 0 m c X V v d D s s J n F 1 b 3 Q 7 U 2 V j d G l v b j E v Q 2 9 u c 3 V s d G E x L 0 Z v b n R l L n t Q c m V j b 0 1 p b i w z N H 0 m c X V v d D s s J n F 1 b 3 Q 7 U 2 V j d G l v b j E v Q 2 9 u c 3 V s d G E x L 0 Z v b n R l L n t E Z X N j c l 9 z d G F 0 d X M s M z V 9 J n F 1 b 3 Q 7 L C Z x d W 9 0 O 1 N l Y 3 R p b 2 4 x L 0 N v b n N 1 b H R h M S 9 G b 2 5 0 Z S 5 7 T 2 J q R X N w Z W x o b 1 R v c F 9 1 b m l k L D M 2 f S Z x d W 9 0 O y w m c X V v d D t T Z W N 0 a W 9 u M S 9 D b 2 5 z d W x 0 Y T E v R m 9 u d G U u e 0 9 i a k V z c G V s a G 9 M Z W Z 0 X 3 V u a W Q s M z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b m V 4 b 3 N f d W 5 p Z C Z x d W 9 0 O y w m c X V v d D t Q c m 9 k X 3 V u a W Q m c X V v d D s s J n F 1 b 3 Q 7 R W 1 w c m V z Y V 9 1 b m l k J n F 1 b 3 Q 7 L C Z x d W 9 0 O 0 5 1 b V B l c l 9 1 b m l k J n F 1 b 3 Q 7 L C Z x d W 9 0 O 0 9 i c m F f d W 5 p Z C Z x d W 9 0 O y w m c X V v d D t O d W 1 P Y m V f d W 5 p Z C Z x d W 9 0 O y w m c X V v d D t D b 2 R f b 2 J l J n F 1 b 3 Q 7 L C Z x d W 9 0 O 0 Z y Y W N h b 0 l k Z W F s X 3 V u a W Q m c X V v d D s s J n F 1 b 3 Q 7 R n J h Y 2 F v S W R l Y W x E Z W N p b W F s X 3 V u a W Q m c X V v d D s s J n F 1 b 3 Q 7 S W R l b n R p Z m l j Y W R v c l 9 1 b m l k J n F 1 b 3 Q 7 L C Z x d W 9 0 O 1 F 0 Z G V f d W 5 p Z C Z x d W 9 0 O y w m c X V v d D t D b 2 R p Z 2 9 f V W 5 p Z C Z x d W 9 0 O y w m c X V v d D t Q b 3 J j Z W 5 0 U H J f V W 5 p Z C Z x d W 9 0 O y w m c X V v d D t W Z W 5 k a W R v X 3 V u a W Q m c X V v d D s s J n F 1 b 3 Q 7 V G l w b 0 N v b n R y Y X R v X 3 V k d C Z x d W 9 0 O y w m c X V v d D t O d W 1 D Y X R l Z 1 N 0 Y X R 1 c 1 9 1 b m l k J n F 1 b 3 Q 7 L C Z x d W 9 0 O 0 R l c 2 N f Y 3 N 1 c C Z x d W 9 0 O y w m c X V v d D t D b 2 R U a X B Q c m 9 k X 3 V u a W Q m c X V v d D s s J n F 1 b 3 Q 7 R G V z Y 3 J p Y 2 F v X 3 R p c H B y b 2 Q m c X V v d D s s J n F 1 b 3 Q 7 U m V 0 Z X J Q c m l t Q W x 1 Z 3 V l b F 9 1 Z H Q m c X V v d D s s J n F 1 b 3 Q 7 U G 9 y Y 2 V u d E N v b W l z c 2 F v X 3 V u a W Q m c X V v d D s s J n F 1 b 3 Q 7 R G F 0 Y V J l Y 2 9 u a G V j a W 1 l b n R v U m V j Z W l 0 Y U 1 h c G F f d W 5 p Z C Z x d W 9 0 O y w m c X V v d D t E Y X R h R W 5 0 c m V n Y U N o Y X Z l c 1 9 1 b m l k J n F 1 b 3 Q 7 L C Z x d W 9 0 O 0 R h d G F D Y W R f d W 5 p Z C Z x d W 9 0 O y w m c X V v d D t V c 3 J D Y W R f d W 5 p Z C Z x d W 9 0 O y w m c X V v d D t D M V 9 1 b m l k J n F 1 b 3 Q 7 L C Z x d W 9 0 O 0 M y X 3 V u a W Q m c X V v d D s s J n F 1 b 3 Q 7 Q z N f d W 5 p Z C Z x d W 9 0 O y w m c X V v d D t D N F 9 1 b m l k J n F 1 b 3 Q 7 L C Z x d W 9 0 O 0 M 1 X 3 V u a W Q m c X V v d D s s J n F 1 b 3 Q 7 Q z Z f d W 5 p Z C Z x d W 9 0 O y w m c X V v d D t D N 1 9 1 b m l k J n F 1 b 3 Q 7 L C Z x d W 9 0 O 0 M 4 X 3 V u a W Q m c X V v d D s s J n F 1 b 3 Q 7 Q z l f d W 5 p Z C Z x d W 9 0 O y w m c X V v d D t Q c m V j b 0 1 p b i Z x d W 9 0 O y w m c X V v d D t E Z X N j c l 9 z d G F 0 d X M m c X V v d D s s J n F 1 b 3 Q 7 T 2 J q R X N w Z W x o b 1 R v c F 9 1 b m l k J n F 1 b 3 Q 7 L C Z x d W 9 0 O 0 9 i a k V z c G V s a G 9 M Z W Z 0 X 3 V u a W Q m c X V v d D t d I i A v P j x F b n R y e S B U e X B l P S J G a W x s Q 2 9 s d W 1 u V H l w Z X M i I F Z h b H V l P S J z R F F J T U F n W U N C Z 1 F F Q l F R R 0 J B M E 5 B Z 1 l H Q m c w R U J 3 Y 0 h C Z 1 l H Q m d Z R 0 J n W U d C Z 1 F H Q W d J P S I g L z 4 8 R W 5 0 c n k g V H l w Z T 0 i R m l s b E x h c 3 R V c G R h d G V k I i B W Y W x 1 Z T 0 i Z D I w M j E t M T E t M T B U M T k 6 M z g 6 M D Y u M D U 4 N z Q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M y I g L z 4 8 R W 5 0 c n k g V H l w Z T 0 i Q W R k Z W R U b 0 R h d G F N b 2 R l b C I g V m F s d W U 9 I m w w I i A v P j x F b n R y e S B U e X B l P S J R d W V y e U l E I i B W Y W x 1 Z T 0 i c z h m Z D Q 5 Y T Y z L T l h Z W M t N D M w Z S 0 5 M 2 V h L T Z j O D U z M D I 1 N G Z h Z i I g L z 4 8 L 1 N 0 Y W J s Z U V u d H J p Z X M + P C 9 J d G V t P j x J d G V t P j x J d G V t T G 9 j Y X R p b 2 4 + P E l 0 Z W 1 U e X B l P k Z v c m 1 1 b G E 8 L 0 l 0 Z W 1 U e X B l P j x J d G V t U G F 0 a D 5 T Z W N 0 a W 9 u M S 9 D b 2 5 z d W x 0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4 s x U u 2 / Y u S 7 N r Z N W V g H n k A A A A A A I A A A A A A A N m A A D A A A A A E A A A A F d f d Z o X n l q t I a u W 2 a o G N k o A A A A A B I A A A K A A A A A Q A A A A k F N o 9 l Y W U O w z B M Z M k U y j m F A A A A B u f V 6 g O w H i W b e 6 x b Z r / U g J T c t r m 4 I M z F t 7 U x n t v 6 5 c h 2 V V J / m w c 5 O R U N c K C N J d T c F v X w F S Q 3 D N V 9 g 6 l N J b J v q 6 D i M 9 M 4 n v g j S g O D D q F n k L g h Q A A A B p c Y Q f D n M 3 B J T n Z h 7 f D 8 4 B k n d P J w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8785BC711E134FBAD535BC61C6E57A" ma:contentTypeVersion="3" ma:contentTypeDescription="Crie um novo documento." ma:contentTypeScope="" ma:versionID="1ce06025c17acb8071ac2600dc975c94">
  <xsd:schema xmlns:xsd="http://www.w3.org/2001/XMLSchema" xmlns:xs="http://www.w3.org/2001/XMLSchema" xmlns:p="http://schemas.microsoft.com/office/2006/metadata/properties" xmlns:ns2="638e83a3-9e52-49fb-982a-146fc436d5cc" targetNamespace="http://schemas.microsoft.com/office/2006/metadata/properties" ma:root="true" ma:fieldsID="52f22ffa748393c486a0e008911da4b0" ns2:_="">
    <xsd:import namespace="638e83a3-9e52-49fb-982a-146fc436d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e83a3-9e52-49fb-982a-146fc436d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5180A5-3D3D-4C0C-AD90-48CCDF594801}"/>
</file>

<file path=customXml/itemProps2.xml><?xml version="1.0" encoding="utf-8"?>
<ds:datastoreItem xmlns:ds="http://schemas.openxmlformats.org/officeDocument/2006/customXml" ds:itemID="{AD2B7AEC-5171-4576-BBEA-E0C5A6F0FAE5}"/>
</file>

<file path=customXml/itemProps3.xml><?xml version="1.0" encoding="utf-8"?>
<ds:datastoreItem xmlns:ds="http://schemas.openxmlformats.org/officeDocument/2006/customXml" ds:itemID="{80B97C69-9B7E-41C9-9C39-3AEE90B4A098}"/>
</file>

<file path=customXml/itemProps4.xml><?xml version="1.0" encoding="utf-8"?>
<ds:datastoreItem xmlns:ds="http://schemas.openxmlformats.org/officeDocument/2006/customXml" ds:itemID="{F35E7D03-058D-4455-9EE2-F086555F38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TCI</dc:creator>
  <cp:keywords/>
  <dc:description/>
  <cp:lastModifiedBy>Felipe Augusto Didonet</cp:lastModifiedBy>
  <cp:revision>1</cp:revision>
  <dcterms:created xsi:type="dcterms:W3CDTF">2006-02-10T16:45:20Z</dcterms:created>
  <dcterms:modified xsi:type="dcterms:W3CDTF">2023-07-14T16:25:01Z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0x0101002A8785BC711E134FBAD535BC61C6E57A</vt:lpwstr>
  </property>
</Properties>
</file>