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0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eylormelo/Desktop/Tabelas city/Tabelas 2023/Julho 2023/"/>
    </mc:Choice>
  </mc:AlternateContent>
  <xr:revisionPtr revIDLastSave="4" documentId="13_ncr:1_{1AFAD38B-689F-C44B-98CF-42EAC7DC32D4}" xr6:coauthVersionLast="47" xr6:coauthVersionMax="47" xr10:uidLastSave="{247B4828-F143-4EED-91AC-8BD85859C4F7}"/>
  <bookViews>
    <workbookView xWindow="0" yWindow="500" windowWidth="38400" windowHeight="21100" xr2:uid="{00000000-000D-0000-FFFF-FFFF00000000}"/>
  </bookViews>
  <sheets>
    <sheet name="Piloto" sheetId="5" r:id="rId1"/>
    <sheet name="Tabelas" sheetId="11" r:id="rId2"/>
    <sheet name="Carta Proposta" sheetId="8" state="hidden" r:id="rId3"/>
    <sheet name="Tabela" sheetId="2" state="hidden" r:id="rId4"/>
    <sheet name="Proposta1" sheetId="3" state="hidden" r:id="rId5"/>
    <sheet name="Proposta2" sheetId="4" state="hidden" r:id="rId6"/>
    <sheet name="Controle Receita PV" sheetId="10" state="hidden" r:id="rId7"/>
  </sheets>
  <definedNames>
    <definedName name="_xlnm._FilterDatabase" localSheetId="0" hidden="1">Piloto!$B$87:$N$251</definedName>
    <definedName name="_xlnm._FilterDatabase" localSheetId="1" hidden="1">Tabelas!$A$14:$AD$185</definedName>
    <definedName name="_xlnm.Print_Area" localSheetId="1">Tabelas!$A$1:$W$181</definedName>
    <definedName name="Duplex">Piloto!#REF!</definedName>
    <definedName name="_xlnm.Print_Titles" localSheetId="1">Tabelas!$1:$18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7" i="5" l="1"/>
  <c r="E298" i="5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BF329" i="5"/>
  <c r="BD329" i="5"/>
  <c r="BB329" i="5"/>
  <c r="AZ329" i="5"/>
  <c r="AX329" i="5"/>
  <c r="AV329" i="5"/>
  <c r="AT329" i="5"/>
  <c r="AR329" i="5"/>
  <c r="AP329" i="5"/>
  <c r="AN329" i="5"/>
  <c r="AL329" i="5"/>
  <c r="AJ329" i="5"/>
  <c r="AH329" i="5"/>
  <c r="AF329" i="5"/>
  <c r="AD329" i="5"/>
  <c r="AB329" i="5"/>
  <c r="Z329" i="5"/>
  <c r="X329" i="5"/>
  <c r="V329" i="5"/>
  <c r="T329" i="5"/>
  <c r="R329" i="5"/>
  <c r="P329" i="5"/>
  <c r="N329" i="5"/>
  <c r="J329" i="5"/>
  <c r="H329" i="5"/>
  <c r="F329" i="5"/>
  <c r="D329" i="5"/>
  <c r="L329" i="5"/>
  <c r="E324" i="5" l="1"/>
  <c r="E325" i="5" s="1"/>
  <c r="E326" i="5" s="1"/>
  <c r="E327" i="5" s="1"/>
  <c r="E328" i="5" s="1"/>
  <c r="B75" i="5"/>
  <c r="B79" i="5"/>
  <c r="B80" i="5"/>
  <c r="S14" i="11"/>
  <c r="R14" i="11"/>
  <c r="Q14" i="11"/>
  <c r="B181" i="11"/>
  <c r="A181" i="11"/>
  <c r="B180" i="11"/>
  <c r="A180" i="11"/>
  <c r="B179" i="11"/>
  <c r="A179" i="11"/>
  <c r="B178" i="11"/>
  <c r="A178" i="11"/>
  <c r="B177" i="11"/>
  <c r="A177" i="11"/>
  <c r="B176" i="11"/>
  <c r="A176" i="11"/>
  <c r="B175" i="11"/>
  <c r="A175" i="11"/>
  <c r="B174" i="11"/>
  <c r="A174" i="11"/>
  <c r="B173" i="11"/>
  <c r="A173" i="11"/>
  <c r="B172" i="11"/>
  <c r="A172" i="11"/>
  <c r="B171" i="11"/>
  <c r="A171" i="11"/>
  <c r="B170" i="11"/>
  <c r="A170" i="11"/>
  <c r="B169" i="11"/>
  <c r="A169" i="11"/>
  <c r="B168" i="11"/>
  <c r="A168" i="11"/>
  <c r="B167" i="11"/>
  <c r="A167" i="11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AC160" i="11" s="1"/>
  <c r="B159" i="11"/>
  <c r="A159" i="11"/>
  <c r="AC159" i="11" s="1"/>
  <c r="B158" i="11"/>
  <c r="A158" i="11"/>
  <c r="AC158" i="11" s="1"/>
  <c r="B157" i="11"/>
  <c r="A157" i="11"/>
  <c r="B156" i="11"/>
  <c r="A156" i="11"/>
  <c r="AC156" i="11" s="1"/>
  <c r="B155" i="11"/>
  <c r="A155" i="11"/>
  <c r="AC155" i="11" s="1"/>
  <c r="B154" i="11"/>
  <c r="A154" i="11"/>
  <c r="AC154" i="11" s="1"/>
  <c r="B153" i="11"/>
  <c r="A153" i="11"/>
  <c r="B152" i="11"/>
  <c r="A152" i="11"/>
  <c r="AC152" i="11" s="1"/>
  <c r="B151" i="11"/>
  <c r="A151" i="11"/>
  <c r="AC151" i="11" s="1"/>
  <c r="B150" i="11"/>
  <c r="A150" i="11"/>
  <c r="AC150" i="11" s="1"/>
  <c r="B149" i="11"/>
  <c r="A149" i="11"/>
  <c r="B148" i="11"/>
  <c r="A148" i="11"/>
  <c r="AC148" i="11" s="1"/>
  <c r="B147" i="11"/>
  <c r="A147" i="11"/>
  <c r="AC147" i="11" s="1"/>
  <c r="B146" i="11"/>
  <c r="A146" i="11"/>
  <c r="AC146" i="11" s="1"/>
  <c r="B145" i="11"/>
  <c r="A145" i="11"/>
  <c r="B144" i="11"/>
  <c r="A144" i="11"/>
  <c r="AC144" i="11" s="1"/>
  <c r="B143" i="11"/>
  <c r="A143" i="11"/>
  <c r="AC143" i="11" s="1"/>
  <c r="B142" i="11"/>
  <c r="A142" i="11"/>
  <c r="AC142" i="11" s="1"/>
  <c r="B141" i="11"/>
  <c r="A141" i="11"/>
  <c r="AC141" i="11" s="1"/>
  <c r="B140" i="11"/>
  <c r="A140" i="11"/>
  <c r="AC140" i="11" s="1"/>
  <c r="B139" i="11"/>
  <c r="A139" i="11"/>
  <c r="AC139" i="11" s="1"/>
  <c r="B138" i="11"/>
  <c r="A138" i="11"/>
  <c r="AC138" i="11" s="1"/>
  <c r="B137" i="11"/>
  <c r="A137" i="11"/>
  <c r="AC137" i="11" s="1"/>
  <c r="B136" i="11"/>
  <c r="A136" i="11"/>
  <c r="AC136" i="11" s="1"/>
  <c r="B135" i="11"/>
  <c r="A135" i="11"/>
  <c r="AC135" i="11" s="1"/>
  <c r="B134" i="11"/>
  <c r="A134" i="11"/>
  <c r="B133" i="11"/>
  <c r="A133" i="11"/>
  <c r="AC133" i="11" s="1"/>
  <c r="B132" i="11"/>
  <c r="A132" i="11"/>
  <c r="AC132" i="11" s="1"/>
  <c r="B131" i="11"/>
  <c r="A131" i="11"/>
  <c r="AC131" i="11" s="1"/>
  <c r="B130" i="11"/>
  <c r="A130" i="11"/>
  <c r="AC130" i="11" s="1"/>
  <c r="B129" i="11"/>
  <c r="A129" i="11"/>
  <c r="AC129" i="11" s="1"/>
  <c r="B128" i="11"/>
  <c r="A128" i="11"/>
  <c r="B127" i="11"/>
  <c r="A127" i="11"/>
  <c r="B126" i="11"/>
  <c r="A126" i="11"/>
  <c r="AC126" i="11" s="1"/>
  <c r="B125" i="11"/>
  <c r="A125" i="11"/>
  <c r="AC125" i="11" s="1"/>
  <c r="B124" i="11"/>
  <c r="A124" i="11"/>
  <c r="B123" i="11"/>
  <c r="A123" i="11"/>
  <c r="B122" i="11"/>
  <c r="A122" i="11"/>
  <c r="AC122" i="11" s="1"/>
  <c r="B121" i="11"/>
  <c r="A121" i="11"/>
  <c r="AC121" i="11" s="1"/>
  <c r="B120" i="11"/>
  <c r="A120" i="11"/>
  <c r="AC120" i="11" s="1"/>
  <c r="B119" i="11"/>
  <c r="A119" i="11"/>
  <c r="B118" i="11"/>
  <c r="A118" i="11"/>
  <c r="AC118" i="11" s="1"/>
  <c r="B117" i="11"/>
  <c r="A117" i="11"/>
  <c r="AC117" i="11" s="1"/>
  <c r="B116" i="11"/>
  <c r="A116" i="11"/>
  <c r="AC116" i="11" s="1"/>
  <c r="B115" i="11"/>
  <c r="A115" i="11"/>
  <c r="B114" i="11"/>
  <c r="A114" i="11"/>
  <c r="AC114" i="11" s="1"/>
  <c r="B113" i="11"/>
  <c r="A113" i="11"/>
  <c r="AC113" i="11" s="1"/>
  <c r="B112" i="11"/>
  <c r="A112" i="11"/>
  <c r="AC112" i="11" s="1"/>
  <c r="B111" i="11"/>
  <c r="A111" i="11"/>
  <c r="AC111" i="11" s="1"/>
  <c r="B110" i="11"/>
  <c r="A110" i="11"/>
  <c r="AC110" i="11" s="1"/>
  <c r="B109" i="11"/>
  <c r="A109" i="11"/>
  <c r="AC109" i="11" s="1"/>
  <c r="B108" i="11"/>
  <c r="A108" i="11"/>
  <c r="B107" i="11"/>
  <c r="A107" i="11"/>
  <c r="AC107" i="11" s="1"/>
  <c r="B106" i="11"/>
  <c r="A106" i="11"/>
  <c r="AC106" i="11" s="1"/>
  <c r="B105" i="11"/>
  <c r="A105" i="11"/>
  <c r="AC105" i="11" s="1"/>
  <c r="B104" i="11"/>
  <c r="A104" i="11"/>
  <c r="AC104" i="11" s="1"/>
  <c r="B103" i="11"/>
  <c r="A103" i="11"/>
  <c r="AC103" i="11" s="1"/>
  <c r="B102" i="11"/>
  <c r="A102" i="11"/>
  <c r="AC102" i="11" s="1"/>
  <c r="B101" i="11"/>
  <c r="A101" i="11"/>
  <c r="B100" i="11"/>
  <c r="A100" i="11"/>
  <c r="B99" i="11"/>
  <c r="A99" i="11"/>
  <c r="AC99" i="11" s="1"/>
  <c r="B98" i="11"/>
  <c r="A98" i="11"/>
  <c r="AC98" i="11" s="1"/>
  <c r="B97" i="11"/>
  <c r="A97" i="11"/>
  <c r="AC97" i="11" s="1"/>
  <c r="B96" i="11"/>
  <c r="A96" i="11"/>
  <c r="AC96" i="11" s="1"/>
  <c r="B95" i="11"/>
  <c r="A95" i="11"/>
  <c r="AC95" i="11" s="1"/>
  <c r="B94" i="11"/>
  <c r="A94" i="11"/>
  <c r="AC94" i="11" s="1"/>
  <c r="B93" i="11"/>
  <c r="A93" i="11"/>
  <c r="B92" i="11"/>
  <c r="A92" i="11"/>
  <c r="B91" i="11"/>
  <c r="A91" i="11"/>
  <c r="AC91" i="11" s="1"/>
  <c r="B90" i="11"/>
  <c r="A90" i="11"/>
  <c r="AC90" i="11" s="1"/>
  <c r="B89" i="11"/>
  <c r="A89" i="11"/>
  <c r="AC89" i="11" s="1"/>
  <c r="B88" i="11"/>
  <c r="A88" i="11"/>
  <c r="AC88" i="11" s="1"/>
  <c r="B87" i="11"/>
  <c r="A87" i="11"/>
  <c r="AC87" i="11" s="1"/>
  <c r="B86" i="11"/>
  <c r="A86" i="11"/>
  <c r="AC86" i="11" s="1"/>
  <c r="B85" i="11"/>
  <c r="A85" i="11"/>
  <c r="B84" i="11"/>
  <c r="A84" i="11"/>
  <c r="B83" i="11"/>
  <c r="A83" i="11"/>
  <c r="AC83" i="11" s="1"/>
  <c r="B82" i="11"/>
  <c r="A82" i="11"/>
  <c r="AC82" i="11" s="1"/>
  <c r="B81" i="11"/>
  <c r="A81" i="11"/>
  <c r="AC81" i="11" s="1"/>
  <c r="B80" i="11"/>
  <c r="A80" i="11"/>
  <c r="AC80" i="11" s="1"/>
  <c r="B79" i="11"/>
  <c r="A79" i="11"/>
  <c r="AC79" i="11" s="1"/>
  <c r="B78" i="11"/>
  <c r="A78" i="11"/>
  <c r="AC78" i="11" s="1"/>
  <c r="B77" i="11"/>
  <c r="A77" i="11"/>
  <c r="AC77" i="11" s="1"/>
  <c r="B76" i="11"/>
  <c r="A76" i="11"/>
  <c r="AC76" i="11" s="1"/>
  <c r="B75" i="11"/>
  <c r="A75" i="11"/>
  <c r="AC75" i="11" s="1"/>
  <c r="B74" i="11"/>
  <c r="A74" i="11"/>
  <c r="AC74" i="11" s="1"/>
  <c r="B73" i="11"/>
  <c r="A73" i="11"/>
  <c r="AC73" i="11" s="1"/>
  <c r="B72" i="11"/>
  <c r="A72" i="11"/>
  <c r="AC72" i="11" s="1"/>
  <c r="B71" i="11"/>
  <c r="A71" i="11"/>
  <c r="AC71" i="11" s="1"/>
  <c r="B70" i="11"/>
  <c r="A70" i="11"/>
  <c r="AC70" i="11" s="1"/>
  <c r="B69" i="11"/>
  <c r="A69" i="11"/>
  <c r="AC69" i="11" s="1"/>
  <c r="B68" i="11"/>
  <c r="A68" i="11"/>
  <c r="AC68" i="11" s="1"/>
  <c r="B67" i="11"/>
  <c r="A67" i="11"/>
  <c r="AC67" i="11" s="1"/>
  <c r="B66" i="11"/>
  <c r="A66" i="11"/>
  <c r="AC66" i="11" s="1"/>
  <c r="B65" i="11"/>
  <c r="A65" i="11"/>
  <c r="AC65" i="11" s="1"/>
  <c r="B64" i="11"/>
  <c r="A64" i="11"/>
  <c r="AC64" i="11" s="1"/>
  <c r="B63" i="11"/>
  <c r="A63" i="11"/>
  <c r="AC63" i="11" s="1"/>
  <c r="B62" i="11"/>
  <c r="A62" i="11"/>
  <c r="AC62" i="11" s="1"/>
  <c r="B61" i="11"/>
  <c r="A61" i="11"/>
  <c r="AC61" i="11" s="1"/>
  <c r="B60" i="11"/>
  <c r="A60" i="11"/>
  <c r="AC60" i="11" s="1"/>
  <c r="B59" i="11"/>
  <c r="A59" i="11"/>
  <c r="AC59" i="11" s="1"/>
  <c r="B58" i="11"/>
  <c r="A58" i="11"/>
  <c r="AC58" i="11" s="1"/>
  <c r="B57" i="11"/>
  <c r="A57" i="11"/>
  <c r="AC57" i="11" s="1"/>
  <c r="B56" i="11"/>
  <c r="A56" i="11"/>
  <c r="AC56" i="11" s="1"/>
  <c r="B55" i="11"/>
  <c r="A55" i="11"/>
  <c r="AC55" i="11" s="1"/>
  <c r="B54" i="11"/>
  <c r="A54" i="11"/>
  <c r="AC54" i="11" s="1"/>
  <c r="B53" i="11"/>
  <c r="A53" i="11"/>
  <c r="AC53" i="11" s="1"/>
  <c r="B52" i="11"/>
  <c r="A52" i="11"/>
  <c r="AC52" i="11" s="1"/>
  <c r="B51" i="11"/>
  <c r="A51" i="11"/>
  <c r="AC51" i="11" s="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AA18" i="11"/>
  <c r="Y18" i="11"/>
  <c r="V18" i="11"/>
  <c r="S18" i="11"/>
  <c r="R18" i="11"/>
  <c r="Q18" i="11"/>
  <c r="P18" i="11"/>
  <c r="O18" i="11"/>
  <c r="AA15" i="11"/>
  <c r="Y15" i="11"/>
  <c r="S15" i="11"/>
  <c r="R15" i="11"/>
  <c r="Q15" i="11"/>
  <c r="P15" i="11"/>
  <c r="O15" i="11"/>
  <c r="AA14" i="11"/>
  <c r="Y14" i="11"/>
  <c r="X15" i="11" s="1"/>
  <c r="A270" i="5"/>
  <c r="C270" i="5" s="1"/>
  <c r="A271" i="5"/>
  <c r="C271" i="5" s="1"/>
  <c r="A272" i="5"/>
  <c r="C272" i="5" s="1"/>
  <c r="A273" i="5"/>
  <c r="C273" i="5" s="1"/>
  <c r="A274" i="5"/>
  <c r="C274" i="5" s="1"/>
  <c r="A275" i="5"/>
  <c r="C275" i="5" s="1"/>
  <c r="A276" i="5"/>
  <c r="C276" i="5" s="1"/>
  <c r="A277" i="5"/>
  <c r="C277" i="5" s="1"/>
  <c r="A278" i="5"/>
  <c r="C278" i="5" s="1"/>
  <c r="A279" i="5"/>
  <c r="C279" i="5" s="1"/>
  <c r="A280" i="5"/>
  <c r="C280" i="5" s="1"/>
  <c r="A281" i="5"/>
  <c r="C281" i="5" s="1"/>
  <c r="A282" i="5"/>
  <c r="C282" i="5" s="1"/>
  <c r="E282" i="5" s="1"/>
  <c r="A283" i="5"/>
  <c r="C283" i="5" s="1"/>
  <c r="A284" i="5"/>
  <c r="C284" i="5" s="1"/>
  <c r="A285" i="5"/>
  <c r="C285" i="5" s="1"/>
  <c r="E285" i="5" s="1"/>
  <c r="A286" i="5"/>
  <c r="D286" i="5" s="1"/>
  <c r="A265" i="5"/>
  <c r="A266" i="5"/>
  <c r="A267" i="5"/>
  <c r="A268" i="5"/>
  <c r="A269" i="5"/>
  <c r="BF294" i="5"/>
  <c r="BD294" i="5"/>
  <c r="BB294" i="5"/>
  <c r="AZ294" i="5"/>
  <c r="AX294" i="5"/>
  <c r="C64" i="5"/>
  <c r="C65" i="5"/>
  <c r="C66" i="5"/>
  <c r="C67" i="5"/>
  <c r="C68" i="5"/>
  <c r="BA297" i="5"/>
  <c r="BA298" i="5" s="1"/>
  <c r="BA299" i="5" s="1"/>
  <c r="BA300" i="5" s="1"/>
  <c r="BA301" i="5" s="1"/>
  <c r="BA302" i="5" s="1"/>
  <c r="BA303" i="5" s="1"/>
  <c r="BA304" i="5" s="1"/>
  <c r="BA305" i="5" s="1"/>
  <c r="BA306" i="5" s="1"/>
  <c r="BA307" i="5" s="1"/>
  <c r="BA308" i="5" s="1"/>
  <c r="BA309" i="5" s="1"/>
  <c r="BA310" i="5" s="1"/>
  <c r="BA311" i="5" s="1"/>
  <c r="BA312" i="5" s="1"/>
  <c r="BA313" i="5" s="1"/>
  <c r="BA314" i="5" s="1"/>
  <c r="BA315" i="5" s="1"/>
  <c r="BA316" i="5" s="1"/>
  <c r="BA317" i="5" s="1"/>
  <c r="BA318" i="5" s="1"/>
  <c r="BA319" i="5" s="1"/>
  <c r="BA320" i="5" s="1"/>
  <c r="BA321" i="5" s="1"/>
  <c r="BA322" i="5" s="1"/>
  <c r="BA323" i="5" s="1"/>
  <c r="BA324" i="5" s="1"/>
  <c r="BA325" i="5" s="1"/>
  <c r="BA326" i="5" s="1"/>
  <c r="BA327" i="5" s="1"/>
  <c r="BA328" i="5" s="1"/>
  <c r="BC297" i="5"/>
  <c r="BC298" i="5" s="1"/>
  <c r="BC299" i="5" s="1"/>
  <c r="BC300" i="5" s="1"/>
  <c r="BC301" i="5" s="1"/>
  <c r="BC302" i="5" s="1"/>
  <c r="BC303" i="5" s="1"/>
  <c r="BC304" i="5" s="1"/>
  <c r="BC305" i="5" s="1"/>
  <c r="BC306" i="5" s="1"/>
  <c r="BC307" i="5" s="1"/>
  <c r="BC308" i="5" s="1"/>
  <c r="BC309" i="5" s="1"/>
  <c r="BC310" i="5" s="1"/>
  <c r="BC311" i="5" s="1"/>
  <c r="BC312" i="5" s="1"/>
  <c r="BC313" i="5" s="1"/>
  <c r="BC314" i="5" s="1"/>
  <c r="BC315" i="5" s="1"/>
  <c r="BC316" i="5" s="1"/>
  <c r="BC317" i="5" s="1"/>
  <c r="BC318" i="5" s="1"/>
  <c r="BC319" i="5" s="1"/>
  <c r="BC320" i="5" s="1"/>
  <c r="BC321" i="5" s="1"/>
  <c r="BC322" i="5" s="1"/>
  <c r="BC323" i="5" s="1"/>
  <c r="BC324" i="5" s="1"/>
  <c r="BC325" i="5" s="1"/>
  <c r="BC326" i="5" s="1"/>
  <c r="BC327" i="5" s="1"/>
  <c r="BC328" i="5" s="1"/>
  <c r="BE297" i="5"/>
  <c r="BE298" i="5" s="1"/>
  <c r="BE299" i="5" s="1"/>
  <c r="BE300" i="5" s="1"/>
  <c r="BE301" i="5" s="1"/>
  <c r="BE302" i="5" s="1"/>
  <c r="BE303" i="5" s="1"/>
  <c r="BE304" i="5" s="1"/>
  <c r="BE305" i="5" s="1"/>
  <c r="BE306" i="5" s="1"/>
  <c r="BE307" i="5" s="1"/>
  <c r="BE308" i="5" s="1"/>
  <c r="BE309" i="5" s="1"/>
  <c r="BE310" i="5" s="1"/>
  <c r="BE311" i="5" s="1"/>
  <c r="BE312" i="5" s="1"/>
  <c r="BE313" i="5" s="1"/>
  <c r="BE314" i="5" s="1"/>
  <c r="BE315" i="5" s="1"/>
  <c r="BE316" i="5" s="1"/>
  <c r="BE317" i="5" s="1"/>
  <c r="BE318" i="5" s="1"/>
  <c r="BE319" i="5" s="1"/>
  <c r="BE320" i="5" s="1"/>
  <c r="BE321" i="5" s="1"/>
  <c r="BE322" i="5" s="1"/>
  <c r="BE323" i="5" s="1"/>
  <c r="BE324" i="5" s="1"/>
  <c r="BE325" i="5" s="1"/>
  <c r="BE326" i="5" s="1"/>
  <c r="BE327" i="5" s="1"/>
  <c r="BE328" i="5" s="1"/>
  <c r="BG297" i="5"/>
  <c r="BG298" i="5" s="1"/>
  <c r="BG299" i="5" s="1"/>
  <c r="BG300" i="5" s="1"/>
  <c r="BG301" i="5" s="1"/>
  <c r="BG302" i="5" s="1"/>
  <c r="BG303" i="5" s="1"/>
  <c r="BG304" i="5" s="1"/>
  <c r="BG305" i="5" s="1"/>
  <c r="BG306" i="5" s="1"/>
  <c r="BG307" i="5" s="1"/>
  <c r="BG308" i="5" s="1"/>
  <c r="BG309" i="5" s="1"/>
  <c r="BG310" i="5" s="1"/>
  <c r="BG311" i="5" s="1"/>
  <c r="BG312" i="5" s="1"/>
  <c r="BG313" i="5" s="1"/>
  <c r="BG314" i="5" s="1"/>
  <c r="BG315" i="5" s="1"/>
  <c r="BG316" i="5" s="1"/>
  <c r="BG317" i="5" s="1"/>
  <c r="BG318" i="5" s="1"/>
  <c r="BG319" i="5" s="1"/>
  <c r="BG320" i="5" s="1"/>
  <c r="BG321" i="5" s="1"/>
  <c r="BG322" i="5" s="1"/>
  <c r="BG323" i="5" s="1"/>
  <c r="BG324" i="5" s="1"/>
  <c r="BG325" i="5" s="1"/>
  <c r="BG326" i="5" s="1"/>
  <c r="BG327" i="5" s="1"/>
  <c r="BG328" i="5" s="1"/>
  <c r="AV294" i="5"/>
  <c r="AW297" i="5"/>
  <c r="AW298" i="5" s="1"/>
  <c r="AW299" i="5" s="1"/>
  <c r="AW300" i="5" s="1"/>
  <c r="AW301" i="5" s="1"/>
  <c r="AW302" i="5" s="1"/>
  <c r="AW303" i="5" s="1"/>
  <c r="AW304" i="5" s="1"/>
  <c r="AW305" i="5" s="1"/>
  <c r="AW306" i="5" s="1"/>
  <c r="AW307" i="5" s="1"/>
  <c r="AW308" i="5" s="1"/>
  <c r="AW309" i="5" s="1"/>
  <c r="AW310" i="5" s="1"/>
  <c r="AW311" i="5" s="1"/>
  <c r="AW312" i="5" s="1"/>
  <c r="AW313" i="5" s="1"/>
  <c r="AW314" i="5" s="1"/>
  <c r="AW315" i="5" s="1"/>
  <c r="AW316" i="5" s="1"/>
  <c r="AW317" i="5" s="1"/>
  <c r="AW318" i="5" s="1"/>
  <c r="AW319" i="5" s="1"/>
  <c r="AW320" i="5" s="1"/>
  <c r="AW321" i="5" s="1"/>
  <c r="AW322" i="5" s="1"/>
  <c r="AW323" i="5" s="1"/>
  <c r="AW324" i="5" s="1"/>
  <c r="AW325" i="5" s="1"/>
  <c r="AW326" i="5" s="1"/>
  <c r="AW327" i="5" s="1"/>
  <c r="AW328" i="5" s="1"/>
  <c r="AY297" i="5"/>
  <c r="AY298" i="5" s="1"/>
  <c r="AY299" i="5" s="1"/>
  <c r="AY300" i="5" s="1"/>
  <c r="AY301" i="5" s="1"/>
  <c r="AY302" i="5" s="1"/>
  <c r="AY303" i="5" s="1"/>
  <c r="AY304" i="5" s="1"/>
  <c r="AY305" i="5" s="1"/>
  <c r="AY306" i="5" s="1"/>
  <c r="AY307" i="5" s="1"/>
  <c r="AY308" i="5" s="1"/>
  <c r="AY309" i="5" s="1"/>
  <c r="AY310" i="5" s="1"/>
  <c r="AY311" i="5" s="1"/>
  <c r="AY312" i="5" s="1"/>
  <c r="AY313" i="5" s="1"/>
  <c r="AY314" i="5" s="1"/>
  <c r="AY315" i="5" s="1"/>
  <c r="AY316" i="5" s="1"/>
  <c r="AY317" i="5" s="1"/>
  <c r="AY318" i="5" s="1"/>
  <c r="AY319" i="5" s="1"/>
  <c r="AY320" i="5" s="1"/>
  <c r="AY321" i="5" s="1"/>
  <c r="AY322" i="5" s="1"/>
  <c r="AY323" i="5" s="1"/>
  <c r="AY324" i="5" s="1"/>
  <c r="AY325" i="5" s="1"/>
  <c r="AY326" i="5" s="1"/>
  <c r="AY327" i="5" s="1"/>
  <c r="AY328" i="5" s="1"/>
  <c r="C52" i="5"/>
  <c r="C53" i="5"/>
  <c r="C54" i="5"/>
  <c r="C55" i="5"/>
  <c r="C56" i="5"/>
  <c r="C57" i="5"/>
  <c r="C58" i="5"/>
  <c r="C59" i="5"/>
  <c r="C60" i="5"/>
  <c r="C61" i="5"/>
  <c r="C62" i="5"/>
  <c r="C63" i="5"/>
  <c r="D63" i="5" s="1"/>
  <c r="B280" i="5" l="1"/>
  <c r="B276" i="5"/>
  <c r="B272" i="5"/>
  <c r="B284" i="5"/>
  <c r="D66" i="5"/>
  <c r="E66" i="5" s="1"/>
  <c r="B279" i="5"/>
  <c r="B275" i="5"/>
  <c r="B271" i="5"/>
  <c r="B283" i="5"/>
  <c r="D65" i="5"/>
  <c r="E65" i="5" s="1"/>
  <c r="B278" i="5"/>
  <c r="B274" i="5"/>
  <c r="B286" i="5"/>
  <c r="D68" i="5"/>
  <c r="E68" i="5" s="1"/>
  <c r="B282" i="5"/>
  <c r="D64" i="5"/>
  <c r="E64" i="5" s="1"/>
  <c r="B277" i="5"/>
  <c r="B273" i="5"/>
  <c r="B285" i="5"/>
  <c r="D67" i="5"/>
  <c r="E67" i="5" s="1"/>
  <c r="C286" i="5"/>
  <c r="E286" i="5" s="1"/>
  <c r="F286" i="5" s="1"/>
  <c r="E63" i="5"/>
  <c r="D282" i="5"/>
  <c r="D274" i="5"/>
  <c r="E274" i="5" s="1"/>
  <c r="Z69" i="11"/>
  <c r="AA69" i="11" s="1"/>
  <c r="Z76" i="11"/>
  <c r="AA76" i="11" s="1"/>
  <c r="Z48" i="11"/>
  <c r="AC85" i="11"/>
  <c r="AC101" i="11"/>
  <c r="Z57" i="11"/>
  <c r="AA57" i="11" s="1"/>
  <c r="AC93" i="11"/>
  <c r="Z47" i="11"/>
  <c r="AA47" i="11" s="1"/>
  <c r="Z65" i="11"/>
  <c r="AA65" i="11" s="1"/>
  <c r="Z73" i="11"/>
  <c r="AA73" i="11" s="1"/>
  <c r="AC157" i="11"/>
  <c r="Z53" i="11"/>
  <c r="AA53" i="11" s="1"/>
  <c r="AC84" i="11"/>
  <c r="AC92" i="11"/>
  <c r="AC100" i="11"/>
  <c r="AC108" i="11"/>
  <c r="AC134" i="11"/>
  <c r="Z61" i="11"/>
  <c r="AA61" i="11" s="1"/>
  <c r="AC145" i="11"/>
  <c r="Z49" i="11"/>
  <c r="AA49" i="11" s="1"/>
  <c r="AC115" i="11"/>
  <c r="X181" i="11"/>
  <c r="Y181" i="11" s="1"/>
  <c r="X180" i="11"/>
  <c r="Y180" i="11" s="1"/>
  <c r="X179" i="11"/>
  <c r="Y179" i="11" s="1"/>
  <c r="X178" i="11"/>
  <c r="Y178" i="11" s="1"/>
  <c r="X177" i="11"/>
  <c r="Y177" i="11" s="1"/>
  <c r="X176" i="11"/>
  <c r="Y176" i="11" s="1"/>
  <c r="X175" i="11"/>
  <c r="Y175" i="11" s="1"/>
  <c r="X174" i="11"/>
  <c r="Y174" i="11" s="1"/>
  <c r="X173" i="11"/>
  <c r="Y173" i="11" s="1"/>
  <c r="X172" i="11"/>
  <c r="Y172" i="11" s="1"/>
  <c r="X171" i="11"/>
  <c r="Y171" i="11" s="1"/>
  <c r="X170" i="11"/>
  <c r="Y170" i="11" s="1"/>
  <c r="X169" i="11"/>
  <c r="Y169" i="11" s="1"/>
  <c r="X168" i="11"/>
  <c r="Y168" i="11" s="1"/>
  <c r="X167" i="11"/>
  <c r="Y167" i="11" s="1"/>
  <c r="X166" i="11"/>
  <c r="Y166" i="11" s="1"/>
  <c r="X165" i="11"/>
  <c r="Y165" i="11" s="1"/>
  <c r="X164" i="11"/>
  <c r="Y164" i="11" s="1"/>
  <c r="X163" i="11"/>
  <c r="Y163" i="11" s="1"/>
  <c r="X162" i="11"/>
  <c r="Y162" i="11" s="1"/>
  <c r="X161" i="11"/>
  <c r="Y161" i="11" s="1"/>
  <c r="X160" i="11"/>
  <c r="Y160" i="11" s="1"/>
  <c r="X159" i="11"/>
  <c r="Y159" i="11" s="1"/>
  <c r="X157" i="11"/>
  <c r="Y157" i="11" s="1"/>
  <c r="X155" i="11"/>
  <c r="Y155" i="11" s="1"/>
  <c r="X151" i="11"/>
  <c r="Y151" i="11" s="1"/>
  <c r="X147" i="11"/>
  <c r="Y147" i="11" s="1"/>
  <c r="X143" i="11"/>
  <c r="Y143" i="11" s="1"/>
  <c r="X154" i="11"/>
  <c r="Y154" i="11" s="1"/>
  <c r="X150" i="11"/>
  <c r="Y150" i="11" s="1"/>
  <c r="X146" i="11"/>
  <c r="Y146" i="11" s="1"/>
  <c r="X142" i="11"/>
  <c r="Y142" i="11" s="1"/>
  <c r="X158" i="11"/>
  <c r="Y158" i="11" s="1"/>
  <c r="X153" i="11"/>
  <c r="Y153" i="11" s="1"/>
  <c r="X149" i="11"/>
  <c r="Y149" i="11" s="1"/>
  <c r="X145" i="11"/>
  <c r="Y145" i="11" s="1"/>
  <c r="X156" i="11"/>
  <c r="Y156" i="11" s="1"/>
  <c r="X152" i="11"/>
  <c r="Y152" i="11" s="1"/>
  <c r="X148" i="11"/>
  <c r="Y148" i="11" s="1"/>
  <c r="X144" i="11"/>
  <c r="Y144" i="11" s="1"/>
  <c r="X141" i="11"/>
  <c r="Y141" i="11" s="1"/>
  <c r="X139" i="11"/>
  <c r="Y139" i="11" s="1"/>
  <c r="X137" i="11"/>
  <c r="Y137" i="11" s="1"/>
  <c r="X135" i="11"/>
  <c r="Y135" i="11" s="1"/>
  <c r="X133" i="11"/>
  <c r="Y133" i="11" s="1"/>
  <c r="X131" i="11"/>
  <c r="Y131" i="11" s="1"/>
  <c r="X128" i="11"/>
  <c r="Y128" i="11" s="1"/>
  <c r="X124" i="11"/>
  <c r="Y124" i="11" s="1"/>
  <c r="X121" i="11"/>
  <c r="Y121" i="11" s="1"/>
  <c r="X117" i="11"/>
  <c r="Y117" i="11" s="1"/>
  <c r="X113" i="11"/>
  <c r="Y113" i="11" s="1"/>
  <c r="X127" i="11"/>
  <c r="Y127" i="11" s="1"/>
  <c r="X123" i="11"/>
  <c r="Y123" i="11" s="1"/>
  <c r="X120" i="11"/>
  <c r="Y120" i="11" s="1"/>
  <c r="X116" i="11"/>
  <c r="Y116" i="11" s="1"/>
  <c r="X112" i="11"/>
  <c r="Y112" i="11" s="1"/>
  <c r="X140" i="11"/>
  <c r="Y140" i="11" s="1"/>
  <c r="X138" i="11"/>
  <c r="Y138" i="11" s="1"/>
  <c r="X136" i="11"/>
  <c r="Y136" i="11" s="1"/>
  <c r="X134" i="11"/>
  <c r="Y134" i="11" s="1"/>
  <c r="X132" i="11"/>
  <c r="Y132" i="11" s="1"/>
  <c r="X130" i="11"/>
  <c r="Y130" i="11" s="1"/>
  <c r="X126" i="11"/>
  <c r="Y126" i="11" s="1"/>
  <c r="X119" i="11"/>
  <c r="Y119" i="11" s="1"/>
  <c r="X115" i="11"/>
  <c r="Y115" i="11" s="1"/>
  <c r="X111" i="11"/>
  <c r="Y111" i="11" s="1"/>
  <c r="X110" i="11"/>
  <c r="Y110" i="11" s="1"/>
  <c r="X129" i="11"/>
  <c r="Y129" i="11" s="1"/>
  <c r="X125" i="11"/>
  <c r="Y125" i="11" s="1"/>
  <c r="X122" i="11"/>
  <c r="Y122" i="11" s="1"/>
  <c r="X118" i="11"/>
  <c r="Y118" i="11" s="1"/>
  <c r="X114" i="11"/>
  <c r="Y114" i="11" s="1"/>
  <c r="X109" i="11"/>
  <c r="Y109" i="11" s="1"/>
  <c r="X107" i="11"/>
  <c r="Y107" i="11" s="1"/>
  <c r="X105" i="11"/>
  <c r="Y105" i="11" s="1"/>
  <c r="X103" i="11"/>
  <c r="Y103" i="11" s="1"/>
  <c r="X101" i="11"/>
  <c r="Y101" i="11" s="1"/>
  <c r="X99" i="11"/>
  <c r="Y99" i="11" s="1"/>
  <c r="X97" i="11"/>
  <c r="Y97" i="11" s="1"/>
  <c r="X95" i="11"/>
  <c r="Y95" i="11" s="1"/>
  <c r="X93" i="11"/>
  <c r="Y93" i="11" s="1"/>
  <c r="X91" i="11"/>
  <c r="Y91" i="11" s="1"/>
  <c r="X89" i="11"/>
  <c r="Y89" i="11" s="1"/>
  <c r="X87" i="11"/>
  <c r="Y87" i="11" s="1"/>
  <c r="X85" i="11"/>
  <c r="Y85" i="11" s="1"/>
  <c r="X83" i="11"/>
  <c r="Y83" i="11" s="1"/>
  <c r="X81" i="11"/>
  <c r="Y81" i="11" s="1"/>
  <c r="X80" i="11"/>
  <c r="Y80" i="11" s="1"/>
  <c r="X79" i="11"/>
  <c r="Y79" i="11" s="1"/>
  <c r="X76" i="11"/>
  <c r="Y76" i="11" s="1"/>
  <c r="X75" i="11"/>
  <c r="Y75" i="11" s="1"/>
  <c r="X74" i="11"/>
  <c r="Y74" i="11" s="1"/>
  <c r="X73" i="11"/>
  <c r="Y73" i="11" s="1"/>
  <c r="X72" i="11"/>
  <c r="Y72" i="11" s="1"/>
  <c r="X71" i="11"/>
  <c r="Y71" i="11" s="1"/>
  <c r="X70" i="11"/>
  <c r="Y70" i="11" s="1"/>
  <c r="X69" i="11"/>
  <c r="Y69" i="11" s="1"/>
  <c r="X68" i="11"/>
  <c r="Y68" i="11" s="1"/>
  <c r="X67" i="11"/>
  <c r="Y67" i="11" s="1"/>
  <c r="X66" i="11"/>
  <c r="Y66" i="11" s="1"/>
  <c r="X65" i="11"/>
  <c r="Y65" i="11" s="1"/>
  <c r="X64" i="11"/>
  <c r="Y64" i="11" s="1"/>
  <c r="X63" i="11"/>
  <c r="Y63" i="11" s="1"/>
  <c r="X62" i="11"/>
  <c r="Y62" i="11" s="1"/>
  <c r="X61" i="11"/>
  <c r="Y61" i="11" s="1"/>
  <c r="X60" i="11"/>
  <c r="Y60" i="11" s="1"/>
  <c r="X59" i="11"/>
  <c r="Y59" i="11" s="1"/>
  <c r="X58" i="11"/>
  <c r="Y58" i="11" s="1"/>
  <c r="X57" i="11"/>
  <c r="Y57" i="11" s="1"/>
  <c r="X56" i="11"/>
  <c r="Y56" i="11" s="1"/>
  <c r="X55" i="11"/>
  <c r="Y55" i="11" s="1"/>
  <c r="X54" i="11"/>
  <c r="Y54" i="11" s="1"/>
  <c r="X53" i="11"/>
  <c r="Y53" i="11" s="1"/>
  <c r="X52" i="11"/>
  <c r="Y52" i="11" s="1"/>
  <c r="X51" i="11"/>
  <c r="Y51" i="11" s="1"/>
  <c r="X50" i="11"/>
  <c r="Y50" i="11" s="1"/>
  <c r="X49" i="11"/>
  <c r="Y49" i="11" s="1"/>
  <c r="X48" i="11"/>
  <c r="Y48" i="11" s="1"/>
  <c r="X47" i="11"/>
  <c r="Y47" i="11" s="1"/>
  <c r="X46" i="11"/>
  <c r="Y46" i="11" s="1"/>
  <c r="X45" i="11"/>
  <c r="Y45" i="11" s="1"/>
  <c r="X44" i="11"/>
  <c r="Y44" i="11" s="1"/>
  <c r="X43" i="11"/>
  <c r="Y43" i="11" s="1"/>
  <c r="X42" i="11"/>
  <c r="Y42" i="11" s="1"/>
  <c r="X41" i="11"/>
  <c r="Y41" i="11" s="1"/>
  <c r="X40" i="11"/>
  <c r="Y40" i="11" s="1"/>
  <c r="X39" i="11"/>
  <c r="Y39" i="11" s="1"/>
  <c r="X38" i="11"/>
  <c r="Y38" i="11" s="1"/>
  <c r="X37" i="11"/>
  <c r="Y37" i="11" s="1"/>
  <c r="X36" i="11"/>
  <c r="Y36" i="11" s="1"/>
  <c r="X35" i="11"/>
  <c r="Y35" i="11" s="1"/>
  <c r="X34" i="11"/>
  <c r="Y34" i="11" s="1"/>
  <c r="X33" i="11"/>
  <c r="Y33" i="11" s="1"/>
  <c r="X32" i="11"/>
  <c r="Y32" i="11" s="1"/>
  <c r="X31" i="11"/>
  <c r="Y31" i="11" s="1"/>
  <c r="X30" i="11"/>
  <c r="Y30" i="11" s="1"/>
  <c r="X29" i="11"/>
  <c r="Y29" i="11" s="1"/>
  <c r="X28" i="11"/>
  <c r="Y28" i="11" s="1"/>
  <c r="X27" i="11"/>
  <c r="Y27" i="11" s="1"/>
  <c r="X26" i="11"/>
  <c r="Y26" i="11" s="1"/>
  <c r="X25" i="11"/>
  <c r="Y25" i="11" s="1"/>
  <c r="X24" i="11"/>
  <c r="Y24" i="11" s="1"/>
  <c r="X23" i="11"/>
  <c r="Y23" i="11" s="1"/>
  <c r="X22" i="11"/>
  <c r="Y22" i="11" s="1"/>
  <c r="X21" i="11"/>
  <c r="Y21" i="11" s="1"/>
  <c r="X20" i="11"/>
  <c r="Y20" i="11" s="1"/>
  <c r="X19" i="11"/>
  <c r="Y19" i="11" s="1"/>
  <c r="X108" i="11"/>
  <c r="Y108" i="11" s="1"/>
  <c r="X106" i="11"/>
  <c r="Y106" i="11" s="1"/>
  <c r="X104" i="11"/>
  <c r="Y104" i="11" s="1"/>
  <c r="X102" i="11"/>
  <c r="Y102" i="11" s="1"/>
  <c r="X100" i="11"/>
  <c r="Y100" i="11" s="1"/>
  <c r="X98" i="11"/>
  <c r="Y98" i="11" s="1"/>
  <c r="X96" i="11"/>
  <c r="Y96" i="11" s="1"/>
  <c r="X94" i="11"/>
  <c r="Y94" i="11" s="1"/>
  <c r="X92" i="11"/>
  <c r="Y92" i="11" s="1"/>
  <c r="X90" i="11"/>
  <c r="Y90" i="11" s="1"/>
  <c r="X88" i="11"/>
  <c r="Y88" i="11" s="1"/>
  <c r="X86" i="11"/>
  <c r="Y86" i="11" s="1"/>
  <c r="X84" i="11"/>
  <c r="Y84" i="11" s="1"/>
  <c r="X82" i="11"/>
  <c r="Y82" i="11" s="1"/>
  <c r="X78" i="11"/>
  <c r="Y78" i="11" s="1"/>
  <c r="Z19" i="11"/>
  <c r="AA19" i="11" s="1"/>
  <c r="Z20" i="11"/>
  <c r="AA20" i="11" s="1"/>
  <c r="Z21" i="11"/>
  <c r="AA21" i="11" s="1"/>
  <c r="Z22" i="11"/>
  <c r="AA22" i="11" s="1"/>
  <c r="Z23" i="11"/>
  <c r="AA23" i="11" s="1"/>
  <c r="Z24" i="11"/>
  <c r="AA24" i="11" s="1"/>
  <c r="Z25" i="11"/>
  <c r="AA25" i="11" s="1"/>
  <c r="Z26" i="11"/>
  <c r="AA26" i="11" s="1"/>
  <c r="Z27" i="11"/>
  <c r="AA27" i="11" s="1"/>
  <c r="Z28" i="11"/>
  <c r="AA28" i="11" s="1"/>
  <c r="Z29" i="11"/>
  <c r="AA29" i="11" s="1"/>
  <c r="Z30" i="11"/>
  <c r="AA30" i="11" s="1"/>
  <c r="Z31" i="11"/>
  <c r="AA31" i="11" s="1"/>
  <c r="Z32" i="11"/>
  <c r="AA32" i="11" s="1"/>
  <c r="Z33" i="11"/>
  <c r="AA33" i="11" s="1"/>
  <c r="Z34" i="11"/>
  <c r="AA34" i="11" s="1"/>
  <c r="Z35" i="11"/>
  <c r="AA35" i="11" s="1"/>
  <c r="Z36" i="11"/>
  <c r="AA36" i="11" s="1"/>
  <c r="Z37" i="11"/>
  <c r="AA37" i="11" s="1"/>
  <c r="Z38" i="11"/>
  <c r="AA38" i="11" s="1"/>
  <c r="Z39" i="11"/>
  <c r="AA39" i="11" s="1"/>
  <c r="Z40" i="11"/>
  <c r="AA40" i="11" s="1"/>
  <c r="Z41" i="11"/>
  <c r="AA41" i="11" s="1"/>
  <c r="Z42" i="11"/>
  <c r="AA42" i="11" s="1"/>
  <c r="Z43" i="11"/>
  <c r="AA43" i="11" s="1"/>
  <c r="Z44" i="11"/>
  <c r="AA44" i="11" s="1"/>
  <c r="Z45" i="11"/>
  <c r="AA45" i="11" s="1"/>
  <c r="Z46" i="11"/>
  <c r="AA46" i="11" s="1"/>
  <c r="AC48" i="11"/>
  <c r="AC49" i="11"/>
  <c r="AC50" i="11"/>
  <c r="Z50" i="11"/>
  <c r="AA50" i="11" s="1"/>
  <c r="Z54" i="11"/>
  <c r="AA54" i="11" s="1"/>
  <c r="Z58" i="11"/>
  <c r="AA58" i="11" s="1"/>
  <c r="Z62" i="11"/>
  <c r="AA62" i="11" s="1"/>
  <c r="Z66" i="11"/>
  <c r="AA66" i="11" s="1"/>
  <c r="Z70" i="11"/>
  <c r="AA70" i="11" s="1"/>
  <c r="Z74" i="11"/>
  <c r="AA74" i="11" s="1"/>
  <c r="Z80" i="11"/>
  <c r="AA80" i="11" s="1"/>
  <c r="AC119" i="11"/>
  <c r="Z77" i="11"/>
  <c r="AA77" i="11" s="1"/>
  <c r="Z51" i="11"/>
  <c r="AA51" i="11" s="1"/>
  <c r="Z55" i="11"/>
  <c r="AA55" i="11" s="1"/>
  <c r="Z59" i="11"/>
  <c r="AA59" i="11" s="1"/>
  <c r="Z63" i="11"/>
  <c r="AA63" i="11" s="1"/>
  <c r="Z67" i="11"/>
  <c r="AA67" i="11" s="1"/>
  <c r="Z71" i="11"/>
  <c r="AA71" i="11" s="1"/>
  <c r="Z75" i="11"/>
  <c r="AA75" i="11" s="1"/>
  <c r="AC127" i="11"/>
  <c r="AC123" i="11"/>
  <c r="Z15" i="11"/>
  <c r="AA4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Z52" i="11"/>
  <c r="AA52" i="11" s="1"/>
  <c r="Z56" i="11"/>
  <c r="AA56" i="11" s="1"/>
  <c r="Z60" i="11"/>
  <c r="AA60" i="11" s="1"/>
  <c r="Z64" i="11"/>
  <c r="AA64" i="11" s="1"/>
  <c r="Z68" i="11"/>
  <c r="AA68" i="11" s="1"/>
  <c r="Z72" i="11"/>
  <c r="AA72" i="11" s="1"/>
  <c r="X77" i="11"/>
  <c r="Y77" i="11" s="1"/>
  <c r="AC149" i="11"/>
  <c r="Z181" i="11"/>
  <c r="AA181" i="11" s="1"/>
  <c r="Z180" i="11"/>
  <c r="AA180" i="11" s="1"/>
  <c r="Z179" i="11"/>
  <c r="AA179" i="11" s="1"/>
  <c r="Z178" i="11"/>
  <c r="AA178" i="11" s="1"/>
  <c r="Z177" i="11"/>
  <c r="AA177" i="11" s="1"/>
  <c r="Z176" i="11"/>
  <c r="AA176" i="11" s="1"/>
  <c r="Z175" i="11"/>
  <c r="AA175" i="11" s="1"/>
  <c r="Z174" i="11"/>
  <c r="AA174" i="11" s="1"/>
  <c r="Z173" i="11"/>
  <c r="AA173" i="11" s="1"/>
  <c r="Z172" i="11"/>
  <c r="AA172" i="11" s="1"/>
  <c r="Z171" i="11"/>
  <c r="AA171" i="11" s="1"/>
  <c r="Z170" i="11"/>
  <c r="AA170" i="11" s="1"/>
  <c r="Z169" i="11"/>
  <c r="AA169" i="11" s="1"/>
  <c r="Z168" i="11"/>
  <c r="AA168" i="11" s="1"/>
  <c r="Z167" i="11"/>
  <c r="AA167" i="11" s="1"/>
  <c r="Z166" i="11"/>
  <c r="AA166" i="11" s="1"/>
  <c r="Z165" i="11"/>
  <c r="AA165" i="11" s="1"/>
  <c r="Z164" i="11"/>
  <c r="AA164" i="11" s="1"/>
  <c r="Z163" i="11"/>
  <c r="AA163" i="11" s="1"/>
  <c r="Z162" i="11"/>
  <c r="AA162" i="11" s="1"/>
  <c r="Z161" i="11"/>
  <c r="AA161" i="11" s="1"/>
  <c r="Z160" i="11"/>
  <c r="AA160" i="11" s="1"/>
  <c r="Z159" i="11"/>
  <c r="AA159" i="11" s="1"/>
  <c r="Z158" i="11"/>
  <c r="AA158" i="11" s="1"/>
  <c r="Z157" i="11"/>
  <c r="AA157" i="11" s="1"/>
  <c r="Z156" i="11"/>
  <c r="AA156" i="11" s="1"/>
  <c r="Z155" i="11"/>
  <c r="AA155" i="11" s="1"/>
  <c r="Z154" i="11"/>
  <c r="AA154" i="11" s="1"/>
  <c r="Z153" i="11"/>
  <c r="AA153" i="11" s="1"/>
  <c r="Z152" i="11"/>
  <c r="AA152" i="11" s="1"/>
  <c r="Z151" i="11"/>
  <c r="AA151" i="11" s="1"/>
  <c r="Z150" i="11"/>
  <c r="AA150" i="11" s="1"/>
  <c r="Z149" i="11"/>
  <c r="AA149" i="11" s="1"/>
  <c r="Z148" i="11"/>
  <c r="AA148" i="11" s="1"/>
  <c r="Z147" i="11"/>
  <c r="AA147" i="11" s="1"/>
  <c r="Z146" i="11"/>
  <c r="AA146" i="11" s="1"/>
  <c r="Z145" i="11"/>
  <c r="AA145" i="11" s="1"/>
  <c r="Z144" i="11"/>
  <c r="AA144" i="11" s="1"/>
  <c r="Z143" i="11"/>
  <c r="AA143" i="11" s="1"/>
  <c r="Z142" i="11"/>
  <c r="AA142" i="11" s="1"/>
  <c r="Z141" i="11"/>
  <c r="AA141" i="11" s="1"/>
  <c r="Z140" i="11"/>
  <c r="AA140" i="11" s="1"/>
  <c r="Z139" i="11"/>
  <c r="AA139" i="11" s="1"/>
  <c r="Z138" i="11"/>
  <c r="AA138" i="11" s="1"/>
  <c r="Z137" i="11"/>
  <c r="AA137" i="11" s="1"/>
  <c r="Z136" i="11"/>
  <c r="AA136" i="11" s="1"/>
  <c r="Z135" i="11"/>
  <c r="AA135" i="11" s="1"/>
  <c r="Z134" i="11"/>
  <c r="AA134" i="11" s="1"/>
  <c r="Z133" i="11"/>
  <c r="AA133" i="11" s="1"/>
  <c r="Z132" i="11"/>
  <c r="AA132" i="11" s="1"/>
  <c r="Z131" i="11"/>
  <c r="AA131" i="11" s="1"/>
  <c r="Z130" i="11"/>
  <c r="AA130" i="11" s="1"/>
  <c r="Z129" i="11"/>
  <c r="AA129" i="11" s="1"/>
  <c r="Z128" i="11"/>
  <c r="AA128" i="11" s="1"/>
  <c r="Z127" i="11"/>
  <c r="AA127" i="11" s="1"/>
  <c r="Z126" i="11"/>
  <c r="AA126" i="11" s="1"/>
  <c r="Z125" i="11"/>
  <c r="AA125" i="11" s="1"/>
  <c r="Z124" i="11"/>
  <c r="AA124" i="11" s="1"/>
  <c r="Z123" i="11"/>
  <c r="AA123" i="11" s="1"/>
  <c r="Z122" i="11"/>
  <c r="AA122" i="11" s="1"/>
  <c r="Z121" i="11"/>
  <c r="AA121" i="11" s="1"/>
  <c r="Z120" i="11"/>
  <c r="AA120" i="11" s="1"/>
  <c r="Z119" i="11"/>
  <c r="AA119" i="11" s="1"/>
  <c r="Z118" i="11"/>
  <c r="AA118" i="11" s="1"/>
  <c r="Z117" i="11"/>
  <c r="AA117" i="11" s="1"/>
  <c r="Z116" i="11"/>
  <c r="AA116" i="11" s="1"/>
  <c r="Z115" i="11"/>
  <c r="AA115" i="11" s="1"/>
  <c r="Z114" i="11"/>
  <c r="AA114" i="11" s="1"/>
  <c r="Z113" i="11"/>
  <c r="AA113" i="11" s="1"/>
  <c r="Z112" i="11"/>
  <c r="AA112" i="11" s="1"/>
  <c r="Z111" i="11"/>
  <c r="AA111" i="11" s="1"/>
  <c r="Z110" i="11"/>
  <c r="AA110" i="11" s="1"/>
  <c r="Z109" i="11"/>
  <c r="AA109" i="11" s="1"/>
  <c r="Z108" i="11"/>
  <c r="AA108" i="11" s="1"/>
  <c r="Z107" i="11"/>
  <c r="AA107" i="11" s="1"/>
  <c r="Z106" i="11"/>
  <c r="AA106" i="11" s="1"/>
  <c r="Z105" i="11"/>
  <c r="AA105" i="11" s="1"/>
  <c r="Z104" i="11"/>
  <c r="AA104" i="11" s="1"/>
  <c r="Z103" i="11"/>
  <c r="AA103" i="11" s="1"/>
  <c r="Z102" i="11"/>
  <c r="AA102" i="11" s="1"/>
  <c r="Z101" i="11"/>
  <c r="AA101" i="11" s="1"/>
  <c r="Z100" i="11"/>
  <c r="AA100" i="11" s="1"/>
  <c r="Z99" i="11"/>
  <c r="AA99" i="11" s="1"/>
  <c r="Z98" i="11"/>
  <c r="AA98" i="11" s="1"/>
  <c r="Z97" i="11"/>
  <c r="AA97" i="11" s="1"/>
  <c r="Z96" i="11"/>
  <c r="AA96" i="11" s="1"/>
  <c r="Z95" i="11"/>
  <c r="AA95" i="11" s="1"/>
  <c r="Z94" i="11"/>
  <c r="AA94" i="11" s="1"/>
  <c r="Z93" i="11"/>
  <c r="AA93" i="11" s="1"/>
  <c r="Z92" i="11"/>
  <c r="AA92" i="11" s="1"/>
  <c r="Z91" i="11"/>
  <c r="AA91" i="11" s="1"/>
  <c r="Z90" i="11"/>
  <c r="AA90" i="11" s="1"/>
  <c r="Z89" i="11"/>
  <c r="AA89" i="11" s="1"/>
  <c r="Z88" i="11"/>
  <c r="AA88" i="11" s="1"/>
  <c r="Z87" i="11"/>
  <c r="AA87" i="11" s="1"/>
  <c r="Z86" i="11"/>
  <c r="AA86" i="11" s="1"/>
  <c r="Z85" i="11"/>
  <c r="AA85" i="11" s="1"/>
  <c r="Z84" i="11"/>
  <c r="AA84" i="11" s="1"/>
  <c r="Z83" i="11"/>
  <c r="AA83" i="11" s="1"/>
  <c r="Z82" i="11"/>
  <c r="AA82" i="11" s="1"/>
  <c r="Z81" i="11"/>
  <c r="AA81" i="11" s="1"/>
  <c r="Z78" i="11"/>
  <c r="AA78" i="11" s="1"/>
  <c r="AC169" i="11"/>
  <c r="Z79" i="11"/>
  <c r="AA79" i="11" s="1"/>
  <c r="AC153" i="11"/>
  <c r="AC124" i="11"/>
  <c r="AC128" i="11"/>
  <c r="AC161" i="11"/>
  <c r="AC165" i="11"/>
  <c r="AC164" i="11"/>
  <c r="AC168" i="11"/>
  <c r="AC178" i="11"/>
  <c r="AC163" i="11"/>
  <c r="AC167" i="11"/>
  <c r="AC174" i="11"/>
  <c r="AC162" i="11"/>
  <c r="AC166" i="11"/>
  <c r="AC170" i="11"/>
  <c r="AC171" i="11"/>
  <c r="AC175" i="11"/>
  <c r="AC179" i="11"/>
  <c r="AC172" i="11"/>
  <c r="AC176" i="11"/>
  <c r="AC180" i="11"/>
  <c r="AC173" i="11"/>
  <c r="AC177" i="11"/>
  <c r="AC181" i="11"/>
  <c r="F285" i="5"/>
  <c r="F282" i="5"/>
  <c r="B281" i="5"/>
  <c r="B270" i="5"/>
  <c r="D285" i="5"/>
  <c r="F274" i="5" l="1"/>
  <c r="AT294" i="5"/>
  <c r="AR294" i="5"/>
  <c r="AP294" i="5"/>
  <c r="AN294" i="5"/>
  <c r="AL294" i="5"/>
  <c r="AJ294" i="5"/>
  <c r="AH294" i="5"/>
  <c r="AI297" i="5"/>
  <c r="AI298" i="5" s="1"/>
  <c r="AI299" i="5" s="1"/>
  <c r="AI300" i="5" s="1"/>
  <c r="AI301" i="5" s="1"/>
  <c r="AI302" i="5" s="1"/>
  <c r="AI303" i="5" s="1"/>
  <c r="AI304" i="5" s="1"/>
  <c r="AI305" i="5" s="1"/>
  <c r="AI306" i="5" s="1"/>
  <c r="AI307" i="5" s="1"/>
  <c r="AI308" i="5" s="1"/>
  <c r="AI309" i="5" s="1"/>
  <c r="AI310" i="5" s="1"/>
  <c r="AI311" i="5" s="1"/>
  <c r="AI312" i="5" s="1"/>
  <c r="AI313" i="5" s="1"/>
  <c r="AI314" i="5" s="1"/>
  <c r="AI315" i="5" s="1"/>
  <c r="AI316" i="5" s="1"/>
  <c r="AI317" i="5" s="1"/>
  <c r="AI318" i="5" s="1"/>
  <c r="AI319" i="5" s="1"/>
  <c r="AI320" i="5" s="1"/>
  <c r="AI321" i="5" s="1"/>
  <c r="AI322" i="5" s="1"/>
  <c r="AI323" i="5" s="1"/>
  <c r="AI324" i="5" s="1"/>
  <c r="AI325" i="5" s="1"/>
  <c r="AI326" i="5" s="1"/>
  <c r="AI327" i="5" s="1"/>
  <c r="AI328" i="5" s="1"/>
  <c r="D56" i="5" s="1"/>
  <c r="AK297" i="5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D57" i="5" s="1"/>
  <c r="AM297" i="5"/>
  <c r="AM298" i="5" s="1"/>
  <c r="AM299" i="5" s="1"/>
  <c r="AM300" i="5" s="1"/>
  <c r="AM301" i="5" s="1"/>
  <c r="AM302" i="5" s="1"/>
  <c r="AM303" i="5" s="1"/>
  <c r="AM304" i="5" s="1"/>
  <c r="AM305" i="5" s="1"/>
  <c r="AM306" i="5" s="1"/>
  <c r="AM307" i="5" s="1"/>
  <c r="AM308" i="5" s="1"/>
  <c r="AM309" i="5" s="1"/>
  <c r="AM310" i="5" s="1"/>
  <c r="AM311" i="5" s="1"/>
  <c r="AM312" i="5" s="1"/>
  <c r="AM313" i="5" s="1"/>
  <c r="AM314" i="5" s="1"/>
  <c r="AM315" i="5" s="1"/>
  <c r="AM316" i="5" s="1"/>
  <c r="AM317" i="5" s="1"/>
  <c r="AM318" i="5" s="1"/>
  <c r="AM319" i="5" s="1"/>
  <c r="AM320" i="5" s="1"/>
  <c r="AM321" i="5" s="1"/>
  <c r="AM322" i="5" s="1"/>
  <c r="AM323" i="5" s="1"/>
  <c r="AM324" i="5" s="1"/>
  <c r="AM325" i="5" s="1"/>
  <c r="AM326" i="5" s="1"/>
  <c r="AM327" i="5" s="1"/>
  <c r="AM328" i="5" s="1"/>
  <c r="D58" i="5" s="1"/>
  <c r="AO297" i="5"/>
  <c r="AO298" i="5" s="1"/>
  <c r="AO299" i="5" s="1"/>
  <c r="AO300" i="5" s="1"/>
  <c r="AO301" i="5" s="1"/>
  <c r="AO302" i="5" s="1"/>
  <c r="AO303" i="5" s="1"/>
  <c r="AO304" i="5" s="1"/>
  <c r="AO305" i="5" s="1"/>
  <c r="AO306" i="5" s="1"/>
  <c r="AO307" i="5" s="1"/>
  <c r="AO308" i="5" s="1"/>
  <c r="AO309" i="5" s="1"/>
  <c r="AO310" i="5" s="1"/>
  <c r="AO311" i="5" s="1"/>
  <c r="AO312" i="5" s="1"/>
  <c r="AO313" i="5" s="1"/>
  <c r="AO314" i="5" s="1"/>
  <c r="AO315" i="5" s="1"/>
  <c r="AO316" i="5" s="1"/>
  <c r="AO317" i="5" s="1"/>
  <c r="AO318" i="5" s="1"/>
  <c r="AO319" i="5" s="1"/>
  <c r="AO320" i="5" s="1"/>
  <c r="AO321" i="5" s="1"/>
  <c r="AO322" i="5" s="1"/>
  <c r="AO323" i="5" s="1"/>
  <c r="AO324" i="5" s="1"/>
  <c r="AO325" i="5" s="1"/>
  <c r="AO326" i="5" s="1"/>
  <c r="AO327" i="5" s="1"/>
  <c r="AO328" i="5" s="1"/>
  <c r="D59" i="5" s="1"/>
  <c r="AQ297" i="5"/>
  <c r="AQ298" i="5" s="1"/>
  <c r="AQ299" i="5" s="1"/>
  <c r="AQ300" i="5" s="1"/>
  <c r="AQ301" i="5" s="1"/>
  <c r="AQ302" i="5" s="1"/>
  <c r="AQ303" i="5" s="1"/>
  <c r="AQ304" i="5" s="1"/>
  <c r="AQ305" i="5" s="1"/>
  <c r="AQ306" i="5" s="1"/>
  <c r="AQ307" i="5" s="1"/>
  <c r="AQ308" i="5" s="1"/>
  <c r="AQ309" i="5" s="1"/>
  <c r="AQ310" i="5" s="1"/>
  <c r="AQ311" i="5" s="1"/>
  <c r="AQ312" i="5" s="1"/>
  <c r="AQ313" i="5" s="1"/>
  <c r="AQ314" i="5" s="1"/>
  <c r="AQ315" i="5" s="1"/>
  <c r="AQ316" i="5" s="1"/>
  <c r="AQ317" i="5" s="1"/>
  <c r="AQ318" i="5" s="1"/>
  <c r="AQ319" i="5" s="1"/>
  <c r="AQ320" i="5" s="1"/>
  <c r="AQ321" i="5" s="1"/>
  <c r="AQ322" i="5" s="1"/>
  <c r="AQ323" i="5" s="1"/>
  <c r="AQ324" i="5" s="1"/>
  <c r="AQ325" i="5" s="1"/>
  <c r="AQ326" i="5" s="1"/>
  <c r="AQ327" i="5" s="1"/>
  <c r="AQ328" i="5" s="1"/>
  <c r="D60" i="5" s="1"/>
  <c r="AS297" i="5"/>
  <c r="AS298" i="5" s="1"/>
  <c r="AS299" i="5" s="1"/>
  <c r="AS300" i="5" s="1"/>
  <c r="AS301" i="5" s="1"/>
  <c r="AS302" i="5" s="1"/>
  <c r="AS303" i="5" s="1"/>
  <c r="AS304" i="5" s="1"/>
  <c r="AS305" i="5" s="1"/>
  <c r="AS306" i="5" s="1"/>
  <c r="AS307" i="5" s="1"/>
  <c r="AS308" i="5" s="1"/>
  <c r="AS309" i="5" s="1"/>
  <c r="AS310" i="5" s="1"/>
  <c r="AS311" i="5" s="1"/>
  <c r="AS312" i="5" s="1"/>
  <c r="AS313" i="5" s="1"/>
  <c r="AS314" i="5" s="1"/>
  <c r="AS315" i="5" s="1"/>
  <c r="AS316" i="5" s="1"/>
  <c r="AS317" i="5" s="1"/>
  <c r="AS318" i="5" s="1"/>
  <c r="AS319" i="5" s="1"/>
  <c r="AS320" i="5" s="1"/>
  <c r="AS321" i="5" s="1"/>
  <c r="AS322" i="5" s="1"/>
  <c r="AS323" i="5" s="1"/>
  <c r="AS324" i="5" s="1"/>
  <c r="AS325" i="5" s="1"/>
  <c r="AS326" i="5" s="1"/>
  <c r="AS327" i="5" s="1"/>
  <c r="AS328" i="5" s="1"/>
  <c r="D61" i="5" s="1"/>
  <c r="AU297" i="5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D62" i="5" s="1"/>
  <c r="AD294" i="5"/>
  <c r="AB294" i="5"/>
  <c r="Z294" i="5"/>
  <c r="AF294" i="5"/>
  <c r="AE297" i="5"/>
  <c r="AE298" i="5" s="1"/>
  <c r="AE299" i="5" s="1"/>
  <c r="AE300" i="5" s="1"/>
  <c r="AE301" i="5" s="1"/>
  <c r="AE302" i="5" s="1"/>
  <c r="AE303" i="5" s="1"/>
  <c r="AE304" i="5" s="1"/>
  <c r="AE305" i="5" s="1"/>
  <c r="AE306" i="5" s="1"/>
  <c r="AE307" i="5" s="1"/>
  <c r="AE308" i="5" s="1"/>
  <c r="AE309" i="5" s="1"/>
  <c r="AE310" i="5" s="1"/>
  <c r="AE311" i="5" s="1"/>
  <c r="AE312" i="5" s="1"/>
  <c r="AE313" i="5" s="1"/>
  <c r="AE314" i="5" s="1"/>
  <c r="AE315" i="5" s="1"/>
  <c r="AE316" i="5" s="1"/>
  <c r="AE317" i="5" s="1"/>
  <c r="AE318" i="5" s="1"/>
  <c r="AE319" i="5" s="1"/>
  <c r="AE320" i="5" s="1"/>
  <c r="AE321" i="5" s="1"/>
  <c r="AE322" i="5" s="1"/>
  <c r="AE323" i="5" s="1"/>
  <c r="AE324" i="5" s="1"/>
  <c r="AE325" i="5" s="1"/>
  <c r="AE326" i="5" s="1"/>
  <c r="AE327" i="5" s="1"/>
  <c r="AE328" i="5" s="1"/>
  <c r="D54" i="5" s="1"/>
  <c r="AG297" i="5"/>
  <c r="AG298" i="5" s="1"/>
  <c r="AG299" i="5" s="1"/>
  <c r="AG300" i="5" s="1"/>
  <c r="AG301" i="5" s="1"/>
  <c r="AG302" i="5" s="1"/>
  <c r="AG303" i="5" s="1"/>
  <c r="AG304" i="5" s="1"/>
  <c r="AG305" i="5" s="1"/>
  <c r="AG306" i="5" s="1"/>
  <c r="AG307" i="5" s="1"/>
  <c r="AG308" i="5" s="1"/>
  <c r="AG309" i="5" s="1"/>
  <c r="AG310" i="5" s="1"/>
  <c r="AG311" i="5" s="1"/>
  <c r="AG312" i="5" s="1"/>
  <c r="AG313" i="5" s="1"/>
  <c r="AG314" i="5" s="1"/>
  <c r="AG315" i="5" s="1"/>
  <c r="AG316" i="5" s="1"/>
  <c r="AG317" i="5" s="1"/>
  <c r="AG318" i="5" s="1"/>
  <c r="AG319" i="5" s="1"/>
  <c r="AG320" i="5" s="1"/>
  <c r="AG321" i="5" s="1"/>
  <c r="AG322" i="5" s="1"/>
  <c r="AG323" i="5" s="1"/>
  <c r="AG324" i="5" s="1"/>
  <c r="AG325" i="5" s="1"/>
  <c r="AG326" i="5" s="1"/>
  <c r="AG327" i="5" s="1"/>
  <c r="AG328" i="5" s="1"/>
  <c r="D55" i="5" s="1"/>
  <c r="L104" i="5"/>
  <c r="C104" i="5" s="1"/>
  <c r="N104" i="5"/>
  <c r="L105" i="5"/>
  <c r="C105" i="5" s="1"/>
  <c r="N105" i="5"/>
  <c r="L106" i="5"/>
  <c r="C106" i="5" s="1"/>
  <c r="N106" i="5"/>
  <c r="L107" i="5"/>
  <c r="C107" i="5" s="1"/>
  <c r="N107" i="5"/>
  <c r="L108" i="5"/>
  <c r="C108" i="5" s="1"/>
  <c r="N108" i="5"/>
  <c r="L109" i="5"/>
  <c r="C109" i="5" s="1"/>
  <c r="N109" i="5"/>
  <c r="L110" i="5"/>
  <c r="C110" i="5" s="1"/>
  <c r="N110" i="5"/>
  <c r="L111" i="5"/>
  <c r="C111" i="5" s="1"/>
  <c r="N111" i="5"/>
  <c r="L112" i="5"/>
  <c r="C112" i="5" s="1"/>
  <c r="N112" i="5"/>
  <c r="L113" i="5"/>
  <c r="C113" i="5" s="1"/>
  <c r="N113" i="5"/>
  <c r="L114" i="5"/>
  <c r="C114" i="5" s="1"/>
  <c r="N114" i="5"/>
  <c r="L115" i="5"/>
  <c r="C115" i="5" s="1"/>
  <c r="N115" i="5"/>
  <c r="L116" i="5"/>
  <c r="C116" i="5" s="1"/>
  <c r="N116" i="5"/>
  <c r="L117" i="5"/>
  <c r="C117" i="5" s="1"/>
  <c r="N117" i="5"/>
  <c r="L118" i="5"/>
  <c r="C118" i="5" s="1"/>
  <c r="N118" i="5"/>
  <c r="L119" i="5"/>
  <c r="C119" i="5" s="1"/>
  <c r="N119" i="5"/>
  <c r="L120" i="5"/>
  <c r="C120" i="5" s="1"/>
  <c r="N120" i="5"/>
  <c r="L121" i="5"/>
  <c r="C121" i="5" s="1"/>
  <c r="N121" i="5"/>
  <c r="L122" i="5"/>
  <c r="C122" i="5" s="1"/>
  <c r="N122" i="5"/>
  <c r="L123" i="5"/>
  <c r="C123" i="5" s="1"/>
  <c r="N123" i="5"/>
  <c r="L124" i="5"/>
  <c r="C124" i="5" s="1"/>
  <c r="N124" i="5"/>
  <c r="L125" i="5"/>
  <c r="C125" i="5" s="1"/>
  <c r="N125" i="5"/>
  <c r="L126" i="5"/>
  <c r="C126" i="5" s="1"/>
  <c r="N126" i="5"/>
  <c r="L127" i="5"/>
  <c r="C127" i="5" s="1"/>
  <c r="N127" i="5"/>
  <c r="L128" i="5"/>
  <c r="C128" i="5" s="1"/>
  <c r="N128" i="5"/>
  <c r="L129" i="5"/>
  <c r="C129" i="5" s="1"/>
  <c r="N129" i="5"/>
  <c r="L130" i="5"/>
  <c r="C130" i="5" s="1"/>
  <c r="N130" i="5"/>
  <c r="L131" i="5"/>
  <c r="C131" i="5" s="1"/>
  <c r="N131" i="5"/>
  <c r="L132" i="5"/>
  <c r="C132" i="5" s="1"/>
  <c r="N132" i="5"/>
  <c r="L133" i="5"/>
  <c r="C133" i="5" s="1"/>
  <c r="N133" i="5"/>
  <c r="L134" i="5"/>
  <c r="C134" i="5" s="1"/>
  <c r="N134" i="5"/>
  <c r="L135" i="5"/>
  <c r="C135" i="5" s="1"/>
  <c r="N135" i="5"/>
  <c r="L136" i="5"/>
  <c r="C136" i="5" s="1"/>
  <c r="N136" i="5"/>
  <c r="L137" i="5"/>
  <c r="C137" i="5" s="1"/>
  <c r="N137" i="5"/>
  <c r="L138" i="5"/>
  <c r="C138" i="5" s="1"/>
  <c r="N138" i="5"/>
  <c r="L139" i="5"/>
  <c r="C139" i="5" s="1"/>
  <c r="N139" i="5"/>
  <c r="L140" i="5"/>
  <c r="C140" i="5" s="1"/>
  <c r="N140" i="5"/>
  <c r="L141" i="5"/>
  <c r="C141" i="5" s="1"/>
  <c r="N141" i="5"/>
  <c r="L142" i="5"/>
  <c r="C142" i="5" s="1"/>
  <c r="N142" i="5"/>
  <c r="L143" i="5"/>
  <c r="C143" i="5" s="1"/>
  <c r="N143" i="5"/>
  <c r="L144" i="5"/>
  <c r="C144" i="5" s="1"/>
  <c r="N144" i="5"/>
  <c r="L145" i="5"/>
  <c r="C145" i="5" s="1"/>
  <c r="N145" i="5"/>
  <c r="L146" i="5"/>
  <c r="C146" i="5" s="1"/>
  <c r="N146" i="5"/>
  <c r="L147" i="5"/>
  <c r="C147" i="5" s="1"/>
  <c r="N147" i="5"/>
  <c r="L148" i="5"/>
  <c r="C148" i="5" s="1"/>
  <c r="N148" i="5"/>
  <c r="L149" i="5"/>
  <c r="C149" i="5" s="1"/>
  <c r="N149" i="5"/>
  <c r="L150" i="5"/>
  <c r="C150" i="5" s="1"/>
  <c r="N150" i="5"/>
  <c r="L151" i="5"/>
  <c r="C151" i="5" s="1"/>
  <c r="N151" i="5"/>
  <c r="L152" i="5"/>
  <c r="C152" i="5" s="1"/>
  <c r="N152" i="5"/>
  <c r="L153" i="5"/>
  <c r="C153" i="5" s="1"/>
  <c r="N153" i="5"/>
  <c r="L154" i="5"/>
  <c r="C154" i="5" s="1"/>
  <c r="N154" i="5"/>
  <c r="L155" i="5"/>
  <c r="C155" i="5" s="1"/>
  <c r="N155" i="5"/>
  <c r="L156" i="5"/>
  <c r="C156" i="5" s="1"/>
  <c r="N156" i="5"/>
  <c r="L157" i="5"/>
  <c r="C157" i="5" s="1"/>
  <c r="N157" i="5"/>
  <c r="L158" i="5"/>
  <c r="C158" i="5" s="1"/>
  <c r="N158" i="5"/>
  <c r="L159" i="5"/>
  <c r="C159" i="5" s="1"/>
  <c r="N159" i="5"/>
  <c r="L160" i="5"/>
  <c r="C160" i="5" s="1"/>
  <c r="N160" i="5"/>
  <c r="L161" i="5"/>
  <c r="C161" i="5" s="1"/>
  <c r="N161" i="5"/>
  <c r="L162" i="5"/>
  <c r="C162" i="5" s="1"/>
  <c r="N162" i="5"/>
  <c r="L163" i="5"/>
  <c r="C163" i="5" s="1"/>
  <c r="N163" i="5"/>
  <c r="L164" i="5"/>
  <c r="C164" i="5" s="1"/>
  <c r="N164" i="5"/>
  <c r="L165" i="5"/>
  <c r="C165" i="5" s="1"/>
  <c r="N165" i="5"/>
  <c r="L166" i="5"/>
  <c r="C166" i="5" s="1"/>
  <c r="N166" i="5"/>
  <c r="L167" i="5"/>
  <c r="C167" i="5" s="1"/>
  <c r="N167" i="5"/>
  <c r="L168" i="5"/>
  <c r="C168" i="5" s="1"/>
  <c r="N168" i="5"/>
  <c r="L169" i="5"/>
  <c r="C169" i="5" s="1"/>
  <c r="N169" i="5"/>
  <c r="L170" i="5"/>
  <c r="C170" i="5" s="1"/>
  <c r="N170" i="5"/>
  <c r="L171" i="5"/>
  <c r="C171" i="5" s="1"/>
  <c r="N171" i="5"/>
  <c r="L172" i="5"/>
  <c r="C172" i="5" s="1"/>
  <c r="N172" i="5"/>
  <c r="L173" i="5"/>
  <c r="C173" i="5" s="1"/>
  <c r="N173" i="5"/>
  <c r="L174" i="5"/>
  <c r="C174" i="5" s="1"/>
  <c r="N174" i="5"/>
  <c r="L175" i="5"/>
  <c r="C175" i="5" s="1"/>
  <c r="N175" i="5"/>
  <c r="L176" i="5"/>
  <c r="C176" i="5" s="1"/>
  <c r="N176" i="5"/>
  <c r="L177" i="5"/>
  <c r="C177" i="5" s="1"/>
  <c r="N177" i="5"/>
  <c r="L178" i="5"/>
  <c r="C178" i="5" s="1"/>
  <c r="N178" i="5"/>
  <c r="L179" i="5"/>
  <c r="C179" i="5" s="1"/>
  <c r="N179" i="5"/>
  <c r="L180" i="5"/>
  <c r="C180" i="5" s="1"/>
  <c r="N180" i="5"/>
  <c r="L181" i="5"/>
  <c r="C181" i="5" s="1"/>
  <c r="N181" i="5"/>
  <c r="L182" i="5"/>
  <c r="C182" i="5" s="1"/>
  <c r="N182" i="5"/>
  <c r="L183" i="5"/>
  <c r="C183" i="5" s="1"/>
  <c r="N183" i="5"/>
  <c r="L184" i="5"/>
  <c r="C184" i="5" s="1"/>
  <c r="N184" i="5"/>
  <c r="L185" i="5"/>
  <c r="C185" i="5" s="1"/>
  <c r="N185" i="5"/>
  <c r="L186" i="5"/>
  <c r="C186" i="5" s="1"/>
  <c r="N186" i="5"/>
  <c r="L187" i="5"/>
  <c r="C187" i="5" s="1"/>
  <c r="N187" i="5"/>
  <c r="L188" i="5"/>
  <c r="C188" i="5" s="1"/>
  <c r="N188" i="5"/>
  <c r="L189" i="5"/>
  <c r="C189" i="5" s="1"/>
  <c r="N189" i="5"/>
  <c r="L190" i="5"/>
  <c r="C190" i="5" s="1"/>
  <c r="N190" i="5"/>
  <c r="L191" i="5"/>
  <c r="C191" i="5" s="1"/>
  <c r="N191" i="5"/>
  <c r="L192" i="5"/>
  <c r="C192" i="5" s="1"/>
  <c r="N192" i="5"/>
  <c r="L193" i="5"/>
  <c r="C193" i="5" s="1"/>
  <c r="N193" i="5"/>
  <c r="L194" i="5"/>
  <c r="C194" i="5" s="1"/>
  <c r="N194" i="5"/>
  <c r="L195" i="5"/>
  <c r="C195" i="5" s="1"/>
  <c r="N195" i="5"/>
  <c r="L196" i="5"/>
  <c r="C196" i="5" s="1"/>
  <c r="N196" i="5"/>
  <c r="L197" i="5"/>
  <c r="C197" i="5" s="1"/>
  <c r="N197" i="5"/>
  <c r="L198" i="5"/>
  <c r="C198" i="5" s="1"/>
  <c r="N198" i="5"/>
  <c r="L199" i="5"/>
  <c r="C199" i="5" s="1"/>
  <c r="N199" i="5"/>
  <c r="L200" i="5"/>
  <c r="C200" i="5" s="1"/>
  <c r="N200" i="5"/>
  <c r="L201" i="5"/>
  <c r="C201" i="5" s="1"/>
  <c r="N201" i="5"/>
  <c r="L202" i="5"/>
  <c r="C202" i="5" s="1"/>
  <c r="N202" i="5"/>
  <c r="L203" i="5"/>
  <c r="C203" i="5" s="1"/>
  <c r="N203" i="5"/>
  <c r="L204" i="5"/>
  <c r="C204" i="5" s="1"/>
  <c r="N204" i="5"/>
  <c r="L205" i="5"/>
  <c r="C205" i="5" s="1"/>
  <c r="N205" i="5"/>
  <c r="L206" i="5"/>
  <c r="C206" i="5" s="1"/>
  <c r="N206" i="5"/>
  <c r="L207" i="5"/>
  <c r="C207" i="5" s="1"/>
  <c r="N207" i="5"/>
  <c r="L208" i="5"/>
  <c r="C208" i="5" s="1"/>
  <c r="N208" i="5"/>
  <c r="L209" i="5"/>
  <c r="C209" i="5" s="1"/>
  <c r="N209" i="5"/>
  <c r="L210" i="5"/>
  <c r="C210" i="5" s="1"/>
  <c r="N210" i="5"/>
  <c r="L211" i="5"/>
  <c r="C211" i="5" s="1"/>
  <c r="N211" i="5"/>
  <c r="L212" i="5"/>
  <c r="C212" i="5" s="1"/>
  <c r="N212" i="5"/>
  <c r="L213" i="5"/>
  <c r="C213" i="5" s="1"/>
  <c r="N213" i="5"/>
  <c r="L214" i="5"/>
  <c r="C214" i="5" s="1"/>
  <c r="N214" i="5"/>
  <c r="L215" i="5"/>
  <c r="C215" i="5" s="1"/>
  <c r="N215" i="5"/>
  <c r="L216" i="5"/>
  <c r="C216" i="5" s="1"/>
  <c r="N216" i="5"/>
  <c r="L217" i="5"/>
  <c r="C217" i="5" s="1"/>
  <c r="N217" i="5"/>
  <c r="L218" i="5"/>
  <c r="C218" i="5" s="1"/>
  <c r="N218" i="5"/>
  <c r="L219" i="5"/>
  <c r="C219" i="5" s="1"/>
  <c r="N219" i="5"/>
  <c r="L220" i="5"/>
  <c r="C220" i="5" s="1"/>
  <c r="N220" i="5"/>
  <c r="L221" i="5"/>
  <c r="C221" i="5" s="1"/>
  <c r="N221" i="5"/>
  <c r="L222" i="5"/>
  <c r="C222" i="5" s="1"/>
  <c r="N222" i="5"/>
  <c r="L223" i="5"/>
  <c r="C223" i="5" s="1"/>
  <c r="N223" i="5"/>
  <c r="L224" i="5"/>
  <c r="C224" i="5" s="1"/>
  <c r="N224" i="5"/>
  <c r="E55" i="5" l="1"/>
  <c r="E57" i="5"/>
  <c r="E54" i="5"/>
  <c r="E60" i="5"/>
  <c r="E56" i="5"/>
  <c r="E61" i="5"/>
  <c r="E59" i="5"/>
  <c r="E62" i="5"/>
  <c r="E58" i="5"/>
  <c r="C42" i="5"/>
  <c r="C43" i="5"/>
  <c r="C44" i="5"/>
  <c r="C45" i="5"/>
  <c r="C46" i="5"/>
  <c r="C47" i="5"/>
  <c r="C48" i="5"/>
  <c r="C49" i="5"/>
  <c r="C50" i="5"/>
  <c r="C51" i="5"/>
  <c r="C41" i="5"/>
  <c r="D41" i="5" s="1"/>
  <c r="A264" i="5"/>
  <c r="B76" i="5"/>
  <c r="B77" i="5"/>
  <c r="B78" i="5"/>
  <c r="J9" i="5"/>
  <c r="H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225" i="5"/>
  <c r="C225" i="5" s="1"/>
  <c r="L226" i="5"/>
  <c r="C226" i="5" s="1"/>
  <c r="L227" i="5"/>
  <c r="C227" i="5" s="1"/>
  <c r="L228" i="5"/>
  <c r="C228" i="5" s="1"/>
  <c r="L229" i="5"/>
  <c r="C229" i="5" s="1"/>
  <c r="L230" i="5"/>
  <c r="C230" i="5" s="1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89" i="5"/>
  <c r="B266" i="5" l="1"/>
  <c r="B262" i="5"/>
  <c r="B265" i="5"/>
  <c r="B261" i="5"/>
  <c r="B268" i="5"/>
  <c r="B264" i="5"/>
  <c r="B260" i="5"/>
  <c r="B269" i="5"/>
  <c r="B267" i="5"/>
  <c r="B263" i="5"/>
  <c r="C267" i="5"/>
  <c r="C266" i="5"/>
  <c r="C269" i="5"/>
  <c r="C265" i="5"/>
  <c r="C268" i="5"/>
  <c r="C264" i="5"/>
  <c r="K9" i="5"/>
  <c r="A297" i="5" l="1"/>
  <c r="A298" i="5" s="1"/>
  <c r="A299" i="5" s="1"/>
  <c r="A300" i="5" s="1"/>
  <c r="M297" i="5"/>
  <c r="Y297" i="5"/>
  <c r="Y298" i="5" s="1"/>
  <c r="Y299" i="5" s="1"/>
  <c r="Y300" i="5" s="1"/>
  <c r="Y301" i="5" s="1"/>
  <c r="Y302" i="5" s="1"/>
  <c r="Y303" i="5" s="1"/>
  <c r="Y304" i="5" s="1"/>
  <c r="Y305" i="5" s="1"/>
  <c r="Y306" i="5" s="1"/>
  <c r="Y307" i="5" s="1"/>
  <c r="Y308" i="5" s="1"/>
  <c r="Y309" i="5" s="1"/>
  <c r="Y310" i="5" s="1"/>
  <c r="Y311" i="5" s="1"/>
  <c r="Y312" i="5" s="1"/>
  <c r="Y313" i="5" s="1"/>
  <c r="Y314" i="5" s="1"/>
  <c r="Y315" i="5" s="1"/>
  <c r="Y316" i="5" s="1"/>
  <c r="Y317" i="5" s="1"/>
  <c r="Y318" i="5" s="1"/>
  <c r="Y319" i="5" s="1"/>
  <c r="Y320" i="5" s="1"/>
  <c r="Y321" i="5" s="1"/>
  <c r="Y322" i="5" s="1"/>
  <c r="Y323" i="5" s="1"/>
  <c r="Y324" i="5" s="1"/>
  <c r="Y325" i="5" s="1"/>
  <c r="Y326" i="5" s="1"/>
  <c r="Y327" i="5" s="1"/>
  <c r="Y328" i="5" s="1"/>
  <c r="D51" i="5" s="1"/>
  <c r="W297" i="5"/>
  <c r="W298" i="5" s="1"/>
  <c r="W299" i="5" s="1"/>
  <c r="W300" i="5" s="1"/>
  <c r="W301" i="5" s="1"/>
  <c r="W302" i="5" s="1"/>
  <c r="W303" i="5" s="1"/>
  <c r="W304" i="5" s="1"/>
  <c r="W305" i="5" s="1"/>
  <c r="W306" i="5" s="1"/>
  <c r="W307" i="5" s="1"/>
  <c r="W308" i="5" s="1"/>
  <c r="W309" i="5" s="1"/>
  <c r="W310" i="5" s="1"/>
  <c r="W311" i="5" s="1"/>
  <c r="W312" i="5" s="1"/>
  <c r="W313" i="5" s="1"/>
  <c r="W314" i="5" s="1"/>
  <c r="W315" i="5" s="1"/>
  <c r="W316" i="5" s="1"/>
  <c r="W317" i="5" s="1"/>
  <c r="W318" i="5" s="1"/>
  <c r="W319" i="5" s="1"/>
  <c r="W320" i="5" s="1"/>
  <c r="W321" i="5" s="1"/>
  <c r="W322" i="5" s="1"/>
  <c r="W323" i="5" s="1"/>
  <c r="W324" i="5" s="1"/>
  <c r="W325" i="5" s="1"/>
  <c r="W326" i="5" s="1"/>
  <c r="W327" i="5" s="1"/>
  <c r="W328" i="5" s="1"/>
  <c r="D50" i="5" s="1"/>
  <c r="U297" i="5"/>
  <c r="U298" i="5" s="1"/>
  <c r="U299" i="5" s="1"/>
  <c r="U300" i="5" s="1"/>
  <c r="U301" i="5" s="1"/>
  <c r="U302" i="5" s="1"/>
  <c r="U303" i="5" s="1"/>
  <c r="U304" i="5" s="1"/>
  <c r="U305" i="5" s="1"/>
  <c r="U306" i="5" s="1"/>
  <c r="U307" i="5" s="1"/>
  <c r="U308" i="5" s="1"/>
  <c r="U309" i="5" s="1"/>
  <c r="U310" i="5" s="1"/>
  <c r="U311" i="5" s="1"/>
  <c r="U312" i="5" s="1"/>
  <c r="U313" i="5" s="1"/>
  <c r="U314" i="5" s="1"/>
  <c r="U315" i="5" s="1"/>
  <c r="U316" i="5" s="1"/>
  <c r="U317" i="5" s="1"/>
  <c r="U318" i="5" s="1"/>
  <c r="U319" i="5" s="1"/>
  <c r="U320" i="5" s="1"/>
  <c r="U321" i="5" s="1"/>
  <c r="U322" i="5" s="1"/>
  <c r="U323" i="5" s="1"/>
  <c r="U324" i="5" s="1"/>
  <c r="U325" i="5" s="1"/>
  <c r="U326" i="5" s="1"/>
  <c r="U327" i="5" s="1"/>
  <c r="U328" i="5" s="1"/>
  <c r="D49" i="5" s="1"/>
  <c r="S297" i="5"/>
  <c r="S298" i="5" s="1"/>
  <c r="S299" i="5" s="1"/>
  <c r="S300" i="5" s="1"/>
  <c r="S301" i="5" s="1"/>
  <c r="S302" i="5" s="1"/>
  <c r="S303" i="5" s="1"/>
  <c r="S304" i="5" s="1"/>
  <c r="S305" i="5" s="1"/>
  <c r="S306" i="5" s="1"/>
  <c r="S307" i="5" s="1"/>
  <c r="S308" i="5" s="1"/>
  <c r="S309" i="5" s="1"/>
  <c r="S310" i="5" s="1"/>
  <c r="S311" i="5" s="1"/>
  <c r="S312" i="5" s="1"/>
  <c r="S313" i="5" s="1"/>
  <c r="S314" i="5" s="1"/>
  <c r="S315" i="5" s="1"/>
  <c r="S316" i="5" s="1"/>
  <c r="S317" i="5" s="1"/>
  <c r="S318" i="5" s="1"/>
  <c r="S319" i="5" s="1"/>
  <c r="S320" i="5" s="1"/>
  <c r="S321" i="5" s="1"/>
  <c r="S322" i="5" s="1"/>
  <c r="S323" i="5" s="1"/>
  <c r="S324" i="5" s="1"/>
  <c r="S325" i="5" s="1"/>
  <c r="S326" i="5" s="1"/>
  <c r="S327" i="5" s="1"/>
  <c r="S328" i="5" s="1"/>
  <c r="D48" i="5" s="1"/>
  <c r="Q297" i="5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D47" i="5" s="1"/>
  <c r="O297" i="5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D46" i="5" s="1"/>
  <c r="X294" i="5"/>
  <c r="V294" i="5"/>
  <c r="T294" i="5"/>
  <c r="R294" i="5"/>
  <c r="P294" i="5"/>
  <c r="N294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89" i="5"/>
  <c r="E47" i="5" l="1"/>
  <c r="E51" i="5"/>
  <c r="E48" i="5"/>
  <c r="E49" i="5"/>
  <c r="E46" i="5"/>
  <c r="E50" i="5"/>
  <c r="F105" i="5"/>
  <c r="F179" i="5"/>
  <c r="N109" i="11" s="1"/>
  <c r="F174" i="5"/>
  <c r="N104" i="11" s="1"/>
  <c r="F109" i="5"/>
  <c r="F194" i="5"/>
  <c r="N124" i="11" s="1"/>
  <c r="F114" i="5"/>
  <c r="N44" i="11" s="1"/>
  <c r="F154" i="5"/>
  <c r="N84" i="11" s="1"/>
  <c r="F199" i="5"/>
  <c r="N129" i="11" s="1"/>
  <c r="F209" i="5"/>
  <c r="N139" i="11" s="1"/>
  <c r="F149" i="5"/>
  <c r="N79" i="11" s="1"/>
  <c r="F164" i="5"/>
  <c r="N94" i="11" s="1"/>
  <c r="F144" i="5"/>
  <c r="N74" i="11" s="1"/>
  <c r="F219" i="5"/>
  <c r="N149" i="11" s="1"/>
  <c r="F214" i="5"/>
  <c r="N144" i="11" s="1"/>
  <c r="F224" i="5"/>
  <c r="N154" i="11" s="1"/>
  <c r="F124" i="5"/>
  <c r="N54" i="11" s="1"/>
  <c r="F184" i="5"/>
  <c r="F169" i="5"/>
  <c r="N99" i="11" s="1"/>
  <c r="F129" i="5"/>
  <c r="N59" i="11" s="1"/>
  <c r="F134" i="5"/>
  <c r="N64" i="11" s="1"/>
  <c r="F139" i="5"/>
  <c r="N69" i="11" s="1"/>
  <c r="F204" i="5"/>
  <c r="N134" i="11" s="1"/>
  <c r="F119" i="5"/>
  <c r="N49" i="11" s="1"/>
  <c r="F189" i="5"/>
  <c r="N119" i="11" s="1"/>
  <c r="F159" i="5"/>
  <c r="N89" i="11" s="1"/>
  <c r="F115" i="5"/>
  <c r="N45" i="11" s="1"/>
  <c r="F222" i="5"/>
  <c r="N152" i="11" s="1"/>
  <c r="F198" i="5"/>
  <c r="N128" i="11" s="1"/>
  <c r="F217" i="5"/>
  <c r="N147" i="11" s="1"/>
  <c r="F185" i="5"/>
  <c r="N115" i="11" s="1"/>
  <c r="F157" i="5"/>
  <c r="N87" i="11" s="1"/>
  <c r="F125" i="5"/>
  <c r="N55" i="11" s="1"/>
  <c r="F147" i="5"/>
  <c r="N77" i="11" s="1"/>
  <c r="F208" i="5"/>
  <c r="N138" i="11" s="1"/>
  <c r="F183" i="5"/>
  <c r="N113" i="11" s="1"/>
  <c r="F213" i="5"/>
  <c r="N143" i="11" s="1"/>
  <c r="F145" i="5"/>
  <c r="N75" i="11" s="1"/>
  <c r="F207" i="5"/>
  <c r="N137" i="11" s="1"/>
  <c r="F143" i="5"/>
  <c r="N73" i="11" s="1"/>
  <c r="F218" i="5"/>
  <c r="N148" i="11" s="1"/>
  <c r="F170" i="5"/>
  <c r="N100" i="11" s="1"/>
  <c r="F138" i="5"/>
  <c r="N68" i="11" s="1"/>
  <c r="F130" i="5"/>
  <c r="N60" i="11" s="1"/>
  <c r="F122" i="5"/>
  <c r="N52" i="11" s="1"/>
  <c r="F113" i="5"/>
  <c r="N43" i="11" s="1"/>
  <c r="F190" i="5"/>
  <c r="N120" i="11" s="1"/>
  <c r="F223" i="5"/>
  <c r="N153" i="11" s="1"/>
  <c r="F200" i="5"/>
  <c r="N130" i="11" s="1"/>
  <c r="F140" i="5"/>
  <c r="N70" i="11" s="1"/>
  <c r="F192" i="5"/>
  <c r="N122" i="11" s="1"/>
  <c r="F168" i="5"/>
  <c r="N98" i="11" s="1"/>
  <c r="F177" i="5"/>
  <c r="N107" i="11" s="1"/>
  <c r="F202" i="5"/>
  <c r="N132" i="11" s="1"/>
  <c r="F180" i="5"/>
  <c r="N110" i="11" s="1"/>
  <c r="F205" i="5"/>
  <c r="N135" i="11" s="1"/>
  <c r="F173" i="5"/>
  <c r="N103" i="11" s="1"/>
  <c r="F127" i="5"/>
  <c r="N57" i="11" s="1"/>
  <c r="F212" i="5"/>
  <c r="N142" i="11" s="1"/>
  <c r="F188" i="5"/>
  <c r="N118" i="11" s="1"/>
  <c r="F128" i="5"/>
  <c r="N58" i="11" s="1"/>
  <c r="F120" i="5"/>
  <c r="N50" i="11" s="1"/>
  <c r="F112" i="5"/>
  <c r="F155" i="5"/>
  <c r="N85" i="11" s="1"/>
  <c r="F178" i="5"/>
  <c r="N108" i="11" s="1"/>
  <c r="F193" i="5"/>
  <c r="N123" i="11" s="1"/>
  <c r="F133" i="5"/>
  <c r="N63" i="11" s="1"/>
  <c r="F215" i="5"/>
  <c r="N145" i="11" s="1"/>
  <c r="F153" i="5"/>
  <c r="N83" i="11" s="1"/>
  <c r="F152" i="5"/>
  <c r="N82" i="11" s="1"/>
  <c r="F187" i="5"/>
  <c r="N117" i="11" s="1"/>
  <c r="F210" i="5"/>
  <c r="N140" i="11" s="1"/>
  <c r="F160" i="5"/>
  <c r="N90" i="11" s="1"/>
  <c r="F167" i="5"/>
  <c r="N97" i="11" s="1"/>
  <c r="F137" i="5"/>
  <c r="N67" i="11" s="1"/>
  <c r="F117" i="5"/>
  <c r="N47" i="11" s="1"/>
  <c r="F195" i="5"/>
  <c r="N125" i="11" s="1"/>
  <c r="F220" i="5"/>
  <c r="N150" i="11" s="1"/>
  <c r="F172" i="5"/>
  <c r="N102" i="11" s="1"/>
  <c r="F150" i="5"/>
  <c r="N80" i="11" s="1"/>
  <c r="F135" i="5"/>
  <c r="N65" i="11" s="1"/>
  <c r="F197" i="5"/>
  <c r="N127" i="11" s="1"/>
  <c r="F165" i="5"/>
  <c r="N95" i="11" s="1"/>
  <c r="F175" i="5"/>
  <c r="N105" i="11" s="1"/>
  <c r="F182" i="5"/>
  <c r="N112" i="11" s="1"/>
  <c r="F158" i="5"/>
  <c r="N88" i="11" s="1"/>
  <c r="F142" i="5"/>
  <c r="N72" i="11" s="1"/>
  <c r="F118" i="5"/>
  <c r="N48" i="11" s="1"/>
  <c r="F110" i="5"/>
  <c r="F203" i="5"/>
  <c r="N133" i="11" s="1"/>
  <c r="F163" i="5"/>
  <c r="N93" i="11" s="1"/>
  <c r="F132" i="5"/>
  <c r="N62" i="11" s="1"/>
  <c r="F108" i="5"/>
  <c r="N38" i="11" s="1"/>
  <c r="F14" i="5"/>
  <c r="D276" i="5" l="1"/>
  <c r="E276" i="5" s="1"/>
  <c r="F276" i="5" s="1"/>
  <c r="N40" i="11"/>
  <c r="V65" i="11"/>
  <c r="S65" i="11"/>
  <c r="Q65" i="11"/>
  <c r="P65" i="11"/>
  <c r="R65" i="11"/>
  <c r="M65" i="11"/>
  <c r="O65" i="11"/>
  <c r="M90" i="11"/>
  <c r="R90" i="11"/>
  <c r="P90" i="11"/>
  <c r="V90" i="11"/>
  <c r="S90" i="11"/>
  <c r="Q90" i="11"/>
  <c r="O90" i="11"/>
  <c r="V108" i="11"/>
  <c r="O108" i="11"/>
  <c r="Q108" i="11"/>
  <c r="M108" i="11"/>
  <c r="R108" i="11"/>
  <c r="P108" i="11"/>
  <c r="S108" i="11"/>
  <c r="O103" i="11"/>
  <c r="Q103" i="11"/>
  <c r="M103" i="11"/>
  <c r="S103" i="11"/>
  <c r="V103" i="11"/>
  <c r="R103" i="11"/>
  <c r="P103" i="11"/>
  <c r="M130" i="11"/>
  <c r="P130" i="11"/>
  <c r="S130" i="11"/>
  <c r="Q130" i="11"/>
  <c r="O130" i="11"/>
  <c r="V130" i="11"/>
  <c r="R130" i="11"/>
  <c r="S148" i="11"/>
  <c r="P148" i="11"/>
  <c r="R148" i="11"/>
  <c r="O148" i="11"/>
  <c r="V148" i="11"/>
  <c r="M148" i="11"/>
  <c r="Q148" i="11"/>
  <c r="R55" i="11"/>
  <c r="P55" i="11"/>
  <c r="V55" i="11"/>
  <c r="Q55" i="11"/>
  <c r="S55" i="11"/>
  <c r="M55" i="11"/>
  <c r="O55" i="11"/>
  <c r="M119" i="11"/>
  <c r="S119" i="11"/>
  <c r="O119" i="11"/>
  <c r="R119" i="11"/>
  <c r="P119" i="11"/>
  <c r="Q119" i="11"/>
  <c r="V119" i="11"/>
  <c r="O54" i="11"/>
  <c r="M54" i="11"/>
  <c r="R54" i="11"/>
  <c r="P54" i="11"/>
  <c r="S54" i="11"/>
  <c r="V54" i="11"/>
  <c r="Q54" i="11"/>
  <c r="Q129" i="11"/>
  <c r="R129" i="11"/>
  <c r="M129" i="11"/>
  <c r="P129" i="11"/>
  <c r="S129" i="11"/>
  <c r="O129" i="11"/>
  <c r="V129" i="11"/>
  <c r="V62" i="11"/>
  <c r="S62" i="11"/>
  <c r="Q62" i="11"/>
  <c r="M62" i="11"/>
  <c r="P62" i="11"/>
  <c r="O62" i="11"/>
  <c r="R62" i="11"/>
  <c r="Q105" i="11"/>
  <c r="V105" i="11"/>
  <c r="R105" i="11"/>
  <c r="P105" i="11"/>
  <c r="S105" i="11"/>
  <c r="O105" i="11"/>
  <c r="M105" i="11"/>
  <c r="P47" i="11"/>
  <c r="M47" i="11"/>
  <c r="Q47" i="11"/>
  <c r="R47" i="11"/>
  <c r="O47" i="11"/>
  <c r="V47" i="11"/>
  <c r="S47" i="11"/>
  <c r="R145" i="11"/>
  <c r="O145" i="11"/>
  <c r="M145" i="11"/>
  <c r="Q145" i="11"/>
  <c r="S145" i="11"/>
  <c r="V145" i="11"/>
  <c r="P145" i="11"/>
  <c r="M135" i="11"/>
  <c r="S135" i="11"/>
  <c r="O135" i="11"/>
  <c r="V135" i="11"/>
  <c r="R135" i="11"/>
  <c r="P135" i="11"/>
  <c r="Q135" i="11"/>
  <c r="M98" i="11"/>
  <c r="S98" i="11"/>
  <c r="Q98" i="11"/>
  <c r="O98" i="11"/>
  <c r="R98" i="11"/>
  <c r="P98" i="11"/>
  <c r="V98" i="11"/>
  <c r="S60" i="11"/>
  <c r="Q60" i="11"/>
  <c r="O60" i="11"/>
  <c r="M60" i="11"/>
  <c r="P60" i="11"/>
  <c r="R60" i="11"/>
  <c r="V60" i="11"/>
  <c r="R87" i="11"/>
  <c r="M87" i="11"/>
  <c r="O87" i="11"/>
  <c r="Q87" i="11"/>
  <c r="P87" i="11"/>
  <c r="V87" i="11"/>
  <c r="S87" i="11"/>
  <c r="O59" i="11"/>
  <c r="M59" i="11"/>
  <c r="R59" i="11"/>
  <c r="P59" i="11"/>
  <c r="V59" i="11"/>
  <c r="Q59" i="11"/>
  <c r="S59" i="11"/>
  <c r="P38" i="11"/>
  <c r="M38" i="11"/>
  <c r="Q38" i="11"/>
  <c r="R38" i="11"/>
  <c r="V38" i="11"/>
  <c r="O38" i="11"/>
  <c r="S38" i="11"/>
  <c r="Q112" i="11"/>
  <c r="S112" i="11"/>
  <c r="M112" i="11"/>
  <c r="O112" i="11"/>
  <c r="R112" i="11"/>
  <c r="V112" i="11"/>
  <c r="P112" i="11"/>
  <c r="M125" i="11"/>
  <c r="R125" i="11"/>
  <c r="V125" i="11"/>
  <c r="P125" i="11"/>
  <c r="O125" i="11"/>
  <c r="Q125" i="11"/>
  <c r="S125" i="11"/>
  <c r="V83" i="11"/>
  <c r="Q83" i="11"/>
  <c r="R83" i="11"/>
  <c r="S83" i="11"/>
  <c r="P83" i="11"/>
  <c r="M83" i="11"/>
  <c r="O83" i="11"/>
  <c r="S58" i="11"/>
  <c r="Q58" i="11"/>
  <c r="O58" i="11"/>
  <c r="M58" i="11"/>
  <c r="P58" i="11"/>
  <c r="R58" i="11"/>
  <c r="V58" i="11"/>
  <c r="V107" i="11"/>
  <c r="S107" i="11"/>
  <c r="R107" i="11"/>
  <c r="P107" i="11"/>
  <c r="Q107" i="11"/>
  <c r="M107" i="11"/>
  <c r="O107" i="11"/>
  <c r="V52" i="11"/>
  <c r="S52" i="11"/>
  <c r="Q52" i="11"/>
  <c r="O52" i="11"/>
  <c r="R52" i="11"/>
  <c r="M52" i="11"/>
  <c r="P52" i="11"/>
  <c r="M143" i="11"/>
  <c r="R143" i="11"/>
  <c r="P143" i="11"/>
  <c r="V143" i="11"/>
  <c r="Q143" i="11"/>
  <c r="S143" i="11"/>
  <c r="O143" i="11"/>
  <c r="Q128" i="11"/>
  <c r="R128" i="11"/>
  <c r="M128" i="11"/>
  <c r="O128" i="11"/>
  <c r="V128" i="11"/>
  <c r="P128" i="11"/>
  <c r="S128" i="11"/>
  <c r="R64" i="11"/>
  <c r="P64" i="11"/>
  <c r="V64" i="11"/>
  <c r="S64" i="11"/>
  <c r="Q64" i="11"/>
  <c r="O64" i="11"/>
  <c r="M64" i="11"/>
  <c r="S74" i="11"/>
  <c r="Q74" i="11"/>
  <c r="O74" i="11"/>
  <c r="M74" i="11"/>
  <c r="R74" i="11"/>
  <c r="V74" i="11"/>
  <c r="P74" i="11"/>
  <c r="D283" i="5"/>
  <c r="E283" i="5" s="1"/>
  <c r="F283" i="5" s="1"/>
  <c r="N39" i="11"/>
  <c r="M48" i="11"/>
  <c r="R48" i="11"/>
  <c r="O48" i="11"/>
  <c r="P48" i="11"/>
  <c r="Q48" i="11"/>
  <c r="S48" i="11"/>
  <c r="V48" i="11"/>
  <c r="M80" i="11"/>
  <c r="S80" i="11"/>
  <c r="R80" i="11"/>
  <c r="Q80" i="11"/>
  <c r="V80" i="11"/>
  <c r="P80" i="11"/>
  <c r="O80" i="11"/>
  <c r="R140" i="11"/>
  <c r="Q140" i="11"/>
  <c r="P140" i="11"/>
  <c r="S140" i="11"/>
  <c r="V140" i="11"/>
  <c r="O140" i="11"/>
  <c r="M140" i="11"/>
  <c r="R85" i="11"/>
  <c r="O85" i="11"/>
  <c r="V85" i="11"/>
  <c r="M85" i="11"/>
  <c r="Q85" i="11"/>
  <c r="P85" i="11"/>
  <c r="S85" i="11"/>
  <c r="V118" i="11"/>
  <c r="M118" i="11"/>
  <c r="O118" i="11"/>
  <c r="Q118" i="11"/>
  <c r="S118" i="11"/>
  <c r="R118" i="11"/>
  <c r="P118" i="11"/>
  <c r="R153" i="11"/>
  <c r="O153" i="11"/>
  <c r="Q153" i="11"/>
  <c r="P153" i="11"/>
  <c r="V153" i="11"/>
  <c r="M153" i="11"/>
  <c r="S153" i="11"/>
  <c r="O73" i="11"/>
  <c r="M73" i="11"/>
  <c r="R73" i="11"/>
  <c r="P73" i="11"/>
  <c r="Q73" i="11"/>
  <c r="S73" i="11"/>
  <c r="V73" i="11"/>
  <c r="M113" i="11"/>
  <c r="S113" i="11"/>
  <c r="R113" i="11"/>
  <c r="O113" i="11"/>
  <c r="Q113" i="11"/>
  <c r="V113" i="11"/>
  <c r="P113" i="11"/>
  <c r="P152" i="11"/>
  <c r="R152" i="11"/>
  <c r="V152" i="11"/>
  <c r="M152" i="11"/>
  <c r="Q152" i="11"/>
  <c r="O152" i="11"/>
  <c r="S152" i="11"/>
  <c r="M49" i="11"/>
  <c r="R49" i="11"/>
  <c r="O49" i="11"/>
  <c r="S49" i="11"/>
  <c r="P49" i="11"/>
  <c r="V49" i="11"/>
  <c r="Q49" i="11"/>
  <c r="S154" i="11"/>
  <c r="V154" i="11"/>
  <c r="Q154" i="11"/>
  <c r="O154" i="11"/>
  <c r="R154" i="11"/>
  <c r="P154" i="11"/>
  <c r="M154" i="11"/>
  <c r="M94" i="11"/>
  <c r="O94" i="11"/>
  <c r="P94" i="11"/>
  <c r="V94" i="11"/>
  <c r="R94" i="11"/>
  <c r="S94" i="11"/>
  <c r="Q94" i="11"/>
  <c r="V84" i="11"/>
  <c r="P84" i="11"/>
  <c r="M84" i="11"/>
  <c r="S84" i="11"/>
  <c r="Q84" i="11"/>
  <c r="R84" i="11"/>
  <c r="O84" i="11"/>
  <c r="M104" i="11"/>
  <c r="S104" i="11"/>
  <c r="V104" i="11"/>
  <c r="R104" i="11"/>
  <c r="P104" i="11"/>
  <c r="Q104" i="11"/>
  <c r="O104" i="11"/>
  <c r="S93" i="11"/>
  <c r="P93" i="11"/>
  <c r="V93" i="11"/>
  <c r="Q93" i="11"/>
  <c r="R93" i="11"/>
  <c r="O93" i="11"/>
  <c r="M93" i="11"/>
  <c r="V72" i="11"/>
  <c r="S72" i="11"/>
  <c r="Q72" i="11"/>
  <c r="M72" i="11"/>
  <c r="O72" i="11"/>
  <c r="P72" i="11"/>
  <c r="R72" i="11"/>
  <c r="Q95" i="11"/>
  <c r="M95" i="11"/>
  <c r="O95" i="11"/>
  <c r="V95" i="11"/>
  <c r="S95" i="11"/>
  <c r="R95" i="11"/>
  <c r="P95" i="11"/>
  <c r="M102" i="11"/>
  <c r="S102" i="11"/>
  <c r="V102" i="11"/>
  <c r="P102" i="11"/>
  <c r="Q102" i="11"/>
  <c r="O102" i="11"/>
  <c r="R102" i="11"/>
  <c r="V67" i="11"/>
  <c r="S67" i="11"/>
  <c r="Q67" i="11"/>
  <c r="O67" i="11"/>
  <c r="M67" i="11"/>
  <c r="R67" i="11"/>
  <c r="P67" i="11"/>
  <c r="M117" i="11"/>
  <c r="S117" i="11"/>
  <c r="P117" i="11"/>
  <c r="V117" i="11"/>
  <c r="Q117" i="11"/>
  <c r="O117" i="11"/>
  <c r="R117" i="11"/>
  <c r="S63" i="11"/>
  <c r="Q63" i="11"/>
  <c r="O63" i="11"/>
  <c r="M63" i="11"/>
  <c r="R63" i="11"/>
  <c r="V63" i="11"/>
  <c r="P63" i="11"/>
  <c r="D280" i="5"/>
  <c r="E280" i="5" s="1"/>
  <c r="F280" i="5" s="1"/>
  <c r="N42" i="11"/>
  <c r="S142" i="11"/>
  <c r="M142" i="11"/>
  <c r="V142" i="11"/>
  <c r="P142" i="11"/>
  <c r="O142" i="11"/>
  <c r="R142" i="11"/>
  <c r="Q142" i="11"/>
  <c r="M110" i="11"/>
  <c r="R110" i="11"/>
  <c r="O110" i="11"/>
  <c r="P110" i="11"/>
  <c r="S110" i="11"/>
  <c r="Q110" i="11"/>
  <c r="V110" i="11"/>
  <c r="V122" i="11"/>
  <c r="M122" i="11"/>
  <c r="O122" i="11"/>
  <c r="Q122" i="11"/>
  <c r="P122" i="11"/>
  <c r="S122" i="11"/>
  <c r="R122" i="11"/>
  <c r="S120" i="11"/>
  <c r="V120" i="11"/>
  <c r="P120" i="11"/>
  <c r="M120" i="11"/>
  <c r="R120" i="11"/>
  <c r="Q120" i="11"/>
  <c r="O120" i="11"/>
  <c r="O68" i="11"/>
  <c r="M68" i="11"/>
  <c r="R68" i="11"/>
  <c r="P68" i="11"/>
  <c r="V68" i="11"/>
  <c r="S68" i="11"/>
  <c r="Q68" i="11"/>
  <c r="M137" i="11"/>
  <c r="P137" i="11"/>
  <c r="R137" i="11"/>
  <c r="Q137" i="11"/>
  <c r="S137" i="11"/>
  <c r="O137" i="11"/>
  <c r="V137" i="11"/>
  <c r="R138" i="11"/>
  <c r="M138" i="11"/>
  <c r="O138" i="11"/>
  <c r="P138" i="11"/>
  <c r="Q138" i="11"/>
  <c r="S138" i="11"/>
  <c r="V138" i="11"/>
  <c r="M115" i="11"/>
  <c r="Q115" i="11"/>
  <c r="P115" i="11"/>
  <c r="V115" i="11"/>
  <c r="S115" i="11"/>
  <c r="O115" i="11"/>
  <c r="R115" i="11"/>
  <c r="O45" i="11"/>
  <c r="R45" i="11"/>
  <c r="S45" i="11"/>
  <c r="V45" i="11"/>
  <c r="P45" i="11"/>
  <c r="M45" i="11"/>
  <c r="Q45" i="11"/>
  <c r="R134" i="11"/>
  <c r="M134" i="11"/>
  <c r="P134" i="11"/>
  <c r="V134" i="11"/>
  <c r="Q134" i="11"/>
  <c r="S134" i="11"/>
  <c r="O134" i="11"/>
  <c r="V99" i="11"/>
  <c r="O99" i="11"/>
  <c r="R99" i="11"/>
  <c r="M99" i="11"/>
  <c r="P99" i="11"/>
  <c r="S99" i="11"/>
  <c r="Q99" i="11"/>
  <c r="P144" i="11"/>
  <c r="R144" i="11"/>
  <c r="V144" i="11"/>
  <c r="M144" i="11"/>
  <c r="Q144" i="11"/>
  <c r="O144" i="11"/>
  <c r="S144" i="11"/>
  <c r="O79" i="11"/>
  <c r="Q79" i="11"/>
  <c r="M79" i="11"/>
  <c r="P79" i="11"/>
  <c r="V79" i="11"/>
  <c r="R79" i="11"/>
  <c r="S79" i="11"/>
  <c r="V44" i="11"/>
  <c r="S44" i="11"/>
  <c r="P44" i="11"/>
  <c r="M44" i="11"/>
  <c r="O44" i="11"/>
  <c r="R44" i="11"/>
  <c r="Q44" i="11"/>
  <c r="Q109" i="11"/>
  <c r="O109" i="11"/>
  <c r="R109" i="11"/>
  <c r="M109" i="11"/>
  <c r="P109" i="11"/>
  <c r="V109" i="11"/>
  <c r="S109" i="11"/>
  <c r="P133" i="11"/>
  <c r="M133" i="11"/>
  <c r="R133" i="11"/>
  <c r="S133" i="11"/>
  <c r="Q133" i="11"/>
  <c r="O133" i="11"/>
  <c r="V133" i="11"/>
  <c r="M88" i="11"/>
  <c r="P88" i="11"/>
  <c r="Q88" i="11"/>
  <c r="V88" i="11"/>
  <c r="O88" i="11"/>
  <c r="R88" i="11"/>
  <c r="S88" i="11"/>
  <c r="M127" i="11"/>
  <c r="R127" i="11"/>
  <c r="P127" i="11"/>
  <c r="O127" i="11"/>
  <c r="V127" i="11"/>
  <c r="S127" i="11"/>
  <c r="Q127" i="11"/>
  <c r="S150" i="11"/>
  <c r="P150" i="11"/>
  <c r="Q150" i="11"/>
  <c r="V150" i="11"/>
  <c r="O150" i="11"/>
  <c r="R150" i="11"/>
  <c r="M150" i="11"/>
  <c r="O97" i="11"/>
  <c r="R97" i="11"/>
  <c r="P97" i="11"/>
  <c r="S97" i="11"/>
  <c r="Q97" i="11"/>
  <c r="M97" i="11"/>
  <c r="V97" i="11"/>
  <c r="M82" i="11"/>
  <c r="R82" i="11"/>
  <c r="Q82" i="11"/>
  <c r="P82" i="11"/>
  <c r="V82" i="11"/>
  <c r="O82" i="11"/>
  <c r="S82" i="11"/>
  <c r="P123" i="11"/>
  <c r="V123" i="11"/>
  <c r="O123" i="11"/>
  <c r="S123" i="11"/>
  <c r="Q123" i="11"/>
  <c r="R123" i="11"/>
  <c r="M123" i="11"/>
  <c r="R50" i="11"/>
  <c r="P50" i="11"/>
  <c r="V50" i="11"/>
  <c r="M50" i="11"/>
  <c r="S50" i="11"/>
  <c r="O50" i="11"/>
  <c r="Q50" i="11"/>
  <c r="O57" i="11"/>
  <c r="M57" i="11"/>
  <c r="R57" i="11"/>
  <c r="P57" i="11"/>
  <c r="S57" i="11"/>
  <c r="Q57" i="11"/>
  <c r="V57" i="11"/>
  <c r="Q132" i="11"/>
  <c r="V132" i="11"/>
  <c r="R132" i="11"/>
  <c r="S132" i="11"/>
  <c r="M132" i="11"/>
  <c r="P132" i="11"/>
  <c r="O132" i="11"/>
  <c r="O70" i="11"/>
  <c r="M70" i="11"/>
  <c r="R70" i="11"/>
  <c r="P70" i="11"/>
  <c r="V70" i="11"/>
  <c r="Q70" i="11"/>
  <c r="S70" i="11"/>
  <c r="R43" i="11"/>
  <c r="Q43" i="11"/>
  <c r="V43" i="11"/>
  <c r="S43" i="11"/>
  <c r="P43" i="11"/>
  <c r="M43" i="11"/>
  <c r="O43" i="11"/>
  <c r="V100" i="11"/>
  <c r="S100" i="11"/>
  <c r="Q100" i="11"/>
  <c r="O100" i="11"/>
  <c r="M100" i="11"/>
  <c r="P100" i="11"/>
  <c r="R100" i="11"/>
  <c r="O75" i="11"/>
  <c r="M75" i="11"/>
  <c r="R75" i="11"/>
  <c r="P75" i="11"/>
  <c r="V75" i="11"/>
  <c r="S75" i="11"/>
  <c r="Q75" i="11"/>
  <c r="S77" i="11"/>
  <c r="R77" i="11"/>
  <c r="O77" i="11"/>
  <c r="M77" i="11"/>
  <c r="P77" i="11"/>
  <c r="Q77" i="11"/>
  <c r="V77" i="11"/>
  <c r="R147" i="11"/>
  <c r="Q147" i="11"/>
  <c r="M147" i="11"/>
  <c r="S147" i="11"/>
  <c r="V147" i="11"/>
  <c r="P147" i="11"/>
  <c r="O147" i="11"/>
  <c r="Q89" i="11"/>
  <c r="V89" i="11"/>
  <c r="M89" i="11"/>
  <c r="S89" i="11"/>
  <c r="O89" i="11"/>
  <c r="P89" i="11"/>
  <c r="R89" i="11"/>
  <c r="R69" i="11"/>
  <c r="P69" i="11"/>
  <c r="V69" i="11"/>
  <c r="M69" i="11"/>
  <c r="S69" i="11"/>
  <c r="O69" i="11"/>
  <c r="Q69" i="11"/>
  <c r="D279" i="5"/>
  <c r="E279" i="5" s="1"/>
  <c r="F279" i="5" s="1"/>
  <c r="N114" i="11"/>
  <c r="S149" i="11"/>
  <c r="V149" i="11"/>
  <c r="R149" i="11"/>
  <c r="O149" i="11"/>
  <c r="Q149" i="11"/>
  <c r="P149" i="11"/>
  <c r="M149" i="11"/>
  <c r="M139" i="11"/>
  <c r="V139" i="11"/>
  <c r="Q139" i="11"/>
  <c r="S139" i="11"/>
  <c r="R139" i="11"/>
  <c r="O139" i="11"/>
  <c r="P139" i="11"/>
  <c r="V124" i="11"/>
  <c r="S124" i="11"/>
  <c r="M124" i="11"/>
  <c r="P124" i="11"/>
  <c r="R124" i="11"/>
  <c r="O124" i="11"/>
  <c r="Q124" i="11"/>
  <c r="H105" i="5"/>
  <c r="N35" i="11"/>
  <c r="H110" i="5"/>
  <c r="H195" i="5"/>
  <c r="H178" i="5"/>
  <c r="H177" i="5"/>
  <c r="H138" i="5"/>
  <c r="H222" i="5"/>
  <c r="H132" i="5"/>
  <c r="H155" i="5"/>
  <c r="H147" i="5"/>
  <c r="H217" i="5"/>
  <c r="H115" i="5"/>
  <c r="H204" i="5"/>
  <c r="H169" i="5"/>
  <c r="H214" i="5"/>
  <c r="H149" i="5"/>
  <c r="H114" i="5"/>
  <c r="H179" i="5"/>
  <c r="H108" i="5"/>
  <c r="H135" i="5"/>
  <c r="H153" i="5"/>
  <c r="H173" i="5"/>
  <c r="H113" i="5"/>
  <c r="H208" i="5"/>
  <c r="H119" i="5"/>
  <c r="H224" i="5"/>
  <c r="H154" i="5"/>
  <c r="H118" i="5"/>
  <c r="H150" i="5"/>
  <c r="H210" i="5"/>
  <c r="H188" i="5"/>
  <c r="H168" i="5"/>
  <c r="H170" i="5"/>
  <c r="H163" i="5"/>
  <c r="H142" i="5"/>
  <c r="H165" i="5"/>
  <c r="H172" i="5"/>
  <c r="H137" i="5"/>
  <c r="H187" i="5"/>
  <c r="H133" i="5"/>
  <c r="H112" i="5"/>
  <c r="H212" i="5"/>
  <c r="H180" i="5"/>
  <c r="H192" i="5"/>
  <c r="H223" i="5"/>
  <c r="H122" i="5"/>
  <c r="H218" i="5"/>
  <c r="H213" i="5"/>
  <c r="H125" i="5"/>
  <c r="H159" i="5"/>
  <c r="H139" i="5"/>
  <c r="H184" i="5"/>
  <c r="H219" i="5"/>
  <c r="H209" i="5"/>
  <c r="H194" i="5"/>
  <c r="H182" i="5"/>
  <c r="H160" i="5"/>
  <c r="H128" i="5"/>
  <c r="H140" i="5"/>
  <c r="H207" i="5"/>
  <c r="H185" i="5"/>
  <c r="H129" i="5"/>
  <c r="H164" i="5"/>
  <c r="H174" i="5"/>
  <c r="H175" i="5"/>
  <c r="H117" i="5"/>
  <c r="H215" i="5"/>
  <c r="H205" i="5"/>
  <c r="H200" i="5"/>
  <c r="H145" i="5"/>
  <c r="H203" i="5"/>
  <c r="H158" i="5"/>
  <c r="H197" i="5"/>
  <c r="H220" i="5"/>
  <c r="H167" i="5"/>
  <c r="H152" i="5"/>
  <c r="H193" i="5"/>
  <c r="H120" i="5"/>
  <c r="H127" i="5"/>
  <c r="H202" i="5"/>
  <c r="H190" i="5"/>
  <c r="H130" i="5"/>
  <c r="H143" i="5"/>
  <c r="H183" i="5"/>
  <c r="H157" i="5"/>
  <c r="H198" i="5"/>
  <c r="H189" i="5"/>
  <c r="H134" i="5"/>
  <c r="H124" i="5"/>
  <c r="H144" i="5"/>
  <c r="H199" i="5"/>
  <c r="H109" i="5"/>
  <c r="T124" i="11" l="1"/>
  <c r="T149" i="11"/>
  <c r="T147" i="11"/>
  <c r="T75" i="11"/>
  <c r="T100" i="11"/>
  <c r="T43" i="11"/>
  <c r="T88" i="11"/>
  <c r="T99" i="11"/>
  <c r="T138" i="11"/>
  <c r="T137" i="11"/>
  <c r="T68" i="11"/>
  <c r="T142" i="11"/>
  <c r="T67" i="11"/>
  <c r="T72" i="11"/>
  <c r="T104" i="11"/>
  <c r="T154" i="11"/>
  <c r="T152" i="11"/>
  <c r="T140" i="11"/>
  <c r="T80" i="11"/>
  <c r="T64" i="11"/>
  <c r="T103" i="11"/>
  <c r="T90" i="11"/>
  <c r="T120" i="11"/>
  <c r="T143" i="11"/>
  <c r="T135" i="11"/>
  <c r="T47" i="11"/>
  <c r="T129" i="11"/>
  <c r="T44" i="11"/>
  <c r="T79" i="11"/>
  <c r="O42" i="11"/>
  <c r="V42" i="11"/>
  <c r="R42" i="11"/>
  <c r="S42" i="11"/>
  <c r="M42" i="11"/>
  <c r="P42" i="11"/>
  <c r="Q42" i="11"/>
  <c r="T153" i="11"/>
  <c r="T98" i="11"/>
  <c r="T54" i="11"/>
  <c r="T130" i="11"/>
  <c r="T132" i="11"/>
  <c r="T150" i="11"/>
  <c r="T127" i="11"/>
  <c r="T133" i="11"/>
  <c r="T144" i="11"/>
  <c r="T115" i="11"/>
  <c r="T117" i="11"/>
  <c r="T93" i="11"/>
  <c r="P39" i="11"/>
  <c r="M39" i="11"/>
  <c r="Q39" i="11"/>
  <c r="O39" i="11"/>
  <c r="S39" i="11"/>
  <c r="R39" i="11"/>
  <c r="V39" i="11"/>
  <c r="T58" i="11"/>
  <c r="T125" i="11"/>
  <c r="T62" i="11"/>
  <c r="T119" i="11"/>
  <c r="T108" i="11"/>
  <c r="V40" i="11"/>
  <c r="M40" i="11"/>
  <c r="P40" i="11"/>
  <c r="Q40" i="11"/>
  <c r="O40" i="11"/>
  <c r="S40" i="11"/>
  <c r="R40" i="11"/>
  <c r="P114" i="11"/>
  <c r="R114" i="11"/>
  <c r="V114" i="11"/>
  <c r="M114" i="11"/>
  <c r="S114" i="11"/>
  <c r="O114" i="11"/>
  <c r="Q114" i="11"/>
  <c r="T45" i="11"/>
  <c r="T122" i="11"/>
  <c r="T49" i="11"/>
  <c r="T74" i="11"/>
  <c r="T87" i="11"/>
  <c r="R35" i="11"/>
  <c r="Q35" i="11"/>
  <c r="V35" i="11"/>
  <c r="S35" i="11"/>
  <c r="M35" i="11"/>
  <c r="P35" i="11"/>
  <c r="O35" i="11"/>
  <c r="T70" i="11"/>
  <c r="T50" i="11"/>
  <c r="T109" i="11"/>
  <c r="T102" i="11"/>
  <c r="T113" i="11"/>
  <c r="T128" i="11"/>
  <c r="T83" i="11"/>
  <c r="T145" i="11"/>
  <c r="T55" i="11"/>
  <c r="T139" i="11"/>
  <c r="T69" i="11"/>
  <c r="T89" i="11"/>
  <c r="T77" i="11"/>
  <c r="T57" i="11"/>
  <c r="T123" i="11"/>
  <c r="T82" i="11"/>
  <c r="T97" i="11"/>
  <c r="T134" i="11"/>
  <c r="T110" i="11"/>
  <c r="T63" i="11"/>
  <c r="T95" i="11"/>
  <c r="T84" i="11"/>
  <c r="T94" i="11"/>
  <c r="T73" i="11"/>
  <c r="T118" i="11"/>
  <c r="T85" i="11"/>
  <c r="T48" i="11"/>
  <c r="T52" i="11"/>
  <c r="T107" i="11"/>
  <c r="T112" i="11"/>
  <c r="T38" i="11"/>
  <c r="T59" i="11"/>
  <c r="T60" i="11"/>
  <c r="T105" i="11"/>
  <c r="T148" i="11"/>
  <c r="T65" i="11"/>
  <c r="T35" i="11" l="1"/>
  <c r="T42" i="11"/>
  <c r="T114" i="11"/>
  <c r="T40" i="11"/>
  <c r="T39" i="11"/>
  <c r="F25" i="10"/>
  <c r="F26" i="10"/>
  <c r="F27" i="10"/>
  <c r="F28" i="10"/>
  <c r="F29" i="10"/>
  <c r="F7" i="10" l="1"/>
  <c r="C297" i="5" l="1"/>
  <c r="C298" i="5" s="1"/>
  <c r="C299" i="5" s="1"/>
  <c r="C300" i="5" s="1"/>
  <c r="C301" i="5" s="1"/>
  <c r="C302" i="5" s="1"/>
  <c r="C303" i="5" s="1"/>
  <c r="C304" i="5" l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9" i="5" s="1"/>
  <c r="C90" i="5"/>
  <c r="C91" i="5"/>
  <c r="C92" i="5"/>
  <c r="F92" i="5" s="1"/>
  <c r="N22" i="11" s="1"/>
  <c r="C93" i="5"/>
  <c r="C94" i="5"/>
  <c r="F94" i="5" s="1"/>
  <c r="N24" i="11" s="1"/>
  <c r="C95" i="5"/>
  <c r="C96" i="5"/>
  <c r="F96" i="5" s="1"/>
  <c r="N26" i="11" s="1"/>
  <c r="C97" i="5"/>
  <c r="C98" i="5"/>
  <c r="C99" i="5"/>
  <c r="F99" i="5" s="1"/>
  <c r="C100" i="5"/>
  <c r="F100" i="5" s="1"/>
  <c r="N30" i="11" s="1"/>
  <c r="C101" i="5"/>
  <c r="C102" i="5"/>
  <c r="C103" i="5"/>
  <c r="F225" i="5"/>
  <c r="N155" i="11" s="1"/>
  <c r="F227" i="5"/>
  <c r="N157" i="11" s="1"/>
  <c r="C231" i="5"/>
  <c r="F231" i="5" s="1"/>
  <c r="N161" i="11" s="1"/>
  <c r="C232" i="5"/>
  <c r="C233" i="5"/>
  <c r="C234" i="5"/>
  <c r="C235" i="5"/>
  <c r="C236" i="5"/>
  <c r="C237" i="5"/>
  <c r="F237" i="5" s="1"/>
  <c r="N167" i="11" s="1"/>
  <c r="C238" i="5"/>
  <c r="C239" i="5"/>
  <c r="C240" i="5"/>
  <c r="C241" i="5"/>
  <c r="C242" i="5"/>
  <c r="C243" i="5"/>
  <c r="F243" i="5" s="1"/>
  <c r="N173" i="11" s="1"/>
  <c r="C244" i="5"/>
  <c r="C245" i="5"/>
  <c r="F245" i="5" s="1"/>
  <c r="N175" i="11" s="1"/>
  <c r="C246" i="5"/>
  <c r="C247" i="5"/>
  <c r="F247" i="5" s="1"/>
  <c r="N177" i="11" s="1"/>
  <c r="C248" i="5"/>
  <c r="C249" i="5"/>
  <c r="F249" i="5" s="1"/>
  <c r="N179" i="11" s="1"/>
  <c r="C250" i="5"/>
  <c r="C251" i="5"/>
  <c r="F251" i="5" s="1"/>
  <c r="N181" i="11" s="1"/>
  <c r="C89" i="5"/>
  <c r="A263" i="5"/>
  <c r="AC297" i="5"/>
  <c r="AC298" i="5" s="1"/>
  <c r="AC299" i="5" s="1"/>
  <c r="AC300" i="5" s="1"/>
  <c r="AC301" i="5" s="1"/>
  <c r="AC302" i="5" s="1"/>
  <c r="AC303" i="5" s="1"/>
  <c r="AC304" i="5" s="1"/>
  <c r="AC305" i="5" s="1"/>
  <c r="AC306" i="5" s="1"/>
  <c r="AC307" i="5" s="1"/>
  <c r="AC308" i="5" s="1"/>
  <c r="AC309" i="5" s="1"/>
  <c r="AC310" i="5" s="1"/>
  <c r="AC311" i="5" s="1"/>
  <c r="AC312" i="5" s="1"/>
  <c r="AC313" i="5" s="1"/>
  <c r="AC314" i="5" s="1"/>
  <c r="AC315" i="5" s="1"/>
  <c r="AC316" i="5" s="1"/>
  <c r="AC317" i="5" s="1"/>
  <c r="AC318" i="5" s="1"/>
  <c r="AC319" i="5" s="1"/>
  <c r="AC320" i="5" s="1"/>
  <c r="AC321" i="5" s="1"/>
  <c r="AC322" i="5" s="1"/>
  <c r="AC323" i="5" s="1"/>
  <c r="AC324" i="5" s="1"/>
  <c r="AC325" i="5" s="1"/>
  <c r="AC326" i="5" s="1"/>
  <c r="AC327" i="5" s="1"/>
  <c r="AC328" i="5" s="1"/>
  <c r="D53" i="5" s="1"/>
  <c r="AA297" i="5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D52" i="5" s="1"/>
  <c r="M298" i="5"/>
  <c r="M299" i="5" s="1"/>
  <c r="M300" i="5" s="1"/>
  <c r="M301" i="5" s="1"/>
  <c r="M302" i="5" s="1"/>
  <c r="M303" i="5" s="1"/>
  <c r="M304" i="5" s="1"/>
  <c r="M305" i="5" s="1"/>
  <c r="M306" i="5" s="1"/>
  <c r="M307" i="5" s="1"/>
  <c r="M308" i="5" s="1"/>
  <c r="M309" i="5" s="1"/>
  <c r="M310" i="5" s="1"/>
  <c r="M311" i="5" s="1"/>
  <c r="M312" i="5" s="1"/>
  <c r="M313" i="5" s="1"/>
  <c r="M314" i="5" s="1"/>
  <c r="M315" i="5" s="1"/>
  <c r="M316" i="5" s="1"/>
  <c r="M317" i="5" s="1"/>
  <c r="M318" i="5" s="1"/>
  <c r="M319" i="5" s="1"/>
  <c r="M320" i="5" s="1"/>
  <c r="M321" i="5" s="1"/>
  <c r="K297" i="5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D44" i="5" s="1"/>
  <c r="I297" i="5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D43" i="5" s="1"/>
  <c r="G297" i="5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D42" i="5" s="1"/>
  <c r="M322" i="5" l="1"/>
  <c r="M323" i="5" s="1"/>
  <c r="M324" i="5" s="1"/>
  <c r="M325" i="5" s="1"/>
  <c r="M326" i="5" s="1"/>
  <c r="M327" i="5" s="1"/>
  <c r="M328" i="5" s="1"/>
  <c r="D45" i="5" s="1"/>
  <c r="E53" i="5"/>
  <c r="F102" i="5" s="1"/>
  <c r="N32" i="11" s="1"/>
  <c r="E52" i="5"/>
  <c r="F107" i="5" s="1"/>
  <c r="H107" i="5" s="1"/>
  <c r="N29" i="11"/>
  <c r="R29" i="11" s="1"/>
  <c r="D266" i="5"/>
  <c r="E266" i="5" s="1"/>
  <c r="F266" i="5" s="1"/>
  <c r="Q157" i="11"/>
  <c r="R157" i="11"/>
  <c r="V157" i="11"/>
  <c r="S157" i="11"/>
  <c r="M157" i="11"/>
  <c r="P157" i="11"/>
  <c r="O157" i="11"/>
  <c r="M179" i="11"/>
  <c r="R179" i="11"/>
  <c r="P179" i="11"/>
  <c r="O179" i="11"/>
  <c r="V179" i="11"/>
  <c r="S179" i="11"/>
  <c r="Q179" i="11"/>
  <c r="M175" i="11"/>
  <c r="R175" i="11"/>
  <c r="P175" i="11"/>
  <c r="V175" i="11"/>
  <c r="O175" i="11"/>
  <c r="Q175" i="11"/>
  <c r="S175" i="11"/>
  <c r="R167" i="11"/>
  <c r="P167" i="11"/>
  <c r="V167" i="11"/>
  <c r="O167" i="11"/>
  <c r="S167" i="11"/>
  <c r="Q167" i="11"/>
  <c r="M167" i="11"/>
  <c r="M155" i="11"/>
  <c r="V155" i="11"/>
  <c r="R155" i="11"/>
  <c r="P155" i="11"/>
  <c r="Q155" i="11"/>
  <c r="S155" i="11"/>
  <c r="O155" i="11"/>
  <c r="Q30" i="11"/>
  <c r="R30" i="11"/>
  <c r="O30" i="11"/>
  <c r="V30" i="11"/>
  <c r="S30" i="11"/>
  <c r="P30" i="11"/>
  <c r="M30" i="11"/>
  <c r="R26" i="11"/>
  <c r="Q26" i="11"/>
  <c r="V26" i="11"/>
  <c r="S26" i="11"/>
  <c r="P26" i="11"/>
  <c r="O26" i="11"/>
  <c r="M26" i="11"/>
  <c r="R22" i="11"/>
  <c r="O22" i="11"/>
  <c r="V22" i="11"/>
  <c r="S22" i="11"/>
  <c r="M22" i="11"/>
  <c r="P22" i="11"/>
  <c r="Q22" i="11"/>
  <c r="Q181" i="11"/>
  <c r="O181" i="11"/>
  <c r="M181" i="11"/>
  <c r="R181" i="11"/>
  <c r="V181" i="11"/>
  <c r="P181" i="11"/>
  <c r="S181" i="11"/>
  <c r="R177" i="11"/>
  <c r="P177" i="11"/>
  <c r="V177" i="11"/>
  <c r="S177" i="11"/>
  <c r="Q177" i="11"/>
  <c r="O177" i="11"/>
  <c r="M177" i="11"/>
  <c r="M173" i="11"/>
  <c r="R173" i="11"/>
  <c r="P173" i="11"/>
  <c r="S173" i="11"/>
  <c r="V173" i="11"/>
  <c r="O173" i="11"/>
  <c r="Q173" i="11"/>
  <c r="M161" i="11"/>
  <c r="R161" i="11"/>
  <c r="P161" i="11"/>
  <c r="V161" i="11"/>
  <c r="Q161" i="11"/>
  <c r="O161" i="11"/>
  <c r="S161" i="11"/>
  <c r="P24" i="11"/>
  <c r="M24" i="11"/>
  <c r="O24" i="11"/>
  <c r="V24" i="11"/>
  <c r="R24" i="11"/>
  <c r="Q24" i="11"/>
  <c r="S24" i="11"/>
  <c r="D272" i="5"/>
  <c r="E272" i="5" s="1"/>
  <c r="F272" i="5" s="1"/>
  <c r="D269" i="5"/>
  <c r="E269" i="5" s="1"/>
  <c r="F269" i="5" s="1"/>
  <c r="C263" i="5"/>
  <c r="L294" i="5"/>
  <c r="J294" i="5"/>
  <c r="H294" i="5"/>
  <c r="F294" i="5"/>
  <c r="A262" i="5"/>
  <c r="F98" i="5" l="1"/>
  <c r="N28" i="11" s="1"/>
  <c r="S28" i="11" s="1"/>
  <c r="N37" i="11"/>
  <c r="S37" i="11" s="1"/>
  <c r="S29" i="11"/>
  <c r="P29" i="11"/>
  <c r="V29" i="11"/>
  <c r="M29" i="11"/>
  <c r="Q29" i="11"/>
  <c r="O29" i="11"/>
  <c r="T161" i="11"/>
  <c r="T26" i="11"/>
  <c r="T179" i="11"/>
  <c r="V32" i="11"/>
  <c r="M32" i="11"/>
  <c r="O32" i="11"/>
  <c r="P32" i="11"/>
  <c r="Q32" i="11"/>
  <c r="S32" i="11"/>
  <c r="R32" i="11"/>
  <c r="T181" i="11"/>
  <c r="T22" i="11"/>
  <c r="T155" i="11"/>
  <c r="T175" i="11"/>
  <c r="T157" i="11"/>
  <c r="T177" i="11"/>
  <c r="T30" i="11"/>
  <c r="T24" i="11"/>
  <c r="T173" i="11"/>
  <c r="T167" i="11"/>
  <c r="C262" i="5"/>
  <c r="D270" i="5" l="1"/>
  <c r="E270" i="5" s="1"/>
  <c r="F270" i="5" s="1"/>
  <c r="Q28" i="11"/>
  <c r="R28" i="11"/>
  <c r="V28" i="11"/>
  <c r="O28" i="11"/>
  <c r="M28" i="11"/>
  <c r="P28" i="11"/>
  <c r="Q37" i="11"/>
  <c r="P37" i="11"/>
  <c r="R37" i="11"/>
  <c r="M37" i="11"/>
  <c r="O37" i="11"/>
  <c r="V37" i="11"/>
  <c r="T29" i="11"/>
  <c r="T32" i="11"/>
  <c r="A261" i="5"/>
  <c r="A260" i="5"/>
  <c r="T28" i="11" l="1"/>
  <c r="T37" i="11"/>
  <c r="C261" i="5"/>
  <c r="C260" i="5"/>
  <c r="E41" i="5" l="1"/>
  <c r="F90" i="5" s="1"/>
  <c r="N20" i="11" s="1"/>
  <c r="V20" i="11" l="1"/>
  <c r="S20" i="11"/>
  <c r="P20" i="11"/>
  <c r="M20" i="11"/>
  <c r="O20" i="11"/>
  <c r="Q20" i="11"/>
  <c r="R20" i="11"/>
  <c r="F229" i="5"/>
  <c r="N159" i="11" s="1"/>
  <c r="F233" i="5"/>
  <c r="N163" i="11" s="1"/>
  <c r="F241" i="5"/>
  <c r="N171" i="11" s="1"/>
  <c r="F93" i="5"/>
  <c r="N23" i="11" s="1"/>
  <c r="F97" i="5"/>
  <c r="N27" i="11" s="1"/>
  <c r="F226" i="5"/>
  <c r="N156" i="11" s="1"/>
  <c r="F230" i="5"/>
  <c r="N160" i="11" s="1"/>
  <c r="F234" i="5"/>
  <c r="N164" i="11" s="1"/>
  <c r="F242" i="5"/>
  <c r="N172" i="11" s="1"/>
  <c r="F246" i="5"/>
  <c r="N176" i="11" s="1"/>
  <c r="F250" i="5"/>
  <c r="N180" i="11" s="1"/>
  <c r="F235" i="5"/>
  <c r="N165" i="11" s="1"/>
  <c r="F239" i="5"/>
  <c r="N169" i="11" s="1"/>
  <c r="F95" i="5"/>
  <c r="N25" i="11" s="1"/>
  <c r="F232" i="5"/>
  <c r="N162" i="11" s="1"/>
  <c r="F248" i="5"/>
  <c r="N178" i="11" s="1"/>
  <c r="F103" i="5"/>
  <c r="F244" i="5"/>
  <c r="N174" i="11" s="1"/>
  <c r="F236" i="5"/>
  <c r="N166" i="11" s="1"/>
  <c r="F240" i="5"/>
  <c r="N170" i="11" s="1"/>
  <c r="D267" i="5" l="1"/>
  <c r="E267" i="5" s="1"/>
  <c r="F267" i="5" s="1"/>
  <c r="N33" i="11"/>
  <c r="Q172" i="11"/>
  <c r="O172" i="11"/>
  <c r="M172" i="11"/>
  <c r="P172" i="11"/>
  <c r="S172" i="11"/>
  <c r="R172" i="11"/>
  <c r="V172" i="11"/>
  <c r="R27" i="11"/>
  <c r="Q27" i="11"/>
  <c r="V27" i="11"/>
  <c r="S27" i="11"/>
  <c r="P27" i="11"/>
  <c r="O27" i="11"/>
  <c r="M27" i="11"/>
  <c r="V170" i="11"/>
  <c r="S170" i="11"/>
  <c r="Q170" i="11"/>
  <c r="O170" i="11"/>
  <c r="M170" i="11"/>
  <c r="R170" i="11"/>
  <c r="P170" i="11"/>
  <c r="V165" i="11"/>
  <c r="O165" i="11"/>
  <c r="Q165" i="11"/>
  <c r="S165" i="11"/>
  <c r="M165" i="11"/>
  <c r="R165" i="11"/>
  <c r="P165" i="11"/>
  <c r="M166" i="11"/>
  <c r="R166" i="11"/>
  <c r="P166" i="11"/>
  <c r="Q166" i="11"/>
  <c r="S166" i="11"/>
  <c r="O166" i="11"/>
  <c r="V166" i="11"/>
  <c r="M162" i="11"/>
  <c r="R162" i="11"/>
  <c r="P162" i="11"/>
  <c r="O162" i="11"/>
  <c r="S162" i="11"/>
  <c r="V162" i="11"/>
  <c r="Q162" i="11"/>
  <c r="R171" i="11"/>
  <c r="P171" i="11"/>
  <c r="V171" i="11"/>
  <c r="O171" i="11"/>
  <c r="S171" i="11"/>
  <c r="Q171" i="11"/>
  <c r="M171" i="11"/>
  <c r="Q169" i="11"/>
  <c r="S169" i="11"/>
  <c r="M169" i="11"/>
  <c r="P169" i="11"/>
  <c r="O169" i="11"/>
  <c r="R169" i="11"/>
  <c r="V169" i="11"/>
  <c r="R159" i="11"/>
  <c r="M159" i="11"/>
  <c r="O159" i="11"/>
  <c r="P159" i="11"/>
  <c r="Q159" i="11"/>
  <c r="S159" i="11"/>
  <c r="V159" i="11"/>
  <c r="R178" i="11"/>
  <c r="P178" i="11"/>
  <c r="V178" i="11"/>
  <c r="S178" i="11"/>
  <c r="O178" i="11"/>
  <c r="Q178" i="11"/>
  <c r="M178" i="11"/>
  <c r="Q164" i="11"/>
  <c r="S164" i="11"/>
  <c r="M164" i="11"/>
  <c r="R164" i="11"/>
  <c r="P164" i="11"/>
  <c r="V164" i="11"/>
  <c r="O164" i="11"/>
  <c r="P23" i="11"/>
  <c r="M23" i="11"/>
  <c r="Q23" i="11"/>
  <c r="O23" i="11"/>
  <c r="R23" i="11"/>
  <c r="S23" i="11"/>
  <c r="V23" i="11"/>
  <c r="V180" i="11"/>
  <c r="S180" i="11"/>
  <c r="Q180" i="11"/>
  <c r="O180" i="11"/>
  <c r="M180" i="11"/>
  <c r="P180" i="11"/>
  <c r="R180" i="11"/>
  <c r="M160" i="11"/>
  <c r="P160" i="11"/>
  <c r="V160" i="11"/>
  <c r="O160" i="11"/>
  <c r="S160" i="11"/>
  <c r="R160" i="11"/>
  <c r="Q160" i="11"/>
  <c r="R174" i="11"/>
  <c r="P174" i="11"/>
  <c r="V174" i="11"/>
  <c r="S174" i="11"/>
  <c r="Q174" i="11"/>
  <c r="O174" i="11"/>
  <c r="M174" i="11"/>
  <c r="V25" i="11"/>
  <c r="M25" i="11"/>
  <c r="P25" i="11"/>
  <c r="Q25" i="11"/>
  <c r="O25" i="11"/>
  <c r="S25" i="11"/>
  <c r="R25" i="11"/>
  <c r="M176" i="11"/>
  <c r="R176" i="11"/>
  <c r="P176" i="11"/>
  <c r="V176" i="11"/>
  <c r="Q176" i="11"/>
  <c r="S176" i="11"/>
  <c r="O176" i="11"/>
  <c r="O156" i="11"/>
  <c r="Q156" i="11"/>
  <c r="S156" i="11"/>
  <c r="P156" i="11"/>
  <c r="V156" i="11"/>
  <c r="R156" i="11"/>
  <c r="M156" i="11"/>
  <c r="R163" i="11"/>
  <c r="P163" i="11"/>
  <c r="S163" i="11"/>
  <c r="V163" i="11"/>
  <c r="O163" i="11"/>
  <c r="Q163" i="11"/>
  <c r="M163" i="11"/>
  <c r="T20" i="11"/>
  <c r="D277" i="5"/>
  <c r="E277" i="5" s="1"/>
  <c r="F277" i="5" s="1"/>
  <c r="D265" i="5"/>
  <c r="E265" i="5" s="1"/>
  <c r="F265" i="5" s="1"/>
  <c r="D264" i="5"/>
  <c r="E264" i="5" s="1"/>
  <c r="F264" i="5" s="1"/>
  <c r="E42" i="5"/>
  <c r="H94" i="5"/>
  <c r="T25" i="11" l="1"/>
  <c r="T169" i="11"/>
  <c r="T171" i="11"/>
  <c r="T166" i="11"/>
  <c r="T170" i="11"/>
  <c r="T27" i="11"/>
  <c r="T23" i="11"/>
  <c r="T164" i="11"/>
  <c r="T156" i="11"/>
  <c r="T174" i="11"/>
  <c r="T180" i="11"/>
  <c r="T178" i="11"/>
  <c r="V33" i="11"/>
  <c r="S33" i="11"/>
  <c r="P33" i="11"/>
  <c r="M33" i="11"/>
  <c r="O33" i="11"/>
  <c r="R33" i="11"/>
  <c r="Q33" i="11"/>
  <c r="T172" i="11"/>
  <c r="T163" i="11"/>
  <c r="T176" i="11"/>
  <c r="T160" i="11"/>
  <c r="T159" i="11"/>
  <c r="T162" i="11"/>
  <c r="T165" i="11"/>
  <c r="F91" i="5"/>
  <c r="F228" i="5"/>
  <c r="N158" i="11" s="1"/>
  <c r="E45" i="5"/>
  <c r="E43" i="5"/>
  <c r="F238" i="5" s="1"/>
  <c r="N168" i="11" s="1"/>
  <c r="E44" i="5"/>
  <c r="F123" i="5" s="1"/>
  <c r="N53" i="11" s="1"/>
  <c r="R168" i="11" l="1"/>
  <c r="P168" i="11"/>
  <c r="V168" i="11"/>
  <c r="O168" i="11"/>
  <c r="M168" i="11"/>
  <c r="S168" i="11"/>
  <c r="Q168" i="11"/>
  <c r="T33" i="11"/>
  <c r="M158" i="11"/>
  <c r="Q158" i="11"/>
  <c r="O158" i="11"/>
  <c r="V158" i="11"/>
  <c r="P158" i="11"/>
  <c r="R158" i="11"/>
  <c r="S158" i="11"/>
  <c r="R53" i="11"/>
  <c r="P53" i="11"/>
  <c r="V53" i="11"/>
  <c r="O53" i="11"/>
  <c r="S53" i="11"/>
  <c r="Q53" i="11"/>
  <c r="M53" i="11"/>
  <c r="D260" i="5"/>
  <c r="E260" i="5" s="1"/>
  <c r="F260" i="5" s="1"/>
  <c r="N21" i="11"/>
  <c r="F89" i="5"/>
  <c r="N19" i="11" s="1"/>
  <c r="F148" i="5"/>
  <c r="N78" i="11" s="1"/>
  <c r="H123" i="5"/>
  <c r="F162" i="5"/>
  <c r="D263" i="5"/>
  <c r="E263" i="5" s="1"/>
  <c r="F263" i="5" s="1"/>
  <c r="F186" i="5"/>
  <c r="F181" i="5"/>
  <c r="F146" i="5"/>
  <c r="N76" i="11" s="1"/>
  <c r="F106" i="5"/>
  <c r="N36" i="11" s="1"/>
  <c r="F171" i="5"/>
  <c r="N101" i="11" s="1"/>
  <c r="F221" i="5"/>
  <c r="N151" i="11" s="1"/>
  <c r="F116" i="5"/>
  <c r="N46" i="11" s="1"/>
  <c r="F216" i="5"/>
  <c r="N146" i="11" s="1"/>
  <c r="F121" i="5"/>
  <c r="N51" i="11" s="1"/>
  <c r="F211" i="5"/>
  <c r="N141" i="11" s="1"/>
  <c r="F131" i="5"/>
  <c r="N61" i="11" s="1"/>
  <c r="F156" i="5"/>
  <c r="N86" i="11" s="1"/>
  <c r="F151" i="5"/>
  <c r="N81" i="11" s="1"/>
  <c r="F141" i="5"/>
  <c r="N71" i="11" s="1"/>
  <c r="F191" i="5"/>
  <c r="N121" i="11" s="1"/>
  <c r="F136" i="5"/>
  <c r="N66" i="11" s="1"/>
  <c r="F201" i="5"/>
  <c r="N131" i="11" s="1"/>
  <c r="F196" i="5"/>
  <c r="N126" i="11" s="1"/>
  <c r="F111" i="5"/>
  <c r="F206" i="5"/>
  <c r="N136" i="11" s="1"/>
  <c r="F126" i="5"/>
  <c r="N56" i="11" s="1"/>
  <c r="F161" i="5"/>
  <c r="N91" i="11" s="1"/>
  <c r="F166" i="5"/>
  <c r="N96" i="11" s="1"/>
  <c r="F176" i="5"/>
  <c r="N106" i="11" s="1"/>
  <c r="F101" i="5"/>
  <c r="N31" i="11" s="1"/>
  <c r="F104" i="5"/>
  <c r="T168" i="11" l="1"/>
  <c r="M96" i="11"/>
  <c r="S96" i="11"/>
  <c r="P96" i="11"/>
  <c r="R96" i="11"/>
  <c r="V96" i="11"/>
  <c r="Q96" i="11"/>
  <c r="O96" i="11"/>
  <c r="D271" i="5"/>
  <c r="E271" i="5" s="1"/>
  <c r="F271" i="5" s="1"/>
  <c r="N41" i="11"/>
  <c r="M121" i="11"/>
  <c r="O121" i="11"/>
  <c r="S121" i="11"/>
  <c r="P121" i="11"/>
  <c r="R121" i="11"/>
  <c r="V121" i="11"/>
  <c r="Q121" i="11"/>
  <c r="S61" i="11"/>
  <c r="Q61" i="11"/>
  <c r="O61" i="11"/>
  <c r="M61" i="11"/>
  <c r="R61" i="11"/>
  <c r="V61" i="11"/>
  <c r="P61" i="11"/>
  <c r="R46" i="11"/>
  <c r="Q46" i="11"/>
  <c r="V46" i="11"/>
  <c r="S46" i="11"/>
  <c r="P46" i="11"/>
  <c r="M46" i="11"/>
  <c r="O46" i="11"/>
  <c r="O76" i="11"/>
  <c r="M76" i="11"/>
  <c r="R76" i="11"/>
  <c r="P76" i="11"/>
  <c r="S76" i="11"/>
  <c r="V76" i="11"/>
  <c r="Q76" i="11"/>
  <c r="D261" i="5"/>
  <c r="E261" i="5" s="1"/>
  <c r="F261" i="5" s="1"/>
  <c r="N92" i="11"/>
  <c r="Q21" i="11"/>
  <c r="R21" i="11"/>
  <c r="O21" i="11"/>
  <c r="S21" i="11"/>
  <c r="M21" i="11"/>
  <c r="V21" i="11"/>
  <c r="P21" i="11"/>
  <c r="D275" i="5"/>
  <c r="E275" i="5" s="1"/>
  <c r="F275" i="5" s="1"/>
  <c r="N34" i="11"/>
  <c r="V91" i="11"/>
  <c r="P91" i="11"/>
  <c r="S91" i="11"/>
  <c r="O91" i="11"/>
  <c r="R91" i="11"/>
  <c r="Q91" i="11"/>
  <c r="M91" i="11"/>
  <c r="P126" i="11"/>
  <c r="S126" i="11"/>
  <c r="M126" i="11"/>
  <c r="V126" i="11"/>
  <c r="O126" i="11"/>
  <c r="Q126" i="11"/>
  <c r="R126" i="11"/>
  <c r="R71" i="11"/>
  <c r="P71" i="11"/>
  <c r="V71" i="11"/>
  <c r="S71" i="11"/>
  <c r="O71" i="11"/>
  <c r="Q71" i="11"/>
  <c r="M71" i="11"/>
  <c r="Q141" i="11"/>
  <c r="O141" i="11"/>
  <c r="M141" i="11"/>
  <c r="V141" i="11"/>
  <c r="P141" i="11"/>
  <c r="S141" i="11"/>
  <c r="R141" i="11"/>
  <c r="M151" i="11"/>
  <c r="P151" i="11"/>
  <c r="S151" i="11"/>
  <c r="R151" i="11"/>
  <c r="O151" i="11"/>
  <c r="Q151" i="11"/>
  <c r="V151" i="11"/>
  <c r="D284" i="5"/>
  <c r="E284" i="5" s="1"/>
  <c r="F284" i="5" s="1"/>
  <c r="N111" i="11"/>
  <c r="T53" i="11"/>
  <c r="T158" i="11"/>
  <c r="P31" i="11"/>
  <c r="M31" i="11"/>
  <c r="Q31" i="11"/>
  <c r="R31" i="11"/>
  <c r="V31" i="11"/>
  <c r="O31" i="11"/>
  <c r="S31" i="11"/>
  <c r="R56" i="11"/>
  <c r="P56" i="11"/>
  <c r="S56" i="11"/>
  <c r="V56" i="11"/>
  <c r="Q56" i="11"/>
  <c r="O56" i="11"/>
  <c r="M56" i="11"/>
  <c r="M131" i="11"/>
  <c r="S131" i="11"/>
  <c r="O131" i="11"/>
  <c r="V131" i="11"/>
  <c r="Q131" i="11"/>
  <c r="R131" i="11"/>
  <c r="P131" i="11"/>
  <c r="M81" i="11"/>
  <c r="V81" i="11"/>
  <c r="O81" i="11"/>
  <c r="P81" i="11"/>
  <c r="Q81" i="11"/>
  <c r="R81" i="11"/>
  <c r="S81" i="11"/>
  <c r="V51" i="11"/>
  <c r="S51" i="11"/>
  <c r="Q51" i="11"/>
  <c r="M51" i="11"/>
  <c r="P51" i="11"/>
  <c r="O51" i="11"/>
  <c r="R51" i="11"/>
  <c r="O101" i="11"/>
  <c r="R101" i="11"/>
  <c r="P101" i="11"/>
  <c r="S101" i="11"/>
  <c r="M101" i="11"/>
  <c r="V101" i="11"/>
  <c r="Q101" i="11"/>
  <c r="D278" i="5"/>
  <c r="E278" i="5" s="1"/>
  <c r="F278" i="5" s="1"/>
  <c r="N116" i="11"/>
  <c r="R78" i="11"/>
  <c r="S78" i="11"/>
  <c r="P78" i="11"/>
  <c r="M78" i="11"/>
  <c r="Q78" i="11"/>
  <c r="V78" i="11"/>
  <c r="O78" i="11"/>
  <c r="M106" i="11"/>
  <c r="O106" i="11"/>
  <c r="R106" i="11"/>
  <c r="V106" i="11"/>
  <c r="Q106" i="11"/>
  <c r="S106" i="11"/>
  <c r="P106" i="11"/>
  <c r="R136" i="11"/>
  <c r="O136" i="11"/>
  <c r="M136" i="11"/>
  <c r="Q136" i="11"/>
  <c r="S136" i="11"/>
  <c r="P136" i="11"/>
  <c r="V136" i="11"/>
  <c r="R66" i="11"/>
  <c r="P66" i="11"/>
  <c r="V66" i="11"/>
  <c r="Q66" i="11"/>
  <c r="S66" i="11"/>
  <c r="M66" i="11"/>
  <c r="O66" i="11"/>
  <c r="M86" i="11"/>
  <c r="S86" i="11"/>
  <c r="R86" i="11"/>
  <c r="O86" i="11"/>
  <c r="P86" i="11"/>
  <c r="Q86" i="11"/>
  <c r="V86" i="11"/>
  <c r="S146" i="11"/>
  <c r="M146" i="11"/>
  <c r="Q146" i="11"/>
  <c r="P146" i="11"/>
  <c r="R146" i="11"/>
  <c r="V146" i="11"/>
  <c r="O146" i="11"/>
  <c r="R36" i="11"/>
  <c r="S36" i="11"/>
  <c r="P36" i="11"/>
  <c r="V36" i="11"/>
  <c r="M36" i="11"/>
  <c r="Q36" i="11"/>
  <c r="O36" i="11"/>
  <c r="O19" i="11"/>
  <c r="R19" i="11"/>
  <c r="S19" i="11"/>
  <c r="V19" i="11"/>
  <c r="M19" i="11"/>
  <c r="P19" i="11"/>
  <c r="Q19" i="11"/>
  <c r="D281" i="5"/>
  <c r="E281" i="5" s="1"/>
  <c r="F281" i="5" s="1"/>
  <c r="D273" i="5"/>
  <c r="E273" i="5" s="1"/>
  <c r="F273" i="5" s="1"/>
  <c r="H148" i="5"/>
  <c r="H162" i="5"/>
  <c r="D268" i="5"/>
  <c r="E268" i="5" s="1"/>
  <c r="F268" i="5" s="1"/>
  <c r="H161" i="5"/>
  <c r="H196" i="5"/>
  <c r="H141" i="5"/>
  <c r="H211" i="5"/>
  <c r="H221" i="5"/>
  <c r="H181" i="5"/>
  <c r="H126" i="5"/>
  <c r="H201" i="5"/>
  <c r="H151" i="5"/>
  <c r="H121" i="5"/>
  <c r="H171" i="5"/>
  <c r="H186" i="5"/>
  <c r="H176" i="5"/>
  <c r="H206" i="5"/>
  <c r="H136" i="5"/>
  <c r="H156" i="5"/>
  <c r="H216" i="5"/>
  <c r="H106" i="5"/>
  <c r="H166" i="5"/>
  <c r="H111" i="5"/>
  <c r="H191" i="5"/>
  <c r="H131" i="5"/>
  <c r="H116" i="5"/>
  <c r="H146" i="5"/>
  <c r="D262" i="5"/>
  <c r="E262" i="5" s="1"/>
  <c r="F262" i="5" s="1"/>
  <c r="H104" i="5"/>
  <c r="T96" i="11" l="1"/>
  <c r="T36" i="11"/>
  <c r="T56" i="11"/>
  <c r="T126" i="11"/>
  <c r="P34" i="11"/>
  <c r="Q34" i="11"/>
  <c r="O34" i="11"/>
  <c r="S34" i="11"/>
  <c r="M34" i="11"/>
  <c r="R34" i="11"/>
  <c r="V34" i="11"/>
  <c r="T106" i="11"/>
  <c r="T131" i="11"/>
  <c r="T86" i="11"/>
  <c r="T66" i="11"/>
  <c r="S116" i="11"/>
  <c r="P116" i="11"/>
  <c r="O116" i="11"/>
  <c r="V116" i="11"/>
  <c r="R116" i="11"/>
  <c r="Q116" i="11"/>
  <c r="M116" i="11"/>
  <c r="T101" i="11"/>
  <c r="T81" i="11"/>
  <c r="T141" i="11"/>
  <c r="T71" i="11"/>
  <c r="O92" i="11"/>
  <c r="M92" i="11"/>
  <c r="V92" i="11"/>
  <c r="S92" i="11"/>
  <c r="Q92" i="11"/>
  <c r="R92" i="11"/>
  <c r="P92" i="11"/>
  <c r="T76" i="11"/>
  <c r="T61" i="11"/>
  <c r="T121" i="11"/>
  <c r="T78" i="11"/>
  <c r="T91" i="11"/>
  <c r="T21" i="11"/>
  <c r="T46" i="11"/>
  <c r="T19" i="11"/>
  <c r="T146" i="11"/>
  <c r="T136" i="11"/>
  <c r="T51" i="11"/>
  <c r="T31" i="11"/>
  <c r="M111" i="11"/>
  <c r="O111" i="11"/>
  <c r="S111" i="11"/>
  <c r="V111" i="11"/>
  <c r="R111" i="11"/>
  <c r="Q111" i="11"/>
  <c r="P111" i="11"/>
  <c r="T151" i="11"/>
  <c r="V41" i="11"/>
  <c r="S41" i="11"/>
  <c r="P41" i="11"/>
  <c r="M41" i="11"/>
  <c r="O41" i="11"/>
  <c r="Q41" i="11"/>
  <c r="R41" i="11"/>
  <c r="T34" i="11" l="1"/>
  <c r="T116" i="11"/>
  <c r="T111" i="11"/>
  <c r="T92" i="11"/>
  <c r="T41" i="11"/>
  <c r="F14" i="8"/>
  <c r="C14" i="8"/>
  <c r="C13" i="8"/>
  <c r="F12" i="8"/>
  <c r="C12" i="8"/>
  <c r="F11" i="8"/>
  <c r="C11" i="8"/>
  <c r="C10" i="8"/>
  <c r="B77" i="8" l="1"/>
  <c r="F5" i="2" l="1"/>
  <c r="F46" i="8"/>
  <c r="F47" i="8"/>
  <c r="F35" i="8"/>
  <c r="F36" i="8"/>
  <c r="F37" i="8"/>
  <c r="F38" i="8"/>
  <c r="F39" i="8"/>
  <c r="F40" i="8"/>
  <c r="B78" i="8"/>
  <c r="A78" i="8"/>
  <c r="F34" i="8"/>
  <c r="F33" i="8"/>
  <c r="D5" i="5"/>
  <c r="I5" i="3"/>
  <c r="F5" i="3"/>
  <c r="H5" i="3"/>
  <c r="I6" i="3"/>
  <c r="F6" i="3"/>
  <c r="H6" i="3"/>
  <c r="I7" i="3"/>
  <c r="F7" i="3"/>
  <c r="H7" i="3"/>
  <c r="I8" i="3"/>
  <c r="F8" i="3"/>
  <c r="H8" i="3"/>
  <c r="I9" i="3"/>
  <c r="F9" i="3"/>
  <c r="H9" i="3"/>
  <c r="I10" i="3"/>
  <c r="F10" i="3"/>
  <c r="H10" i="3"/>
  <c r="F7" i="4"/>
  <c r="H7" i="4"/>
  <c r="I5" i="4"/>
  <c r="J5" i="4"/>
  <c r="G5" i="4"/>
  <c r="F5" i="4"/>
  <c r="H5" i="4"/>
  <c r="I6" i="4"/>
  <c r="J6" i="4"/>
  <c r="G6" i="4"/>
  <c r="F6" i="4"/>
  <c r="H6" i="4"/>
  <c r="I8" i="4"/>
  <c r="F8" i="4"/>
  <c r="H8" i="4"/>
  <c r="G8" i="4"/>
  <c r="I9" i="4"/>
  <c r="J9" i="4"/>
  <c r="G9" i="4"/>
  <c r="F9" i="4"/>
  <c r="H9" i="4"/>
  <c r="I10" i="4"/>
  <c r="J10" i="4"/>
  <c r="G10" i="4"/>
  <c r="F10" i="4"/>
  <c r="H10" i="4"/>
  <c r="I8" i="2"/>
  <c r="J8" i="2"/>
  <c r="F8" i="2"/>
  <c r="H8" i="2"/>
  <c r="I9" i="2"/>
  <c r="J9" i="2"/>
  <c r="F9" i="2"/>
  <c r="H9" i="2"/>
  <c r="J10" i="2"/>
  <c r="I10" i="2"/>
  <c r="F10" i="2"/>
  <c r="H10" i="2"/>
  <c r="H5" i="2"/>
  <c r="I5" i="2"/>
  <c r="J5" i="2"/>
  <c r="F6" i="2"/>
  <c r="H6" i="2"/>
  <c r="I6" i="2"/>
  <c r="J6" i="2"/>
  <c r="F7" i="2"/>
  <c r="H7" i="2"/>
  <c r="I7" i="2"/>
  <c r="J7" i="2"/>
  <c r="D6" i="5"/>
  <c r="E6" i="5"/>
  <c r="L19" i="3"/>
  <c r="L19" i="4"/>
  <c r="L19" i="2"/>
  <c r="A76" i="8"/>
  <c r="A77" i="8"/>
  <c r="A75" i="8"/>
  <c r="B75" i="8"/>
  <c r="B76" i="8"/>
  <c r="F44" i="8"/>
  <c r="D45" i="8"/>
  <c r="D46" i="8"/>
  <c r="D47" i="8"/>
  <c r="C45" i="8"/>
  <c r="C46" i="8"/>
  <c r="C47" i="8"/>
  <c r="B45" i="8"/>
  <c r="B46" i="8"/>
  <c r="B47" i="8"/>
  <c r="B44" i="8"/>
  <c r="A45" i="8"/>
  <c r="A46" i="8"/>
  <c r="A47" i="8"/>
  <c r="A44" i="8"/>
  <c r="C34" i="8"/>
  <c r="C35" i="8"/>
  <c r="C36" i="8"/>
  <c r="C37" i="8"/>
  <c r="C38" i="8"/>
  <c r="C39" i="8"/>
  <c r="C40" i="8"/>
  <c r="C33" i="8"/>
  <c r="B34" i="8"/>
  <c r="B35" i="8"/>
  <c r="B36" i="8"/>
  <c r="B37" i="8"/>
  <c r="B38" i="8"/>
  <c r="B39" i="8"/>
  <c r="B40" i="8"/>
  <c r="B33" i="8"/>
  <c r="A34" i="8"/>
  <c r="A35" i="8"/>
  <c r="A36" i="8"/>
  <c r="A37" i="8"/>
  <c r="A38" i="8"/>
  <c r="A39" i="8"/>
  <c r="A40" i="8"/>
  <c r="A33" i="8"/>
  <c r="G28" i="8"/>
  <c r="E26" i="8"/>
  <c r="C22" i="8"/>
  <c r="C21" i="8"/>
  <c r="C20" i="8"/>
  <c r="C19" i="8"/>
  <c r="C18" i="8"/>
  <c r="C17" i="8"/>
  <c r="C16" i="8"/>
  <c r="F22" i="8"/>
  <c r="F20" i="8"/>
  <c r="F18" i="8"/>
  <c r="F17" i="8"/>
  <c r="B88" i="8"/>
  <c r="B19" i="2"/>
  <c r="B20" i="2" s="1"/>
  <c r="D294" i="5"/>
  <c r="B19" i="4"/>
  <c r="B20" i="4" s="1"/>
  <c r="B19" i="3"/>
  <c r="B20" i="3" s="1"/>
  <c r="B259" i="5"/>
  <c r="A259" i="5"/>
  <c r="E4" i="5"/>
  <c r="D4" i="5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" i="4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" i="3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" i="2"/>
  <c r="J8" i="4"/>
  <c r="J10" i="3"/>
  <c r="J7" i="3"/>
  <c r="J9" i="3"/>
  <c r="J6" i="3"/>
  <c r="J5" i="3"/>
  <c r="D44" i="8"/>
  <c r="G7" i="4"/>
  <c r="J8" i="3"/>
  <c r="C259" i="5" l="1"/>
  <c r="C287" i="5" s="1"/>
  <c r="D259" i="5"/>
  <c r="D287" i="5" s="1"/>
  <c r="H78" i="5"/>
  <c r="R17" i="11" s="1"/>
  <c r="H80" i="5"/>
  <c r="V17" i="11" s="1"/>
  <c r="H79" i="5"/>
  <c r="S17" i="11" s="1"/>
  <c r="H77" i="5"/>
  <c r="Q17" i="11" s="1"/>
  <c r="H75" i="5"/>
  <c r="O17" i="11" s="1"/>
  <c r="H76" i="5"/>
  <c r="P17" i="11" s="1"/>
  <c r="I11" i="4"/>
  <c r="B81" i="5"/>
  <c r="C8" i="3"/>
  <c r="D8" i="3" s="1"/>
  <c r="C5" i="3"/>
  <c r="D5" i="3" s="1"/>
  <c r="C5" i="2"/>
  <c r="D5" i="2" s="1"/>
  <c r="C7" i="3"/>
  <c r="D7" i="3" s="1"/>
  <c r="E44" i="8"/>
  <c r="E45" i="8"/>
  <c r="D10" i="5"/>
  <c r="B21" i="2"/>
  <c r="B22" i="2" s="1"/>
  <c r="B23" i="2" s="1"/>
  <c r="B24" i="2" s="1"/>
  <c r="B25" i="2" s="1"/>
  <c r="F6" i="5"/>
  <c r="B21" i="3"/>
  <c r="C10" i="4"/>
  <c r="D10" i="4" s="1"/>
  <c r="C6" i="4"/>
  <c r="D6" i="4" s="1"/>
  <c r="C9" i="4"/>
  <c r="D9" i="4" s="1"/>
  <c r="E47" i="8"/>
  <c r="C5" i="4"/>
  <c r="D5" i="4" s="1"/>
  <c r="C8" i="4"/>
  <c r="D8" i="4" s="1"/>
  <c r="B21" i="4"/>
  <c r="C6" i="2"/>
  <c r="D6" i="2" s="1"/>
  <c r="C6" i="3"/>
  <c r="E46" i="8"/>
  <c r="C7" i="2"/>
  <c r="AA17" i="11" l="1"/>
  <c r="Y17" i="11"/>
  <c r="H239" i="5"/>
  <c r="H231" i="5"/>
  <c r="H229" i="5"/>
  <c r="H230" i="5"/>
  <c r="H233" i="5"/>
  <c r="H237" i="5"/>
  <c r="H236" i="5"/>
  <c r="H235" i="5"/>
  <c r="H90" i="5"/>
  <c r="H92" i="5"/>
  <c r="H93" i="5"/>
  <c r="H96" i="5"/>
  <c r="H97" i="5"/>
  <c r="H100" i="5"/>
  <c r="H102" i="5"/>
  <c r="H225" i="5"/>
  <c r="H232" i="5"/>
  <c r="H238" i="5"/>
  <c r="H234" i="5"/>
  <c r="H226" i="5"/>
  <c r="H91" i="5"/>
  <c r="H95" i="5"/>
  <c r="H98" i="5"/>
  <c r="H99" i="5"/>
  <c r="H101" i="5"/>
  <c r="H103" i="5"/>
  <c r="G2" i="2"/>
  <c r="G2" i="3"/>
  <c r="L21" i="3" s="1"/>
  <c r="G6" i="5"/>
  <c r="G2" i="4"/>
  <c r="L21" i="4" s="1"/>
  <c r="H245" i="5"/>
  <c r="H244" i="5"/>
  <c r="B26" i="2"/>
  <c r="B22" i="3"/>
  <c r="E48" i="8"/>
  <c r="D19" i="4"/>
  <c r="H240" i="5"/>
  <c r="D20" i="4"/>
  <c r="G20" i="4"/>
  <c r="G19" i="4"/>
  <c r="H227" i="5"/>
  <c r="H241" i="5"/>
  <c r="D6" i="3"/>
  <c r="H89" i="5"/>
  <c r="H228" i="5"/>
  <c r="B22" i="4"/>
  <c r="G21" i="4"/>
  <c r="D21" i="4"/>
  <c r="D7" i="2"/>
  <c r="E259" i="5" l="1"/>
  <c r="F259" i="5" s="1"/>
  <c r="G5" i="2"/>
  <c r="F19" i="2" s="1"/>
  <c r="G9" i="2"/>
  <c r="K21" i="4"/>
  <c r="K21" i="3"/>
  <c r="C9" i="3"/>
  <c r="C10" i="3"/>
  <c r="D10" i="3" s="1"/>
  <c r="H243" i="5"/>
  <c r="L20" i="4"/>
  <c r="K20" i="4"/>
  <c r="L20" i="3"/>
  <c r="K20" i="3"/>
  <c r="K21" i="2"/>
  <c r="L20" i="2"/>
  <c r="L21" i="2"/>
  <c r="C8" i="2"/>
  <c r="D8" i="2" s="1"/>
  <c r="L23" i="2"/>
  <c r="K20" i="2"/>
  <c r="K22" i="2"/>
  <c r="C9" i="2"/>
  <c r="D9" i="2" s="1"/>
  <c r="C10" i="2"/>
  <c r="D10" i="2" s="1"/>
  <c r="K23" i="2"/>
  <c r="L22" i="2"/>
  <c r="H246" i="5"/>
  <c r="H247" i="5"/>
  <c r="H248" i="5"/>
  <c r="H249" i="5"/>
  <c r="H250" i="5"/>
  <c r="H251" i="5"/>
  <c r="H242" i="5"/>
  <c r="B27" i="2"/>
  <c r="I7" i="4"/>
  <c r="C44" i="8"/>
  <c r="B23" i="3"/>
  <c r="L22" i="3"/>
  <c r="K22" i="3"/>
  <c r="C20" i="3"/>
  <c r="C22" i="3"/>
  <c r="C21" i="3"/>
  <c r="C19" i="3"/>
  <c r="C23" i="3"/>
  <c r="B23" i="4"/>
  <c r="K22" i="4"/>
  <c r="G22" i="4"/>
  <c r="D22" i="4"/>
  <c r="L22" i="4"/>
  <c r="C22" i="2"/>
  <c r="C23" i="2"/>
  <c r="C20" i="2"/>
  <c r="C26" i="2"/>
  <c r="C21" i="2"/>
  <c r="C19" i="2"/>
  <c r="C25" i="2"/>
  <c r="C27" i="2"/>
  <c r="C24" i="2"/>
  <c r="G6" i="2" l="1"/>
  <c r="F22" i="2" s="1"/>
  <c r="G10" i="2"/>
  <c r="G7" i="2"/>
  <c r="G24" i="2"/>
  <c r="J15" i="2"/>
  <c r="G22" i="2"/>
  <c r="G26" i="2"/>
  <c r="D19" i="2"/>
  <c r="E19" i="2" s="1"/>
  <c r="G20" i="2"/>
  <c r="G19" i="2"/>
  <c r="H19" i="2" s="1"/>
  <c r="G27" i="2"/>
  <c r="D27" i="2"/>
  <c r="E27" i="2" s="1"/>
  <c r="G23" i="2"/>
  <c r="D26" i="2"/>
  <c r="E26" i="2" s="1"/>
  <c r="D23" i="2"/>
  <c r="E23" i="2" s="1"/>
  <c r="G21" i="2"/>
  <c r="D25" i="2"/>
  <c r="E25" i="2" s="1"/>
  <c r="D20" i="2"/>
  <c r="E20" i="2" s="1"/>
  <c r="G25" i="2"/>
  <c r="D22" i="2"/>
  <c r="E22" i="2" s="1"/>
  <c r="G8" i="2"/>
  <c r="D9" i="3"/>
  <c r="D22" i="3" s="1"/>
  <c r="E22" i="3" s="1"/>
  <c r="D21" i="2"/>
  <c r="E21" i="2" s="1"/>
  <c r="D24" i="2"/>
  <c r="E24" i="2" s="1"/>
  <c r="J7" i="4"/>
  <c r="C7" i="4" s="1"/>
  <c r="K27" i="2"/>
  <c r="L27" i="2"/>
  <c r="B28" i="2"/>
  <c r="K23" i="3"/>
  <c r="L23" i="3"/>
  <c r="B24" i="3"/>
  <c r="B24" i="4"/>
  <c r="K23" i="4"/>
  <c r="G23" i="4"/>
  <c r="D23" i="4"/>
  <c r="L23" i="4"/>
  <c r="F21" i="2" l="1"/>
  <c r="H21" i="2" s="1"/>
  <c r="J21" i="2" s="1"/>
  <c r="F20" i="2"/>
  <c r="H20" i="2" s="1"/>
  <c r="J20" i="2" s="1"/>
  <c r="F25" i="2"/>
  <c r="H25" i="2" s="1"/>
  <c r="J25" i="2" s="1"/>
  <c r="F27" i="2"/>
  <c r="H27" i="2" s="1"/>
  <c r="J27" i="2" s="1"/>
  <c r="F26" i="2"/>
  <c r="H26" i="2" s="1"/>
  <c r="J26" i="2" s="1"/>
  <c r="F23" i="2"/>
  <c r="H23" i="2" s="1"/>
  <c r="J23" i="2" s="1"/>
  <c r="F24" i="2"/>
  <c r="H24" i="2" s="1"/>
  <c r="J24" i="2" s="1"/>
  <c r="I11" i="2"/>
  <c r="H22" i="2"/>
  <c r="J22" i="2" s="1"/>
  <c r="D23" i="3"/>
  <c r="E23" i="3" s="1"/>
  <c r="D20" i="3"/>
  <c r="E20" i="3" s="1"/>
  <c r="D21" i="3"/>
  <c r="E21" i="3" s="1"/>
  <c r="D19" i="3"/>
  <c r="E19" i="3" s="1"/>
  <c r="J15" i="3"/>
  <c r="J19" i="2"/>
  <c r="F28" i="2"/>
  <c r="B29" i="2"/>
  <c r="G28" i="2"/>
  <c r="D28" i="2"/>
  <c r="C28" i="2"/>
  <c r="D7" i="4"/>
  <c r="C22" i="4" s="1"/>
  <c r="E22" i="4" s="1"/>
  <c r="B25" i="3"/>
  <c r="D24" i="3"/>
  <c r="C24" i="3"/>
  <c r="B25" i="4"/>
  <c r="G24" i="4"/>
  <c r="D24" i="4"/>
  <c r="L24" i="2" l="1"/>
  <c r="K24" i="2"/>
  <c r="K25" i="2"/>
  <c r="L25" i="2"/>
  <c r="L28" i="2"/>
  <c r="L26" i="2"/>
  <c r="K26" i="2"/>
  <c r="K28" i="2"/>
  <c r="H28" i="2"/>
  <c r="G29" i="2"/>
  <c r="F29" i="2"/>
  <c r="D29" i="2"/>
  <c r="C29" i="2"/>
  <c r="L29" i="2"/>
  <c r="B30" i="2"/>
  <c r="K29" i="2"/>
  <c r="E28" i="2"/>
  <c r="F24" i="4"/>
  <c r="H24" i="4" s="1"/>
  <c r="C24" i="4"/>
  <c r="E24" i="4" s="1"/>
  <c r="J15" i="4"/>
  <c r="F22" i="4"/>
  <c r="H22" i="4" s="1"/>
  <c r="J22" i="4" s="1"/>
  <c r="C19" i="4"/>
  <c r="E19" i="4" s="1"/>
  <c r="C20" i="4"/>
  <c r="E20" i="4" s="1"/>
  <c r="F21" i="4"/>
  <c r="H21" i="4" s="1"/>
  <c r="C23" i="4"/>
  <c r="E23" i="4" s="1"/>
  <c r="F19" i="4"/>
  <c r="H19" i="4" s="1"/>
  <c r="F20" i="4"/>
  <c r="H20" i="4" s="1"/>
  <c r="C21" i="4"/>
  <c r="E21" i="4" s="1"/>
  <c r="F23" i="4"/>
  <c r="H23" i="4" s="1"/>
  <c r="E24" i="3"/>
  <c r="B26" i="3"/>
  <c r="D25" i="3"/>
  <c r="C25" i="3"/>
  <c r="B26" i="4"/>
  <c r="G25" i="4"/>
  <c r="D25" i="4"/>
  <c r="F25" i="4"/>
  <c r="C25" i="4"/>
  <c r="J19" i="4" l="1"/>
  <c r="J28" i="2"/>
  <c r="J20" i="4"/>
  <c r="E25" i="4"/>
  <c r="E25" i="3"/>
  <c r="J23" i="4"/>
  <c r="J21" i="4"/>
  <c r="E29" i="2"/>
  <c r="H29" i="2"/>
  <c r="B31" i="2"/>
  <c r="L30" i="2"/>
  <c r="G30" i="2"/>
  <c r="C30" i="2"/>
  <c r="K30" i="2"/>
  <c r="F30" i="2"/>
  <c r="D30" i="2"/>
  <c r="J24" i="4"/>
  <c r="B27" i="3"/>
  <c r="D26" i="3"/>
  <c r="C26" i="3"/>
  <c r="L26" i="4"/>
  <c r="B27" i="4"/>
  <c r="D26" i="4"/>
  <c r="C26" i="4"/>
  <c r="G26" i="4"/>
  <c r="F26" i="4"/>
  <c r="K26" i="4"/>
  <c r="H25" i="4"/>
  <c r="L24" i="4" l="1"/>
  <c r="K24" i="4"/>
  <c r="L25" i="4"/>
  <c r="K25" i="4"/>
  <c r="J25" i="4"/>
  <c r="J29" i="2"/>
  <c r="H30" i="2"/>
  <c r="E30" i="2"/>
  <c r="C31" i="2"/>
  <c r="K31" i="2"/>
  <c r="G31" i="2"/>
  <c r="F31" i="2"/>
  <c r="B32" i="2"/>
  <c r="L31" i="2"/>
  <c r="D31" i="2"/>
  <c r="E26" i="3"/>
  <c r="L27" i="3"/>
  <c r="B28" i="3"/>
  <c r="K27" i="3"/>
  <c r="D27" i="3"/>
  <c r="C27" i="3"/>
  <c r="H26" i="4"/>
  <c r="E26" i="4"/>
  <c r="B28" i="4"/>
  <c r="K27" i="4"/>
  <c r="G27" i="4"/>
  <c r="D27" i="4"/>
  <c r="F27" i="4"/>
  <c r="C27" i="4"/>
  <c r="L27" i="4"/>
  <c r="E27" i="4" l="1"/>
  <c r="H31" i="2"/>
  <c r="J30" i="2"/>
  <c r="L32" i="2"/>
  <c r="C32" i="2"/>
  <c r="G32" i="2"/>
  <c r="B33" i="2"/>
  <c r="K32" i="2"/>
  <c r="F32" i="2"/>
  <c r="D32" i="2"/>
  <c r="E31" i="2"/>
  <c r="B29" i="3"/>
  <c r="D28" i="3"/>
  <c r="C28" i="3"/>
  <c r="E27" i="3"/>
  <c r="H27" i="4"/>
  <c r="J26" i="4"/>
  <c r="B29" i="4"/>
  <c r="D28" i="4"/>
  <c r="G28" i="4"/>
  <c r="F28" i="4"/>
  <c r="C28" i="4"/>
  <c r="K28" i="4"/>
  <c r="L28" i="4"/>
  <c r="J27" i="4" l="1"/>
  <c r="J31" i="2"/>
  <c r="H32" i="2"/>
  <c r="G33" i="2"/>
  <c r="L33" i="2"/>
  <c r="F33" i="2"/>
  <c r="D33" i="2"/>
  <c r="B34" i="2"/>
  <c r="K33" i="2"/>
  <c r="C33" i="2"/>
  <c r="E32" i="2"/>
  <c r="E28" i="3"/>
  <c r="B30" i="3"/>
  <c r="D29" i="3"/>
  <c r="C29" i="3"/>
  <c r="H28" i="4"/>
  <c r="B30" i="4"/>
  <c r="K29" i="4"/>
  <c r="C29" i="4"/>
  <c r="G29" i="4"/>
  <c r="D29" i="4"/>
  <c r="F29" i="4"/>
  <c r="L29" i="4"/>
  <c r="E28" i="4"/>
  <c r="E29" i="3" l="1"/>
  <c r="J32" i="2"/>
  <c r="H33" i="2"/>
  <c r="E33" i="2"/>
  <c r="L34" i="2"/>
  <c r="F34" i="2"/>
  <c r="G34" i="2"/>
  <c r="K34" i="2"/>
  <c r="B35" i="2"/>
  <c r="D34" i="2"/>
  <c r="C34" i="2"/>
  <c r="J28" i="4"/>
  <c r="B31" i="3"/>
  <c r="D30" i="3"/>
  <c r="C30" i="3"/>
  <c r="H29" i="4"/>
  <c r="B31" i="4"/>
  <c r="L30" i="4"/>
  <c r="D30" i="4"/>
  <c r="G30" i="4"/>
  <c r="F30" i="4"/>
  <c r="C30" i="4"/>
  <c r="K30" i="4"/>
  <c r="E29" i="4"/>
  <c r="J29" i="4" s="1"/>
  <c r="J33" i="2" l="1"/>
  <c r="E34" i="2"/>
  <c r="H34" i="2"/>
  <c r="L35" i="2"/>
  <c r="D35" i="2"/>
  <c r="B36" i="2"/>
  <c r="G35" i="2"/>
  <c r="F35" i="2"/>
  <c r="C35" i="2"/>
  <c r="K35" i="2"/>
  <c r="E30" i="3"/>
  <c r="B32" i="3"/>
  <c r="D31" i="3"/>
  <c r="C31" i="3"/>
  <c r="E30" i="4"/>
  <c r="H30" i="4"/>
  <c r="L31" i="4"/>
  <c r="K31" i="4"/>
  <c r="B32" i="4"/>
  <c r="G31" i="4"/>
  <c r="D31" i="4"/>
  <c r="C31" i="4"/>
  <c r="F31" i="4"/>
  <c r="E35" i="2" l="1"/>
  <c r="J34" i="2"/>
  <c r="G36" i="2"/>
  <c r="D36" i="2"/>
  <c r="C36" i="2"/>
  <c r="B37" i="2"/>
  <c r="F36" i="2"/>
  <c r="H35" i="2"/>
  <c r="J30" i="4"/>
  <c r="E31" i="3"/>
  <c r="B33" i="3"/>
  <c r="D32" i="3"/>
  <c r="C32" i="3"/>
  <c r="E31" i="4"/>
  <c r="L32" i="4"/>
  <c r="B33" i="4"/>
  <c r="K32" i="4"/>
  <c r="D32" i="4"/>
  <c r="G32" i="4"/>
  <c r="F32" i="4"/>
  <c r="C32" i="4"/>
  <c r="H31" i="4"/>
  <c r="J31" i="4" s="1"/>
  <c r="J35" i="2" l="1"/>
  <c r="H36" i="2"/>
  <c r="F37" i="2"/>
  <c r="B38" i="2"/>
  <c r="D37" i="2"/>
  <c r="C37" i="2"/>
  <c r="G37" i="2"/>
  <c r="E36" i="2"/>
  <c r="E32" i="3"/>
  <c r="B34" i="3"/>
  <c r="D33" i="3"/>
  <c r="C33" i="3"/>
  <c r="H32" i="4"/>
  <c r="E32" i="4"/>
  <c r="L33" i="4"/>
  <c r="K33" i="4"/>
  <c r="B34" i="4"/>
  <c r="G33" i="4"/>
  <c r="D33" i="4"/>
  <c r="C33" i="4"/>
  <c r="F33" i="4"/>
  <c r="L36" i="2" l="1"/>
  <c r="J36" i="2"/>
  <c r="K36" i="2" s="1"/>
  <c r="E37" i="2"/>
  <c r="H37" i="2"/>
  <c r="G38" i="2"/>
  <c r="B39" i="2"/>
  <c r="C38" i="2"/>
  <c r="D38" i="2"/>
  <c r="F38" i="2"/>
  <c r="J32" i="4"/>
  <c r="B35" i="3"/>
  <c r="K34" i="3"/>
  <c r="L34" i="3"/>
  <c r="D34" i="3"/>
  <c r="C34" i="3"/>
  <c r="E33" i="3"/>
  <c r="H33" i="4"/>
  <c r="E33" i="4"/>
  <c r="B35" i="4"/>
  <c r="L34" i="4"/>
  <c r="K34" i="4"/>
  <c r="D34" i="4"/>
  <c r="G34" i="4"/>
  <c r="F34" i="4"/>
  <c r="C34" i="4"/>
  <c r="L37" i="2" l="1"/>
  <c r="E34" i="3"/>
  <c r="E38" i="2"/>
  <c r="J37" i="2"/>
  <c r="K37" i="2" s="1"/>
  <c r="H38" i="2"/>
  <c r="G39" i="2"/>
  <c r="F39" i="2"/>
  <c r="B40" i="2"/>
  <c r="D39" i="2"/>
  <c r="C39" i="2"/>
  <c r="J33" i="4"/>
  <c r="B36" i="3"/>
  <c r="D35" i="3"/>
  <c r="C35" i="3"/>
  <c r="H34" i="4"/>
  <c r="L35" i="4"/>
  <c r="K35" i="4"/>
  <c r="B36" i="4"/>
  <c r="G35" i="4"/>
  <c r="D35" i="4"/>
  <c r="F35" i="4"/>
  <c r="C35" i="4"/>
  <c r="E34" i="4"/>
  <c r="L38" i="2" l="1"/>
  <c r="E35" i="4"/>
  <c r="J38" i="2"/>
  <c r="K38" i="2" s="1"/>
  <c r="H39" i="2"/>
  <c r="F40" i="2"/>
  <c r="D40" i="2"/>
  <c r="B41" i="2"/>
  <c r="G40" i="2"/>
  <c r="C40" i="2"/>
  <c r="E39" i="2"/>
  <c r="B37" i="3"/>
  <c r="D36" i="3"/>
  <c r="C36" i="3"/>
  <c r="E35" i="3"/>
  <c r="J34" i="4"/>
  <c r="H35" i="4"/>
  <c r="B37" i="4"/>
  <c r="L36" i="4"/>
  <c r="D36" i="4"/>
  <c r="G36" i="4"/>
  <c r="F36" i="4"/>
  <c r="C36" i="4"/>
  <c r="J35" i="4" l="1"/>
  <c r="L39" i="2"/>
  <c r="J39" i="2"/>
  <c r="K39" i="2" s="1"/>
  <c r="E40" i="2"/>
  <c r="H40" i="2"/>
  <c r="C41" i="2"/>
  <c r="F41" i="2"/>
  <c r="D41" i="2"/>
  <c r="B42" i="2"/>
  <c r="G41" i="2"/>
  <c r="E36" i="3"/>
  <c r="B38" i="3"/>
  <c r="D37" i="3"/>
  <c r="C37" i="3"/>
  <c r="E36" i="4"/>
  <c r="H36" i="4"/>
  <c r="B38" i="4"/>
  <c r="G37" i="4"/>
  <c r="D37" i="4"/>
  <c r="C37" i="4"/>
  <c r="F37" i="4"/>
  <c r="L40" i="2" l="1"/>
  <c r="J40" i="2"/>
  <c r="K40" i="2" s="1"/>
  <c r="B43" i="2"/>
  <c r="D42" i="2"/>
  <c r="F42" i="2"/>
  <c r="G42" i="2"/>
  <c r="C42" i="2"/>
  <c r="E41" i="2"/>
  <c r="H41" i="2"/>
  <c r="E37" i="3"/>
  <c r="J36" i="4"/>
  <c r="K36" i="4" s="1"/>
  <c r="B39" i="3"/>
  <c r="D38" i="3"/>
  <c r="C38" i="3"/>
  <c r="H37" i="4"/>
  <c r="E37" i="4"/>
  <c r="B39" i="4"/>
  <c r="D38" i="4"/>
  <c r="G38" i="4"/>
  <c r="F38" i="4"/>
  <c r="C38" i="4"/>
  <c r="L37" i="4" l="1"/>
  <c r="L41" i="2"/>
  <c r="E42" i="2"/>
  <c r="J41" i="2"/>
  <c r="K41" i="2" s="1"/>
  <c r="C43" i="2"/>
  <c r="D43" i="2"/>
  <c r="B44" i="2"/>
  <c r="F43" i="2"/>
  <c r="G43" i="2"/>
  <c r="H42" i="2"/>
  <c r="E38" i="3"/>
  <c r="J37" i="4"/>
  <c r="L38" i="4" s="1"/>
  <c r="B40" i="3"/>
  <c r="C39" i="3"/>
  <c r="D39" i="3"/>
  <c r="H38" i="4"/>
  <c r="E38" i="4"/>
  <c r="B40" i="4"/>
  <c r="G39" i="4"/>
  <c r="F39" i="4"/>
  <c r="D39" i="4"/>
  <c r="C39" i="4"/>
  <c r="K37" i="4" l="1"/>
  <c r="L42" i="2"/>
  <c r="J42" i="2"/>
  <c r="K42" i="2" s="1"/>
  <c r="E43" i="2"/>
  <c r="H43" i="2"/>
  <c r="D44" i="2"/>
  <c r="F44" i="2"/>
  <c r="B45" i="2"/>
  <c r="G44" i="2"/>
  <c r="C44" i="2"/>
  <c r="J38" i="4"/>
  <c r="K38" i="4" s="1"/>
  <c r="E39" i="3"/>
  <c r="B41" i="3"/>
  <c r="C40" i="3"/>
  <c r="D40" i="3"/>
  <c r="E39" i="4"/>
  <c r="B41" i="4"/>
  <c r="G40" i="4"/>
  <c r="F40" i="4"/>
  <c r="D40" i="4"/>
  <c r="C40" i="4"/>
  <c r="H39" i="4"/>
  <c r="L39" i="4" l="1"/>
  <c r="L43" i="2"/>
  <c r="E44" i="2"/>
  <c r="J43" i="2"/>
  <c r="K43" i="2" s="1"/>
  <c r="H44" i="2"/>
  <c r="B46" i="2"/>
  <c r="D45" i="2"/>
  <c r="G45" i="2"/>
  <c r="C45" i="2"/>
  <c r="F45" i="2"/>
  <c r="B42" i="3"/>
  <c r="D41" i="3"/>
  <c r="C41" i="3"/>
  <c r="E40" i="3"/>
  <c r="J39" i="4"/>
  <c r="K39" i="4" s="1"/>
  <c r="E40" i="4"/>
  <c r="H40" i="4"/>
  <c r="B42" i="4"/>
  <c r="D41" i="4"/>
  <c r="F41" i="4"/>
  <c r="G41" i="4"/>
  <c r="C41" i="4"/>
  <c r="J44" i="2" l="1"/>
  <c r="L40" i="4"/>
  <c r="L44" i="2"/>
  <c r="K44" i="2"/>
  <c r="L45" i="2"/>
  <c r="E41" i="3"/>
  <c r="E45" i="2"/>
  <c r="H45" i="2"/>
  <c r="D46" i="2"/>
  <c r="B47" i="2"/>
  <c r="G46" i="2"/>
  <c r="C46" i="2"/>
  <c r="F46" i="2"/>
  <c r="J40" i="4"/>
  <c r="L41" i="4" s="1"/>
  <c r="C42" i="3"/>
  <c r="D42" i="3"/>
  <c r="B43" i="3"/>
  <c r="E41" i="4"/>
  <c r="H41" i="4"/>
  <c r="B43" i="4"/>
  <c r="G42" i="4"/>
  <c r="D42" i="4"/>
  <c r="F42" i="4"/>
  <c r="C42" i="4"/>
  <c r="K40" i="4" l="1"/>
  <c r="E42" i="4"/>
  <c r="J45" i="2"/>
  <c r="K45" i="2" s="1"/>
  <c r="E46" i="2"/>
  <c r="F47" i="2"/>
  <c r="G47" i="2"/>
  <c r="B48" i="2"/>
  <c r="C47" i="2"/>
  <c r="D47" i="2"/>
  <c r="H46" i="2"/>
  <c r="E42" i="3"/>
  <c r="B44" i="3"/>
  <c r="C43" i="3"/>
  <c r="D43" i="3"/>
  <c r="J41" i="4"/>
  <c r="K41" i="4" s="1"/>
  <c r="H42" i="4"/>
  <c r="B44" i="4"/>
  <c r="D43" i="4"/>
  <c r="G43" i="4"/>
  <c r="C43" i="4"/>
  <c r="F43" i="4"/>
  <c r="J42" i="4" l="1"/>
  <c r="L42" i="4"/>
  <c r="K42" i="4"/>
  <c r="L43" i="4"/>
  <c r="L46" i="2"/>
  <c r="E43" i="4"/>
  <c r="J46" i="2"/>
  <c r="D48" i="2"/>
  <c r="C48" i="2"/>
  <c r="B49" i="2"/>
  <c r="F48" i="2"/>
  <c r="G48" i="2"/>
  <c r="E47" i="2"/>
  <c r="H47" i="2"/>
  <c r="B45" i="3"/>
  <c r="D44" i="3"/>
  <c r="C44" i="3"/>
  <c r="E43" i="3"/>
  <c r="H43" i="4"/>
  <c r="B45" i="4"/>
  <c r="G44" i="4"/>
  <c r="D44" i="4"/>
  <c r="F44" i="4"/>
  <c r="C44" i="4"/>
  <c r="K46" i="2" l="1"/>
  <c r="L47" i="2"/>
  <c r="J43" i="4"/>
  <c r="K43" i="4" s="1"/>
  <c r="H44" i="4"/>
  <c r="E44" i="3"/>
  <c r="E44" i="4"/>
  <c r="E48" i="2"/>
  <c r="H48" i="2"/>
  <c r="B50" i="2"/>
  <c r="D49" i="2"/>
  <c r="G49" i="2"/>
  <c r="C49" i="2"/>
  <c r="F49" i="2"/>
  <c r="J47" i="2"/>
  <c r="K47" i="2" s="1"/>
  <c r="B46" i="3"/>
  <c r="C45" i="3"/>
  <c r="D45" i="3"/>
  <c r="B46" i="4"/>
  <c r="D45" i="4"/>
  <c r="C45" i="4"/>
  <c r="F45" i="4"/>
  <c r="G45" i="4"/>
  <c r="L44" i="4" l="1"/>
  <c r="L48" i="2"/>
  <c r="J44" i="4"/>
  <c r="K44" i="4" s="1"/>
  <c r="E49" i="2"/>
  <c r="J48" i="2"/>
  <c r="F50" i="2"/>
  <c r="C50" i="2"/>
  <c r="G50" i="2"/>
  <c r="B51" i="2"/>
  <c r="D50" i="2"/>
  <c r="H49" i="2"/>
  <c r="B47" i="3"/>
  <c r="C46" i="3"/>
  <c r="D46" i="3"/>
  <c r="E45" i="3"/>
  <c r="H45" i="4"/>
  <c r="B47" i="4"/>
  <c r="D46" i="4"/>
  <c r="F46" i="4"/>
  <c r="G46" i="4"/>
  <c r="C46" i="4"/>
  <c r="E45" i="4"/>
  <c r="L45" i="4" l="1"/>
  <c r="K48" i="2"/>
  <c r="L49" i="2"/>
  <c r="J49" i="2"/>
  <c r="E50" i="2"/>
  <c r="H50" i="2"/>
  <c r="B52" i="2"/>
  <c r="F51" i="2"/>
  <c r="D51" i="2"/>
  <c r="C51" i="2"/>
  <c r="G51" i="2"/>
  <c r="D47" i="3"/>
  <c r="B48" i="3"/>
  <c r="C47" i="3"/>
  <c r="J45" i="4"/>
  <c r="L46" i="4" s="1"/>
  <c r="E46" i="3"/>
  <c r="E46" i="4"/>
  <c r="B48" i="4"/>
  <c r="D47" i="4"/>
  <c r="G47" i="4"/>
  <c r="C47" i="4"/>
  <c r="F47" i="4"/>
  <c r="H46" i="4"/>
  <c r="E47" i="4" l="1"/>
  <c r="K45" i="4"/>
  <c r="K49" i="2"/>
  <c r="L50" i="2"/>
  <c r="E47" i="3"/>
  <c r="J50" i="2"/>
  <c r="E51" i="2"/>
  <c r="B53" i="2"/>
  <c r="D52" i="2"/>
  <c r="G52" i="2"/>
  <c r="C52" i="2"/>
  <c r="F52" i="2"/>
  <c r="H51" i="2"/>
  <c r="J46" i="4"/>
  <c r="K46" i="4" s="1"/>
  <c r="B49" i="3"/>
  <c r="D48" i="3"/>
  <c r="C48" i="3"/>
  <c r="H47" i="4"/>
  <c r="B49" i="4"/>
  <c r="G48" i="4"/>
  <c r="C48" i="4"/>
  <c r="D48" i="4"/>
  <c r="F48" i="4"/>
  <c r="J47" i="4" l="1"/>
  <c r="J51" i="2"/>
  <c r="L47" i="4"/>
  <c r="K47" i="4"/>
  <c r="L48" i="4"/>
  <c r="K51" i="2"/>
  <c r="L51" i="2"/>
  <c r="E48" i="3"/>
  <c r="E52" i="2"/>
  <c r="K50" i="2"/>
  <c r="L52" i="2"/>
  <c r="D53" i="2"/>
  <c r="G53" i="2"/>
  <c r="B54" i="2"/>
  <c r="F53" i="2"/>
  <c r="C53" i="2"/>
  <c r="H52" i="2"/>
  <c r="C49" i="3"/>
  <c r="B50" i="3"/>
  <c r="D49" i="3"/>
  <c r="H48" i="4"/>
  <c r="B50" i="4"/>
  <c r="D49" i="4"/>
  <c r="G49" i="4"/>
  <c r="C49" i="4"/>
  <c r="F49" i="4"/>
  <c r="E48" i="4"/>
  <c r="J48" i="4" l="1"/>
  <c r="L49" i="4"/>
  <c r="K48" i="4"/>
  <c r="J52" i="2"/>
  <c r="K52" i="2" s="1"/>
  <c r="E53" i="2"/>
  <c r="E49" i="4"/>
  <c r="H53" i="2"/>
  <c r="L53" i="2"/>
  <c r="C54" i="2"/>
  <c r="B55" i="2"/>
  <c r="G54" i="2"/>
  <c r="D54" i="2"/>
  <c r="F54" i="2"/>
  <c r="E49" i="3"/>
  <c r="C50" i="3"/>
  <c r="B51" i="3"/>
  <c r="D50" i="3"/>
  <c r="H49" i="4"/>
  <c r="B51" i="4"/>
  <c r="D50" i="4"/>
  <c r="C50" i="4"/>
  <c r="G50" i="4"/>
  <c r="F50" i="4"/>
  <c r="J53" i="2" l="1"/>
  <c r="J49" i="4"/>
  <c r="K53" i="2"/>
  <c r="H54" i="2"/>
  <c r="F55" i="2"/>
  <c r="C55" i="2"/>
  <c r="G55" i="2"/>
  <c r="D55" i="2"/>
  <c r="B56" i="2"/>
  <c r="E54" i="2"/>
  <c r="B52" i="3"/>
  <c r="C51" i="3"/>
  <c r="D51" i="3"/>
  <c r="E50" i="3"/>
  <c r="H50" i="4"/>
  <c r="E50" i="4"/>
  <c r="B52" i="4"/>
  <c r="D51" i="4"/>
  <c r="G51" i="4"/>
  <c r="C51" i="4"/>
  <c r="F51" i="4"/>
  <c r="L50" i="4" l="1"/>
  <c r="K49" i="4"/>
  <c r="L54" i="2"/>
  <c r="E51" i="4"/>
  <c r="J54" i="2"/>
  <c r="C56" i="2"/>
  <c r="F56" i="2"/>
  <c r="B57" i="2"/>
  <c r="D56" i="2"/>
  <c r="G56" i="2"/>
  <c r="H55" i="2"/>
  <c r="E55" i="2"/>
  <c r="E51" i="3"/>
  <c r="B53" i="3"/>
  <c r="C52" i="3"/>
  <c r="D52" i="3"/>
  <c r="H51" i="4"/>
  <c r="J50" i="4"/>
  <c r="B53" i="4"/>
  <c r="G52" i="4"/>
  <c r="C52" i="4"/>
  <c r="D52" i="4"/>
  <c r="F52" i="4"/>
  <c r="K50" i="4" l="1"/>
  <c r="L51" i="4"/>
  <c r="J51" i="4"/>
  <c r="L52" i="4" s="1"/>
  <c r="K54" i="2"/>
  <c r="L55" i="2"/>
  <c r="J55" i="2"/>
  <c r="H56" i="2"/>
  <c r="F57" i="2"/>
  <c r="B58" i="2"/>
  <c r="C57" i="2"/>
  <c r="D57" i="2"/>
  <c r="G57" i="2"/>
  <c r="E56" i="2"/>
  <c r="E52" i="3"/>
  <c r="B54" i="3"/>
  <c r="D53" i="3"/>
  <c r="C53" i="3"/>
  <c r="H52" i="4"/>
  <c r="B54" i="4"/>
  <c r="G53" i="4"/>
  <c r="D53" i="4"/>
  <c r="C53" i="4"/>
  <c r="F53" i="4"/>
  <c r="E52" i="4"/>
  <c r="K51" i="4" l="1"/>
  <c r="L56" i="2"/>
  <c r="K55" i="2"/>
  <c r="E57" i="2"/>
  <c r="B59" i="2"/>
  <c r="G58" i="2"/>
  <c r="F58" i="2"/>
  <c r="C58" i="2"/>
  <c r="D58" i="2"/>
  <c r="J56" i="2"/>
  <c r="K56" i="2" s="1"/>
  <c r="H57" i="2"/>
  <c r="D54" i="3"/>
  <c r="B55" i="3"/>
  <c r="C54" i="3"/>
  <c r="E53" i="3"/>
  <c r="J52" i="4"/>
  <c r="K52" i="4" s="1"/>
  <c r="E53" i="4"/>
  <c r="H53" i="4"/>
  <c r="B55" i="4"/>
  <c r="G54" i="4"/>
  <c r="D54" i="4"/>
  <c r="C54" i="4"/>
  <c r="F54" i="4"/>
  <c r="J57" i="2" l="1"/>
  <c r="K57" i="2"/>
  <c r="L57" i="2"/>
  <c r="H58" i="2"/>
  <c r="F59" i="2"/>
  <c r="D59" i="2"/>
  <c r="B60" i="2"/>
  <c r="G59" i="2"/>
  <c r="C59" i="2"/>
  <c r="E58" i="2"/>
  <c r="L53" i="4"/>
  <c r="E54" i="3"/>
  <c r="B56" i="3"/>
  <c r="C55" i="3"/>
  <c r="E54" i="4"/>
  <c r="H54" i="4"/>
  <c r="J53" i="4"/>
  <c r="K53" i="4" s="1"/>
  <c r="B56" i="4"/>
  <c r="D55" i="4"/>
  <c r="C55" i="4"/>
  <c r="G55" i="4"/>
  <c r="F55" i="4"/>
  <c r="J58" i="2" l="1"/>
  <c r="L58" i="2"/>
  <c r="L59" i="2"/>
  <c r="K58" i="2"/>
  <c r="E59" i="2"/>
  <c r="H59" i="2"/>
  <c r="K60" i="2"/>
  <c r="L60" i="2"/>
  <c r="C60" i="2"/>
  <c r="B61" i="2"/>
  <c r="G60" i="2"/>
  <c r="F60" i="2"/>
  <c r="D60" i="2"/>
  <c r="L54" i="4"/>
  <c r="J54" i="4"/>
  <c r="C56" i="3"/>
  <c r="B57" i="3"/>
  <c r="E55" i="4"/>
  <c r="B57" i="4"/>
  <c r="G56" i="4"/>
  <c r="C56" i="4"/>
  <c r="D56" i="4"/>
  <c r="F56" i="4"/>
  <c r="H55" i="4"/>
  <c r="J59" i="2" l="1"/>
  <c r="H60" i="2"/>
  <c r="G61" i="2"/>
  <c r="D61" i="2"/>
  <c r="B62" i="2"/>
  <c r="K61" i="2"/>
  <c r="L61" i="2"/>
  <c r="C61" i="2"/>
  <c r="F61" i="2"/>
  <c r="E60" i="2"/>
  <c r="K54" i="4"/>
  <c r="L55" i="4"/>
  <c r="J55" i="4"/>
  <c r="B58" i="3"/>
  <c r="C57" i="3"/>
  <c r="H56" i="4"/>
  <c r="B58" i="4"/>
  <c r="D57" i="4"/>
  <c r="G57" i="4"/>
  <c r="C57" i="4"/>
  <c r="F57" i="4"/>
  <c r="E56" i="4"/>
  <c r="K59" i="2" l="1"/>
  <c r="H61" i="2"/>
  <c r="L56" i="4"/>
  <c r="J60" i="2"/>
  <c r="E61" i="2"/>
  <c r="L62" i="2"/>
  <c r="B63" i="2"/>
  <c r="D62" i="2"/>
  <c r="F62" i="2"/>
  <c r="K62" i="2"/>
  <c r="G62" i="2"/>
  <c r="C62" i="2"/>
  <c r="K55" i="4"/>
  <c r="E57" i="4"/>
  <c r="B59" i="3"/>
  <c r="C58" i="3"/>
  <c r="J56" i="4"/>
  <c r="K56" i="4" s="1"/>
  <c r="H57" i="4"/>
  <c r="B59" i="4"/>
  <c r="G58" i="4"/>
  <c r="C58" i="4"/>
  <c r="D58" i="4"/>
  <c r="F58" i="4"/>
  <c r="J61" i="2" l="1"/>
  <c r="L57" i="4"/>
  <c r="E62" i="2"/>
  <c r="G63" i="2"/>
  <c r="K63" i="2"/>
  <c r="C63" i="2"/>
  <c r="B64" i="2"/>
  <c r="L63" i="2"/>
  <c r="D63" i="2"/>
  <c r="F63" i="2"/>
  <c r="H62" i="2"/>
  <c r="J57" i="4"/>
  <c r="C59" i="3"/>
  <c r="B60" i="3"/>
  <c r="H58" i="4"/>
  <c r="E58" i="4"/>
  <c r="B60" i="4"/>
  <c r="G59" i="4"/>
  <c r="D59" i="4"/>
  <c r="C59" i="4"/>
  <c r="F59" i="4"/>
  <c r="J62" i="2" l="1"/>
  <c r="K57" i="4"/>
  <c r="L58" i="4"/>
  <c r="H63" i="2"/>
  <c r="E63" i="2"/>
  <c r="B65" i="2"/>
  <c r="C64" i="2"/>
  <c r="F64" i="2"/>
  <c r="L64" i="2"/>
  <c r="D64" i="2"/>
  <c r="K64" i="2"/>
  <c r="G64" i="2"/>
  <c r="C60" i="3"/>
  <c r="B61" i="3"/>
  <c r="L60" i="3"/>
  <c r="K60" i="3"/>
  <c r="E59" i="4"/>
  <c r="J58" i="4"/>
  <c r="L59" i="4" s="1"/>
  <c r="H59" i="4"/>
  <c r="L60" i="4"/>
  <c r="K60" i="4"/>
  <c r="B61" i="4"/>
  <c r="D60" i="4"/>
  <c r="G60" i="4"/>
  <c r="C60" i="4"/>
  <c r="F60" i="4"/>
  <c r="K58" i="4" l="1"/>
  <c r="J63" i="2"/>
  <c r="E64" i="2"/>
  <c r="F65" i="2"/>
  <c r="C65" i="2"/>
  <c r="K65" i="2"/>
  <c r="L65" i="2"/>
  <c r="D65" i="2"/>
  <c r="G65" i="2"/>
  <c r="B66" i="2"/>
  <c r="H64" i="2"/>
  <c r="H60" i="4"/>
  <c r="J59" i="4"/>
  <c r="K59" i="4" s="1"/>
  <c r="L61" i="3"/>
  <c r="B62" i="3"/>
  <c r="C61" i="3"/>
  <c r="K61" i="3"/>
  <c r="E60" i="4"/>
  <c r="B62" i="4"/>
  <c r="L61" i="4"/>
  <c r="K61" i="4"/>
  <c r="G61" i="4"/>
  <c r="C61" i="4"/>
  <c r="D61" i="4"/>
  <c r="F61" i="4"/>
  <c r="J64" i="2" l="1"/>
  <c r="H65" i="2"/>
  <c r="E65" i="2"/>
  <c r="C66" i="2"/>
  <c r="K66" i="2"/>
  <c r="L66" i="2"/>
  <c r="F66" i="2"/>
  <c r="D66" i="2"/>
  <c r="G66" i="2"/>
  <c r="B67" i="2"/>
  <c r="J60" i="4"/>
  <c r="L62" i="3"/>
  <c r="B63" i="3"/>
  <c r="C62" i="3"/>
  <c r="K62" i="3"/>
  <c r="H61" i="4"/>
  <c r="L62" i="4"/>
  <c r="B63" i="4"/>
  <c r="K62" i="4"/>
  <c r="G62" i="4"/>
  <c r="C62" i="4"/>
  <c r="D62" i="4"/>
  <c r="F62" i="4"/>
  <c r="E61" i="4"/>
  <c r="J65" i="2" l="1"/>
  <c r="G67" i="2"/>
  <c r="L67" i="2"/>
  <c r="K67" i="2"/>
  <c r="D67" i="2"/>
  <c r="F67" i="2"/>
  <c r="B68" i="2"/>
  <c r="C67" i="2"/>
  <c r="E66" i="2"/>
  <c r="H66" i="2"/>
  <c r="J61" i="4"/>
  <c r="L63" i="3"/>
  <c r="B64" i="3"/>
  <c r="C63" i="3"/>
  <c r="K63" i="3"/>
  <c r="H62" i="4"/>
  <c r="E62" i="4"/>
  <c r="B64" i="4"/>
  <c r="L63" i="4"/>
  <c r="K63" i="4"/>
  <c r="G63" i="4"/>
  <c r="D63" i="4"/>
  <c r="C63" i="4"/>
  <c r="F63" i="4"/>
  <c r="H67" i="2" l="1"/>
  <c r="J66" i="2"/>
  <c r="E67" i="2"/>
  <c r="B69" i="2"/>
  <c r="F68" i="2"/>
  <c r="C68" i="2"/>
  <c r="K68" i="2"/>
  <c r="G68" i="2"/>
  <c r="D68" i="2"/>
  <c r="L68" i="2"/>
  <c r="K64" i="3"/>
  <c r="B65" i="3"/>
  <c r="L64" i="3"/>
  <c r="C64" i="3"/>
  <c r="J62" i="4"/>
  <c r="E63" i="4"/>
  <c r="L64" i="4"/>
  <c r="K64" i="4"/>
  <c r="B65" i="4"/>
  <c r="G64" i="4"/>
  <c r="C64" i="4"/>
  <c r="D64" i="4"/>
  <c r="F64" i="4"/>
  <c r="H63" i="4"/>
  <c r="J67" i="2" l="1"/>
  <c r="H68" i="2"/>
  <c r="L69" i="2"/>
  <c r="B70" i="2"/>
  <c r="D69" i="2"/>
  <c r="F69" i="2"/>
  <c r="G69" i="2"/>
  <c r="K69" i="2"/>
  <c r="C69" i="2"/>
  <c r="E68" i="2"/>
  <c r="L65" i="3"/>
  <c r="B66" i="3"/>
  <c r="K65" i="3"/>
  <c r="C65" i="3"/>
  <c r="J63" i="4"/>
  <c r="H64" i="4"/>
  <c r="B66" i="4"/>
  <c r="L65" i="4"/>
  <c r="K65" i="4"/>
  <c r="G65" i="4"/>
  <c r="C65" i="4"/>
  <c r="D65" i="4"/>
  <c r="F65" i="4"/>
  <c r="E64" i="4"/>
  <c r="J68" i="2" l="1"/>
  <c r="E69" i="2"/>
  <c r="H69" i="2"/>
  <c r="G70" i="2"/>
  <c r="F70" i="2"/>
  <c r="L70" i="2"/>
  <c r="D70" i="2"/>
  <c r="K70" i="2"/>
  <c r="B71" i="2"/>
  <c r="C70" i="2"/>
  <c r="J64" i="4"/>
  <c r="L66" i="3"/>
  <c r="B67" i="3"/>
  <c r="C66" i="3"/>
  <c r="K66" i="3"/>
  <c r="H65" i="4"/>
  <c r="L66" i="4"/>
  <c r="B67" i="4"/>
  <c r="K66" i="4"/>
  <c r="G66" i="4"/>
  <c r="D66" i="4"/>
  <c r="C66" i="4"/>
  <c r="F66" i="4"/>
  <c r="E65" i="4"/>
  <c r="J65" i="4" s="1"/>
  <c r="J69" i="2" l="1"/>
  <c r="H70" i="2"/>
  <c r="E70" i="2"/>
  <c r="B72" i="2"/>
  <c r="L71" i="2"/>
  <c r="G71" i="2"/>
  <c r="D71" i="2"/>
  <c r="F71" i="2"/>
  <c r="C71" i="2"/>
  <c r="K71" i="2"/>
  <c r="L67" i="3"/>
  <c r="B68" i="3"/>
  <c r="C67" i="3"/>
  <c r="K67" i="3"/>
  <c r="H66" i="4"/>
  <c r="E66" i="4"/>
  <c r="L67" i="4"/>
  <c r="K67" i="4"/>
  <c r="B68" i="4"/>
  <c r="D67" i="4"/>
  <c r="G67" i="4"/>
  <c r="C67" i="4"/>
  <c r="F67" i="4"/>
  <c r="H71" i="2" l="1"/>
  <c r="J70" i="2"/>
  <c r="E71" i="2"/>
  <c r="G72" i="2"/>
  <c r="D72" i="2"/>
  <c r="B73" i="2"/>
  <c r="F72" i="2"/>
  <c r="L72" i="2"/>
  <c r="K72" i="2"/>
  <c r="C72" i="2"/>
  <c r="J66" i="4"/>
  <c r="E67" i="4"/>
  <c r="B69" i="3"/>
  <c r="L68" i="3"/>
  <c r="C68" i="3"/>
  <c r="K68" i="3"/>
  <c r="H67" i="4"/>
  <c r="L68" i="4"/>
  <c r="K68" i="4"/>
  <c r="B69" i="4"/>
  <c r="D68" i="4"/>
  <c r="C68" i="4"/>
  <c r="G68" i="4"/>
  <c r="F68" i="4"/>
  <c r="J71" i="2" l="1"/>
  <c r="H72" i="2"/>
  <c r="L73" i="2"/>
  <c r="D73" i="2"/>
  <c r="F73" i="2"/>
  <c r="C73" i="2"/>
  <c r="B74" i="2"/>
  <c r="K73" i="2"/>
  <c r="G73" i="2"/>
  <c r="E72" i="2"/>
  <c r="J67" i="4"/>
  <c r="K69" i="3"/>
  <c r="C69" i="3"/>
  <c r="L69" i="3"/>
  <c r="B70" i="3"/>
  <c r="E68" i="4"/>
  <c r="H68" i="4"/>
  <c r="L69" i="4"/>
  <c r="K69" i="4"/>
  <c r="B70" i="4"/>
  <c r="G69" i="4"/>
  <c r="D69" i="4"/>
  <c r="C69" i="4"/>
  <c r="F69" i="4"/>
  <c r="J72" i="2" l="1"/>
  <c r="E73" i="2"/>
  <c r="G74" i="2"/>
  <c r="F74" i="2"/>
  <c r="K74" i="2"/>
  <c r="B75" i="2"/>
  <c r="L74" i="2"/>
  <c r="C74" i="2"/>
  <c r="D74" i="2"/>
  <c r="H73" i="2"/>
  <c r="L70" i="3"/>
  <c r="B71" i="3"/>
  <c r="K70" i="3"/>
  <c r="C70" i="3"/>
  <c r="E69" i="4"/>
  <c r="J68" i="4"/>
  <c r="H69" i="4"/>
  <c r="K70" i="4"/>
  <c r="L70" i="4"/>
  <c r="B71" i="4"/>
  <c r="G70" i="4"/>
  <c r="C70" i="4"/>
  <c r="D70" i="4"/>
  <c r="F70" i="4"/>
  <c r="J73" i="2" l="1"/>
  <c r="E74" i="2"/>
  <c r="H74" i="2"/>
  <c r="L75" i="2"/>
  <c r="D75" i="2"/>
  <c r="F75" i="2"/>
  <c r="K75" i="2"/>
  <c r="C75" i="2"/>
  <c r="G75" i="2"/>
  <c r="B76" i="2"/>
  <c r="K71" i="3"/>
  <c r="L71" i="3"/>
  <c r="B72" i="3"/>
  <c r="C71" i="3"/>
  <c r="J69" i="4"/>
  <c r="H70" i="4"/>
  <c r="B72" i="4"/>
  <c r="L71" i="4"/>
  <c r="K71" i="4"/>
  <c r="G71" i="4"/>
  <c r="C71" i="4"/>
  <c r="D71" i="4"/>
  <c r="F71" i="4"/>
  <c r="E70" i="4"/>
  <c r="J74" i="2" l="1"/>
  <c r="C76" i="2"/>
  <c r="B77" i="2"/>
  <c r="G76" i="2"/>
  <c r="D76" i="2"/>
  <c r="L76" i="2"/>
  <c r="F76" i="2"/>
  <c r="K76" i="2"/>
  <c r="E75" i="2"/>
  <c r="H75" i="2"/>
  <c r="C72" i="3"/>
  <c r="B73" i="3"/>
  <c r="L72" i="3"/>
  <c r="K72" i="3"/>
  <c r="J70" i="4"/>
  <c r="H71" i="4"/>
  <c r="B73" i="4"/>
  <c r="L72" i="4"/>
  <c r="K72" i="4"/>
  <c r="G72" i="4"/>
  <c r="D72" i="4"/>
  <c r="C72" i="4"/>
  <c r="F72" i="4"/>
  <c r="E71" i="4"/>
  <c r="J71" i="4" l="1"/>
  <c r="H76" i="2"/>
  <c r="J75" i="2"/>
  <c r="E76" i="2"/>
  <c r="D77" i="2"/>
  <c r="F77" i="2"/>
  <c r="K77" i="2"/>
  <c r="B78" i="2"/>
  <c r="L77" i="2"/>
  <c r="C77" i="2"/>
  <c r="G77" i="2"/>
  <c r="E72" i="4"/>
  <c r="B74" i="3"/>
  <c r="K73" i="3"/>
  <c r="C73" i="3"/>
  <c r="L73" i="3"/>
  <c r="H72" i="4"/>
  <c r="B74" i="4"/>
  <c r="L73" i="4"/>
  <c r="K73" i="4"/>
  <c r="G73" i="4"/>
  <c r="D73" i="4"/>
  <c r="C73" i="4"/>
  <c r="F73" i="4"/>
  <c r="J76" i="2" l="1"/>
  <c r="E77" i="2"/>
  <c r="J72" i="4"/>
  <c r="H77" i="2"/>
  <c r="C78" i="2"/>
  <c r="F78" i="2"/>
  <c r="B79" i="2"/>
  <c r="D78" i="2"/>
  <c r="L78" i="2"/>
  <c r="G78" i="2"/>
  <c r="K78" i="2"/>
  <c r="K74" i="3"/>
  <c r="C74" i="3"/>
  <c r="L74" i="3"/>
  <c r="B75" i="3"/>
  <c r="H73" i="4"/>
  <c r="E73" i="4"/>
  <c r="L74" i="4"/>
  <c r="B75" i="4"/>
  <c r="K74" i="4"/>
  <c r="G74" i="4"/>
  <c r="C74" i="4"/>
  <c r="D74" i="4"/>
  <c r="F74" i="4"/>
  <c r="J77" i="2" l="1"/>
  <c r="E78" i="2"/>
  <c r="C79" i="2"/>
  <c r="D79" i="2"/>
  <c r="K79" i="2"/>
  <c r="F79" i="2"/>
  <c r="L79" i="2"/>
  <c r="B80" i="2"/>
  <c r="G79" i="2"/>
  <c r="H78" i="2"/>
  <c r="J73" i="4"/>
  <c r="L75" i="3"/>
  <c r="B76" i="3"/>
  <c r="K75" i="3"/>
  <c r="C75" i="3"/>
  <c r="H74" i="4"/>
  <c r="E74" i="4"/>
  <c r="L75" i="4"/>
  <c r="K75" i="4"/>
  <c r="B76" i="4"/>
  <c r="D75" i="4"/>
  <c r="G75" i="4"/>
  <c r="C75" i="4"/>
  <c r="F75" i="4"/>
  <c r="J78" i="2" l="1"/>
  <c r="H75" i="4"/>
  <c r="H79" i="2"/>
  <c r="L80" i="2"/>
  <c r="C80" i="2"/>
  <c r="F80" i="2"/>
  <c r="D80" i="2"/>
  <c r="B81" i="2"/>
  <c r="K80" i="2"/>
  <c r="G80" i="2"/>
  <c r="E79" i="2"/>
  <c r="J74" i="4"/>
  <c r="K76" i="3"/>
  <c r="B77" i="3"/>
  <c r="C76" i="3"/>
  <c r="L76" i="3"/>
  <c r="E75" i="4"/>
  <c r="L76" i="4"/>
  <c r="K76" i="4"/>
  <c r="B77" i="4"/>
  <c r="D76" i="4"/>
  <c r="C76" i="4"/>
  <c r="G76" i="4"/>
  <c r="F76" i="4"/>
  <c r="J79" i="2" l="1"/>
  <c r="J75" i="4"/>
  <c r="B82" i="2"/>
  <c r="G81" i="2"/>
  <c r="C81" i="2"/>
  <c r="F81" i="2"/>
  <c r="K81" i="2"/>
  <c r="L81" i="2"/>
  <c r="D81" i="2"/>
  <c r="H80" i="2"/>
  <c r="E80" i="2"/>
  <c r="B78" i="3"/>
  <c r="K77" i="3"/>
  <c r="L77" i="3"/>
  <c r="C77" i="3"/>
  <c r="H76" i="4"/>
  <c r="E76" i="4"/>
  <c r="B78" i="4"/>
  <c r="L77" i="4"/>
  <c r="K77" i="4"/>
  <c r="G77" i="4"/>
  <c r="D77" i="4"/>
  <c r="C77" i="4"/>
  <c r="F77" i="4"/>
  <c r="J80" i="2" l="1"/>
  <c r="H81" i="2"/>
  <c r="D82" i="2"/>
  <c r="K82" i="2"/>
  <c r="G82" i="2"/>
  <c r="B83" i="2"/>
  <c r="F82" i="2"/>
  <c r="L82" i="2"/>
  <c r="C82" i="2"/>
  <c r="E81" i="2"/>
  <c r="K78" i="3"/>
  <c r="C78" i="3"/>
  <c r="L78" i="3"/>
  <c r="B79" i="3"/>
  <c r="E77" i="4"/>
  <c r="H77" i="4"/>
  <c r="J76" i="4"/>
  <c r="L78" i="4"/>
  <c r="B79" i="4"/>
  <c r="K78" i="4"/>
  <c r="G78" i="4"/>
  <c r="C78" i="4"/>
  <c r="D78" i="4"/>
  <c r="F78" i="4"/>
  <c r="J81" i="2" l="1"/>
  <c r="E82" i="2"/>
  <c r="H82" i="2"/>
  <c r="B84" i="2"/>
  <c r="G83" i="2"/>
  <c r="C83" i="2"/>
  <c r="F83" i="2"/>
  <c r="L83" i="2"/>
  <c r="D83" i="2"/>
  <c r="K83" i="2"/>
  <c r="J77" i="4"/>
  <c r="L79" i="3"/>
  <c r="B80" i="3"/>
  <c r="C79" i="3"/>
  <c r="K79" i="3"/>
  <c r="H78" i="4"/>
  <c r="E78" i="4"/>
  <c r="L79" i="4"/>
  <c r="K79" i="4"/>
  <c r="B80" i="4"/>
  <c r="D79" i="4"/>
  <c r="G79" i="4"/>
  <c r="C79" i="4"/>
  <c r="F79" i="4"/>
  <c r="J82" i="2" l="1"/>
  <c r="H83" i="2"/>
  <c r="B85" i="2"/>
  <c r="K84" i="2"/>
  <c r="C84" i="2"/>
  <c r="L84" i="2"/>
  <c r="D84" i="2"/>
  <c r="F84" i="2"/>
  <c r="G84" i="2"/>
  <c r="E83" i="2"/>
  <c r="E79" i="4"/>
  <c r="J78" i="4"/>
  <c r="B81" i="3"/>
  <c r="L80" i="3"/>
  <c r="C80" i="3"/>
  <c r="K80" i="3"/>
  <c r="H79" i="4"/>
  <c r="B81" i="4"/>
  <c r="L80" i="4"/>
  <c r="K80" i="4"/>
  <c r="G80" i="4"/>
  <c r="C80" i="4"/>
  <c r="D80" i="4"/>
  <c r="F80" i="4"/>
  <c r="J83" i="2" l="1"/>
  <c r="H84" i="2"/>
  <c r="L85" i="2"/>
  <c r="G85" i="2"/>
  <c r="F85" i="2"/>
  <c r="B86" i="2"/>
  <c r="D85" i="2"/>
  <c r="K85" i="2"/>
  <c r="C85" i="2"/>
  <c r="E84" i="2"/>
  <c r="J79" i="4"/>
  <c r="L81" i="3"/>
  <c r="B82" i="3"/>
  <c r="K81" i="3"/>
  <c r="C81" i="3"/>
  <c r="H80" i="4"/>
  <c r="L81" i="4"/>
  <c r="K81" i="4"/>
  <c r="B82" i="4"/>
  <c r="G81" i="4"/>
  <c r="C81" i="4"/>
  <c r="D81" i="4"/>
  <c r="F81" i="4"/>
  <c r="E80" i="4"/>
  <c r="H85" i="2" l="1"/>
  <c r="E85" i="2"/>
  <c r="L86" i="2"/>
  <c r="F86" i="2"/>
  <c r="D86" i="2"/>
  <c r="B87" i="2"/>
  <c r="C86" i="2"/>
  <c r="G86" i="2"/>
  <c r="K86" i="2"/>
  <c r="J84" i="2"/>
  <c r="J80" i="4"/>
  <c r="K82" i="3"/>
  <c r="L82" i="3"/>
  <c r="B83" i="3"/>
  <c r="C82" i="3"/>
  <c r="H81" i="4"/>
  <c r="K82" i="4"/>
  <c r="L82" i="4"/>
  <c r="B83" i="4"/>
  <c r="D82" i="4"/>
  <c r="G82" i="4"/>
  <c r="C82" i="4"/>
  <c r="F82" i="4"/>
  <c r="E81" i="4"/>
  <c r="J85" i="2" l="1"/>
  <c r="E86" i="2"/>
  <c r="K87" i="2"/>
  <c r="D87" i="2"/>
  <c r="F87" i="2"/>
  <c r="C87" i="2"/>
  <c r="B88" i="2"/>
  <c r="L87" i="2"/>
  <c r="G87" i="2"/>
  <c r="H86" i="2"/>
  <c r="H82" i="4"/>
  <c r="E82" i="4"/>
  <c r="L83" i="3"/>
  <c r="B84" i="3"/>
  <c r="C83" i="3"/>
  <c r="K83" i="3"/>
  <c r="J81" i="4"/>
  <c r="B84" i="4"/>
  <c r="L83" i="4"/>
  <c r="K83" i="4"/>
  <c r="G83" i="4"/>
  <c r="C83" i="4"/>
  <c r="D83" i="4"/>
  <c r="F83" i="4"/>
  <c r="J86" i="2" l="1"/>
  <c r="E87" i="2"/>
  <c r="J82" i="4"/>
  <c r="B89" i="2"/>
  <c r="F88" i="2"/>
  <c r="G88" i="2"/>
  <c r="K88" i="2"/>
  <c r="C88" i="2"/>
  <c r="D88" i="2"/>
  <c r="L88" i="2"/>
  <c r="H87" i="2"/>
  <c r="K84" i="3"/>
  <c r="B85" i="3"/>
  <c r="L84" i="3"/>
  <c r="C84" i="3"/>
  <c r="H83" i="4"/>
  <c r="L84" i="4"/>
  <c r="K84" i="4"/>
  <c r="B85" i="4"/>
  <c r="G84" i="4"/>
  <c r="D84" i="4"/>
  <c r="C84" i="4"/>
  <c r="F84" i="4"/>
  <c r="E83" i="4"/>
  <c r="J83" i="4" l="1"/>
  <c r="J87" i="2"/>
  <c r="H88" i="2"/>
  <c r="G89" i="2"/>
  <c r="F89" i="2"/>
  <c r="L89" i="2"/>
  <c r="D89" i="2"/>
  <c r="B90" i="2"/>
  <c r="K89" i="2"/>
  <c r="C89" i="2"/>
  <c r="E88" i="2"/>
  <c r="L85" i="3"/>
  <c r="B86" i="3"/>
  <c r="C85" i="3"/>
  <c r="K85" i="3"/>
  <c r="E84" i="4"/>
  <c r="H84" i="4"/>
  <c r="B86" i="4"/>
  <c r="L85" i="4"/>
  <c r="K85" i="4"/>
  <c r="D85" i="4"/>
  <c r="C85" i="4"/>
  <c r="G85" i="4"/>
  <c r="F85" i="4"/>
  <c r="J88" i="2" l="1"/>
  <c r="E89" i="2"/>
  <c r="H89" i="2"/>
  <c r="L90" i="2"/>
  <c r="K90" i="2"/>
  <c r="G90" i="2"/>
  <c r="D90" i="2"/>
  <c r="F90" i="2"/>
  <c r="B91" i="2"/>
  <c r="C90" i="2"/>
  <c r="J84" i="4"/>
  <c r="L86" i="3"/>
  <c r="B87" i="3"/>
  <c r="K86" i="3"/>
  <c r="C86" i="3"/>
  <c r="H85" i="4"/>
  <c r="L86" i="4"/>
  <c r="B87" i="4"/>
  <c r="K86" i="4"/>
  <c r="G86" i="4"/>
  <c r="D86" i="4"/>
  <c r="C86" i="4"/>
  <c r="F86" i="4"/>
  <c r="E85" i="4"/>
  <c r="J85" i="4" s="1"/>
  <c r="H90" i="2" l="1"/>
  <c r="J89" i="2"/>
  <c r="E90" i="2"/>
  <c r="B92" i="2"/>
  <c r="L91" i="2"/>
  <c r="K91" i="2"/>
  <c r="D91" i="2"/>
  <c r="F91" i="2"/>
  <c r="G91" i="2"/>
  <c r="C91" i="2"/>
  <c r="L87" i="3"/>
  <c r="B88" i="3"/>
  <c r="K87" i="3"/>
  <c r="C87" i="3"/>
  <c r="E86" i="4"/>
  <c r="H86" i="4"/>
  <c r="B88" i="4"/>
  <c r="L87" i="4"/>
  <c r="K87" i="4"/>
  <c r="G87" i="4"/>
  <c r="D87" i="4"/>
  <c r="C87" i="4"/>
  <c r="F87" i="4"/>
  <c r="J90" i="2" l="1"/>
  <c r="E91" i="2"/>
  <c r="H91" i="2"/>
  <c r="L92" i="2"/>
  <c r="K92" i="2"/>
  <c r="G92" i="2"/>
  <c r="D92" i="2"/>
  <c r="C92" i="2"/>
  <c r="F92" i="2"/>
  <c r="B93" i="2"/>
  <c r="E87" i="4"/>
  <c r="J86" i="4"/>
  <c r="K88" i="3"/>
  <c r="B89" i="3"/>
  <c r="L88" i="3"/>
  <c r="C88" i="3"/>
  <c r="H87" i="4"/>
  <c r="L88" i="4"/>
  <c r="K88" i="4"/>
  <c r="B89" i="4"/>
  <c r="G88" i="4"/>
  <c r="C88" i="4"/>
  <c r="D88" i="4"/>
  <c r="F88" i="4"/>
  <c r="J91" i="2" l="1"/>
  <c r="H92" i="2"/>
  <c r="E92" i="2"/>
  <c r="L93" i="2"/>
  <c r="G93" i="2"/>
  <c r="K93" i="2"/>
  <c r="D93" i="2"/>
  <c r="B94" i="2"/>
  <c r="C93" i="2"/>
  <c r="F93" i="2"/>
  <c r="J87" i="4"/>
  <c r="L89" i="3"/>
  <c r="B90" i="3"/>
  <c r="C89" i="3"/>
  <c r="K89" i="3"/>
  <c r="H88" i="4"/>
  <c r="B90" i="4"/>
  <c r="L89" i="4"/>
  <c r="K89" i="4"/>
  <c r="G89" i="4"/>
  <c r="C89" i="4"/>
  <c r="D89" i="4"/>
  <c r="F89" i="4"/>
  <c r="E88" i="4"/>
  <c r="J92" i="2" l="1"/>
  <c r="E93" i="2"/>
  <c r="H93" i="2"/>
  <c r="L94" i="2"/>
  <c r="K94" i="2"/>
  <c r="C94" i="2"/>
  <c r="G94" i="2"/>
  <c r="F94" i="2"/>
  <c r="D94" i="2"/>
  <c r="B95" i="2"/>
  <c r="L90" i="3"/>
  <c r="K90" i="3"/>
  <c r="B91" i="3"/>
  <c r="C90" i="3"/>
  <c r="J88" i="4"/>
  <c r="H89" i="4"/>
  <c r="L90" i="4"/>
  <c r="B91" i="4"/>
  <c r="K90" i="4"/>
  <c r="G90" i="4"/>
  <c r="D90" i="4"/>
  <c r="C90" i="4"/>
  <c r="F90" i="4"/>
  <c r="E89" i="4"/>
  <c r="J93" i="2" l="1"/>
  <c r="F95" i="2"/>
  <c r="K95" i="2"/>
  <c r="D95" i="2"/>
  <c r="L95" i="2"/>
  <c r="G95" i="2"/>
  <c r="B96" i="2"/>
  <c r="C95" i="2"/>
  <c r="H94" i="2"/>
  <c r="E94" i="2"/>
  <c r="L91" i="3"/>
  <c r="B92" i="3"/>
  <c r="C91" i="3"/>
  <c r="K91" i="3"/>
  <c r="J89" i="4"/>
  <c r="E90" i="4"/>
  <c r="H90" i="4"/>
  <c r="B92" i="4"/>
  <c r="L91" i="4"/>
  <c r="K91" i="4"/>
  <c r="G91" i="4"/>
  <c r="C91" i="4"/>
  <c r="D91" i="4"/>
  <c r="F91" i="4"/>
  <c r="E95" i="2" l="1"/>
  <c r="L96" i="2"/>
  <c r="C96" i="2"/>
  <c r="K96" i="2"/>
  <c r="G96" i="2"/>
  <c r="D96" i="2"/>
  <c r="B97" i="2"/>
  <c r="F96" i="2"/>
  <c r="H95" i="2"/>
  <c r="J94" i="2"/>
  <c r="J90" i="4"/>
  <c r="C92" i="3"/>
  <c r="K92" i="3"/>
  <c r="B93" i="3"/>
  <c r="L92" i="3"/>
  <c r="H91" i="4"/>
  <c r="L92" i="4"/>
  <c r="K92" i="4"/>
  <c r="B93" i="4"/>
  <c r="D92" i="4"/>
  <c r="G92" i="4"/>
  <c r="C92" i="4"/>
  <c r="F92" i="4"/>
  <c r="E91" i="4"/>
  <c r="J91" i="4" l="1"/>
  <c r="J95" i="2"/>
  <c r="E92" i="4"/>
  <c r="E96" i="2"/>
  <c r="H96" i="2"/>
  <c r="K97" i="2"/>
  <c r="G97" i="2"/>
  <c r="B98" i="2"/>
  <c r="C97" i="2"/>
  <c r="F97" i="2"/>
  <c r="L97" i="2"/>
  <c r="D97" i="2"/>
  <c r="H92" i="4"/>
  <c r="L93" i="3"/>
  <c r="B94" i="3"/>
  <c r="C93" i="3"/>
  <c r="K93" i="3"/>
  <c r="B94" i="4"/>
  <c r="L93" i="4"/>
  <c r="K93" i="4"/>
  <c r="D93" i="4"/>
  <c r="C93" i="4"/>
  <c r="G93" i="4"/>
  <c r="F93" i="4"/>
  <c r="J92" i="4" l="1"/>
  <c r="J96" i="2"/>
  <c r="H97" i="2"/>
  <c r="E97" i="2"/>
  <c r="B99" i="2"/>
  <c r="L98" i="2"/>
  <c r="G98" i="2"/>
  <c r="D98" i="2"/>
  <c r="C98" i="2"/>
  <c r="F98" i="2"/>
  <c r="K98" i="2"/>
  <c r="C94" i="3"/>
  <c r="K94" i="3"/>
  <c r="L94" i="3"/>
  <c r="B95" i="3"/>
  <c r="H93" i="4"/>
  <c r="E93" i="4"/>
  <c r="L94" i="4"/>
  <c r="B95" i="4"/>
  <c r="K94" i="4"/>
  <c r="G94" i="4"/>
  <c r="D94" i="4"/>
  <c r="C94" i="4"/>
  <c r="F94" i="4"/>
  <c r="J97" i="2" l="1"/>
  <c r="E98" i="2"/>
  <c r="H98" i="2"/>
  <c r="B100" i="2"/>
  <c r="L99" i="2"/>
  <c r="D99" i="2"/>
  <c r="G99" i="2"/>
  <c r="F99" i="2"/>
  <c r="K99" i="2"/>
  <c r="C99" i="2"/>
  <c r="K95" i="3"/>
  <c r="L95" i="3"/>
  <c r="B96" i="3"/>
  <c r="C95" i="3"/>
  <c r="J93" i="4"/>
  <c r="H94" i="4"/>
  <c r="E94" i="4"/>
  <c r="L95" i="4"/>
  <c r="B96" i="4"/>
  <c r="K95" i="4"/>
  <c r="D95" i="4"/>
  <c r="C95" i="4"/>
  <c r="G95" i="4"/>
  <c r="F95" i="4"/>
  <c r="E99" i="2" l="1"/>
  <c r="J98" i="2"/>
  <c r="H99" i="2"/>
  <c r="K100" i="2"/>
  <c r="L100" i="2"/>
  <c r="D100" i="2"/>
  <c r="G100" i="2"/>
  <c r="F100" i="2"/>
  <c r="B101" i="2"/>
  <c r="C100" i="2"/>
  <c r="H95" i="4"/>
  <c r="E95" i="4"/>
  <c r="J94" i="4"/>
  <c r="K96" i="3"/>
  <c r="B97" i="3"/>
  <c r="L96" i="3"/>
  <c r="C96" i="3"/>
  <c r="L96" i="4"/>
  <c r="K96" i="4"/>
  <c r="B97" i="4"/>
  <c r="D96" i="4"/>
  <c r="G96" i="4"/>
  <c r="C96" i="4"/>
  <c r="F96" i="4"/>
  <c r="J99" i="2" l="1"/>
  <c r="E100" i="2"/>
  <c r="H100" i="2"/>
  <c r="D101" i="2"/>
  <c r="B102" i="2"/>
  <c r="G101" i="2"/>
  <c r="C101" i="2"/>
  <c r="L101" i="2"/>
  <c r="F101" i="2"/>
  <c r="K101" i="2"/>
  <c r="J95" i="4"/>
  <c r="E96" i="4"/>
  <c r="L97" i="3"/>
  <c r="B98" i="3"/>
  <c r="K97" i="3"/>
  <c r="C97" i="3"/>
  <c r="H96" i="4"/>
  <c r="B98" i="4"/>
  <c r="L97" i="4"/>
  <c r="K97" i="4"/>
  <c r="D97" i="4"/>
  <c r="G97" i="4"/>
  <c r="C97" i="4"/>
  <c r="F97" i="4"/>
  <c r="J100" i="2" l="1"/>
  <c r="D102" i="2"/>
  <c r="F102" i="2"/>
  <c r="L102" i="2"/>
  <c r="G102" i="2"/>
  <c r="K102" i="2"/>
  <c r="C102" i="2"/>
  <c r="B103" i="2"/>
  <c r="H101" i="2"/>
  <c r="E101" i="2"/>
  <c r="J96" i="4"/>
  <c r="H97" i="4"/>
  <c r="L98" i="3"/>
  <c r="B99" i="3"/>
  <c r="C98" i="3"/>
  <c r="K98" i="3"/>
  <c r="E97" i="4"/>
  <c r="L98" i="4"/>
  <c r="B99" i="4"/>
  <c r="K98" i="4"/>
  <c r="D98" i="4"/>
  <c r="C98" i="4"/>
  <c r="G98" i="4"/>
  <c r="F98" i="4"/>
  <c r="J101" i="2" l="1"/>
  <c r="E102" i="2"/>
  <c r="B104" i="2"/>
  <c r="C103" i="2"/>
  <c r="F103" i="2"/>
  <c r="K103" i="2"/>
  <c r="D103" i="2"/>
  <c r="L103" i="2"/>
  <c r="G103" i="2"/>
  <c r="H102" i="2"/>
  <c r="J97" i="4"/>
  <c r="L99" i="3"/>
  <c r="B100" i="3"/>
  <c r="C99" i="3"/>
  <c r="K99" i="3"/>
  <c r="E98" i="4"/>
  <c r="H98" i="4"/>
  <c r="B100" i="4"/>
  <c r="L99" i="4"/>
  <c r="K99" i="4"/>
  <c r="G99" i="4"/>
  <c r="D99" i="4"/>
  <c r="C99" i="4"/>
  <c r="F99" i="4"/>
  <c r="J102" i="2" l="1"/>
  <c r="E103" i="2"/>
  <c r="C104" i="2"/>
  <c r="F104" i="2"/>
  <c r="L104" i="2"/>
  <c r="D104" i="2"/>
  <c r="K104" i="2"/>
  <c r="G104" i="2"/>
  <c r="B105" i="2"/>
  <c r="H103" i="2"/>
  <c r="J98" i="4"/>
  <c r="L100" i="3"/>
  <c r="K100" i="3"/>
  <c r="C100" i="3"/>
  <c r="B101" i="3"/>
  <c r="E99" i="4"/>
  <c r="H99" i="4"/>
  <c r="L100" i="4"/>
  <c r="K100" i="4"/>
  <c r="B101" i="4"/>
  <c r="G100" i="4"/>
  <c r="C100" i="4"/>
  <c r="D100" i="4"/>
  <c r="F100" i="4"/>
  <c r="J103" i="2" l="1"/>
  <c r="B106" i="2"/>
  <c r="C105" i="2"/>
  <c r="D105" i="2"/>
  <c r="L105" i="2"/>
  <c r="F105" i="2"/>
  <c r="K105" i="2"/>
  <c r="G105" i="2"/>
  <c r="E104" i="2"/>
  <c r="H104" i="2"/>
  <c r="L101" i="3"/>
  <c r="B102" i="3"/>
  <c r="K101" i="3"/>
  <c r="C101" i="3"/>
  <c r="J99" i="4"/>
  <c r="H100" i="4"/>
  <c r="B102" i="4"/>
  <c r="L101" i="4"/>
  <c r="K101" i="4"/>
  <c r="G101" i="4"/>
  <c r="C101" i="4"/>
  <c r="D101" i="4"/>
  <c r="F101" i="4"/>
  <c r="E100" i="4"/>
  <c r="E105" i="2" l="1"/>
  <c r="J104" i="2"/>
  <c r="B107" i="2"/>
  <c r="D106" i="2"/>
  <c r="L106" i="2"/>
  <c r="F106" i="2"/>
  <c r="K106" i="2"/>
  <c r="C106" i="2"/>
  <c r="G106" i="2"/>
  <c r="H105" i="2"/>
  <c r="J100" i="4"/>
  <c r="L102" i="3"/>
  <c r="B103" i="3"/>
  <c r="K102" i="3"/>
  <c r="C102" i="3"/>
  <c r="H101" i="4"/>
  <c r="E101" i="4"/>
  <c r="L102" i="4"/>
  <c r="B103" i="4"/>
  <c r="K102" i="4"/>
  <c r="G102" i="4"/>
  <c r="D102" i="4"/>
  <c r="C102" i="4"/>
  <c r="F102" i="4"/>
  <c r="J105" i="2" l="1"/>
  <c r="E106" i="2"/>
  <c r="H106" i="2"/>
  <c r="B108" i="2"/>
  <c r="L107" i="2"/>
  <c r="G107" i="2"/>
  <c r="F107" i="2"/>
  <c r="K107" i="2"/>
  <c r="C107" i="2"/>
  <c r="D107" i="2"/>
  <c r="L103" i="3"/>
  <c r="C103" i="3"/>
  <c r="B104" i="3"/>
  <c r="K103" i="3"/>
  <c r="E102" i="4"/>
  <c r="J101" i="4"/>
  <c r="H102" i="4"/>
  <c r="B104" i="4"/>
  <c r="L103" i="4"/>
  <c r="K103" i="4"/>
  <c r="G103" i="4"/>
  <c r="C103" i="4"/>
  <c r="D103" i="4"/>
  <c r="F103" i="4"/>
  <c r="J106" i="2" l="1"/>
  <c r="E107" i="2"/>
  <c r="H107" i="2"/>
  <c r="B109" i="2"/>
  <c r="C108" i="2"/>
  <c r="F108" i="2"/>
  <c r="L108" i="2"/>
  <c r="D108" i="2"/>
  <c r="K108" i="2"/>
  <c r="G108" i="2"/>
  <c r="J102" i="4"/>
  <c r="K104" i="3"/>
  <c r="B105" i="3"/>
  <c r="C104" i="3"/>
  <c r="L104" i="3"/>
  <c r="H103" i="4"/>
  <c r="E103" i="4"/>
  <c r="B105" i="4"/>
  <c r="L104" i="4"/>
  <c r="K104" i="4"/>
  <c r="G104" i="4"/>
  <c r="D104" i="4"/>
  <c r="C104" i="4"/>
  <c r="F104" i="4"/>
  <c r="J107" i="2" l="1"/>
  <c r="G109" i="2"/>
  <c r="B110" i="2"/>
  <c r="C109" i="2"/>
  <c r="K109" i="2"/>
  <c r="L109" i="2"/>
  <c r="D109" i="2"/>
  <c r="F109" i="2"/>
  <c r="H108" i="2"/>
  <c r="E108" i="2"/>
  <c r="L105" i="3"/>
  <c r="B106" i="3"/>
  <c r="K105" i="3"/>
  <c r="C105" i="3"/>
  <c r="J103" i="4"/>
  <c r="H104" i="4"/>
  <c r="B106" i="4"/>
  <c r="L105" i="4"/>
  <c r="K105" i="4"/>
  <c r="D105" i="4"/>
  <c r="C105" i="4"/>
  <c r="G105" i="4"/>
  <c r="F105" i="4"/>
  <c r="E104" i="4"/>
  <c r="H109" i="2" l="1"/>
  <c r="J108" i="2"/>
  <c r="E109" i="2"/>
  <c r="K110" i="2"/>
  <c r="L110" i="2"/>
  <c r="G110" i="2"/>
  <c r="B111" i="2"/>
  <c r="F110" i="2"/>
  <c r="D110" i="2"/>
  <c r="C110" i="2"/>
  <c r="J104" i="4"/>
  <c r="K106" i="3"/>
  <c r="L106" i="3"/>
  <c r="B107" i="3"/>
  <c r="C106" i="3"/>
  <c r="H105" i="4"/>
  <c r="E105" i="4"/>
  <c r="K106" i="4"/>
  <c r="L106" i="4"/>
  <c r="B107" i="4"/>
  <c r="G106" i="4"/>
  <c r="D106" i="4"/>
  <c r="C106" i="4"/>
  <c r="F106" i="4"/>
  <c r="J109" i="2" l="1"/>
  <c r="H110" i="2"/>
  <c r="E110" i="2"/>
  <c r="C111" i="2"/>
  <c r="F111" i="2"/>
  <c r="L111" i="2"/>
  <c r="B112" i="2"/>
  <c r="G111" i="2"/>
  <c r="D111" i="2"/>
  <c r="K111" i="2"/>
  <c r="E106" i="4"/>
  <c r="C107" i="3"/>
  <c r="L107" i="3"/>
  <c r="B108" i="3"/>
  <c r="K107" i="3"/>
  <c r="J105" i="4"/>
  <c r="H106" i="4"/>
  <c r="B108" i="4"/>
  <c r="L107" i="4"/>
  <c r="K107" i="4"/>
  <c r="G107" i="4"/>
  <c r="C107" i="4"/>
  <c r="D107" i="4"/>
  <c r="F107" i="4"/>
  <c r="J110" i="2" l="1"/>
  <c r="E111" i="2"/>
  <c r="L112" i="2"/>
  <c r="B113" i="2"/>
  <c r="F112" i="2"/>
  <c r="G112" i="2"/>
  <c r="D112" i="2"/>
  <c r="K112" i="2"/>
  <c r="C112" i="2"/>
  <c r="H111" i="2"/>
  <c r="J106" i="4"/>
  <c r="K108" i="3"/>
  <c r="B109" i="3"/>
  <c r="L108" i="3"/>
  <c r="C108" i="3"/>
  <c r="H107" i="4"/>
  <c r="B109" i="4"/>
  <c r="L108" i="4"/>
  <c r="K108" i="4"/>
  <c r="D108" i="4"/>
  <c r="G108" i="4"/>
  <c r="C108" i="4"/>
  <c r="F108" i="4"/>
  <c r="E107" i="4"/>
  <c r="J111" i="2" l="1"/>
  <c r="E112" i="2"/>
  <c r="H112" i="2"/>
  <c r="K113" i="2"/>
  <c r="C113" i="2"/>
  <c r="B114" i="2"/>
  <c r="D113" i="2"/>
  <c r="F113" i="2"/>
  <c r="L113" i="2"/>
  <c r="G113" i="2"/>
  <c r="E108" i="4"/>
  <c r="L109" i="3"/>
  <c r="B110" i="3"/>
  <c r="K109" i="3"/>
  <c r="C109" i="3"/>
  <c r="J107" i="4"/>
  <c r="H108" i="4"/>
  <c r="B110" i="4"/>
  <c r="L109" i="4"/>
  <c r="K109" i="4"/>
  <c r="G109" i="4"/>
  <c r="C109" i="4"/>
  <c r="D109" i="4"/>
  <c r="F109" i="4"/>
  <c r="J112" i="2" l="1"/>
  <c r="E113" i="2"/>
  <c r="D114" i="2"/>
  <c r="C114" i="2"/>
  <c r="L114" i="2"/>
  <c r="B115" i="2"/>
  <c r="F114" i="2"/>
  <c r="G114" i="2"/>
  <c r="K114" i="2"/>
  <c r="H113" i="2"/>
  <c r="J108" i="4"/>
  <c r="K110" i="3"/>
  <c r="L110" i="3"/>
  <c r="B111" i="3"/>
  <c r="C110" i="3"/>
  <c r="H109" i="4"/>
  <c r="E109" i="4"/>
  <c r="L110" i="4"/>
  <c r="B111" i="4"/>
  <c r="K110" i="4"/>
  <c r="D110" i="4"/>
  <c r="G110" i="4"/>
  <c r="C110" i="4"/>
  <c r="F110" i="4"/>
  <c r="J113" i="2" l="1"/>
  <c r="H110" i="4"/>
  <c r="H114" i="2"/>
  <c r="L115" i="2"/>
  <c r="D115" i="2"/>
  <c r="B116" i="2"/>
  <c r="G115" i="2"/>
  <c r="K115" i="2"/>
  <c r="C115" i="2"/>
  <c r="F115" i="2"/>
  <c r="E114" i="2"/>
  <c r="J109" i="4"/>
  <c r="L111" i="3"/>
  <c r="B112" i="3"/>
  <c r="K111" i="3"/>
  <c r="C111" i="3"/>
  <c r="E110" i="4"/>
  <c r="B112" i="4"/>
  <c r="L111" i="4"/>
  <c r="K111" i="4"/>
  <c r="D111" i="4"/>
  <c r="C111" i="4"/>
  <c r="G111" i="4"/>
  <c r="F111" i="4"/>
  <c r="J114" i="2" l="1"/>
  <c r="J110" i="4"/>
  <c r="E115" i="2"/>
  <c r="K116" i="2"/>
  <c r="F116" i="2"/>
  <c r="B117" i="2"/>
  <c r="D116" i="2"/>
  <c r="L116" i="2"/>
  <c r="G116" i="2"/>
  <c r="C116" i="2"/>
  <c r="H115" i="2"/>
  <c r="B113" i="3"/>
  <c r="L112" i="3"/>
  <c r="K112" i="3"/>
  <c r="C112" i="3"/>
  <c r="H111" i="4"/>
  <c r="E111" i="4"/>
  <c r="L112" i="4"/>
  <c r="K112" i="4"/>
  <c r="B113" i="4"/>
  <c r="G112" i="4"/>
  <c r="D112" i="4"/>
  <c r="C112" i="4"/>
  <c r="F112" i="4"/>
  <c r="J115" i="2" l="1"/>
  <c r="B118" i="2"/>
  <c r="G117" i="2"/>
  <c r="L117" i="2"/>
  <c r="C117" i="2"/>
  <c r="D117" i="2"/>
  <c r="F117" i="2"/>
  <c r="K117" i="2"/>
  <c r="E116" i="2"/>
  <c r="H116" i="2"/>
  <c r="K113" i="3"/>
  <c r="L113" i="3"/>
  <c r="B114" i="3"/>
  <c r="C113" i="3"/>
  <c r="E112" i="4"/>
  <c r="J111" i="4"/>
  <c r="H112" i="4"/>
  <c r="B114" i="4"/>
  <c r="L113" i="4"/>
  <c r="K113" i="4"/>
  <c r="G113" i="4"/>
  <c r="D113" i="4"/>
  <c r="C113" i="4"/>
  <c r="F113" i="4"/>
  <c r="E117" i="2" l="1"/>
  <c r="H117" i="2"/>
  <c r="K118" i="2"/>
  <c r="B119" i="2"/>
  <c r="L118" i="2"/>
  <c r="G118" i="2"/>
  <c r="C118" i="2"/>
  <c r="D118" i="2"/>
  <c r="F118" i="2"/>
  <c r="J116" i="2"/>
  <c r="J112" i="4"/>
  <c r="H113" i="4"/>
  <c r="B115" i="3"/>
  <c r="C114" i="3"/>
  <c r="K114" i="3"/>
  <c r="L114" i="3"/>
  <c r="E113" i="4"/>
  <c r="L114" i="4"/>
  <c r="B115" i="4"/>
  <c r="K114" i="4"/>
  <c r="G114" i="4"/>
  <c r="C114" i="4"/>
  <c r="D114" i="4"/>
  <c r="F114" i="4"/>
  <c r="J113" i="4" l="1"/>
  <c r="J117" i="2"/>
  <c r="H118" i="2"/>
  <c r="E118" i="2"/>
  <c r="D119" i="2"/>
  <c r="B120" i="2"/>
  <c r="L119" i="2"/>
  <c r="G119" i="2"/>
  <c r="K119" i="2"/>
  <c r="F119" i="2"/>
  <c r="C119" i="2"/>
  <c r="L115" i="3"/>
  <c r="B116" i="3"/>
  <c r="K115" i="3"/>
  <c r="C115" i="3"/>
  <c r="H114" i="4"/>
  <c r="E114" i="4"/>
  <c r="B116" i="4"/>
  <c r="L115" i="4"/>
  <c r="K115" i="4"/>
  <c r="D115" i="4"/>
  <c r="C115" i="4"/>
  <c r="G115" i="4"/>
  <c r="F115" i="4"/>
  <c r="H119" i="2" l="1"/>
  <c r="E119" i="2"/>
  <c r="J118" i="2"/>
  <c r="K120" i="2"/>
  <c r="L120" i="2"/>
  <c r="G120" i="2"/>
  <c r="B121" i="2"/>
  <c r="D120" i="2"/>
  <c r="F120" i="2"/>
  <c r="C120" i="2"/>
  <c r="K116" i="3"/>
  <c r="B117" i="3"/>
  <c r="C116" i="3"/>
  <c r="L116" i="3"/>
  <c r="J114" i="4"/>
  <c r="B117" i="4"/>
  <c r="L116" i="4"/>
  <c r="K116" i="4"/>
  <c r="D116" i="4"/>
  <c r="G116" i="4"/>
  <c r="C116" i="4"/>
  <c r="F116" i="4"/>
  <c r="H115" i="4"/>
  <c r="E115" i="4"/>
  <c r="E116" i="4" l="1"/>
  <c r="J119" i="2"/>
  <c r="E120" i="2"/>
  <c r="B122" i="2"/>
  <c r="K121" i="2"/>
  <c r="D121" i="2"/>
  <c r="F121" i="2"/>
  <c r="L121" i="2"/>
  <c r="C121" i="2"/>
  <c r="G121" i="2"/>
  <c r="H120" i="2"/>
  <c r="H116" i="4"/>
  <c r="L117" i="3"/>
  <c r="B118" i="3"/>
  <c r="C117" i="3"/>
  <c r="K117" i="3"/>
  <c r="B118" i="4"/>
  <c r="L117" i="4"/>
  <c r="K117" i="4"/>
  <c r="D117" i="4"/>
  <c r="G117" i="4"/>
  <c r="C117" i="4"/>
  <c r="F117" i="4"/>
  <c r="J115" i="4"/>
  <c r="J116" i="4" l="1"/>
  <c r="J120" i="2"/>
  <c r="H117" i="4"/>
  <c r="E117" i="4"/>
  <c r="E121" i="2"/>
  <c r="H121" i="2"/>
  <c r="L122" i="2"/>
  <c r="C122" i="2"/>
  <c r="K122" i="2"/>
  <c r="G122" i="2"/>
  <c r="F122" i="2"/>
  <c r="B123" i="2"/>
  <c r="D122" i="2"/>
  <c r="L118" i="3"/>
  <c r="B119" i="3"/>
  <c r="C118" i="3"/>
  <c r="K118" i="3"/>
  <c r="L118" i="4"/>
  <c r="B119" i="4"/>
  <c r="K118" i="4"/>
  <c r="D118" i="4"/>
  <c r="G118" i="4"/>
  <c r="C118" i="4"/>
  <c r="F118" i="4"/>
  <c r="J117" i="4" l="1"/>
  <c r="E118" i="4"/>
  <c r="J121" i="2"/>
  <c r="E122" i="2"/>
  <c r="H122" i="2"/>
  <c r="C123" i="2"/>
  <c r="K123" i="2"/>
  <c r="G123" i="2"/>
  <c r="F123" i="2"/>
  <c r="L123" i="2"/>
  <c r="D123" i="2"/>
  <c r="B124" i="2"/>
  <c r="H118" i="4"/>
  <c r="L119" i="3"/>
  <c r="B120" i="3"/>
  <c r="K119" i="3"/>
  <c r="C119" i="3"/>
  <c r="L119" i="4"/>
  <c r="K119" i="4"/>
  <c r="B120" i="4"/>
  <c r="G119" i="4"/>
  <c r="C119" i="4"/>
  <c r="D119" i="4"/>
  <c r="F119" i="4"/>
  <c r="J118" i="4" l="1"/>
  <c r="J122" i="2"/>
  <c r="H123" i="2"/>
  <c r="L124" i="2"/>
  <c r="F124" i="2"/>
  <c r="K124" i="2"/>
  <c r="D124" i="2"/>
  <c r="B125" i="2"/>
  <c r="C124" i="2"/>
  <c r="G124" i="2"/>
  <c r="E123" i="2"/>
  <c r="K120" i="3"/>
  <c r="B121" i="3"/>
  <c r="L120" i="3"/>
  <c r="C120" i="3"/>
  <c r="H119" i="4"/>
  <c r="B121" i="4"/>
  <c r="L120" i="4"/>
  <c r="K120" i="4"/>
  <c r="D120" i="4"/>
  <c r="G120" i="4"/>
  <c r="C120" i="4"/>
  <c r="F120" i="4"/>
  <c r="E119" i="4"/>
  <c r="J123" i="2" l="1"/>
  <c r="E120" i="4"/>
  <c r="E124" i="2"/>
  <c r="H124" i="2"/>
  <c r="L125" i="2"/>
  <c r="D125" i="2"/>
  <c r="B126" i="2"/>
  <c r="G125" i="2"/>
  <c r="K125" i="2"/>
  <c r="C125" i="2"/>
  <c r="F125" i="2"/>
  <c r="K121" i="3"/>
  <c r="L121" i="3"/>
  <c r="B122" i="3"/>
  <c r="C121" i="3"/>
  <c r="H120" i="4"/>
  <c r="J119" i="4"/>
  <c r="L121" i="4"/>
  <c r="K121" i="4"/>
  <c r="B122" i="4"/>
  <c r="G121" i="4"/>
  <c r="D121" i="4"/>
  <c r="C121" i="4"/>
  <c r="F121" i="4"/>
  <c r="J120" i="4" l="1"/>
  <c r="E125" i="2"/>
  <c r="J124" i="2"/>
  <c r="F126" i="2"/>
  <c r="K126" i="2"/>
  <c r="L126" i="2"/>
  <c r="G126" i="2"/>
  <c r="B127" i="2"/>
  <c r="D126" i="2"/>
  <c r="C126" i="2"/>
  <c r="H125" i="2"/>
  <c r="L122" i="3"/>
  <c r="B123" i="3"/>
  <c r="C122" i="3"/>
  <c r="K122" i="3"/>
  <c r="H121" i="4"/>
  <c r="E121" i="4"/>
  <c r="K122" i="4"/>
  <c r="L122" i="4"/>
  <c r="B123" i="4"/>
  <c r="C122" i="4"/>
  <c r="D122" i="4"/>
  <c r="G122" i="4"/>
  <c r="F122" i="4"/>
  <c r="J125" i="2" l="1"/>
  <c r="B128" i="2"/>
  <c r="L127" i="2"/>
  <c r="D127" i="2"/>
  <c r="F127" i="2"/>
  <c r="C127" i="2"/>
  <c r="K127" i="2"/>
  <c r="G127" i="2"/>
  <c r="E126" i="2"/>
  <c r="H126" i="2"/>
  <c r="J121" i="4"/>
  <c r="L123" i="3"/>
  <c r="B124" i="3"/>
  <c r="K123" i="3"/>
  <c r="C123" i="3"/>
  <c r="E122" i="4"/>
  <c r="B124" i="4"/>
  <c r="L123" i="4"/>
  <c r="K123" i="4"/>
  <c r="D123" i="4"/>
  <c r="G123" i="4"/>
  <c r="C123" i="4"/>
  <c r="F123" i="4"/>
  <c r="H122" i="4"/>
  <c r="J122" i="4" l="1"/>
  <c r="E123" i="4"/>
  <c r="E127" i="2"/>
  <c r="J126" i="2"/>
  <c r="K128" i="2"/>
  <c r="F128" i="2"/>
  <c r="B129" i="2"/>
  <c r="C128" i="2"/>
  <c r="G128" i="2"/>
  <c r="L128" i="2"/>
  <c r="D128" i="2"/>
  <c r="H127" i="2"/>
  <c r="B125" i="3"/>
  <c r="K124" i="3"/>
  <c r="L124" i="3"/>
  <c r="C124" i="3"/>
  <c r="H123" i="4"/>
  <c r="L124" i="4"/>
  <c r="B125" i="4"/>
  <c r="K124" i="4"/>
  <c r="G124" i="4"/>
  <c r="D124" i="4"/>
  <c r="C124" i="4"/>
  <c r="F124" i="4"/>
  <c r="J123" i="4" l="1"/>
  <c r="J127" i="2"/>
  <c r="E128" i="2"/>
  <c r="H128" i="2"/>
  <c r="L129" i="2"/>
  <c r="B130" i="2"/>
  <c r="C129" i="2"/>
  <c r="F129" i="2"/>
  <c r="G129" i="2"/>
  <c r="D129" i="2"/>
  <c r="K129" i="2"/>
  <c r="K125" i="3"/>
  <c r="C125" i="3"/>
  <c r="L125" i="3"/>
  <c r="B126" i="3"/>
  <c r="E124" i="4"/>
  <c r="H124" i="4"/>
  <c r="B126" i="4"/>
  <c r="L125" i="4"/>
  <c r="K125" i="4"/>
  <c r="D125" i="4"/>
  <c r="G125" i="4"/>
  <c r="C125" i="4"/>
  <c r="F125" i="4"/>
  <c r="E125" i="4" l="1"/>
  <c r="H129" i="2"/>
  <c r="J128" i="2"/>
  <c r="E129" i="2"/>
  <c r="B131" i="2"/>
  <c r="D130" i="2"/>
  <c r="F130" i="2"/>
  <c r="C130" i="2"/>
  <c r="K130" i="2"/>
  <c r="L130" i="2"/>
  <c r="G130" i="2"/>
  <c r="B127" i="3"/>
  <c r="K126" i="3"/>
  <c r="C126" i="3"/>
  <c r="L126" i="3"/>
  <c r="H125" i="4"/>
  <c r="J124" i="4"/>
  <c r="L126" i="4"/>
  <c r="B127" i="4"/>
  <c r="K126" i="4"/>
  <c r="C126" i="4"/>
  <c r="G126" i="4"/>
  <c r="D126" i="4"/>
  <c r="F126" i="4"/>
  <c r="J129" i="2" l="1"/>
  <c r="E130" i="2"/>
  <c r="J125" i="4"/>
  <c r="L131" i="2"/>
  <c r="F131" i="2"/>
  <c r="B132" i="2"/>
  <c r="G131" i="2"/>
  <c r="C131" i="2"/>
  <c r="K131" i="2"/>
  <c r="D131" i="2"/>
  <c r="H130" i="2"/>
  <c r="B128" i="3"/>
  <c r="K127" i="3"/>
  <c r="L127" i="3"/>
  <c r="C127" i="3"/>
  <c r="H126" i="4"/>
  <c r="L127" i="4"/>
  <c r="K127" i="4"/>
  <c r="B128" i="4"/>
  <c r="D127" i="4"/>
  <c r="G127" i="4"/>
  <c r="C127" i="4"/>
  <c r="F127" i="4"/>
  <c r="E126" i="4"/>
  <c r="J126" i="4" l="1"/>
  <c r="E127" i="4"/>
  <c r="J130" i="2"/>
  <c r="B133" i="2"/>
  <c r="F132" i="2"/>
  <c r="G132" i="2"/>
  <c r="K132" i="2"/>
  <c r="C132" i="2"/>
  <c r="L132" i="2"/>
  <c r="D132" i="2"/>
  <c r="E131" i="2"/>
  <c r="H131" i="2"/>
  <c r="H127" i="4"/>
  <c r="K128" i="3"/>
  <c r="L128" i="3"/>
  <c r="B129" i="3"/>
  <c r="C128" i="3"/>
  <c r="K128" i="4"/>
  <c r="L128" i="4"/>
  <c r="B129" i="4"/>
  <c r="G128" i="4"/>
  <c r="D128" i="4"/>
  <c r="C128" i="4"/>
  <c r="F128" i="4"/>
  <c r="J127" i="4" l="1"/>
  <c r="J131" i="2"/>
  <c r="F133" i="2"/>
  <c r="D133" i="2"/>
  <c r="L133" i="2"/>
  <c r="B134" i="2"/>
  <c r="G133" i="2"/>
  <c r="C133" i="2"/>
  <c r="K133" i="2"/>
  <c r="E132" i="2"/>
  <c r="H132" i="2"/>
  <c r="L129" i="3"/>
  <c r="B130" i="3"/>
  <c r="K129" i="3"/>
  <c r="C129" i="3"/>
  <c r="E128" i="4"/>
  <c r="H128" i="4"/>
  <c r="L129" i="4"/>
  <c r="K129" i="4"/>
  <c r="B130" i="4"/>
  <c r="G129" i="4"/>
  <c r="D129" i="4"/>
  <c r="C129" i="4"/>
  <c r="F129" i="4"/>
  <c r="E133" i="2" l="1"/>
  <c r="J132" i="2"/>
  <c r="H133" i="2"/>
  <c r="L134" i="2"/>
  <c r="B135" i="2"/>
  <c r="D134" i="2"/>
  <c r="G134" i="2"/>
  <c r="F134" i="2"/>
  <c r="K134" i="2"/>
  <c r="C134" i="2"/>
  <c r="J128" i="4"/>
  <c r="E129" i="4"/>
  <c r="K130" i="3"/>
  <c r="L130" i="3"/>
  <c r="B131" i="3"/>
  <c r="C130" i="3"/>
  <c r="H129" i="4"/>
  <c r="K130" i="4"/>
  <c r="L130" i="4"/>
  <c r="B131" i="4"/>
  <c r="C130" i="4"/>
  <c r="G130" i="4"/>
  <c r="D130" i="4"/>
  <c r="F130" i="4"/>
  <c r="J133" i="2" l="1"/>
  <c r="H130" i="4"/>
  <c r="E134" i="2"/>
  <c r="H134" i="2"/>
  <c r="L135" i="2"/>
  <c r="D135" i="2"/>
  <c r="G135" i="2"/>
  <c r="K135" i="2"/>
  <c r="C135" i="2"/>
  <c r="F135" i="2"/>
  <c r="B136" i="2"/>
  <c r="J129" i="4"/>
  <c r="L131" i="3"/>
  <c r="B132" i="3"/>
  <c r="K131" i="3"/>
  <c r="C131" i="3"/>
  <c r="B132" i="4"/>
  <c r="L131" i="4"/>
  <c r="K131" i="4"/>
  <c r="G131" i="4"/>
  <c r="D131" i="4"/>
  <c r="C131" i="4"/>
  <c r="F131" i="4"/>
  <c r="E130" i="4"/>
  <c r="J130" i="4" s="1"/>
  <c r="J134" i="2" l="1"/>
  <c r="E135" i="2"/>
  <c r="H135" i="2"/>
  <c r="G136" i="2"/>
  <c r="K136" i="2"/>
  <c r="C136" i="2"/>
  <c r="L136" i="2"/>
  <c r="B137" i="2"/>
  <c r="F136" i="2"/>
  <c r="D136" i="2"/>
  <c r="K132" i="3"/>
  <c r="L132" i="3"/>
  <c r="B133" i="3"/>
  <c r="C132" i="3"/>
  <c r="E131" i="4"/>
  <c r="H131" i="4"/>
  <c r="K132" i="4"/>
  <c r="L132" i="4"/>
  <c r="B133" i="4"/>
  <c r="C132" i="4"/>
  <c r="G132" i="4"/>
  <c r="D132" i="4"/>
  <c r="F132" i="4"/>
  <c r="H132" i="4" l="1"/>
  <c r="J135" i="2"/>
  <c r="H136" i="2"/>
  <c r="L137" i="2"/>
  <c r="D137" i="2"/>
  <c r="F137" i="2"/>
  <c r="C137" i="2"/>
  <c r="K137" i="2"/>
  <c r="G137" i="2"/>
  <c r="B138" i="2"/>
  <c r="E136" i="2"/>
  <c r="J131" i="4"/>
  <c r="K133" i="3"/>
  <c r="L133" i="3"/>
  <c r="C133" i="3"/>
  <c r="B134" i="3"/>
  <c r="B134" i="4"/>
  <c r="L133" i="4"/>
  <c r="K133" i="4"/>
  <c r="D133" i="4"/>
  <c r="G133" i="4"/>
  <c r="C133" i="4"/>
  <c r="F133" i="4"/>
  <c r="E132" i="4"/>
  <c r="J132" i="4" l="1"/>
  <c r="H133" i="4"/>
  <c r="E137" i="2"/>
  <c r="E133" i="4"/>
  <c r="J136" i="2"/>
  <c r="L138" i="2"/>
  <c r="B139" i="2"/>
  <c r="F138" i="2"/>
  <c r="D138" i="2"/>
  <c r="G138" i="2"/>
  <c r="K138" i="2"/>
  <c r="C138" i="2"/>
  <c r="H137" i="2"/>
  <c r="B135" i="3"/>
  <c r="K134" i="3"/>
  <c r="L134" i="3"/>
  <c r="C134" i="3"/>
  <c r="K134" i="4"/>
  <c r="L134" i="4"/>
  <c r="B135" i="4"/>
  <c r="C134" i="4"/>
  <c r="G134" i="4"/>
  <c r="D134" i="4"/>
  <c r="F134" i="4"/>
  <c r="J137" i="2" l="1"/>
  <c r="J133" i="4"/>
  <c r="E138" i="2"/>
  <c r="G139" i="2"/>
  <c r="B140" i="2"/>
  <c r="C139" i="2"/>
  <c r="F139" i="2"/>
  <c r="K139" i="2"/>
  <c r="D139" i="2"/>
  <c r="L139" i="2"/>
  <c r="H138" i="2"/>
  <c r="H134" i="4"/>
  <c r="L135" i="3"/>
  <c r="C135" i="3"/>
  <c r="B136" i="3"/>
  <c r="K135" i="3"/>
  <c r="B136" i="4"/>
  <c r="L135" i="4"/>
  <c r="K135" i="4"/>
  <c r="G135" i="4"/>
  <c r="D135" i="4"/>
  <c r="C135" i="4"/>
  <c r="F135" i="4"/>
  <c r="E134" i="4"/>
  <c r="J138" i="2" l="1"/>
  <c r="J134" i="4"/>
  <c r="H139" i="2"/>
  <c r="E139" i="2"/>
  <c r="B141" i="2"/>
  <c r="D140" i="2"/>
  <c r="L140" i="2"/>
  <c r="F140" i="2"/>
  <c r="K140" i="2"/>
  <c r="C140" i="2"/>
  <c r="G140" i="2"/>
  <c r="K136" i="3"/>
  <c r="L136" i="3"/>
  <c r="C136" i="3"/>
  <c r="B137" i="3"/>
  <c r="E135" i="4"/>
  <c r="H135" i="4"/>
  <c r="L136" i="4"/>
  <c r="B137" i="4"/>
  <c r="K136" i="4"/>
  <c r="D136" i="4"/>
  <c r="G136" i="4"/>
  <c r="C136" i="4"/>
  <c r="F136" i="4"/>
  <c r="E140" i="2" l="1"/>
  <c r="J139" i="2"/>
  <c r="H140" i="2"/>
  <c r="L141" i="2"/>
  <c r="D141" i="2"/>
  <c r="B142" i="2"/>
  <c r="G141" i="2"/>
  <c r="K141" i="2"/>
  <c r="C141" i="2"/>
  <c r="F141" i="2"/>
  <c r="H136" i="4"/>
  <c r="K137" i="3"/>
  <c r="C137" i="3"/>
  <c r="L137" i="3"/>
  <c r="B138" i="3"/>
  <c r="J135" i="4"/>
  <c r="E136" i="4"/>
  <c r="L137" i="4"/>
  <c r="K137" i="4"/>
  <c r="B138" i="4"/>
  <c r="G137" i="4"/>
  <c r="D137" i="4"/>
  <c r="C137" i="4"/>
  <c r="F137" i="4"/>
  <c r="J136" i="4" l="1"/>
  <c r="J140" i="2"/>
  <c r="E141" i="2"/>
  <c r="K142" i="2"/>
  <c r="G142" i="2"/>
  <c r="D142" i="2"/>
  <c r="B143" i="2"/>
  <c r="F142" i="2"/>
  <c r="L142" i="2"/>
  <c r="C142" i="2"/>
  <c r="H141" i="2"/>
  <c r="K138" i="3"/>
  <c r="C138" i="3"/>
  <c r="L138" i="3"/>
  <c r="B139" i="3"/>
  <c r="H137" i="4"/>
  <c r="E137" i="4"/>
  <c r="L138" i="4"/>
  <c r="B139" i="4"/>
  <c r="K138" i="4"/>
  <c r="C138" i="4"/>
  <c r="D138" i="4"/>
  <c r="G138" i="4"/>
  <c r="F138" i="4"/>
  <c r="J141" i="2" l="1"/>
  <c r="E142" i="2"/>
  <c r="H142" i="2"/>
  <c r="L143" i="2"/>
  <c r="D143" i="2"/>
  <c r="B144" i="2"/>
  <c r="G143" i="2"/>
  <c r="F143" i="2"/>
  <c r="K143" i="2"/>
  <c r="C143" i="2"/>
  <c r="J137" i="4"/>
  <c r="L139" i="3"/>
  <c r="B140" i="3"/>
  <c r="C139" i="3"/>
  <c r="K139" i="3"/>
  <c r="E138" i="4"/>
  <c r="B140" i="4"/>
  <c r="L139" i="4"/>
  <c r="K139" i="4"/>
  <c r="D139" i="4"/>
  <c r="G139" i="4"/>
  <c r="C139" i="4"/>
  <c r="F139" i="4"/>
  <c r="H138" i="4"/>
  <c r="E143" i="2" l="1"/>
  <c r="H143" i="2"/>
  <c r="J142" i="2"/>
  <c r="B145" i="2"/>
  <c r="K144" i="2"/>
  <c r="C144" i="2"/>
  <c r="L144" i="2"/>
  <c r="G144" i="2"/>
  <c r="F144" i="2"/>
  <c r="D144" i="2"/>
  <c r="K140" i="3"/>
  <c r="L140" i="3"/>
  <c r="B141" i="3"/>
  <c r="C140" i="3"/>
  <c r="E139" i="4"/>
  <c r="H139" i="4"/>
  <c r="J138" i="4"/>
  <c r="K140" i="4"/>
  <c r="L140" i="4"/>
  <c r="B141" i="4"/>
  <c r="G140" i="4"/>
  <c r="D140" i="4"/>
  <c r="C140" i="4"/>
  <c r="F140" i="4"/>
  <c r="J143" i="2" l="1"/>
  <c r="H144" i="2"/>
  <c r="B146" i="2"/>
  <c r="L145" i="2"/>
  <c r="G145" i="2"/>
  <c r="K145" i="2"/>
  <c r="C145" i="2"/>
  <c r="F145" i="2"/>
  <c r="D145" i="2"/>
  <c r="E144" i="2"/>
  <c r="E140" i="4"/>
  <c r="B142" i="3"/>
  <c r="K141" i="3"/>
  <c r="L141" i="3"/>
  <c r="C141" i="3"/>
  <c r="J139" i="4"/>
  <c r="H140" i="4"/>
  <c r="L141" i="4"/>
  <c r="K141" i="4"/>
  <c r="B142" i="4"/>
  <c r="G141" i="4"/>
  <c r="D141" i="4"/>
  <c r="C141" i="4"/>
  <c r="F141" i="4"/>
  <c r="J144" i="2" l="1"/>
  <c r="J140" i="4"/>
  <c r="H145" i="2"/>
  <c r="F146" i="2"/>
  <c r="D146" i="2"/>
  <c r="K146" i="2"/>
  <c r="B147" i="2"/>
  <c r="L146" i="2"/>
  <c r="G146" i="2"/>
  <c r="C146" i="2"/>
  <c r="E145" i="2"/>
  <c r="L142" i="3"/>
  <c r="B143" i="3"/>
  <c r="K142" i="3"/>
  <c r="C142" i="3"/>
  <c r="E141" i="4"/>
  <c r="H141" i="4"/>
  <c r="L142" i="4"/>
  <c r="B143" i="4"/>
  <c r="K142" i="4"/>
  <c r="C142" i="4"/>
  <c r="G142" i="4"/>
  <c r="D142" i="4"/>
  <c r="F142" i="4"/>
  <c r="J145" i="2" l="1"/>
  <c r="E146" i="2"/>
  <c r="H146" i="2"/>
  <c r="L147" i="2"/>
  <c r="D147" i="2"/>
  <c r="F147" i="2"/>
  <c r="K147" i="2"/>
  <c r="B148" i="2"/>
  <c r="G147" i="2"/>
  <c r="C147" i="2"/>
  <c r="J141" i="4"/>
  <c r="H142" i="4"/>
  <c r="C143" i="3"/>
  <c r="K143" i="3"/>
  <c r="L143" i="3"/>
  <c r="B144" i="3"/>
  <c r="B144" i="4"/>
  <c r="L143" i="4"/>
  <c r="K143" i="4"/>
  <c r="G143" i="4"/>
  <c r="D143" i="4"/>
  <c r="C143" i="4"/>
  <c r="F143" i="4"/>
  <c r="E142" i="4"/>
  <c r="J146" i="2" l="1"/>
  <c r="B149" i="2"/>
  <c r="C148" i="2"/>
  <c r="L148" i="2"/>
  <c r="F148" i="2"/>
  <c r="K148" i="2"/>
  <c r="G148" i="2"/>
  <c r="D148" i="2"/>
  <c r="E147" i="2"/>
  <c r="H147" i="2"/>
  <c r="J142" i="4"/>
  <c r="L144" i="3"/>
  <c r="B145" i="3"/>
  <c r="K144" i="3"/>
  <c r="C144" i="3"/>
  <c r="H143" i="4"/>
  <c r="E143" i="4"/>
  <c r="L144" i="4"/>
  <c r="B145" i="4"/>
  <c r="K144" i="4"/>
  <c r="D144" i="4"/>
  <c r="G144" i="4"/>
  <c r="C144" i="4"/>
  <c r="F144" i="4"/>
  <c r="E148" i="2" l="1"/>
  <c r="G149" i="2"/>
  <c r="F149" i="2"/>
  <c r="L149" i="2"/>
  <c r="D149" i="2"/>
  <c r="B150" i="2"/>
  <c r="C149" i="2"/>
  <c r="K149" i="2"/>
  <c r="J147" i="2"/>
  <c r="H148" i="2"/>
  <c r="H144" i="4"/>
  <c r="J143" i="4"/>
  <c r="L145" i="3"/>
  <c r="B146" i="3"/>
  <c r="C145" i="3"/>
  <c r="K145" i="3"/>
  <c r="E144" i="4"/>
  <c r="B146" i="4"/>
  <c r="L145" i="4"/>
  <c r="K145" i="4"/>
  <c r="G145" i="4"/>
  <c r="D145" i="4"/>
  <c r="C145" i="4"/>
  <c r="F145" i="4"/>
  <c r="J144" i="4" l="1"/>
  <c r="J148" i="2"/>
  <c r="H149" i="2"/>
  <c r="E149" i="2"/>
  <c r="B151" i="2"/>
  <c r="D150" i="2"/>
  <c r="L150" i="2"/>
  <c r="F150" i="2"/>
  <c r="K150" i="2"/>
  <c r="G150" i="2"/>
  <c r="C150" i="2"/>
  <c r="K146" i="3"/>
  <c r="L146" i="3"/>
  <c r="B147" i="3"/>
  <c r="C146" i="3"/>
  <c r="E145" i="4"/>
  <c r="H145" i="4"/>
  <c r="L146" i="4"/>
  <c r="B147" i="4"/>
  <c r="K146" i="4"/>
  <c r="C146" i="4"/>
  <c r="D146" i="4"/>
  <c r="G146" i="4"/>
  <c r="F146" i="4"/>
  <c r="J149" i="2" l="1"/>
  <c r="E150" i="2"/>
  <c r="B152" i="2"/>
  <c r="L151" i="2"/>
  <c r="D151" i="2"/>
  <c r="F151" i="2"/>
  <c r="G151" i="2"/>
  <c r="K151" i="2"/>
  <c r="C151" i="2"/>
  <c r="H150" i="2"/>
  <c r="K147" i="3"/>
  <c r="C147" i="3"/>
  <c r="L147" i="3"/>
  <c r="B148" i="3"/>
  <c r="J145" i="4"/>
  <c r="E146" i="4"/>
  <c r="H146" i="4"/>
  <c r="L147" i="4"/>
  <c r="K147" i="4"/>
  <c r="B148" i="4"/>
  <c r="D147" i="4"/>
  <c r="G147" i="4"/>
  <c r="C147" i="4"/>
  <c r="F147" i="4"/>
  <c r="J150" i="2" l="1"/>
  <c r="E147" i="4"/>
  <c r="E151" i="2"/>
  <c r="H151" i="2"/>
  <c r="K152" i="2"/>
  <c r="C152" i="2"/>
  <c r="F152" i="2"/>
  <c r="L152" i="2"/>
  <c r="G152" i="2"/>
  <c r="B153" i="2"/>
  <c r="D152" i="2"/>
  <c r="H147" i="4"/>
  <c r="K148" i="3"/>
  <c r="L148" i="3"/>
  <c r="B149" i="3"/>
  <c r="C148" i="3"/>
  <c r="J146" i="4"/>
  <c r="L148" i="4"/>
  <c r="B149" i="4"/>
  <c r="K148" i="4"/>
  <c r="C148" i="4"/>
  <c r="D148" i="4"/>
  <c r="G148" i="4"/>
  <c r="F148" i="4"/>
  <c r="J147" i="4" l="1"/>
  <c r="J151" i="2"/>
  <c r="H152" i="2"/>
  <c r="L153" i="2"/>
  <c r="B154" i="2"/>
  <c r="G153" i="2"/>
  <c r="K153" i="2"/>
  <c r="C153" i="2"/>
  <c r="D153" i="2"/>
  <c r="F153" i="2"/>
  <c r="E152" i="2"/>
  <c r="B150" i="3"/>
  <c r="K149" i="3"/>
  <c r="C149" i="3"/>
  <c r="L149" i="3"/>
  <c r="E148" i="4"/>
  <c r="H148" i="4"/>
  <c r="L149" i="4"/>
  <c r="K149" i="4"/>
  <c r="B150" i="4"/>
  <c r="D149" i="4"/>
  <c r="G149" i="4"/>
  <c r="C149" i="4"/>
  <c r="F149" i="4"/>
  <c r="H149" i="4" l="1"/>
  <c r="H153" i="2"/>
  <c r="E153" i="2"/>
  <c r="B155" i="2"/>
  <c r="D154" i="2"/>
  <c r="L154" i="2"/>
  <c r="F154" i="2"/>
  <c r="K154" i="2"/>
  <c r="G154" i="2"/>
  <c r="C154" i="2"/>
  <c r="J152" i="2"/>
  <c r="J148" i="4"/>
  <c r="K150" i="3"/>
  <c r="L150" i="3"/>
  <c r="B151" i="3"/>
  <c r="C150" i="3"/>
  <c r="E149" i="4"/>
  <c r="J149" i="4" s="1"/>
  <c r="L150" i="4"/>
  <c r="B151" i="4"/>
  <c r="K150" i="4"/>
  <c r="G150" i="4"/>
  <c r="D150" i="4"/>
  <c r="C150" i="4"/>
  <c r="F150" i="4"/>
  <c r="J153" i="2" l="1"/>
  <c r="L155" i="2"/>
  <c r="F155" i="2"/>
  <c r="G155" i="2"/>
  <c r="D155" i="2"/>
  <c r="K155" i="2"/>
  <c r="C155" i="2"/>
  <c r="B156" i="2"/>
  <c r="E154" i="2"/>
  <c r="H154" i="2"/>
  <c r="K151" i="3"/>
  <c r="C151" i="3"/>
  <c r="L151" i="3"/>
  <c r="B152" i="3"/>
  <c r="E150" i="4"/>
  <c r="H150" i="4"/>
  <c r="B152" i="4"/>
  <c r="L151" i="4"/>
  <c r="K151" i="4"/>
  <c r="G151" i="4"/>
  <c r="D151" i="4"/>
  <c r="C151" i="4"/>
  <c r="F151" i="4"/>
  <c r="H155" i="2" l="1"/>
  <c r="E155" i="2"/>
  <c r="D156" i="2"/>
  <c r="F156" i="2"/>
  <c r="B157" i="2"/>
  <c r="L156" i="2"/>
  <c r="G156" i="2"/>
  <c r="C156" i="2"/>
  <c r="K156" i="2"/>
  <c r="J154" i="2"/>
  <c r="E151" i="4"/>
  <c r="C152" i="3"/>
  <c r="K152" i="3"/>
  <c r="L152" i="3"/>
  <c r="B153" i="3"/>
  <c r="J150" i="4"/>
  <c r="H151" i="4"/>
  <c r="L152" i="4"/>
  <c r="B153" i="4"/>
  <c r="K152" i="4"/>
  <c r="C152" i="4"/>
  <c r="G152" i="4"/>
  <c r="D152" i="4"/>
  <c r="F152" i="4"/>
  <c r="J155" i="2" l="1"/>
  <c r="E156" i="2"/>
  <c r="H156" i="2"/>
  <c r="L157" i="2"/>
  <c r="B158" i="2"/>
  <c r="G157" i="2"/>
  <c r="C157" i="2"/>
  <c r="F157" i="2"/>
  <c r="K157" i="2"/>
  <c r="D157" i="2"/>
  <c r="J151" i="4"/>
  <c r="L153" i="3"/>
  <c r="B154" i="3"/>
  <c r="C153" i="3"/>
  <c r="K153" i="3"/>
  <c r="H152" i="4"/>
  <c r="K153" i="4"/>
  <c r="B154" i="4"/>
  <c r="L153" i="4"/>
  <c r="G153" i="4"/>
  <c r="D153" i="4"/>
  <c r="C153" i="4"/>
  <c r="F153" i="4"/>
  <c r="E152" i="4"/>
  <c r="J152" i="4" l="1"/>
  <c r="H157" i="2"/>
  <c r="J156" i="2"/>
  <c r="E157" i="2"/>
  <c r="F158" i="2"/>
  <c r="B159" i="2"/>
  <c r="D158" i="2"/>
  <c r="L158" i="2"/>
  <c r="G158" i="2"/>
  <c r="K158" i="2"/>
  <c r="C158" i="2"/>
  <c r="E153" i="4"/>
  <c r="B155" i="3"/>
  <c r="K154" i="3"/>
  <c r="C154" i="3"/>
  <c r="L154" i="3"/>
  <c r="B155" i="4"/>
  <c r="K154" i="4"/>
  <c r="L154" i="4"/>
  <c r="G154" i="4"/>
  <c r="D154" i="4"/>
  <c r="C154" i="4"/>
  <c r="F154" i="4"/>
  <c r="H153" i="4"/>
  <c r="J157" i="2" l="1"/>
  <c r="E158" i="2"/>
  <c r="H158" i="2"/>
  <c r="B160" i="2"/>
  <c r="G159" i="2"/>
  <c r="K159" i="2"/>
  <c r="C159" i="2"/>
  <c r="D159" i="2"/>
  <c r="L159" i="2"/>
  <c r="F159" i="2"/>
  <c r="J153" i="4"/>
  <c r="B156" i="3"/>
  <c r="K155" i="3"/>
  <c r="C155" i="3"/>
  <c r="L155" i="3"/>
  <c r="H154" i="4"/>
  <c r="E154" i="4"/>
  <c r="L155" i="4"/>
  <c r="K155" i="4"/>
  <c r="B156" i="4"/>
  <c r="D155" i="4"/>
  <c r="G155" i="4"/>
  <c r="C155" i="4"/>
  <c r="F155" i="4"/>
  <c r="H155" i="4" l="1"/>
  <c r="E155" i="4"/>
  <c r="J158" i="2"/>
  <c r="H159" i="2"/>
  <c r="E159" i="2"/>
  <c r="F160" i="2"/>
  <c r="K160" i="2"/>
  <c r="C160" i="2"/>
  <c r="L160" i="2"/>
  <c r="B161" i="2"/>
  <c r="D160" i="2"/>
  <c r="G160" i="2"/>
  <c r="K156" i="3"/>
  <c r="L156" i="3"/>
  <c r="B157" i="3"/>
  <c r="C156" i="3"/>
  <c r="J154" i="4"/>
  <c r="K156" i="4"/>
  <c r="L156" i="4"/>
  <c r="B157" i="4"/>
  <c r="G156" i="4"/>
  <c r="D156" i="4"/>
  <c r="C156" i="4"/>
  <c r="F156" i="4"/>
  <c r="J155" i="4" l="1"/>
  <c r="J159" i="2"/>
  <c r="L161" i="2"/>
  <c r="D161" i="2"/>
  <c r="B162" i="2"/>
  <c r="G161" i="2"/>
  <c r="K161" i="2"/>
  <c r="C161" i="2"/>
  <c r="F161" i="2"/>
  <c r="E160" i="2"/>
  <c r="H160" i="2"/>
  <c r="L157" i="3"/>
  <c r="B158" i="3"/>
  <c r="K157" i="3"/>
  <c r="C157" i="3"/>
  <c r="E156" i="4"/>
  <c r="H156" i="4"/>
  <c r="L157" i="4"/>
  <c r="K157" i="4"/>
  <c r="B158" i="4"/>
  <c r="G157" i="4"/>
  <c r="D157" i="4"/>
  <c r="C157" i="4"/>
  <c r="F157" i="4"/>
  <c r="E161" i="2" l="1"/>
  <c r="K162" i="2"/>
  <c r="L162" i="2"/>
  <c r="B163" i="2"/>
  <c r="D162" i="2"/>
  <c r="G162" i="2"/>
  <c r="F162" i="2"/>
  <c r="C162" i="2"/>
  <c r="J160" i="2"/>
  <c r="H161" i="2"/>
  <c r="B159" i="3"/>
  <c r="K158" i="3"/>
  <c r="L158" i="3"/>
  <c r="C158" i="3"/>
  <c r="J156" i="4"/>
  <c r="E157" i="4"/>
  <c r="H157" i="4"/>
  <c r="L158" i="4"/>
  <c r="B159" i="4"/>
  <c r="K158" i="4"/>
  <c r="G158" i="4"/>
  <c r="D158" i="4"/>
  <c r="C158" i="4"/>
  <c r="F158" i="4"/>
  <c r="J161" i="2" l="1"/>
  <c r="H162" i="2"/>
  <c r="G163" i="2"/>
  <c r="F163" i="2"/>
  <c r="L163" i="2"/>
  <c r="D163" i="2"/>
  <c r="B164" i="2"/>
  <c r="C163" i="2"/>
  <c r="K163" i="2"/>
  <c r="E162" i="2"/>
  <c r="J157" i="4"/>
  <c r="H158" i="4"/>
  <c r="C159" i="3"/>
  <c r="L159" i="3"/>
  <c r="B160" i="3"/>
  <c r="K159" i="3"/>
  <c r="E158" i="4"/>
  <c r="L159" i="4"/>
  <c r="K159" i="4"/>
  <c r="B160" i="4"/>
  <c r="G159" i="4"/>
  <c r="D159" i="4"/>
  <c r="C159" i="4"/>
  <c r="F159" i="4"/>
  <c r="J162" i="2" l="1"/>
  <c r="H163" i="2"/>
  <c r="E163" i="2"/>
  <c r="G164" i="2"/>
  <c r="B165" i="2"/>
  <c r="C164" i="2"/>
  <c r="D164" i="2"/>
  <c r="L164" i="2"/>
  <c r="F164" i="2"/>
  <c r="K164" i="2"/>
  <c r="J158" i="4"/>
  <c r="L160" i="3"/>
  <c r="B161" i="3"/>
  <c r="C160" i="3"/>
  <c r="K160" i="3"/>
  <c r="E159" i="4"/>
  <c r="K160" i="4"/>
  <c r="L160" i="4"/>
  <c r="B161" i="4"/>
  <c r="G160" i="4"/>
  <c r="D160" i="4"/>
  <c r="C160" i="4"/>
  <c r="F160" i="4"/>
  <c r="H159" i="4"/>
  <c r="J163" i="2" l="1"/>
  <c r="H164" i="2"/>
  <c r="E164" i="2"/>
  <c r="K165" i="2"/>
  <c r="G165" i="2"/>
  <c r="F165" i="2"/>
  <c r="L165" i="2"/>
  <c r="D165" i="2"/>
  <c r="B166" i="2"/>
  <c r="C165" i="2"/>
  <c r="K161" i="3"/>
  <c r="L161" i="3"/>
  <c r="B162" i="3"/>
  <c r="C161" i="3"/>
  <c r="J159" i="4"/>
  <c r="E160" i="4"/>
  <c r="H160" i="4"/>
  <c r="B162" i="4"/>
  <c r="L161" i="4"/>
  <c r="K161" i="4"/>
  <c r="D161" i="4"/>
  <c r="G161" i="4"/>
  <c r="C161" i="4"/>
  <c r="F161" i="4"/>
  <c r="H161" i="4" l="1"/>
  <c r="E165" i="2"/>
  <c r="J164" i="2"/>
  <c r="H165" i="2"/>
  <c r="B167" i="2"/>
  <c r="L166" i="2"/>
  <c r="G166" i="2"/>
  <c r="D166" i="2"/>
  <c r="C166" i="2"/>
  <c r="F166" i="2"/>
  <c r="K166" i="2"/>
  <c r="J160" i="4"/>
  <c r="L162" i="3"/>
  <c r="B163" i="3"/>
  <c r="C162" i="3"/>
  <c r="K162" i="3"/>
  <c r="E161" i="4"/>
  <c r="L162" i="4"/>
  <c r="B163" i="4"/>
  <c r="K162" i="4"/>
  <c r="G162" i="4"/>
  <c r="D162" i="4"/>
  <c r="C162" i="4"/>
  <c r="F162" i="4"/>
  <c r="J165" i="2" l="1"/>
  <c r="J161" i="4"/>
  <c r="E166" i="2"/>
  <c r="H166" i="2"/>
  <c r="F167" i="2"/>
  <c r="K167" i="2"/>
  <c r="C167" i="2"/>
  <c r="G167" i="2"/>
  <c r="L167" i="2"/>
  <c r="D167" i="2"/>
  <c r="B168" i="2"/>
  <c r="B164" i="3"/>
  <c r="L163" i="3"/>
  <c r="C163" i="3"/>
  <c r="K163" i="3"/>
  <c r="H162" i="4"/>
  <c r="E162" i="4"/>
  <c r="L163" i="4"/>
  <c r="K163" i="4"/>
  <c r="B164" i="4"/>
  <c r="D163" i="4"/>
  <c r="G163" i="4"/>
  <c r="C163" i="4"/>
  <c r="F163" i="4"/>
  <c r="J166" i="2" l="1"/>
  <c r="L168" i="2"/>
  <c r="C168" i="2"/>
  <c r="K168" i="2"/>
  <c r="G168" i="2"/>
  <c r="F168" i="2"/>
  <c r="B169" i="2"/>
  <c r="D168" i="2"/>
  <c r="E167" i="2"/>
  <c r="H167" i="2"/>
  <c r="J162" i="4"/>
  <c r="E163" i="4"/>
  <c r="K164" i="3"/>
  <c r="L164" i="3"/>
  <c r="B165" i="3"/>
  <c r="C164" i="3"/>
  <c r="H163" i="4"/>
  <c r="K164" i="4"/>
  <c r="L164" i="4"/>
  <c r="B165" i="4"/>
  <c r="D164" i="4"/>
  <c r="G164" i="4"/>
  <c r="C164" i="4"/>
  <c r="F164" i="4"/>
  <c r="H164" i="4" l="1"/>
  <c r="J167" i="2"/>
  <c r="H168" i="2"/>
  <c r="L169" i="2"/>
  <c r="F169" i="2"/>
  <c r="G169" i="2"/>
  <c r="B170" i="2"/>
  <c r="C169" i="2"/>
  <c r="K169" i="2"/>
  <c r="D169" i="2"/>
  <c r="E168" i="2"/>
  <c r="J163" i="4"/>
  <c r="B166" i="3"/>
  <c r="K165" i="3"/>
  <c r="C165" i="3"/>
  <c r="L165" i="3"/>
  <c r="E164" i="4"/>
  <c r="J164" i="4" s="1"/>
  <c r="B166" i="4"/>
  <c r="L165" i="4"/>
  <c r="K165" i="4"/>
  <c r="C165" i="4"/>
  <c r="D165" i="4"/>
  <c r="G165" i="4"/>
  <c r="F165" i="4"/>
  <c r="J168" i="2" l="1"/>
  <c r="H169" i="2"/>
  <c r="E169" i="2"/>
  <c r="G170" i="2"/>
  <c r="K170" i="2"/>
  <c r="C170" i="2"/>
  <c r="F170" i="2"/>
  <c r="B171" i="2"/>
  <c r="D170" i="2"/>
  <c r="L170" i="2"/>
  <c r="K166" i="3"/>
  <c r="L166" i="3"/>
  <c r="B167" i="3"/>
  <c r="C166" i="3"/>
  <c r="E165" i="4"/>
  <c r="L166" i="4"/>
  <c r="B167" i="4"/>
  <c r="K166" i="4"/>
  <c r="G166" i="4"/>
  <c r="D166" i="4"/>
  <c r="C166" i="4"/>
  <c r="F166" i="4"/>
  <c r="H165" i="4"/>
  <c r="J165" i="4" s="1"/>
  <c r="J169" i="2" l="1"/>
  <c r="E170" i="2"/>
  <c r="H170" i="2"/>
  <c r="B172" i="2"/>
  <c r="G171" i="2"/>
  <c r="K171" i="2"/>
  <c r="C171" i="2"/>
  <c r="D171" i="2"/>
  <c r="L171" i="2"/>
  <c r="F171" i="2"/>
  <c r="K167" i="3"/>
  <c r="C167" i="3"/>
  <c r="L167" i="3"/>
  <c r="B168" i="3"/>
  <c r="H166" i="4"/>
  <c r="E166" i="4"/>
  <c r="B168" i="4"/>
  <c r="L167" i="4"/>
  <c r="K167" i="4"/>
  <c r="D167" i="4"/>
  <c r="G167" i="4"/>
  <c r="C167" i="4"/>
  <c r="F167" i="4"/>
  <c r="H167" i="4" l="1"/>
  <c r="J170" i="2"/>
  <c r="H171" i="2"/>
  <c r="E171" i="2"/>
  <c r="K172" i="2"/>
  <c r="C172" i="2"/>
  <c r="F172" i="2"/>
  <c r="B173" i="2"/>
  <c r="D172" i="2"/>
  <c r="L172" i="2"/>
  <c r="G172" i="2"/>
  <c r="J166" i="4"/>
  <c r="B169" i="3"/>
  <c r="L168" i="3"/>
  <c r="C168" i="3"/>
  <c r="K168" i="3"/>
  <c r="E167" i="4"/>
  <c r="B169" i="4"/>
  <c r="L168" i="4"/>
  <c r="K168" i="4"/>
  <c r="D168" i="4"/>
  <c r="G168" i="4"/>
  <c r="C168" i="4"/>
  <c r="F168" i="4"/>
  <c r="J167" i="4" l="1"/>
  <c r="J171" i="2"/>
  <c r="L173" i="2"/>
  <c r="D173" i="2"/>
  <c r="K173" i="2"/>
  <c r="G173" i="2"/>
  <c r="B174" i="2"/>
  <c r="C173" i="2"/>
  <c r="F173" i="2"/>
  <c r="E172" i="2"/>
  <c r="H172" i="2"/>
  <c r="H168" i="4"/>
  <c r="B170" i="3"/>
  <c r="K169" i="3"/>
  <c r="C169" i="3"/>
  <c r="L169" i="3"/>
  <c r="E168" i="4"/>
  <c r="L169" i="4"/>
  <c r="K169" i="4"/>
  <c r="B170" i="4"/>
  <c r="C169" i="4"/>
  <c r="D169" i="4"/>
  <c r="G169" i="4"/>
  <c r="F169" i="4"/>
  <c r="E173" i="2" l="1"/>
  <c r="J168" i="4"/>
  <c r="L174" i="2"/>
  <c r="B175" i="2"/>
  <c r="F174" i="2"/>
  <c r="D174" i="2"/>
  <c r="G174" i="2"/>
  <c r="K174" i="2"/>
  <c r="C174" i="2"/>
  <c r="J172" i="2"/>
  <c r="H173" i="2"/>
  <c r="K170" i="3"/>
  <c r="L170" i="3"/>
  <c r="B171" i="3"/>
  <c r="C170" i="3"/>
  <c r="E169" i="4"/>
  <c r="K170" i="4"/>
  <c r="L170" i="4"/>
  <c r="B171" i="4"/>
  <c r="D170" i="4"/>
  <c r="G170" i="4"/>
  <c r="C170" i="4"/>
  <c r="F170" i="4"/>
  <c r="H169" i="4"/>
  <c r="J173" i="2" l="1"/>
  <c r="E170" i="4"/>
  <c r="E174" i="2"/>
  <c r="H174" i="2"/>
  <c r="L175" i="2"/>
  <c r="D175" i="2"/>
  <c r="F175" i="2"/>
  <c r="C175" i="2"/>
  <c r="K175" i="2"/>
  <c r="B176" i="2"/>
  <c r="G175" i="2"/>
  <c r="H170" i="4"/>
  <c r="L171" i="3"/>
  <c r="B172" i="3"/>
  <c r="C171" i="3"/>
  <c r="K171" i="3"/>
  <c r="J169" i="4"/>
  <c r="B172" i="4"/>
  <c r="L171" i="4"/>
  <c r="K171" i="4"/>
  <c r="D171" i="4"/>
  <c r="G171" i="4"/>
  <c r="C171" i="4"/>
  <c r="F171" i="4"/>
  <c r="J170" i="4" l="1"/>
  <c r="J174" i="2"/>
  <c r="E175" i="2"/>
  <c r="H175" i="2"/>
  <c r="L176" i="2"/>
  <c r="C176" i="2"/>
  <c r="K176" i="2"/>
  <c r="G176" i="2"/>
  <c r="F176" i="2"/>
  <c r="B177" i="2"/>
  <c r="D176" i="2"/>
  <c r="H171" i="4"/>
  <c r="C172" i="3"/>
  <c r="B173" i="3"/>
  <c r="L172" i="3"/>
  <c r="K172" i="3"/>
  <c r="E171" i="4"/>
  <c r="L172" i="4"/>
  <c r="K172" i="4"/>
  <c r="B173" i="4"/>
  <c r="D172" i="4"/>
  <c r="G172" i="4"/>
  <c r="C172" i="4"/>
  <c r="F172" i="4"/>
  <c r="E172" i="4" l="1"/>
  <c r="J175" i="2"/>
  <c r="H176" i="2"/>
  <c r="B178" i="2"/>
  <c r="C177" i="2"/>
  <c r="F177" i="2"/>
  <c r="L177" i="2"/>
  <c r="D177" i="2"/>
  <c r="K177" i="2"/>
  <c r="G177" i="2"/>
  <c r="E176" i="2"/>
  <c r="J171" i="4"/>
  <c r="K173" i="3"/>
  <c r="L173" i="3"/>
  <c r="B174" i="3"/>
  <c r="C173" i="3"/>
  <c r="H172" i="4"/>
  <c r="B174" i="4"/>
  <c r="L173" i="4"/>
  <c r="K173" i="4"/>
  <c r="D173" i="4"/>
  <c r="G173" i="4"/>
  <c r="C173" i="4"/>
  <c r="F173" i="4"/>
  <c r="J176" i="2" l="1"/>
  <c r="J172" i="4"/>
  <c r="B179" i="2"/>
  <c r="F178" i="2"/>
  <c r="L178" i="2"/>
  <c r="G178" i="2"/>
  <c r="K178" i="2"/>
  <c r="C178" i="2"/>
  <c r="D178" i="2"/>
  <c r="H177" i="2"/>
  <c r="E177" i="2"/>
  <c r="E173" i="4"/>
  <c r="L174" i="3"/>
  <c r="B175" i="3"/>
  <c r="K174" i="3"/>
  <c r="C174" i="3"/>
  <c r="H173" i="4"/>
  <c r="L174" i="4"/>
  <c r="B175" i="4"/>
  <c r="K174" i="4"/>
  <c r="D174" i="4"/>
  <c r="G174" i="4"/>
  <c r="C174" i="4"/>
  <c r="F174" i="4"/>
  <c r="J177" i="2" l="1"/>
  <c r="E178" i="2"/>
  <c r="C179" i="2"/>
  <c r="F179" i="2"/>
  <c r="L179" i="2"/>
  <c r="D179" i="2"/>
  <c r="B180" i="2"/>
  <c r="G179" i="2"/>
  <c r="K179" i="2"/>
  <c r="H178" i="2"/>
  <c r="J173" i="4"/>
  <c r="E174" i="4"/>
  <c r="K175" i="3"/>
  <c r="L175" i="3"/>
  <c r="B176" i="3"/>
  <c r="C175" i="3"/>
  <c r="H174" i="4"/>
  <c r="L175" i="4"/>
  <c r="K175" i="4"/>
  <c r="B176" i="4"/>
  <c r="C175" i="4"/>
  <c r="G175" i="4"/>
  <c r="D175" i="4"/>
  <c r="F175" i="4"/>
  <c r="J178" i="2" l="1"/>
  <c r="J174" i="4"/>
  <c r="L180" i="2"/>
  <c r="G180" i="2"/>
  <c r="K180" i="2"/>
  <c r="C180" i="2"/>
  <c r="F180" i="2"/>
  <c r="B181" i="2"/>
  <c r="D180" i="2"/>
  <c r="E179" i="2"/>
  <c r="H179" i="2"/>
  <c r="H175" i="4"/>
  <c r="L176" i="3"/>
  <c r="K176" i="3"/>
  <c r="C176" i="3"/>
  <c r="B177" i="3"/>
  <c r="E175" i="4"/>
  <c r="B177" i="4"/>
  <c r="L176" i="4"/>
  <c r="K176" i="4"/>
  <c r="G176" i="4"/>
  <c r="D176" i="4"/>
  <c r="C176" i="4"/>
  <c r="F176" i="4"/>
  <c r="E180" i="2" l="1"/>
  <c r="J179" i="2"/>
  <c r="H180" i="2"/>
  <c r="K181" i="2"/>
  <c r="G181" i="2"/>
  <c r="C181" i="2"/>
  <c r="D181" i="2"/>
  <c r="L181" i="2"/>
  <c r="F181" i="2"/>
  <c r="B182" i="2"/>
  <c r="E176" i="4"/>
  <c r="J175" i="4"/>
  <c r="L177" i="3"/>
  <c r="K177" i="3"/>
  <c r="C177" i="3"/>
  <c r="B178" i="3"/>
  <c r="H176" i="4"/>
  <c r="L177" i="4"/>
  <c r="K177" i="4"/>
  <c r="B178" i="4"/>
  <c r="C177" i="4"/>
  <c r="D177" i="4"/>
  <c r="G177" i="4"/>
  <c r="F177" i="4"/>
  <c r="H181" i="2" l="1"/>
  <c r="J180" i="2"/>
  <c r="F182" i="2"/>
  <c r="K182" i="2"/>
  <c r="G182" i="2"/>
  <c r="L182" i="2"/>
  <c r="B183" i="2"/>
  <c r="D182" i="2"/>
  <c r="C182" i="2"/>
  <c r="E181" i="2"/>
  <c r="J176" i="4"/>
  <c r="K178" i="3"/>
  <c r="L178" i="3"/>
  <c r="B179" i="3"/>
  <c r="C178" i="3"/>
  <c r="E177" i="4"/>
  <c r="H177" i="4"/>
  <c r="L178" i="4"/>
  <c r="B179" i="4"/>
  <c r="K178" i="4"/>
  <c r="D178" i="4"/>
  <c r="G178" i="4"/>
  <c r="C178" i="4"/>
  <c r="F178" i="4"/>
  <c r="J181" i="2" l="1"/>
  <c r="E178" i="4"/>
  <c r="F183" i="2"/>
  <c r="L183" i="2"/>
  <c r="D183" i="2"/>
  <c r="B184" i="2"/>
  <c r="G183" i="2"/>
  <c r="K183" i="2"/>
  <c r="C183" i="2"/>
  <c r="E182" i="2"/>
  <c r="H182" i="2"/>
  <c r="L179" i="3"/>
  <c r="B180" i="3"/>
  <c r="C179" i="3"/>
  <c r="K179" i="3"/>
  <c r="H178" i="4"/>
  <c r="J177" i="4"/>
  <c r="L179" i="4"/>
  <c r="K179" i="4"/>
  <c r="B180" i="4"/>
  <c r="C179" i="4"/>
  <c r="D179" i="4"/>
  <c r="G179" i="4"/>
  <c r="F179" i="4"/>
  <c r="J178" i="4" l="1"/>
  <c r="E183" i="2"/>
  <c r="J182" i="2"/>
  <c r="H183" i="2"/>
  <c r="B185" i="2"/>
  <c r="F184" i="2"/>
  <c r="L184" i="2"/>
  <c r="G184" i="2"/>
  <c r="K184" i="2"/>
  <c r="C184" i="2"/>
  <c r="D184" i="2"/>
  <c r="B181" i="3"/>
  <c r="L180" i="3"/>
  <c r="C180" i="3"/>
  <c r="K180" i="3"/>
  <c r="H179" i="4"/>
  <c r="E179" i="4"/>
  <c r="B181" i="4"/>
  <c r="L180" i="4"/>
  <c r="K180" i="4"/>
  <c r="D180" i="4"/>
  <c r="G180" i="4"/>
  <c r="C180" i="4"/>
  <c r="F180" i="4"/>
  <c r="J183" i="2" l="1"/>
  <c r="E184" i="2"/>
  <c r="H184" i="2"/>
  <c r="B186" i="2"/>
  <c r="K185" i="2"/>
  <c r="G185" i="2"/>
  <c r="L185" i="2"/>
  <c r="D185" i="2"/>
  <c r="F185" i="2"/>
  <c r="C185" i="2"/>
  <c r="E180" i="4"/>
  <c r="K181" i="3"/>
  <c r="C181" i="3"/>
  <c r="L181" i="3"/>
  <c r="B182" i="3"/>
  <c r="H180" i="4"/>
  <c r="J179" i="4"/>
  <c r="L181" i="4"/>
  <c r="K181" i="4"/>
  <c r="B182" i="4"/>
  <c r="C181" i="4"/>
  <c r="G181" i="4"/>
  <c r="D181" i="4"/>
  <c r="F181" i="4"/>
  <c r="E185" i="2" l="1"/>
  <c r="H185" i="2"/>
  <c r="J184" i="2"/>
  <c r="L186" i="2"/>
  <c r="B187" i="2"/>
  <c r="D186" i="2"/>
  <c r="G186" i="2"/>
  <c r="F186" i="2"/>
  <c r="K186" i="2"/>
  <c r="C186" i="2"/>
  <c r="J180" i="4"/>
  <c r="K182" i="3"/>
  <c r="L182" i="3"/>
  <c r="C182" i="3"/>
  <c r="B183" i="3"/>
  <c r="H181" i="4"/>
  <c r="K182" i="4"/>
  <c r="L182" i="4"/>
  <c r="B183" i="4"/>
  <c r="D182" i="4"/>
  <c r="G182" i="4"/>
  <c r="C182" i="4"/>
  <c r="F182" i="4"/>
  <c r="E181" i="4"/>
  <c r="J181" i="4" l="1"/>
  <c r="E186" i="2"/>
  <c r="J185" i="2"/>
  <c r="H186" i="2"/>
  <c r="K187" i="2"/>
  <c r="B188" i="2"/>
  <c r="G187" i="2"/>
  <c r="L187" i="2"/>
  <c r="D187" i="2"/>
  <c r="F187" i="2"/>
  <c r="C187" i="2"/>
  <c r="H182" i="4"/>
  <c r="E182" i="4"/>
  <c r="B184" i="3"/>
  <c r="K183" i="3"/>
  <c r="L183" i="3"/>
  <c r="C183" i="3"/>
  <c r="L183" i="4"/>
  <c r="K183" i="4"/>
  <c r="B184" i="4"/>
  <c r="G183" i="4"/>
  <c r="C183" i="4"/>
  <c r="D183" i="4"/>
  <c r="F183" i="4"/>
  <c r="J186" i="2" l="1"/>
  <c r="E187" i="2"/>
  <c r="H187" i="2"/>
  <c r="C188" i="2"/>
  <c r="K188" i="2"/>
  <c r="G188" i="2"/>
  <c r="L188" i="2"/>
  <c r="B189" i="2"/>
  <c r="D188" i="2"/>
  <c r="F188" i="2"/>
  <c r="J182" i="4"/>
  <c r="K184" i="3"/>
  <c r="B185" i="3"/>
  <c r="L184" i="3"/>
  <c r="C184" i="3"/>
  <c r="H183" i="4"/>
  <c r="B185" i="4"/>
  <c r="L184" i="4"/>
  <c r="K184" i="4"/>
  <c r="G184" i="4"/>
  <c r="D184" i="4"/>
  <c r="C184" i="4"/>
  <c r="F184" i="4"/>
  <c r="E183" i="4"/>
  <c r="H188" i="2" l="1"/>
  <c r="J183" i="4"/>
  <c r="J187" i="2"/>
  <c r="G189" i="2"/>
  <c r="D189" i="2"/>
  <c r="F189" i="2"/>
  <c r="L189" i="2"/>
  <c r="C189" i="2"/>
  <c r="K189" i="2"/>
  <c r="B190" i="2"/>
  <c r="E188" i="2"/>
  <c r="L185" i="3"/>
  <c r="B186" i="3"/>
  <c r="K185" i="3"/>
  <c r="C185" i="3"/>
  <c r="H184" i="4"/>
  <c r="E184" i="4"/>
  <c r="L185" i="4"/>
  <c r="K185" i="4"/>
  <c r="B186" i="4"/>
  <c r="G185" i="4"/>
  <c r="C185" i="4"/>
  <c r="D185" i="4"/>
  <c r="F185" i="4"/>
  <c r="J188" i="2" l="1"/>
  <c r="H189" i="2"/>
  <c r="B191" i="2"/>
  <c r="L190" i="2"/>
  <c r="G190" i="2"/>
  <c r="C190" i="2"/>
  <c r="F190" i="2"/>
  <c r="D190" i="2"/>
  <c r="K190" i="2"/>
  <c r="E189" i="2"/>
  <c r="K186" i="3"/>
  <c r="C186" i="3"/>
  <c r="L186" i="3"/>
  <c r="B187" i="3"/>
  <c r="H185" i="4"/>
  <c r="J184" i="4"/>
  <c r="K186" i="4"/>
  <c r="L186" i="4"/>
  <c r="B187" i="4"/>
  <c r="D186" i="4"/>
  <c r="G186" i="4"/>
  <c r="C186" i="4"/>
  <c r="F186" i="4"/>
  <c r="E185" i="4"/>
  <c r="E186" i="4" l="1"/>
  <c r="J189" i="2"/>
  <c r="H190" i="2"/>
  <c r="F191" i="2"/>
  <c r="K191" i="2"/>
  <c r="C191" i="2"/>
  <c r="G191" i="2"/>
  <c r="L191" i="2"/>
  <c r="D191" i="2"/>
  <c r="B192" i="2"/>
  <c r="E190" i="2"/>
  <c r="J185" i="4"/>
  <c r="H186" i="4"/>
  <c r="B188" i="3"/>
  <c r="K187" i="3"/>
  <c r="L187" i="3"/>
  <c r="C187" i="3"/>
  <c r="L187" i="4"/>
  <c r="K187" i="4"/>
  <c r="B188" i="4"/>
  <c r="C187" i="4"/>
  <c r="G187" i="4"/>
  <c r="D187" i="4"/>
  <c r="F187" i="4"/>
  <c r="J186" i="4" l="1"/>
  <c r="J190" i="2"/>
  <c r="B193" i="2"/>
  <c r="C192" i="2"/>
  <c r="D192" i="2"/>
  <c r="L192" i="2"/>
  <c r="F192" i="2"/>
  <c r="K192" i="2"/>
  <c r="G192" i="2"/>
  <c r="E191" i="2"/>
  <c r="H191" i="2"/>
  <c r="H187" i="4"/>
  <c r="K188" i="3"/>
  <c r="B189" i="3"/>
  <c r="C188" i="3"/>
  <c r="L188" i="3"/>
  <c r="B189" i="4"/>
  <c r="L188" i="4"/>
  <c r="K188" i="4"/>
  <c r="D188" i="4"/>
  <c r="G188" i="4"/>
  <c r="C188" i="4"/>
  <c r="F188" i="4"/>
  <c r="E187" i="4"/>
  <c r="H188" i="4" l="1"/>
  <c r="E192" i="2"/>
  <c r="J187" i="4"/>
  <c r="C193" i="2"/>
  <c r="F193" i="2"/>
  <c r="B194" i="2"/>
  <c r="D193" i="2"/>
  <c r="L193" i="2"/>
  <c r="G193" i="2"/>
  <c r="K193" i="2"/>
  <c r="J191" i="2"/>
  <c r="H192" i="2"/>
  <c r="E188" i="4"/>
  <c r="L189" i="3"/>
  <c r="B190" i="3"/>
  <c r="K189" i="3"/>
  <c r="C189" i="3"/>
  <c r="L189" i="4"/>
  <c r="K189" i="4"/>
  <c r="B190" i="4"/>
  <c r="G189" i="4"/>
  <c r="C189" i="4"/>
  <c r="D189" i="4"/>
  <c r="F189" i="4"/>
  <c r="J188" i="4" l="1"/>
  <c r="J192" i="2"/>
  <c r="B195" i="2"/>
  <c r="K194" i="2"/>
  <c r="G194" i="2"/>
  <c r="F194" i="2"/>
  <c r="C194" i="2"/>
  <c r="D194" i="2"/>
  <c r="L194" i="2"/>
  <c r="E193" i="2"/>
  <c r="H193" i="2"/>
  <c r="L190" i="3"/>
  <c r="B191" i="3"/>
  <c r="C190" i="3"/>
  <c r="K190" i="3"/>
  <c r="H189" i="4"/>
  <c r="E189" i="4"/>
  <c r="K190" i="4"/>
  <c r="L190" i="4"/>
  <c r="B191" i="4"/>
  <c r="D190" i="4"/>
  <c r="G190" i="4"/>
  <c r="C190" i="4"/>
  <c r="F190" i="4"/>
  <c r="E190" i="4" l="1"/>
  <c r="J193" i="2"/>
  <c r="H194" i="2"/>
  <c r="B196" i="2"/>
  <c r="L195" i="2"/>
  <c r="G195" i="2"/>
  <c r="D195" i="2"/>
  <c r="C195" i="2"/>
  <c r="F195" i="2"/>
  <c r="K195" i="2"/>
  <c r="E194" i="2"/>
  <c r="H190" i="4"/>
  <c r="L191" i="3"/>
  <c r="B192" i="3"/>
  <c r="C191" i="3"/>
  <c r="K191" i="3"/>
  <c r="J189" i="4"/>
  <c r="B192" i="4"/>
  <c r="L191" i="4"/>
  <c r="K191" i="4"/>
  <c r="D191" i="4"/>
  <c r="G191" i="4"/>
  <c r="C191" i="4"/>
  <c r="F191" i="4"/>
  <c r="J190" i="4" l="1"/>
  <c r="J194" i="2"/>
  <c r="E191" i="4"/>
  <c r="E195" i="2"/>
  <c r="C196" i="2"/>
  <c r="D196" i="2"/>
  <c r="B197" i="2"/>
  <c r="F196" i="2"/>
  <c r="L196" i="2"/>
  <c r="G196" i="2"/>
  <c r="K196" i="2"/>
  <c r="H195" i="2"/>
  <c r="H191" i="4"/>
  <c r="B193" i="3"/>
  <c r="L192" i="3"/>
  <c r="C192" i="3"/>
  <c r="K192" i="3"/>
  <c r="L192" i="4"/>
  <c r="K192" i="4"/>
  <c r="B193" i="4"/>
  <c r="D192" i="4"/>
  <c r="G192" i="4"/>
  <c r="C192" i="4"/>
  <c r="F192" i="4"/>
  <c r="J195" i="2" l="1"/>
  <c r="J191" i="4"/>
  <c r="H192" i="4"/>
  <c r="F197" i="2"/>
  <c r="K197" i="2"/>
  <c r="D197" i="2"/>
  <c r="L197" i="2"/>
  <c r="G197" i="2"/>
  <c r="B198" i="2"/>
  <c r="C197" i="2"/>
  <c r="E196" i="2"/>
  <c r="H196" i="2"/>
  <c r="L193" i="3"/>
  <c r="B194" i="3"/>
  <c r="K193" i="3"/>
  <c r="C193" i="3"/>
  <c r="E192" i="4"/>
  <c r="B194" i="4"/>
  <c r="L193" i="4"/>
  <c r="K193" i="4"/>
  <c r="D193" i="4"/>
  <c r="G193" i="4"/>
  <c r="C193" i="4"/>
  <c r="F193" i="4"/>
  <c r="J192" i="4" l="1"/>
  <c r="E197" i="2"/>
  <c r="J196" i="2"/>
  <c r="H197" i="2"/>
  <c r="K198" i="2"/>
  <c r="K199" i="2" s="1"/>
  <c r="G198" i="2"/>
  <c r="F198" i="2"/>
  <c r="C198" i="2"/>
  <c r="D198" i="2"/>
  <c r="L198" i="2"/>
  <c r="L199" i="2" s="1"/>
  <c r="H193" i="4"/>
  <c r="K194" i="3"/>
  <c r="L194" i="3"/>
  <c r="C194" i="3"/>
  <c r="B195" i="3"/>
  <c r="E193" i="4"/>
  <c r="L194" i="4"/>
  <c r="B195" i="4"/>
  <c r="K194" i="4"/>
  <c r="D194" i="4"/>
  <c r="G194" i="4"/>
  <c r="C194" i="4"/>
  <c r="F194" i="4"/>
  <c r="E194" i="4" l="1"/>
  <c r="J197" i="2"/>
  <c r="E198" i="2"/>
  <c r="H198" i="2"/>
  <c r="J193" i="4"/>
  <c r="H194" i="4"/>
  <c r="C195" i="3"/>
  <c r="B196" i="3"/>
  <c r="K195" i="3"/>
  <c r="L195" i="3"/>
  <c r="L195" i="4"/>
  <c r="K195" i="4"/>
  <c r="B196" i="4"/>
  <c r="G195" i="4"/>
  <c r="C195" i="4"/>
  <c r="D195" i="4"/>
  <c r="F195" i="4"/>
  <c r="J194" i="4" l="1"/>
  <c r="J198" i="2"/>
  <c r="L196" i="3"/>
  <c r="C196" i="3"/>
  <c r="K196" i="3"/>
  <c r="B197" i="3"/>
  <c r="H195" i="4"/>
  <c r="L196" i="4"/>
  <c r="K196" i="4"/>
  <c r="B197" i="4"/>
  <c r="G196" i="4"/>
  <c r="D196" i="4"/>
  <c r="C196" i="4"/>
  <c r="F196" i="4"/>
  <c r="E195" i="4"/>
  <c r="J195" i="4" s="1"/>
  <c r="E196" i="4" l="1"/>
  <c r="K197" i="3"/>
  <c r="C197" i="3"/>
  <c r="B198" i="3"/>
  <c r="L197" i="3"/>
  <c r="H196" i="4"/>
  <c r="B198" i="4"/>
  <c r="L197" i="4"/>
  <c r="K197" i="4"/>
  <c r="D197" i="4"/>
  <c r="G197" i="4"/>
  <c r="C197" i="4"/>
  <c r="F197" i="4"/>
  <c r="E197" i="4" l="1"/>
  <c r="J196" i="4"/>
  <c r="H197" i="4"/>
  <c r="K198" i="3"/>
  <c r="C198" i="3"/>
  <c r="L198" i="3"/>
  <c r="L198" i="4"/>
  <c r="L199" i="4" s="1"/>
  <c r="K198" i="4"/>
  <c r="K199" i="4" s="1"/>
  <c r="D198" i="4"/>
  <c r="G198" i="4"/>
  <c r="C198" i="4"/>
  <c r="F198" i="4"/>
  <c r="E198" i="4" l="1"/>
  <c r="J197" i="4"/>
  <c r="H198" i="4"/>
  <c r="J198" i="4" l="1"/>
  <c r="G7" i="3"/>
  <c r="G10" i="3"/>
  <c r="G8" i="3"/>
  <c r="G6" i="3"/>
  <c r="G9" i="3"/>
  <c r="G5" i="3"/>
  <c r="D69" i="3" l="1"/>
  <c r="E69" i="3" s="1"/>
  <c r="D55" i="3"/>
  <c r="E55" i="3" s="1"/>
  <c r="G74" i="3"/>
  <c r="G20" i="3"/>
  <c r="G19" i="3"/>
  <c r="G24" i="3"/>
  <c r="G23" i="3"/>
  <c r="G22" i="3"/>
  <c r="G21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F43" i="3"/>
  <c r="G42" i="3"/>
  <c r="G106" i="3"/>
  <c r="F21" i="3"/>
  <c r="F28" i="3"/>
  <c r="F38" i="3"/>
  <c r="F39" i="3"/>
  <c r="F47" i="3"/>
  <c r="F19" i="3"/>
  <c r="F23" i="3"/>
  <c r="F24" i="3"/>
  <c r="F32" i="3"/>
  <c r="F36" i="3"/>
  <c r="F37" i="3"/>
  <c r="F40" i="3"/>
  <c r="F44" i="3"/>
  <c r="F45" i="3"/>
  <c r="F34" i="3"/>
  <c r="I11" i="3"/>
  <c r="F188" i="3"/>
  <c r="F194" i="3"/>
  <c r="F189" i="3"/>
  <c r="F187" i="3"/>
  <c r="F55" i="3"/>
  <c r="F186" i="3"/>
  <c r="F51" i="3"/>
  <c r="F192" i="3"/>
  <c r="F56" i="3"/>
  <c r="F20" i="3"/>
  <c r="F53" i="3"/>
  <c r="F54" i="3"/>
  <c r="F198" i="3"/>
  <c r="F190" i="3"/>
  <c r="F185" i="3"/>
  <c r="F173" i="3"/>
  <c r="F168" i="3"/>
  <c r="F197" i="3"/>
  <c r="F196" i="3"/>
  <c r="F193" i="3"/>
  <c r="F184" i="3"/>
  <c r="F181" i="3"/>
  <c r="F172" i="3"/>
  <c r="F170" i="3"/>
  <c r="F166" i="3"/>
  <c r="F171" i="3"/>
  <c r="F174" i="3"/>
  <c r="F169" i="3"/>
  <c r="F148" i="3"/>
  <c r="F179" i="3"/>
  <c r="F178" i="3"/>
  <c r="F175" i="3"/>
  <c r="F165" i="3"/>
  <c r="F146" i="3"/>
  <c r="F128" i="3"/>
  <c r="F92" i="3"/>
  <c r="F107" i="3"/>
  <c r="F162" i="3"/>
  <c r="F161" i="3"/>
  <c r="F160" i="3"/>
  <c r="F159" i="3"/>
  <c r="F158" i="3"/>
  <c r="F157" i="3"/>
  <c r="F152" i="3"/>
  <c r="F151" i="3"/>
  <c r="F150" i="3"/>
  <c r="F145" i="3"/>
  <c r="F144" i="3"/>
  <c r="F139" i="3"/>
  <c r="F137" i="3"/>
  <c r="F131" i="3"/>
  <c r="F130" i="3"/>
  <c r="F129" i="3"/>
  <c r="F126" i="3"/>
  <c r="F119" i="3"/>
  <c r="F117" i="3"/>
  <c r="F115" i="3"/>
  <c r="F110" i="3"/>
  <c r="F195" i="3"/>
  <c r="F191" i="3"/>
  <c r="F183" i="3"/>
  <c r="F176" i="3"/>
  <c r="F86" i="3"/>
  <c r="F156" i="3"/>
  <c r="F155" i="3"/>
  <c r="F149" i="3"/>
  <c r="F134" i="3"/>
  <c r="F133" i="3"/>
  <c r="F182" i="3"/>
  <c r="F177" i="3"/>
  <c r="F180" i="3"/>
  <c r="F167" i="3"/>
  <c r="F143" i="3"/>
  <c r="F164" i="3"/>
  <c r="F154" i="3"/>
  <c r="F140" i="3"/>
  <c r="F138" i="3"/>
  <c r="F122" i="3"/>
  <c r="F116" i="3"/>
  <c r="F163" i="3"/>
  <c r="F153" i="3"/>
  <c r="F147" i="3"/>
  <c r="F142" i="3"/>
  <c r="F141" i="3"/>
  <c r="F135" i="3"/>
  <c r="F136" i="3"/>
  <c r="F127" i="3"/>
  <c r="F123" i="3"/>
  <c r="F121" i="3"/>
  <c r="F118" i="3"/>
  <c r="F108" i="3"/>
  <c r="F132" i="3"/>
  <c r="F125" i="3"/>
  <c r="F124" i="3"/>
  <c r="F120" i="3"/>
  <c r="F114" i="3"/>
  <c r="F113" i="3"/>
  <c r="F112" i="3"/>
  <c r="F111" i="3"/>
  <c r="F109" i="3"/>
  <c r="F106" i="3"/>
  <c r="F104" i="3"/>
  <c r="F103" i="3"/>
  <c r="G167" i="3"/>
  <c r="G151" i="3"/>
  <c r="G119" i="3"/>
  <c r="G87" i="3"/>
  <c r="G55" i="3"/>
  <c r="G184" i="3"/>
  <c r="G152" i="3"/>
  <c r="G120" i="3"/>
  <c r="G88" i="3"/>
  <c r="G56" i="3"/>
  <c r="G181" i="3"/>
  <c r="G149" i="3"/>
  <c r="G117" i="3"/>
  <c r="G85" i="3"/>
  <c r="G53" i="3"/>
  <c r="G182" i="3"/>
  <c r="G150" i="3"/>
  <c r="G118" i="3"/>
  <c r="G86" i="3"/>
  <c r="G54" i="3"/>
  <c r="G179" i="3"/>
  <c r="G147" i="3"/>
  <c r="G115" i="3"/>
  <c r="G83" i="3"/>
  <c r="G183" i="3"/>
  <c r="G175" i="3"/>
  <c r="G135" i="3"/>
  <c r="D39" i="8"/>
  <c r="E39" i="8" s="1"/>
  <c r="F26" i="3"/>
  <c r="F29" i="3"/>
  <c r="F30" i="3"/>
  <c r="F31" i="3"/>
  <c r="F33" i="3"/>
  <c r="F35" i="3"/>
  <c r="F41" i="3"/>
  <c r="F42" i="3"/>
  <c r="F46" i="3"/>
  <c r="F48" i="3"/>
  <c r="F58" i="3"/>
  <c r="F25" i="3"/>
  <c r="F50" i="3"/>
  <c r="F57" i="3"/>
  <c r="F59" i="3"/>
  <c r="F61" i="3"/>
  <c r="F62" i="3"/>
  <c r="F63" i="3"/>
  <c r="D65" i="3"/>
  <c r="E65" i="3" s="1"/>
  <c r="F65" i="3"/>
  <c r="F67" i="3"/>
  <c r="F72" i="3"/>
  <c r="F77" i="3"/>
  <c r="F90" i="3"/>
  <c r="F95" i="3"/>
  <c r="D67" i="3"/>
  <c r="E67" i="3" s="1"/>
  <c r="F80" i="3"/>
  <c r="F69" i="3"/>
  <c r="F78" i="3"/>
  <c r="F96" i="3"/>
  <c r="D57" i="3"/>
  <c r="E57" i="3" s="1"/>
  <c r="F91" i="3"/>
  <c r="D79" i="3"/>
  <c r="E79" i="3" s="1"/>
  <c r="F85" i="3"/>
  <c r="H85" i="3" s="1"/>
  <c r="F94" i="3"/>
  <c r="F105" i="3"/>
  <c r="D60" i="3"/>
  <c r="E60" i="3" s="1"/>
  <c r="F73" i="3"/>
  <c r="F75" i="3"/>
  <c r="D77" i="3"/>
  <c r="E77" i="3" s="1"/>
  <c r="F93" i="3"/>
  <c r="F102" i="3"/>
  <c r="G58" i="3"/>
  <c r="G90" i="3"/>
  <c r="G122" i="3"/>
  <c r="G154" i="3"/>
  <c r="G186" i="3"/>
  <c r="G57" i="3"/>
  <c r="G89" i="3"/>
  <c r="G121" i="3"/>
  <c r="G153" i="3"/>
  <c r="G185" i="3"/>
  <c r="G60" i="3"/>
  <c r="G92" i="3"/>
  <c r="G124" i="3"/>
  <c r="G156" i="3"/>
  <c r="G188" i="3"/>
  <c r="G59" i="3"/>
  <c r="G91" i="3"/>
  <c r="G123" i="3"/>
  <c r="G155" i="3"/>
  <c r="G187" i="3"/>
  <c r="G62" i="3"/>
  <c r="G94" i="3"/>
  <c r="G126" i="3"/>
  <c r="G158" i="3"/>
  <c r="G190" i="3"/>
  <c r="G61" i="3"/>
  <c r="G93" i="3"/>
  <c r="G125" i="3"/>
  <c r="G157" i="3"/>
  <c r="G189" i="3"/>
  <c r="G64" i="3"/>
  <c r="G96" i="3"/>
  <c r="G128" i="3"/>
  <c r="G160" i="3"/>
  <c r="G192" i="3"/>
  <c r="G63" i="3"/>
  <c r="G95" i="3"/>
  <c r="G127" i="3"/>
  <c r="G159" i="3"/>
  <c r="G50" i="3"/>
  <c r="G82" i="3"/>
  <c r="G114" i="3"/>
  <c r="G146" i="3"/>
  <c r="G178" i="3"/>
  <c r="G49" i="3"/>
  <c r="G81" i="3"/>
  <c r="G113" i="3"/>
  <c r="G145" i="3"/>
  <c r="G177" i="3"/>
  <c r="G52" i="3"/>
  <c r="G84" i="3"/>
  <c r="G116" i="3"/>
  <c r="G148" i="3"/>
  <c r="G180" i="3"/>
  <c r="G51" i="3"/>
  <c r="G99" i="3"/>
  <c r="G163" i="3"/>
  <c r="G70" i="3"/>
  <c r="G134" i="3"/>
  <c r="G198" i="3"/>
  <c r="G101" i="3"/>
  <c r="G165" i="3"/>
  <c r="G72" i="3"/>
  <c r="G136" i="3"/>
  <c r="G40" i="3"/>
  <c r="G103" i="3"/>
  <c r="D137" i="3"/>
  <c r="E137" i="3" s="1"/>
  <c r="D136" i="3"/>
  <c r="E136" i="3" s="1"/>
  <c r="D135" i="3"/>
  <c r="E135" i="3" s="1"/>
  <c r="D178" i="3"/>
  <c r="E178" i="3" s="1"/>
  <c r="D177" i="3"/>
  <c r="E177" i="3" s="1"/>
  <c r="D186" i="3"/>
  <c r="E186" i="3" s="1"/>
  <c r="D185" i="3"/>
  <c r="E185" i="3" s="1"/>
  <c r="D155" i="3"/>
  <c r="E155" i="3" s="1"/>
  <c r="D154" i="3"/>
  <c r="E154" i="3" s="1"/>
  <c r="D153" i="3"/>
  <c r="E153" i="3" s="1"/>
  <c r="D167" i="3"/>
  <c r="E167" i="3" s="1"/>
  <c r="D176" i="3"/>
  <c r="E176" i="3" s="1"/>
  <c r="D192" i="3"/>
  <c r="E192" i="3" s="1"/>
  <c r="D191" i="3"/>
  <c r="E191" i="3" s="1"/>
  <c r="D175" i="3"/>
  <c r="E175" i="3" s="1"/>
  <c r="D174" i="3"/>
  <c r="E174" i="3" s="1"/>
  <c r="D140" i="3"/>
  <c r="E140" i="3" s="1"/>
  <c r="D139" i="3"/>
  <c r="E139" i="3" s="1"/>
  <c r="D162" i="3"/>
  <c r="E162" i="3" s="1"/>
  <c r="D102" i="3"/>
  <c r="E102" i="3" s="1"/>
  <c r="D164" i="3"/>
  <c r="E164" i="3" s="1"/>
  <c r="D163" i="3"/>
  <c r="E163" i="3" s="1"/>
  <c r="D146" i="3"/>
  <c r="E146" i="3" s="1"/>
  <c r="D145" i="3"/>
  <c r="E145" i="3" s="1"/>
  <c r="D194" i="3"/>
  <c r="E194" i="3" s="1"/>
  <c r="D188" i="3"/>
  <c r="E188" i="3" s="1"/>
  <c r="D184" i="3"/>
  <c r="E184" i="3" s="1"/>
  <c r="D183" i="3"/>
  <c r="E183" i="3" s="1"/>
  <c r="D182" i="3"/>
  <c r="E182" i="3" s="1"/>
  <c r="D143" i="3"/>
  <c r="E143" i="3" s="1"/>
  <c r="D142" i="3"/>
  <c r="E142" i="3" s="1"/>
  <c r="D173" i="3"/>
  <c r="E173" i="3" s="1"/>
  <c r="D168" i="3"/>
  <c r="E168" i="3" s="1"/>
  <c r="D181" i="3"/>
  <c r="E181" i="3" s="1"/>
  <c r="D180" i="3"/>
  <c r="E180" i="3" s="1"/>
  <c r="D179" i="3"/>
  <c r="E179" i="3" s="1"/>
  <c r="D172" i="3"/>
  <c r="E172" i="3" s="1"/>
  <c r="D156" i="3"/>
  <c r="E156" i="3" s="1"/>
  <c r="D197" i="3"/>
  <c r="E197" i="3" s="1"/>
  <c r="D196" i="3"/>
  <c r="E196" i="3" s="1"/>
  <c r="D195" i="3"/>
  <c r="E195" i="3" s="1"/>
  <c r="D193" i="3"/>
  <c r="E193" i="3" s="1"/>
  <c r="D151" i="3"/>
  <c r="E151" i="3" s="1"/>
  <c r="D171" i="3"/>
  <c r="E171" i="3" s="1"/>
  <c r="D170" i="3"/>
  <c r="E170" i="3" s="1"/>
  <c r="D169" i="3"/>
  <c r="E169" i="3" s="1"/>
  <c r="D198" i="3"/>
  <c r="E198" i="3" s="1"/>
  <c r="D190" i="3"/>
  <c r="E190" i="3" s="1"/>
  <c r="D189" i="3"/>
  <c r="E189" i="3" s="1"/>
  <c r="D166" i="3"/>
  <c r="E166" i="3" s="1"/>
  <c r="D161" i="3"/>
  <c r="E161" i="3" s="1"/>
  <c r="D160" i="3"/>
  <c r="E160" i="3" s="1"/>
  <c r="D187" i="3"/>
  <c r="E187" i="3" s="1"/>
  <c r="D158" i="3"/>
  <c r="E158" i="3" s="1"/>
  <c r="D124" i="3"/>
  <c r="E124" i="3" s="1"/>
  <c r="D122" i="3"/>
  <c r="E122" i="3" s="1"/>
  <c r="D85" i="3"/>
  <c r="E85" i="3" s="1"/>
  <c r="D83" i="3"/>
  <c r="E83" i="3" s="1"/>
  <c r="D134" i="3"/>
  <c r="E134" i="3" s="1"/>
  <c r="D132" i="3"/>
  <c r="E132" i="3" s="1"/>
  <c r="D110" i="3"/>
  <c r="E110" i="3" s="1"/>
  <c r="D144" i="3"/>
  <c r="E144" i="3" s="1"/>
  <c r="D88" i="3"/>
  <c r="E88" i="3" s="1"/>
  <c r="D130" i="3"/>
  <c r="E130" i="3" s="1"/>
  <c r="D129" i="3"/>
  <c r="E129" i="3" s="1"/>
  <c r="D96" i="3"/>
  <c r="E96" i="3" s="1"/>
  <c r="D76" i="3"/>
  <c r="E76" i="3" s="1"/>
  <c r="D123" i="3"/>
  <c r="E123" i="3" s="1"/>
  <c r="D99" i="3"/>
  <c r="E99" i="3" s="1"/>
  <c r="D131" i="3"/>
  <c r="E131" i="3" s="1"/>
  <c r="D159" i="3"/>
  <c r="E159" i="3" s="1"/>
  <c r="D152" i="3"/>
  <c r="E152" i="3" s="1"/>
  <c r="D95" i="3"/>
  <c r="E95" i="3" s="1"/>
  <c r="D117" i="3"/>
  <c r="E117" i="3" s="1"/>
  <c r="D91" i="3"/>
  <c r="E91" i="3" s="1"/>
  <c r="D94" i="3"/>
  <c r="E94" i="3" s="1"/>
  <c r="D90" i="3"/>
  <c r="E90" i="3" s="1"/>
  <c r="D78" i="3"/>
  <c r="E78" i="3" s="1"/>
  <c r="D165" i="3"/>
  <c r="E165" i="3" s="1"/>
  <c r="D81" i="3"/>
  <c r="E81" i="3" s="1"/>
  <c r="D80" i="3"/>
  <c r="E80" i="3" s="1"/>
  <c r="D107" i="3"/>
  <c r="E107" i="3" s="1"/>
  <c r="D82" i="3"/>
  <c r="E82" i="3" s="1"/>
  <c r="D86" i="3"/>
  <c r="E86" i="3" s="1"/>
  <c r="D84" i="3"/>
  <c r="E84" i="3" s="1"/>
  <c r="D133" i="3"/>
  <c r="E133" i="3" s="1"/>
  <c r="D64" i="3"/>
  <c r="E64" i="3" s="1"/>
  <c r="D63" i="3"/>
  <c r="E63" i="3" s="1"/>
  <c r="D120" i="3"/>
  <c r="E120" i="3" s="1"/>
  <c r="D101" i="3"/>
  <c r="E101" i="3" s="1"/>
  <c r="D100" i="3"/>
  <c r="E100" i="3" s="1"/>
  <c r="D87" i="3"/>
  <c r="E87" i="3" s="1"/>
  <c r="D141" i="3"/>
  <c r="E141" i="3" s="1"/>
  <c r="D92" i="3"/>
  <c r="E92" i="3" s="1"/>
  <c r="D106" i="3"/>
  <c r="E106" i="3" s="1"/>
  <c r="D105" i="3"/>
  <c r="E105" i="3" s="1"/>
  <c r="D112" i="3"/>
  <c r="E112" i="3" s="1"/>
  <c r="D157" i="3"/>
  <c r="E157" i="3" s="1"/>
  <c r="D125" i="3"/>
  <c r="E125" i="3" s="1"/>
  <c r="D111" i="3"/>
  <c r="E111" i="3" s="1"/>
  <c r="D68" i="3"/>
  <c r="E68" i="3" s="1"/>
  <c r="D150" i="3"/>
  <c r="E150" i="3" s="1"/>
  <c r="D149" i="3"/>
  <c r="E149" i="3" s="1"/>
  <c r="D148" i="3"/>
  <c r="E148" i="3" s="1"/>
  <c r="D98" i="3"/>
  <c r="E98" i="3" s="1"/>
  <c r="D75" i="3"/>
  <c r="E75" i="3" s="1"/>
  <c r="D74" i="3"/>
  <c r="E74" i="3" s="1"/>
  <c r="D71" i="3"/>
  <c r="E71" i="3" s="1"/>
  <c r="D73" i="3"/>
  <c r="E73" i="3" s="1"/>
  <c r="D72" i="3"/>
  <c r="E72" i="3" s="1"/>
  <c r="D147" i="3"/>
  <c r="E147" i="3" s="1"/>
  <c r="D115" i="3"/>
  <c r="E115" i="3" s="1"/>
  <c r="D114" i="3"/>
  <c r="E114" i="3" s="1"/>
  <c r="D138" i="3"/>
  <c r="E138" i="3" s="1"/>
  <c r="D128" i="3"/>
  <c r="E128" i="3" s="1"/>
  <c r="D127" i="3"/>
  <c r="E127" i="3" s="1"/>
  <c r="D126" i="3"/>
  <c r="E126" i="3" s="1"/>
  <c r="D121" i="3"/>
  <c r="E121" i="3" s="1"/>
  <c r="D119" i="3"/>
  <c r="E119" i="3" s="1"/>
  <c r="D118" i="3"/>
  <c r="E118" i="3" s="1"/>
  <c r="D113" i="3"/>
  <c r="E113" i="3" s="1"/>
  <c r="D109" i="3"/>
  <c r="E109" i="3" s="1"/>
  <c r="D108" i="3"/>
  <c r="E108" i="3" s="1"/>
  <c r="D104" i="3"/>
  <c r="E104" i="3" s="1"/>
  <c r="D62" i="3"/>
  <c r="E62" i="3" s="1"/>
  <c r="D61" i="3"/>
  <c r="E61" i="3" s="1"/>
  <c r="D116" i="3"/>
  <c r="E116" i="3" s="1"/>
  <c r="F22" i="3"/>
  <c r="F27" i="3"/>
  <c r="F49" i="3"/>
  <c r="F52" i="3"/>
  <c r="F64" i="3"/>
  <c r="D66" i="3"/>
  <c r="E66" i="3" s="1"/>
  <c r="F68" i="3"/>
  <c r="F70" i="3"/>
  <c r="F71" i="3"/>
  <c r="F79" i="3"/>
  <c r="F83" i="3"/>
  <c r="F88" i="3"/>
  <c r="F74" i="3"/>
  <c r="F66" i="3"/>
  <c r="D70" i="3"/>
  <c r="E70" i="3" s="1"/>
  <c r="F87" i="3"/>
  <c r="D89" i="3"/>
  <c r="E89" i="3" s="1"/>
  <c r="F84" i="3"/>
  <c r="H84" i="3" s="1"/>
  <c r="F99" i="3"/>
  <c r="H99" i="3" s="1"/>
  <c r="F101" i="3"/>
  <c r="H101" i="3" s="1"/>
  <c r="D103" i="3"/>
  <c r="E103" i="3" s="1"/>
  <c r="D59" i="3"/>
  <c r="E59" i="3" s="1"/>
  <c r="D56" i="3"/>
  <c r="E56" i="3" s="1"/>
  <c r="D58" i="3"/>
  <c r="E58" i="3" s="1"/>
  <c r="F81" i="3"/>
  <c r="H81" i="3" s="1"/>
  <c r="J81" i="3" s="1"/>
  <c r="F76" i="3"/>
  <c r="F60" i="3"/>
  <c r="D93" i="3"/>
  <c r="E93" i="3" s="1"/>
  <c r="F82" i="3"/>
  <c r="F89" i="3"/>
  <c r="F97" i="3"/>
  <c r="D97" i="3"/>
  <c r="E97" i="3" s="1"/>
  <c r="F98" i="3"/>
  <c r="F100" i="3"/>
  <c r="G138" i="3"/>
  <c r="G170" i="3"/>
  <c r="G41" i="3"/>
  <c r="G73" i="3"/>
  <c r="G105" i="3"/>
  <c r="G137" i="3"/>
  <c r="G169" i="3"/>
  <c r="G44" i="3"/>
  <c r="G76" i="3"/>
  <c r="G108" i="3"/>
  <c r="G140" i="3"/>
  <c r="G172" i="3"/>
  <c r="G43" i="3"/>
  <c r="G75" i="3"/>
  <c r="G107" i="3"/>
  <c r="G139" i="3"/>
  <c r="G171" i="3"/>
  <c r="G46" i="3"/>
  <c r="G78" i="3"/>
  <c r="G110" i="3"/>
  <c r="G142" i="3"/>
  <c r="G174" i="3"/>
  <c r="G45" i="3"/>
  <c r="G77" i="3"/>
  <c r="G109" i="3"/>
  <c r="G141" i="3"/>
  <c r="G173" i="3"/>
  <c r="G48" i="3"/>
  <c r="G80" i="3"/>
  <c r="G112" i="3"/>
  <c r="G144" i="3"/>
  <c r="G176" i="3"/>
  <c r="G47" i="3"/>
  <c r="G79" i="3"/>
  <c r="G111" i="3"/>
  <c r="G143" i="3"/>
  <c r="G191" i="3"/>
  <c r="G66" i="3"/>
  <c r="G98" i="3"/>
  <c r="G130" i="3"/>
  <c r="G162" i="3"/>
  <c r="G194" i="3"/>
  <c r="G65" i="3"/>
  <c r="G97" i="3"/>
  <c r="G129" i="3"/>
  <c r="G161" i="3"/>
  <c r="G193" i="3"/>
  <c r="G68" i="3"/>
  <c r="G100" i="3"/>
  <c r="G132" i="3"/>
  <c r="G164" i="3"/>
  <c r="G196" i="3"/>
  <c r="G67" i="3"/>
  <c r="G131" i="3"/>
  <c r="G195" i="3"/>
  <c r="G102" i="3"/>
  <c r="G166" i="3"/>
  <c r="G69" i="3"/>
  <c r="G133" i="3"/>
  <c r="G197" i="3"/>
  <c r="G104" i="3"/>
  <c r="G168" i="3"/>
  <c r="G71" i="3"/>
  <c r="H32" i="3" l="1"/>
  <c r="J32" i="3" s="1"/>
  <c r="H21" i="3"/>
  <c r="J21" i="3" s="1"/>
  <c r="H34" i="3"/>
  <c r="J34" i="3" s="1"/>
  <c r="H23" i="3"/>
  <c r="J23" i="3" s="1"/>
  <c r="H88" i="3"/>
  <c r="H38" i="3"/>
  <c r="J38" i="3" s="1"/>
  <c r="H39" i="3"/>
  <c r="J39" i="3" s="1"/>
  <c r="H33" i="3"/>
  <c r="J33" i="3" s="1"/>
  <c r="H24" i="3"/>
  <c r="J24" i="3" s="1"/>
  <c r="H82" i="3"/>
  <c r="J82" i="3" s="1"/>
  <c r="H27" i="3"/>
  <c r="J27" i="3" s="1"/>
  <c r="H20" i="3"/>
  <c r="J20" i="3" s="1"/>
  <c r="H83" i="3"/>
  <c r="J83" i="3" s="1"/>
  <c r="D38" i="8"/>
  <c r="E38" i="8" s="1"/>
  <c r="H22" i="3"/>
  <c r="J22" i="3" s="1"/>
  <c r="H25" i="3"/>
  <c r="J25" i="3" s="1"/>
  <c r="H35" i="3"/>
  <c r="J35" i="3" s="1"/>
  <c r="H31" i="3"/>
  <c r="J31" i="3" s="1"/>
  <c r="H29" i="3"/>
  <c r="J29" i="3" s="1"/>
  <c r="H106" i="3"/>
  <c r="J106" i="3" s="1"/>
  <c r="H37" i="3"/>
  <c r="J37" i="3" s="1"/>
  <c r="H47" i="3"/>
  <c r="J47" i="3" s="1"/>
  <c r="H43" i="3"/>
  <c r="J43" i="3" s="1"/>
  <c r="J101" i="3"/>
  <c r="H87" i="3"/>
  <c r="J87" i="3" s="1"/>
  <c r="H70" i="3"/>
  <c r="J70" i="3" s="1"/>
  <c r="H52" i="3"/>
  <c r="J52" i="3" s="1"/>
  <c r="H30" i="3"/>
  <c r="J30" i="3" s="1"/>
  <c r="H26" i="3"/>
  <c r="J26" i="3" s="1"/>
  <c r="H44" i="3"/>
  <c r="J44" i="3" s="1"/>
  <c r="H89" i="3"/>
  <c r="J89" i="3" s="1"/>
  <c r="H60" i="3"/>
  <c r="J60" i="3" s="1"/>
  <c r="H74" i="3"/>
  <c r="J74" i="3" s="1"/>
  <c r="H64" i="3"/>
  <c r="J64" i="3" s="1"/>
  <c r="H49" i="3"/>
  <c r="J49" i="3" s="1"/>
  <c r="H42" i="3"/>
  <c r="J42" i="3" s="1"/>
  <c r="H36" i="3"/>
  <c r="J36" i="3" s="1"/>
  <c r="H19" i="3"/>
  <c r="J19" i="3" s="1"/>
  <c r="H28" i="3"/>
  <c r="J28" i="3" s="1"/>
  <c r="J99" i="3"/>
  <c r="D36" i="8"/>
  <c r="E36" i="8" s="1"/>
  <c r="D40" i="8"/>
  <c r="E40" i="8" s="1"/>
  <c r="D35" i="8"/>
  <c r="E35" i="8" s="1"/>
  <c r="D37" i="8"/>
  <c r="E37" i="8" s="1"/>
  <c r="H45" i="3"/>
  <c r="J45" i="3" s="1"/>
  <c r="H40" i="3"/>
  <c r="J40" i="3" s="1"/>
  <c r="J88" i="3"/>
  <c r="J84" i="3"/>
  <c r="H100" i="3"/>
  <c r="J100" i="3" s="1"/>
  <c r="H91" i="3"/>
  <c r="J91" i="3" s="1"/>
  <c r="H98" i="3"/>
  <c r="J98" i="3" s="1"/>
  <c r="H97" i="3"/>
  <c r="J97" i="3" s="1"/>
  <c r="H76" i="3"/>
  <c r="J76" i="3" s="1"/>
  <c r="H71" i="3"/>
  <c r="J71" i="3" s="1"/>
  <c r="H68" i="3"/>
  <c r="J68" i="3" s="1"/>
  <c r="H93" i="3"/>
  <c r="J93" i="3" s="1"/>
  <c r="H75" i="3"/>
  <c r="J75" i="3" s="1"/>
  <c r="H94" i="3"/>
  <c r="J94" i="3" s="1"/>
  <c r="H78" i="3"/>
  <c r="J78" i="3" s="1"/>
  <c r="H80" i="3"/>
  <c r="J80" i="3" s="1"/>
  <c r="H95" i="3"/>
  <c r="J95" i="3" s="1"/>
  <c r="H77" i="3"/>
  <c r="J77" i="3" s="1"/>
  <c r="H67" i="3"/>
  <c r="J67" i="3" s="1"/>
  <c r="H62" i="3"/>
  <c r="J62" i="3" s="1"/>
  <c r="H59" i="3"/>
  <c r="J59" i="3" s="1"/>
  <c r="H50" i="3"/>
  <c r="J50" i="3" s="1"/>
  <c r="H58" i="3"/>
  <c r="J58" i="3" s="1"/>
  <c r="H46" i="3"/>
  <c r="J46" i="3" s="1"/>
  <c r="H41" i="3"/>
  <c r="J41" i="3" s="1"/>
  <c r="H104" i="3"/>
  <c r="J104" i="3" s="1"/>
  <c r="H109" i="3"/>
  <c r="J109" i="3" s="1"/>
  <c r="H112" i="3"/>
  <c r="J112" i="3" s="1"/>
  <c r="H114" i="3"/>
  <c r="J114" i="3" s="1"/>
  <c r="H124" i="3"/>
  <c r="J124" i="3" s="1"/>
  <c r="H132" i="3"/>
  <c r="J132" i="3" s="1"/>
  <c r="H118" i="3"/>
  <c r="J118" i="3" s="1"/>
  <c r="H123" i="3"/>
  <c r="J123" i="3" s="1"/>
  <c r="H136" i="3"/>
  <c r="J136" i="3" s="1"/>
  <c r="H141" i="3"/>
  <c r="J141" i="3" s="1"/>
  <c r="H147" i="3"/>
  <c r="J147" i="3" s="1"/>
  <c r="H163" i="3"/>
  <c r="J163" i="3" s="1"/>
  <c r="H122" i="3"/>
  <c r="J122" i="3" s="1"/>
  <c r="H140" i="3"/>
  <c r="J140" i="3" s="1"/>
  <c r="H164" i="3"/>
  <c r="J164" i="3" s="1"/>
  <c r="H167" i="3"/>
  <c r="J167" i="3" s="1"/>
  <c r="H177" i="3"/>
  <c r="J177" i="3" s="1"/>
  <c r="H133" i="3"/>
  <c r="J133" i="3" s="1"/>
  <c r="H149" i="3"/>
  <c r="J149" i="3" s="1"/>
  <c r="H156" i="3"/>
  <c r="J156" i="3" s="1"/>
  <c r="H176" i="3"/>
  <c r="J176" i="3" s="1"/>
  <c r="H191" i="3"/>
  <c r="J191" i="3" s="1"/>
  <c r="H110" i="3"/>
  <c r="J110" i="3" s="1"/>
  <c r="H117" i="3"/>
  <c r="J117" i="3" s="1"/>
  <c r="H126" i="3"/>
  <c r="J126" i="3" s="1"/>
  <c r="H130" i="3"/>
  <c r="J130" i="3" s="1"/>
  <c r="H137" i="3"/>
  <c r="J137" i="3" s="1"/>
  <c r="H144" i="3"/>
  <c r="J144" i="3" s="1"/>
  <c r="H150" i="3"/>
  <c r="J150" i="3" s="1"/>
  <c r="H152" i="3"/>
  <c r="J152" i="3" s="1"/>
  <c r="H158" i="3"/>
  <c r="J158" i="3" s="1"/>
  <c r="H160" i="3"/>
  <c r="J160" i="3" s="1"/>
  <c r="H162" i="3"/>
  <c r="J162" i="3" s="1"/>
  <c r="H92" i="3"/>
  <c r="J92" i="3" s="1"/>
  <c r="H146" i="3"/>
  <c r="J146" i="3" s="1"/>
  <c r="H175" i="3"/>
  <c r="J175" i="3" s="1"/>
  <c r="H179" i="3"/>
  <c r="J179" i="3" s="1"/>
  <c r="H169" i="3"/>
  <c r="J169" i="3" s="1"/>
  <c r="H171" i="3"/>
  <c r="J171" i="3" s="1"/>
  <c r="H170" i="3"/>
  <c r="J170" i="3" s="1"/>
  <c r="H181" i="3"/>
  <c r="J181" i="3" s="1"/>
  <c r="H193" i="3"/>
  <c r="J193" i="3" s="1"/>
  <c r="H197" i="3"/>
  <c r="J197" i="3" s="1"/>
  <c r="H173" i="3"/>
  <c r="J173" i="3" s="1"/>
  <c r="H190" i="3"/>
  <c r="J190" i="3" s="1"/>
  <c r="H54" i="3"/>
  <c r="J54" i="3" s="1"/>
  <c r="H192" i="3"/>
  <c r="J192" i="3" s="1"/>
  <c r="H186" i="3"/>
  <c r="J186" i="3" s="1"/>
  <c r="H187" i="3"/>
  <c r="J187" i="3" s="1"/>
  <c r="H194" i="3"/>
  <c r="J194" i="3" s="1"/>
  <c r="H66" i="3"/>
  <c r="J66" i="3" s="1"/>
  <c r="H79" i="3"/>
  <c r="J79" i="3" s="1"/>
  <c r="H102" i="3"/>
  <c r="J102" i="3" s="1"/>
  <c r="H73" i="3"/>
  <c r="J73" i="3" s="1"/>
  <c r="H105" i="3"/>
  <c r="J105" i="3" s="1"/>
  <c r="J85" i="3"/>
  <c r="H96" i="3"/>
  <c r="J96" i="3" s="1"/>
  <c r="H69" i="3"/>
  <c r="J69" i="3" s="1"/>
  <c r="H90" i="3"/>
  <c r="J90" i="3" s="1"/>
  <c r="H72" i="3"/>
  <c r="J72" i="3" s="1"/>
  <c r="H65" i="3"/>
  <c r="J65" i="3" s="1"/>
  <c r="H63" i="3"/>
  <c r="J63" i="3" s="1"/>
  <c r="H61" i="3"/>
  <c r="J61" i="3" s="1"/>
  <c r="H57" i="3"/>
  <c r="J57" i="3" s="1"/>
  <c r="H48" i="3"/>
  <c r="J48" i="3" s="1"/>
  <c r="H103" i="3"/>
  <c r="J103" i="3" s="1"/>
  <c r="H111" i="3"/>
  <c r="J111" i="3" s="1"/>
  <c r="H113" i="3"/>
  <c r="J113" i="3" s="1"/>
  <c r="H120" i="3"/>
  <c r="J120" i="3" s="1"/>
  <c r="H125" i="3"/>
  <c r="J125" i="3" s="1"/>
  <c r="H108" i="3"/>
  <c r="J108" i="3" s="1"/>
  <c r="H121" i="3"/>
  <c r="J121" i="3" s="1"/>
  <c r="H127" i="3"/>
  <c r="J127" i="3" s="1"/>
  <c r="H135" i="3"/>
  <c r="J135" i="3" s="1"/>
  <c r="H142" i="3"/>
  <c r="J142" i="3" s="1"/>
  <c r="H153" i="3"/>
  <c r="J153" i="3" s="1"/>
  <c r="H116" i="3"/>
  <c r="J116" i="3" s="1"/>
  <c r="H138" i="3"/>
  <c r="J138" i="3" s="1"/>
  <c r="H154" i="3"/>
  <c r="J154" i="3" s="1"/>
  <c r="H143" i="3"/>
  <c r="J143" i="3" s="1"/>
  <c r="H180" i="3"/>
  <c r="J180" i="3" s="1"/>
  <c r="H182" i="3"/>
  <c r="J182" i="3" s="1"/>
  <c r="H134" i="3"/>
  <c r="J134" i="3" s="1"/>
  <c r="H155" i="3"/>
  <c r="J155" i="3" s="1"/>
  <c r="H86" i="3"/>
  <c r="J86" i="3" s="1"/>
  <c r="H183" i="3"/>
  <c r="J183" i="3" s="1"/>
  <c r="H195" i="3"/>
  <c r="J195" i="3" s="1"/>
  <c r="H115" i="3"/>
  <c r="J115" i="3" s="1"/>
  <c r="H119" i="3"/>
  <c r="J119" i="3" s="1"/>
  <c r="H129" i="3"/>
  <c r="J129" i="3" s="1"/>
  <c r="H131" i="3"/>
  <c r="J131" i="3" s="1"/>
  <c r="H139" i="3"/>
  <c r="J139" i="3" s="1"/>
  <c r="H145" i="3"/>
  <c r="J145" i="3" s="1"/>
  <c r="H151" i="3"/>
  <c r="J151" i="3" s="1"/>
  <c r="H157" i="3"/>
  <c r="J157" i="3" s="1"/>
  <c r="H159" i="3"/>
  <c r="J159" i="3" s="1"/>
  <c r="H161" i="3"/>
  <c r="J161" i="3" s="1"/>
  <c r="H107" i="3"/>
  <c r="J107" i="3" s="1"/>
  <c r="H128" i="3"/>
  <c r="J128" i="3" s="1"/>
  <c r="H165" i="3"/>
  <c r="J165" i="3" s="1"/>
  <c r="H178" i="3"/>
  <c r="J178" i="3" s="1"/>
  <c r="H148" i="3"/>
  <c r="J148" i="3" s="1"/>
  <c r="H174" i="3"/>
  <c r="J174" i="3" s="1"/>
  <c r="H166" i="3"/>
  <c r="J166" i="3" s="1"/>
  <c r="H172" i="3"/>
  <c r="J172" i="3" s="1"/>
  <c r="H184" i="3"/>
  <c r="J184" i="3" s="1"/>
  <c r="H196" i="3"/>
  <c r="J196" i="3" s="1"/>
  <c r="H168" i="3"/>
  <c r="J168" i="3" s="1"/>
  <c r="H185" i="3"/>
  <c r="J185" i="3" s="1"/>
  <c r="H198" i="3"/>
  <c r="J198" i="3" s="1"/>
  <c r="H53" i="3"/>
  <c r="J53" i="3" s="1"/>
  <c r="H56" i="3"/>
  <c r="J56" i="3" s="1"/>
  <c r="H51" i="3"/>
  <c r="J51" i="3" s="1"/>
  <c r="H55" i="3"/>
  <c r="J55" i="3" s="1"/>
  <c r="H189" i="3"/>
  <c r="J189" i="3" s="1"/>
  <c r="H188" i="3"/>
  <c r="J188" i="3" s="1"/>
  <c r="L24" i="3" l="1"/>
  <c r="K24" i="3"/>
  <c r="K25" i="3"/>
  <c r="L25" i="3"/>
  <c r="K26" i="3"/>
  <c r="L26" i="3"/>
  <c r="K28" i="3"/>
  <c r="L28" i="3"/>
  <c r="L29" i="3"/>
  <c r="K29" i="3"/>
  <c r="K30" i="3"/>
  <c r="L30" i="3"/>
  <c r="K31" i="3"/>
  <c r="L31" i="3"/>
  <c r="K32" i="3"/>
  <c r="L32" i="3"/>
  <c r="L33" i="3"/>
  <c r="K33" i="3"/>
  <c r="K35" i="3"/>
  <c r="L35" i="3"/>
  <c r="L36" i="3"/>
  <c r="K36" i="3"/>
  <c r="L37" i="3"/>
  <c r="K37" i="3"/>
  <c r="L38" i="3"/>
  <c r="K38" i="3"/>
  <c r="K39" i="3"/>
  <c r="L39" i="3"/>
  <c r="L40" i="3"/>
  <c r="K40" i="3"/>
  <c r="K41" i="3"/>
  <c r="L41" i="3"/>
  <c r="L42" i="3"/>
  <c r="K42" i="3"/>
  <c r="L43" i="3"/>
  <c r="K43" i="3"/>
  <c r="K44" i="3"/>
  <c r="L44" i="3"/>
  <c r="K45" i="3"/>
  <c r="L45" i="3"/>
  <c r="K46" i="3"/>
  <c r="L46" i="3"/>
  <c r="K47" i="3"/>
  <c r="L47" i="3"/>
  <c r="L56" i="3"/>
  <c r="K56" i="3"/>
  <c r="K58" i="3"/>
  <c r="L58" i="3"/>
  <c r="K59" i="3"/>
  <c r="L59" i="3"/>
  <c r="L57" i="3"/>
  <c r="K57" i="3"/>
  <c r="L48" i="3"/>
  <c r="K48" i="3"/>
  <c r="L49" i="3"/>
  <c r="K49" i="3"/>
  <c r="L50" i="3"/>
  <c r="K50" i="3"/>
  <c r="K51" i="3"/>
  <c r="L51" i="3"/>
  <c r="L52" i="3"/>
  <c r="K52" i="3"/>
  <c r="L53" i="3"/>
  <c r="K53" i="3"/>
  <c r="K54" i="3"/>
  <c r="L54" i="3"/>
  <c r="D75" i="8"/>
  <c r="D79" i="8" s="1"/>
  <c r="D34" i="8"/>
  <c r="E34" i="8" s="1"/>
  <c r="D77" i="8"/>
  <c r="K55" i="3"/>
  <c r="D33" i="8"/>
  <c r="E33" i="8" s="1"/>
  <c r="L55" i="3"/>
  <c r="D76" i="8" l="1"/>
  <c r="L199" i="3"/>
  <c r="K199" i="3"/>
  <c r="E41" i="8"/>
  <c r="E50" i="8" s="1"/>
  <c r="E83" i="8" s="1"/>
  <c r="D9" i="5" l="1"/>
</calcChain>
</file>

<file path=xl/sharedStrings.xml><?xml version="1.0" encoding="utf-8"?>
<sst xmlns="http://schemas.openxmlformats.org/spreadsheetml/2006/main" count="1192" uniqueCount="440">
  <si>
    <t>Infomações sobre o empreendimento</t>
  </si>
  <si>
    <t>Datas</t>
  </si>
  <si>
    <t>Ano</t>
  </si>
  <si>
    <t>Mês</t>
  </si>
  <si>
    <t>Meses para Entrega</t>
  </si>
  <si>
    <t>Meses para tabela</t>
  </si>
  <si>
    <t>Lançamento</t>
  </si>
  <si>
    <t>Mês tabela</t>
  </si>
  <si>
    <t>Mês de Entrega</t>
  </si>
  <si>
    <t>Indicadores</t>
  </si>
  <si>
    <t>R$</t>
  </si>
  <si>
    <t>R$ Atualizado INCC</t>
  </si>
  <si>
    <t>Para projeções</t>
  </si>
  <si>
    <t>Total</t>
  </si>
  <si>
    <t>Permuta</t>
  </si>
  <si>
    <t>Vendidas</t>
  </si>
  <si>
    <t>Disponiveis</t>
  </si>
  <si>
    <t>VGV</t>
  </si>
  <si>
    <t>Real + Proj</t>
  </si>
  <si>
    <t>N° Unidades</t>
  </si>
  <si>
    <t>VPL</t>
  </si>
  <si>
    <t>Pago Cliente</t>
  </si>
  <si>
    <t>Faturado</t>
  </si>
  <si>
    <t>Premio</t>
  </si>
  <si>
    <t>Ficha Cadastral carimbada</t>
  </si>
  <si>
    <t>Comissão Vendas</t>
  </si>
  <si>
    <t>Campanha de premiação Faturada</t>
  </si>
  <si>
    <t>Coordenador</t>
  </si>
  <si>
    <t>Data Inicio</t>
  </si>
  <si>
    <t>Data Final</t>
  </si>
  <si>
    <t>Nome da Campanha</t>
  </si>
  <si>
    <t>Participantes</t>
  </si>
  <si>
    <t>Premio(s)</t>
  </si>
  <si>
    <t>% Supervisor</t>
  </si>
  <si>
    <t>Spe</t>
  </si>
  <si>
    <t>SPE RESIDENCIAL CITY 07 EMPREEDIMENTOS LTDA</t>
  </si>
  <si>
    <t>Tabela com preço:</t>
  </si>
  <si>
    <t>Cliente</t>
  </si>
  <si>
    <t>Gordura diretoria</t>
  </si>
  <si>
    <t>Gordura (premio)</t>
  </si>
  <si>
    <t>Preço Médio considerando todas as unidades do empreendimento</t>
  </si>
  <si>
    <t>Descrição</t>
  </si>
  <si>
    <t>M2</t>
  </si>
  <si>
    <t>R$ Atual</t>
  </si>
  <si>
    <t>R$ / M2</t>
  </si>
  <si>
    <t>Preço Base 1</t>
  </si>
  <si>
    <t>Preço Base 2</t>
  </si>
  <si>
    <t>Preço Base 3</t>
  </si>
  <si>
    <t>Preço Base 4</t>
  </si>
  <si>
    <t>Preço Base 5</t>
  </si>
  <si>
    <t>Preço Base 6</t>
  </si>
  <si>
    <t>Preço Base 7</t>
  </si>
  <si>
    <t>Preço Base 8</t>
  </si>
  <si>
    <t>Preço Base 9</t>
  </si>
  <si>
    <t>Preço Base 10</t>
  </si>
  <si>
    <t>Preço Base 11</t>
  </si>
  <si>
    <t>Preço Base 12</t>
  </si>
  <si>
    <t>Preço Base 13</t>
  </si>
  <si>
    <t>Preço Base 14</t>
  </si>
  <si>
    <t>Preço Base 15</t>
  </si>
  <si>
    <t>Preço Base 16</t>
  </si>
  <si>
    <t>Preço Base 17</t>
  </si>
  <si>
    <t>Preço Base 18</t>
  </si>
  <si>
    <t>Preço Base 19</t>
  </si>
  <si>
    <t>Preço Base 20</t>
  </si>
  <si>
    <t>Preço Base 21</t>
  </si>
  <si>
    <t>Preço Base 22</t>
  </si>
  <si>
    <t>Preço Base 23</t>
  </si>
  <si>
    <t>Preço Base 24</t>
  </si>
  <si>
    <t>Preço Base 25</t>
  </si>
  <si>
    <t>Preço Base 26</t>
  </si>
  <si>
    <t>Preço Base 27</t>
  </si>
  <si>
    <t>Preço Base 28</t>
  </si>
  <si>
    <t>Tabelas</t>
  </si>
  <si>
    <t>DIRETA</t>
  </si>
  <si>
    <t>N° Parcelas</t>
  </si>
  <si>
    <t>Percentual</t>
  </si>
  <si>
    <t>Frequencia</t>
  </si>
  <si>
    <t>Inicio Serie</t>
  </si>
  <si>
    <t>Nomeclatura das Parcelas</t>
  </si>
  <si>
    <t>Mês de Inicio</t>
  </si>
  <si>
    <t>Serie</t>
  </si>
  <si>
    <t>Pcs</t>
  </si>
  <si>
    <t>Pós Venda</t>
  </si>
  <si>
    <t>ATO</t>
  </si>
  <si>
    <t>30 / 60 /90</t>
  </si>
  <si>
    <t>MENSAIS</t>
  </si>
  <si>
    <t>SEMESTRAIS</t>
  </si>
  <si>
    <t>Única</t>
  </si>
  <si>
    <t>Pós Entrega</t>
  </si>
  <si>
    <t>FINANC. BANCÁRIO</t>
  </si>
  <si>
    <t>Acompanhamento Contratos</t>
  </si>
  <si>
    <t>UNIDADE</t>
  </si>
  <si>
    <t>Peso %</t>
  </si>
  <si>
    <t>Status</t>
  </si>
  <si>
    <t>VGV Tabela</t>
  </si>
  <si>
    <t>Area Privativa</t>
  </si>
  <si>
    <t>Preço/m2 Tabela</t>
  </si>
  <si>
    <t>andar</t>
  </si>
  <si>
    <t>final</t>
  </si>
  <si>
    <t>metragem</t>
  </si>
  <si>
    <t>Peso</t>
  </si>
  <si>
    <t>coeficiente</t>
  </si>
  <si>
    <t>Final</t>
  </si>
  <si>
    <t>Contrato</t>
  </si>
  <si>
    <t>Disponivel</t>
  </si>
  <si>
    <t>decorado</t>
  </si>
  <si>
    <t>DECORADO</t>
  </si>
  <si>
    <t>REVENDA</t>
  </si>
  <si>
    <t>AWM</t>
  </si>
  <si>
    <t xml:space="preserve">FOR A VENDA COMERCIAL </t>
  </si>
  <si>
    <t>Resumo de Informações</t>
  </si>
  <si>
    <t>Informações da Tabela</t>
  </si>
  <si>
    <t>N° Unds Disponiveis</t>
  </si>
  <si>
    <t>VGV Disponivel</t>
  </si>
  <si>
    <t>Preço Médio Disponivel</t>
  </si>
  <si>
    <t>R$/M2</t>
  </si>
  <si>
    <t>1- Histórico de Correção da Tabela / Preço Médio</t>
  </si>
  <si>
    <t xml:space="preserve">Mês </t>
  </si>
  <si>
    <t>Incc</t>
  </si>
  <si>
    <t>Mensal</t>
  </si>
  <si>
    <t>Acumulado</t>
  </si>
  <si>
    <t>% de Correção</t>
  </si>
  <si>
    <t>Valor médio do M2 (R$)</t>
  </si>
  <si>
    <t>janeiro</t>
  </si>
  <si>
    <t>Inserir</t>
  </si>
  <si>
    <t xml:space="preserve"> </t>
  </si>
  <si>
    <t>TABELA BLANC  FINANCIADA -  JULHO 2023 - ENTREGA: DEZEMBRO 2023</t>
  </si>
  <si>
    <t>As parcelas serão corrigidas pelo INCC até o habite-se, após o habite-se será IGPM + 1%</t>
  </si>
  <si>
    <t>UNIDADES</t>
  </si>
  <si>
    <t>Área Privativa Total (m2)</t>
  </si>
  <si>
    <t>Área Apart. (m2)</t>
  </si>
  <si>
    <t>Área descob. (m2)</t>
  </si>
  <si>
    <t>Vagas de Garagem</t>
  </si>
  <si>
    <t>Pavimentos vagas</t>
  </si>
  <si>
    <t>Esc. Gar.</t>
  </si>
  <si>
    <t>Esc. Nº</t>
  </si>
  <si>
    <t>Esc. Pav.</t>
  </si>
  <si>
    <t>Armários Nº</t>
  </si>
  <si>
    <t>Área Armários. (m2)</t>
  </si>
  <si>
    <t>M²</t>
  </si>
  <si>
    <t>Valor Total</t>
  </si>
  <si>
    <t>ENTRADA</t>
  </si>
  <si>
    <t>SUBTOTAL</t>
  </si>
  <si>
    <t>FINANCIA. BANCÁRIO</t>
  </si>
  <si>
    <t>Principal</t>
  </si>
  <si>
    <t>30 /60 /90 DIAS</t>
  </si>
  <si>
    <t>95/96</t>
  </si>
  <si>
    <t>1º SS</t>
  </si>
  <si>
    <t/>
  </si>
  <si>
    <t>125/126</t>
  </si>
  <si>
    <t>136/136A</t>
  </si>
  <si>
    <t>Terreo</t>
  </si>
  <si>
    <t>142/142A</t>
  </si>
  <si>
    <t>77/78</t>
  </si>
  <si>
    <t>101/102</t>
  </si>
  <si>
    <t>143/143A</t>
  </si>
  <si>
    <t>204/204A</t>
  </si>
  <si>
    <t>Mez 1</t>
  </si>
  <si>
    <t>123/128</t>
  </si>
  <si>
    <t>107/108</t>
  </si>
  <si>
    <t>177/177A</t>
  </si>
  <si>
    <t>180/180A</t>
  </si>
  <si>
    <t>97/98</t>
  </si>
  <si>
    <t>109/110</t>
  </si>
  <si>
    <t>176/176A</t>
  </si>
  <si>
    <t>218/218A</t>
  </si>
  <si>
    <t>Mez 2</t>
  </si>
  <si>
    <t>74/124</t>
  </si>
  <si>
    <t>70/122</t>
  </si>
  <si>
    <t>184/184A</t>
  </si>
  <si>
    <t>6/6A</t>
  </si>
  <si>
    <t>2º SS</t>
  </si>
  <si>
    <t>85/87</t>
  </si>
  <si>
    <t>99/100</t>
  </si>
  <si>
    <t>137/137A/163</t>
  </si>
  <si>
    <t>225/225A</t>
  </si>
  <si>
    <t>86/92</t>
  </si>
  <si>
    <t>118/127</t>
  </si>
  <si>
    <t>140/140A/156</t>
  </si>
  <si>
    <t>233/233A</t>
  </si>
  <si>
    <t>66/67</t>
  </si>
  <si>
    <t>72/73</t>
  </si>
  <si>
    <t>139/139A/160</t>
  </si>
  <si>
    <t>75/75A</t>
  </si>
  <si>
    <t>111/112</t>
  </si>
  <si>
    <t>68/69</t>
  </si>
  <si>
    <t>144/161/161A</t>
  </si>
  <si>
    <t>9/10</t>
  </si>
  <si>
    <t>189/189A</t>
  </si>
  <si>
    <t>114/115</t>
  </si>
  <si>
    <t>113/116</t>
  </si>
  <si>
    <t>81/81A</t>
  </si>
  <si>
    <t>76/76A</t>
  </si>
  <si>
    <t>205/206</t>
  </si>
  <si>
    <t>190/191</t>
  </si>
  <si>
    <t>234/234A</t>
  </si>
  <si>
    <t>103/103A</t>
  </si>
  <si>
    <t>165/166</t>
  </si>
  <si>
    <t>169/211</t>
  </si>
  <si>
    <t>217/217A</t>
  </si>
  <si>
    <t>129/129A/157</t>
  </si>
  <si>
    <t>255/256</t>
  </si>
  <si>
    <t>207/210</t>
  </si>
  <si>
    <t>39/39A</t>
  </si>
  <si>
    <t>145/145A/164</t>
  </si>
  <si>
    <t>208/209</t>
  </si>
  <si>
    <t>202/203</t>
  </si>
  <si>
    <t>185/185A</t>
  </si>
  <si>
    <t>138/138A/194</t>
  </si>
  <si>
    <t>Terreo / Mez 1</t>
  </si>
  <si>
    <t>192/193</t>
  </si>
  <si>
    <t>195/196</t>
  </si>
  <si>
    <t>181/181A</t>
  </si>
  <si>
    <t>131/131A/132</t>
  </si>
  <si>
    <t>5/61</t>
  </si>
  <si>
    <t>146/146A/154</t>
  </si>
  <si>
    <t>172/172A</t>
  </si>
  <si>
    <t>173/173A</t>
  </si>
  <si>
    <t>246/248</t>
  </si>
  <si>
    <t>147/147A/152</t>
  </si>
  <si>
    <t>105/105A</t>
  </si>
  <si>
    <t>117/117A</t>
  </si>
  <si>
    <t>199/201</t>
  </si>
  <si>
    <t>150/150A/155</t>
  </si>
  <si>
    <t>229/229A</t>
  </si>
  <si>
    <t>230/230A</t>
  </si>
  <si>
    <t>3/4</t>
  </si>
  <si>
    <t>141/141A/162</t>
  </si>
  <si>
    <t>247/247A</t>
  </si>
  <si>
    <t>54/54A</t>
  </si>
  <si>
    <t>26/27</t>
  </si>
  <si>
    <t>34/35</t>
  </si>
  <si>
    <t>104/104A</t>
  </si>
  <si>
    <t>40/40A</t>
  </si>
  <si>
    <t>28/29</t>
  </si>
  <si>
    <t>36/37</t>
  </si>
  <si>
    <t>80/80A</t>
  </si>
  <si>
    <t>188/188A</t>
  </si>
  <si>
    <t>42/43</t>
  </si>
  <si>
    <t>49/50</t>
  </si>
  <si>
    <t>226/226A</t>
  </si>
  <si>
    <t>251/251A</t>
  </si>
  <si>
    <t>221/221A/257</t>
  </si>
  <si>
    <t>7/8</t>
  </si>
  <si>
    <t>222/222A</t>
  </si>
  <si>
    <t>187/187A</t>
  </si>
  <si>
    <t>91/130/130A</t>
  </si>
  <si>
    <t>1º SS / Terreo</t>
  </si>
  <si>
    <t>197/198</t>
  </si>
  <si>
    <t>200/200A</t>
  </si>
  <si>
    <t>79/79A</t>
  </si>
  <si>
    <t>90/135/135A</t>
  </si>
  <si>
    <t>167/168</t>
  </si>
  <si>
    <t>11/11A</t>
  </si>
  <si>
    <t>38/38A</t>
  </si>
  <si>
    <t>83/84</t>
  </si>
  <si>
    <t>32/33</t>
  </si>
  <si>
    <t>41/41A</t>
  </si>
  <si>
    <t>58/58A</t>
  </si>
  <si>
    <t>24/25</t>
  </si>
  <si>
    <t>59/64</t>
  </si>
  <si>
    <t>121/121A</t>
  </si>
  <si>
    <t>106/106A</t>
  </si>
  <si>
    <t>16/17</t>
  </si>
  <si>
    <t>30/31</t>
  </si>
  <si>
    <t>212/213</t>
  </si>
  <si>
    <t>82/82A</t>
  </si>
  <si>
    <t>56/57</t>
  </si>
  <si>
    <t>62/63</t>
  </si>
  <si>
    <t>93/94</t>
  </si>
  <si>
    <t>71/71A</t>
  </si>
  <si>
    <t>18/19</t>
  </si>
  <si>
    <t>9/60</t>
  </si>
  <si>
    <t>88/89</t>
  </si>
  <si>
    <t>10/10A</t>
  </si>
  <si>
    <t>20/21</t>
  </si>
  <si>
    <t>44/45</t>
  </si>
  <si>
    <t>119/120</t>
  </si>
  <si>
    <t>186/186A</t>
  </si>
  <si>
    <t>14/15</t>
  </si>
  <si>
    <t>243/252</t>
  </si>
  <si>
    <t>183/183A</t>
  </si>
  <si>
    <t>182/182A</t>
  </si>
  <si>
    <t>237/238</t>
  </si>
  <si>
    <t>249/250</t>
  </si>
  <si>
    <t>179/179A</t>
  </si>
  <si>
    <t>178/178A</t>
  </si>
  <si>
    <t>259/260</t>
  </si>
  <si>
    <t>239/240</t>
  </si>
  <si>
    <t>175/175A</t>
  </si>
  <si>
    <t>174/174A</t>
  </si>
  <si>
    <t>216/253</t>
  </si>
  <si>
    <t>244/245</t>
  </si>
  <si>
    <t>171/171A</t>
  </si>
  <si>
    <t>170/170A</t>
  </si>
  <si>
    <t>214/215</t>
  </si>
  <si>
    <t>241/242</t>
  </si>
  <si>
    <t>219/219A</t>
  </si>
  <si>
    <t>220/220A</t>
  </si>
  <si>
    <t>22/23</t>
  </si>
  <si>
    <t>46/47</t>
  </si>
  <si>
    <t>236/236A</t>
  </si>
  <si>
    <t>235/235A</t>
  </si>
  <si>
    <t>12/13</t>
  </si>
  <si>
    <t>55/65</t>
  </si>
  <si>
    <t>232/232A</t>
  </si>
  <si>
    <t>231/231A</t>
  </si>
  <si>
    <t>1/2</t>
  </si>
  <si>
    <t>52/53</t>
  </si>
  <si>
    <t>228/228A</t>
  </si>
  <si>
    <t>227/227A</t>
  </si>
  <si>
    <t>48/51</t>
  </si>
  <si>
    <t>254/258</t>
  </si>
  <si>
    <t>224/224A</t>
  </si>
  <si>
    <t>223/223A</t>
  </si>
  <si>
    <t>148/148A/151</t>
  </si>
  <si>
    <t>149/149A/153</t>
  </si>
  <si>
    <t>133/134/134A</t>
  </si>
  <si>
    <t>CARTA PROPOSTA</t>
  </si>
  <si>
    <t xml:space="preserve">À   </t>
  </si>
  <si>
    <t>Hesa 17 Investimentos Imobiliários Ltda</t>
  </si>
  <si>
    <t xml:space="preserve">             Através desta o(s) Proponente(s) abaixo qualificado(s), formaliza(m) uma proposta para aquisição do objeto descrito cujos termos e condições seguem para a avaliação do Vendedor.</t>
  </si>
  <si>
    <t>DADOS DO(S) PROPONENTE(S)</t>
  </si>
  <si>
    <t>NOME:</t>
  </si>
  <si>
    <t>DATA DE NASCIMENTO:</t>
  </si>
  <si>
    <t xml:space="preserve">CPF nº: </t>
  </si>
  <si>
    <t>TELEFONE:</t>
  </si>
  <si>
    <t>CELULAR:</t>
  </si>
  <si>
    <t>CONJUGE:</t>
  </si>
  <si>
    <t>RAZÃO SOCIAL:</t>
  </si>
  <si>
    <t>RAMO DE ATIVIDADE:</t>
  </si>
  <si>
    <t>ANO DE CONSTITUIÇÃO:</t>
  </si>
  <si>
    <t>CNPJ n°:</t>
  </si>
  <si>
    <t>REPRESENTANTE LEGAL</t>
  </si>
  <si>
    <t>OBJETO DA PROPOSTA</t>
  </si>
  <si>
    <t>Empreendi- mento:</t>
  </si>
  <si>
    <t>Chateau Bougainville</t>
  </si>
  <si>
    <t>Unidade Autonoma:</t>
  </si>
  <si>
    <t>Bloco:</t>
  </si>
  <si>
    <t>-</t>
  </si>
  <si>
    <t>Box(s):</t>
  </si>
  <si>
    <t>Determinados</t>
  </si>
  <si>
    <t>Escaninho:</t>
  </si>
  <si>
    <t>Determinado</t>
  </si>
  <si>
    <t>Vaga Avulsa:</t>
  </si>
  <si>
    <t>PREÇO E FORMA DE PAGAMENTO</t>
  </si>
  <si>
    <t>Número de Parcelas</t>
  </si>
  <si>
    <t>Periodicidade</t>
  </si>
  <si>
    <t>Data do 1° Vencimento da Série</t>
  </si>
  <si>
    <t>Valor Unitário Nesta Data</t>
  </si>
  <si>
    <t>Valor Total da Série de Parcelas</t>
  </si>
  <si>
    <t>Atualização Monetária</t>
  </si>
  <si>
    <t>Observações</t>
  </si>
  <si>
    <t>Total nesta data</t>
  </si>
  <si>
    <t>Financiamento</t>
  </si>
  <si>
    <t>Total Financiamento nesta data</t>
  </si>
  <si>
    <t>TOTAL DA PROPOSTA NESTA DATA</t>
  </si>
  <si>
    <t>ATUALIZAÇÃO MONETÁRIA</t>
  </si>
  <si>
    <t>1- A partir desta data, até a data prevista para entrega do empreendimento, os valores serão reajustados pelo INCC (Índice Nacional da Construção Civil), publicado pela Fundação Getúlio Vargas, exceto as parcelas fixas.</t>
  </si>
  <si>
    <t>2- A partir da data prevista para entrega do empreendimento, até a quitação final, os valores serão reajustados, mensalmente, pelo IGP-M (Índice Geral de Preços de Mercado), divulgado pela Fundação Getúlio Vargas, acrescida de juros de 12% ao ano, calculado pelo Sistema Price de Amortização.</t>
  </si>
  <si>
    <t xml:space="preserve">CONSIDERAÇÕES GERAIS </t>
  </si>
  <si>
    <t>Declaro que tenho conhecimento integral sobre as as condições pertinentes a esta proposta, tais como;</t>
  </si>
  <si>
    <t>1- Esta proposta será analisada pelo VENDEDOR que poderá recusá-la, ainda que imotivadamente.</t>
  </si>
  <si>
    <t>2- Aprovada a proposta, ocasião em que será irretratável, será(ão) apresentado(s) o(s) cheque(s) referente ao sinal de negócio e o vencimento as parcelas independe da assinatura do contrato particular de compra e venda.</t>
  </si>
  <si>
    <t>3- O(s) Proponente(s) se compremete(m) a comparecer no prazo máximo de 48 horas, após a convocação do VENDEDOR, para firmar o contrato particular. Não atendida a convocação no prazo estipulado, esta proposta poderá ser cancelada e o(s) Proponente(s) perderá(ão) o sinal dado.</t>
  </si>
  <si>
    <t>4- A concessão do Financiamento, na ocasião da entrega do empreendimento, está sujeita a análise junto às agências de proteção de crédito (não poderá existir restrições em nome do(s) Proponente(s)), ao pagamento pontual (ou seja, sem atrasos em nenhuma parcela) e ao cumprimento da condição de pagamento descrita nesta proposta (não poderá haver repactuações nas condições de pagamento)</t>
  </si>
  <si>
    <t>5- Em caso de recusa dessa proposta, ou ainda, em caso de devolução do(s) cheque(s) de sinal, essa proposta perderá qualquer eficácia jurídica, ficando o bem totalmente liberado para comercialização.</t>
  </si>
  <si>
    <t>DADOS INTERMEDIAÇÃO</t>
  </si>
  <si>
    <t>Corretor</t>
  </si>
  <si>
    <t>Gerente</t>
  </si>
  <si>
    <t>Empresa de Vendas</t>
  </si>
  <si>
    <t>SERVIÇOS DE INTERMEDIAÇÃO E FORMA DE PAGAMENTO</t>
  </si>
  <si>
    <t>Declaro que contratei os serviços profissionais abaixo identificados para que, em meu nome, promovam todos os atos necessários para mediação e firmamento desta proposta, sendo certo que:</t>
  </si>
  <si>
    <t>1- Vindo a mesma ser aprovada e aceita pela incorporadora, pagarei ao(s) intermediador(es) pelos serviços os valores abaixo discriminados.</t>
  </si>
  <si>
    <t>2- Em caso de recusa ou não aceitação da proposta, o intermediador assume a responsabilidade em proceder à devolução do(s) valor(es) ou cheque(s) relativo(s) a remuneração dos serviços de intermediação, sem qualquer espécie de despesas.</t>
  </si>
  <si>
    <t>3- Sendo aceita da proposta e formalizado o compromisso de compra e venda, o Proponente reconhece que os serviços do intermediador foram prestados e não são passíveis de impugnação a qualquer título e muito menos sujeito a qualquer devolução.</t>
  </si>
  <si>
    <t>4- As demais condições sobre a prestação de serviços de intermediação foram acordadas com o(s) intermediador(es), ficando o Vendedor insento da responsabilidade sobre estes serviços.</t>
  </si>
  <si>
    <t>Creci</t>
  </si>
  <si>
    <t>Intermediador(es)</t>
  </si>
  <si>
    <t>Valor dos Honorários</t>
  </si>
  <si>
    <t>Telefone</t>
  </si>
  <si>
    <t>Total dos serviços de Intermediação</t>
  </si>
  <si>
    <t>PREÇO TOTAL DA PROPOSTA + SERVIÇOS DE INTERMEDIAÇÃO</t>
  </si>
  <si>
    <t>TOTAL NESTA DATA (Proposta + Intermediação)</t>
  </si>
  <si>
    <t>LOCAL, DATA e ASSINATURA</t>
  </si>
  <si>
    <t>Local:</t>
  </si>
  <si>
    <t>Data:</t>
  </si>
  <si>
    <t>Assinatura do(s) intermediador(es)</t>
  </si>
  <si>
    <t>Assinatura do(s) Proponente(s):</t>
  </si>
  <si>
    <t>Goiânia/GO</t>
  </si>
  <si>
    <t>Empresas</t>
  </si>
  <si>
    <t>SOL OESTE INVEST.IMOB.</t>
  </si>
  <si>
    <t>SOC.RES. BUENO UM S/A</t>
  </si>
  <si>
    <t>SOC. GRAN BUENO S.A.</t>
  </si>
  <si>
    <t>RES.VACA BRAVA UM S/A</t>
  </si>
  <si>
    <t>SOC.RES.BARAO DE TEFFE S/A</t>
  </si>
  <si>
    <t>RES.FELICITA</t>
  </si>
  <si>
    <t>SOC.RES. SANTA ANGELINA S/A</t>
  </si>
  <si>
    <t>SOC.RES.AGUAS CLARAS RUA 20 S/A</t>
  </si>
  <si>
    <t>SOC.RES.BOSQUE FLAMBOYANT</t>
  </si>
  <si>
    <t>SOC.RES.OESTE TREZE S/A</t>
  </si>
  <si>
    <t>RES.SPAZIO FIRENZE</t>
  </si>
  <si>
    <t>SOC.RES.PADRE TEIXEIRA S/A</t>
  </si>
  <si>
    <t>SOC.RES.GOIANIA ALPES S/A</t>
  </si>
  <si>
    <t>RES.PRAÇA DO SOL S/A</t>
  </si>
  <si>
    <t>SOC.RES. OESTE NOVE S/A</t>
  </si>
  <si>
    <t>SOC. BUENO MIX</t>
  </si>
  <si>
    <t>mês atual</t>
  </si>
  <si>
    <t>entrega</t>
  </si>
  <si>
    <t>Fluxo</t>
  </si>
  <si>
    <t>Inicio</t>
  </si>
  <si>
    <t>Termino</t>
  </si>
  <si>
    <t>Parcelas</t>
  </si>
  <si>
    <t>Valor</t>
  </si>
  <si>
    <t xml:space="preserve">Frequencia </t>
  </si>
  <si>
    <t>Pós</t>
  </si>
  <si>
    <t>inicio</t>
  </si>
  <si>
    <t>Coeficiente (price)</t>
  </si>
  <si>
    <t>Vendas</t>
  </si>
  <si>
    <t>Pós entrega</t>
  </si>
  <si>
    <t>Cenario Normal -</t>
  </si>
  <si>
    <t>Unidade:</t>
  </si>
  <si>
    <t>Soma</t>
  </si>
  <si>
    <t>Mês Fluxo</t>
  </si>
  <si>
    <t>Captação c/chaves</t>
  </si>
  <si>
    <t>Captação s/ chaves</t>
  </si>
  <si>
    <t>Taxa</t>
  </si>
  <si>
    <t>BP</t>
  </si>
  <si>
    <t>Realizado</t>
  </si>
  <si>
    <t>Margem</t>
  </si>
  <si>
    <t>Receita Garantida</t>
  </si>
  <si>
    <t>Saldo</t>
  </si>
  <si>
    <t>Receita Estoque Projetada</t>
  </si>
  <si>
    <t>Recisão</t>
  </si>
  <si>
    <t>*Inserir Linha</t>
  </si>
  <si>
    <t>Velocidade de vendas</t>
  </si>
  <si>
    <t>Mês de Projeção</t>
  </si>
  <si>
    <t>Estoque</t>
  </si>
  <si>
    <t>Estoque PV Data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</si>
</sst>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R$&quot;\ #,##0;[Red]\-&quot;R$&quot;\ #,##0"/>
    <numFmt numFmtId="8" formatCode="&quot;R$&quot;\ #,##0.00;[Red]\-&quot;R$&quot;\ #,##0.00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0.000%"/>
    <numFmt numFmtId="167" formatCode="0.0%"/>
    <numFmt numFmtId="168" formatCode="_(* #,##0_);_(* \(#,##0\);_(* &quot;-&quot;??_);_(@_)"/>
    <numFmt numFmtId="169" formatCode="[$-416]mmm\-yy;@"/>
    <numFmt numFmtId="170" formatCode="0.000"/>
    <numFmt numFmtId="171" formatCode="_(&quot;R$ &quot;* #,##0_);_(&quot;R$ &quot;* \(#,##0\);_(&quot;R$ &quot;* &quot;-&quot;??_);_(@_)"/>
    <numFmt numFmtId="172" formatCode="dd/mm/yy;@"/>
    <numFmt numFmtId="173" formatCode="0.0000%"/>
    <numFmt numFmtId="174" formatCode="#,##0.0_);\(#,##0.0\)"/>
    <numFmt numFmtId="175" formatCode="_(&quot;R$ &quot;* #,##0.00000_);_(&quot;R$ &quot;* \(#,##0.00000\);_(&quot;R$ &quot;* &quot;-&quot;??_);_(@_)"/>
    <numFmt numFmtId="176" formatCode="0.0000"/>
    <numFmt numFmtId="177" formatCode="#,##0.00_);\(#,##0.00\)"/>
  </numFmts>
  <fonts count="5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12"/>
      <name val="Arial"/>
      <family val="2"/>
    </font>
    <font>
      <b/>
      <sz val="10"/>
      <color indexed="9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"/>
      <name val="Tahoma"/>
      <family val="2"/>
    </font>
    <font>
      <b/>
      <sz val="12"/>
      <color indexed="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b/>
      <sz val="8.5"/>
      <name val="Arial"/>
      <family val="2"/>
    </font>
    <font>
      <b/>
      <sz val="8"/>
      <color indexed="9"/>
      <name val="Arial"/>
      <family val="2"/>
    </font>
    <font>
      <sz val="18"/>
      <name val="Verdana"/>
      <family val="2"/>
    </font>
    <font>
      <b/>
      <sz val="18"/>
      <name val="Arial"/>
      <family val="2"/>
    </font>
    <font>
      <b/>
      <sz val="18"/>
      <color indexed="8"/>
      <name val="Garamond"/>
      <family val="1"/>
    </font>
    <font>
      <b/>
      <sz val="18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0"/>
      <color rgb="FFFF0000"/>
      <name val="Arial"/>
      <family val="2"/>
    </font>
    <font>
      <sz val="10"/>
      <color rgb="FFFF0000"/>
      <name val="Tahoma"/>
      <family val="2"/>
    </font>
    <font>
      <sz val="18"/>
      <name val="Arial Narrow"/>
      <family val="2"/>
    </font>
    <font>
      <sz val="18"/>
      <color indexed="8"/>
      <name val="Arial Narrow"/>
      <family val="2"/>
    </font>
    <font>
      <sz val="18"/>
      <color indexed="8"/>
      <name val="Verdana"/>
      <family val="2"/>
    </font>
    <font>
      <sz val="18"/>
      <name val="Garamond"/>
      <family val="1"/>
    </font>
    <font>
      <b/>
      <sz val="18"/>
      <name val="Garamond"/>
      <family val="1"/>
    </font>
    <font>
      <sz val="18"/>
      <color indexed="8"/>
      <name val="Garamond"/>
      <family val="1"/>
    </font>
    <font>
      <b/>
      <sz val="10"/>
      <name val="MS Sans Serif"/>
      <family val="2"/>
    </font>
    <font>
      <sz val="7"/>
      <color indexed="8"/>
      <name val="Arial"/>
      <family val="2"/>
    </font>
    <font>
      <sz val="12"/>
      <color rgb="FFFF0000"/>
      <name val="Arial"/>
      <family val="2"/>
    </font>
    <font>
      <b/>
      <sz val="20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Verdana"/>
      <family val="2"/>
    </font>
    <font>
      <sz val="18"/>
      <color rgb="FFFF0000"/>
      <name val="Garamond"/>
      <family val="1"/>
    </font>
    <font>
      <sz val="18"/>
      <color theme="1"/>
      <name val="Garamond"/>
      <family val="1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42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39" fontId="8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537">
    <xf numFmtId="0" fontId="0" fillId="0" borderId="0" xfId="0"/>
    <xf numFmtId="0" fontId="0" fillId="3" borderId="2" xfId="0" applyFill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164" fontId="2" fillId="2" borderId="0" xfId="1" applyFont="1" applyFill="1" applyBorder="1" applyAlignment="1" applyProtection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1" xfId="4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0" fontId="1" fillId="0" borderId="0" xfId="3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center" wrapText="1"/>
    </xf>
    <xf numFmtId="17" fontId="0" fillId="0" borderId="1" xfId="0" applyNumberFormat="1" applyBorder="1"/>
    <xf numFmtId="1" fontId="0" fillId="0" borderId="1" xfId="0" applyNumberFormat="1" applyBorder="1" applyAlignment="1">
      <alignment horizontal="center"/>
    </xf>
    <xf numFmtId="165" fontId="1" fillId="0" borderId="1" xfId="4" applyBorder="1" applyAlignment="1"/>
    <xf numFmtId="165" fontId="1" fillId="6" borderId="1" xfId="4" applyFill="1" applyBorder="1" applyAlignment="1"/>
    <xf numFmtId="1" fontId="2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165" fontId="0" fillId="0" borderId="0" xfId="0" applyNumberFormat="1"/>
    <xf numFmtId="1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7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2" borderId="0" xfId="3" applyNumberFormat="1" applyFont="1" applyFill="1" applyProtection="1"/>
    <xf numFmtId="0" fontId="2" fillId="2" borderId="0" xfId="0" applyFont="1" applyFill="1"/>
    <xf numFmtId="2" fontId="0" fillId="0" borderId="1" xfId="0" applyNumberFormat="1" applyBorder="1" applyAlignment="1">
      <alignment horizontal="center"/>
    </xf>
    <xf numFmtId="164" fontId="2" fillId="9" borderId="1" xfId="1" applyFont="1" applyFill="1" applyBorder="1" applyAlignment="1" applyProtection="1"/>
    <xf numFmtId="164" fontId="0" fillId="9" borderId="0" xfId="1" applyFont="1" applyFill="1" applyBorder="1" applyAlignment="1" applyProtection="1"/>
    <xf numFmtId="164" fontId="2" fillId="9" borderId="0" xfId="1" applyFont="1" applyFill="1" applyBorder="1" applyAlignment="1" applyProtection="1">
      <alignment horizontal="right"/>
    </xf>
    <xf numFmtId="164" fontId="2" fillId="9" borderId="14" xfId="1" applyFont="1" applyFill="1" applyBorder="1" applyAlignment="1" applyProtection="1"/>
    <xf numFmtId="164" fontId="19" fillId="9" borderId="0" xfId="1" applyFont="1" applyFill="1" applyBorder="1" applyAlignment="1" applyProtection="1">
      <alignment horizontal="right"/>
    </xf>
    <xf numFmtId="164" fontId="2" fillId="9" borderId="0" xfId="1" applyFont="1" applyFill="1" applyBorder="1" applyAlignment="1" applyProtection="1"/>
    <xf numFmtId="164" fontId="2" fillId="9" borderId="13" xfId="1" applyFont="1" applyFill="1" applyBorder="1" applyAlignment="1" applyProtection="1"/>
    <xf numFmtId="0" fontId="0" fillId="2" borderId="0" xfId="0" applyFill="1" applyAlignment="1">
      <alignment horizontal="center"/>
    </xf>
    <xf numFmtId="164" fontId="2" fillId="0" borderId="1" xfId="1" applyFont="1" applyFill="1" applyBorder="1" applyAlignment="1" applyProtection="1"/>
    <xf numFmtId="0" fontId="0" fillId="0" borderId="15" xfId="0" applyBorder="1" applyAlignment="1">
      <alignment horizontal="center"/>
    </xf>
    <xf numFmtId="39" fontId="24" fillId="0" borderId="0" xfId="2" applyFont="1" applyAlignment="1">
      <alignment vertical="center"/>
    </xf>
    <xf numFmtId="39" fontId="27" fillId="7" borderId="0" xfId="2" applyFont="1" applyFill="1" applyAlignment="1">
      <alignment horizontal="center" vertical="center" wrapText="1"/>
    </xf>
    <xf numFmtId="39" fontId="27" fillId="7" borderId="19" xfId="2" applyFont="1" applyFill="1" applyBorder="1" applyAlignment="1">
      <alignment horizontal="center" vertical="center" wrapText="1"/>
    </xf>
    <xf numFmtId="39" fontId="24" fillId="0" borderId="0" xfId="2" applyFont="1" applyAlignment="1">
      <alignment vertical="center" wrapText="1"/>
    </xf>
    <xf numFmtId="37" fontId="27" fillId="7" borderId="0" xfId="2" applyNumberFormat="1" applyFont="1" applyFill="1" applyAlignment="1">
      <alignment horizontal="center" vertical="center" wrapText="1"/>
    </xf>
    <xf numFmtId="39" fontId="27" fillId="7" borderId="21" xfId="2" applyFont="1" applyFill="1" applyBorder="1" applyAlignment="1">
      <alignment horizontal="center" vertical="center" wrapText="1"/>
    </xf>
    <xf numFmtId="172" fontId="27" fillId="7" borderId="0" xfId="2" applyNumberFormat="1" applyFont="1" applyFill="1" applyAlignment="1">
      <alignment horizontal="center" vertical="center" wrapText="1"/>
    </xf>
    <xf numFmtId="172" fontId="27" fillId="7" borderId="25" xfId="2" applyNumberFormat="1" applyFont="1" applyFill="1" applyBorder="1" applyAlignment="1">
      <alignment horizontal="center" vertical="center" wrapText="1"/>
    </xf>
    <xf numFmtId="172" fontId="27" fillId="7" borderId="22" xfId="2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9" fillId="9" borderId="1" xfId="0" applyFont="1" applyFill="1" applyBorder="1" applyAlignment="1">
      <alignment horizontal="right" vertical="top" wrapText="1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9" borderId="0" xfId="0" applyFill="1"/>
    <xf numFmtId="0" fontId="18" fillId="2" borderId="0" xfId="0" applyFont="1" applyFill="1"/>
    <xf numFmtId="0" fontId="9" fillId="0" borderId="0" xfId="0" applyFont="1"/>
    <xf numFmtId="0" fontId="0" fillId="9" borderId="0" xfId="0" applyFill="1" applyAlignment="1">
      <alignment horizontal="left"/>
    </xf>
    <xf numFmtId="0" fontId="5" fillId="9" borderId="0" xfId="0" applyFont="1" applyFill="1" applyAlignment="1">
      <alignment horizontal="left"/>
    </xf>
    <xf numFmtId="173" fontId="0" fillId="9" borderId="0" xfId="3" applyNumberFormat="1" applyFont="1" applyFill="1" applyProtection="1"/>
    <xf numFmtId="0" fontId="19" fillId="9" borderId="0" xfId="0" applyFont="1" applyFill="1" applyAlignment="1">
      <alignment horizontal="justify" vertical="top" wrapText="1"/>
    </xf>
    <xf numFmtId="0" fontId="19" fillId="9" borderId="1" xfId="0" applyFont="1" applyFill="1" applyBorder="1" applyAlignment="1">
      <alignment horizontal="right" vertical="top"/>
    </xf>
    <xf numFmtId="0" fontId="20" fillId="9" borderId="1" xfId="0" applyFont="1" applyFill="1" applyBorder="1" applyAlignment="1">
      <alignment horizontal="left"/>
    </xf>
    <xf numFmtId="0" fontId="19" fillId="9" borderId="0" xfId="0" applyFont="1" applyFill="1" applyAlignment="1">
      <alignment horizontal="left" vertical="top"/>
    </xf>
    <xf numFmtId="0" fontId="21" fillId="0" borderId="0" xfId="0" applyFont="1"/>
    <xf numFmtId="0" fontId="4" fillId="2" borderId="0" xfId="0" applyFont="1" applyFill="1" applyAlignment="1">
      <alignment horizontal="left"/>
    </xf>
    <xf numFmtId="0" fontId="2" fillId="9" borderId="0" xfId="0" applyFont="1" applyFill="1" applyAlignment="1">
      <alignment horizontal="right" wrapText="1"/>
    </xf>
    <xf numFmtId="0" fontId="2" fillId="9" borderId="0" xfId="0" applyFont="1" applyFill="1" applyAlignment="1">
      <alignment horizontal="right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9" borderId="0" xfId="0" applyFont="1" applyFill="1"/>
    <xf numFmtId="0" fontId="0" fillId="9" borderId="0" xfId="0" applyFill="1" applyAlignment="1">
      <alignment horizontal="center"/>
    </xf>
    <xf numFmtId="0" fontId="1" fillId="0" borderId="0" xfId="0" applyFont="1"/>
    <xf numFmtId="0" fontId="19" fillId="9" borderId="31" xfId="0" applyFont="1" applyFill="1" applyBorder="1" applyAlignment="1">
      <alignment vertical="center"/>
    </xf>
    <xf numFmtId="0" fontId="2" fillId="9" borderId="31" xfId="0" applyFont="1" applyFill="1" applyBorder="1" applyAlignment="1">
      <alignment vertical="center"/>
    </xf>
    <xf numFmtId="0" fontId="19" fillId="9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1" fillId="9" borderId="0" xfId="0" applyFont="1" applyFill="1" applyAlignment="1">
      <alignment horizontal="left"/>
    </xf>
    <xf numFmtId="164" fontId="19" fillId="9" borderId="0" xfId="1" applyFont="1" applyFill="1" applyBorder="1" applyAlignment="1" applyProtection="1"/>
    <xf numFmtId="10" fontId="2" fillId="2" borderId="0" xfId="0" applyNumberFormat="1" applyFont="1" applyFill="1" applyAlignment="1">
      <alignment horizontal="center"/>
    </xf>
    <xf numFmtId="0" fontId="1" fillId="9" borderId="0" xfId="0" applyFont="1" applyFill="1"/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0" borderId="32" xfId="0" applyBorder="1" applyAlignment="1">
      <alignment horizontal="left"/>
    </xf>
    <xf numFmtId="0" fontId="2" fillId="9" borderId="0" xfId="0" applyFont="1" applyFill="1" applyAlignment="1">
      <alignment horizontal="left" vertical="top"/>
    </xf>
    <xf numFmtId="0" fontId="2" fillId="9" borderId="0" xfId="0" applyFont="1" applyFill="1"/>
    <xf numFmtId="0" fontId="2" fillId="9" borderId="9" xfId="0" applyFont="1" applyFill="1" applyBorder="1" applyAlignment="1">
      <alignment vertical="top" wrapText="1"/>
    </xf>
    <xf numFmtId="0" fontId="19" fillId="9" borderId="1" xfId="0" applyFont="1" applyFill="1" applyBorder="1" applyAlignment="1">
      <alignment vertical="top"/>
    </xf>
    <xf numFmtId="0" fontId="19" fillId="9" borderId="0" xfId="0" applyFont="1" applyFill="1" applyAlignment="1">
      <alignment horizontal="right"/>
    </xf>
    <xf numFmtId="172" fontId="7" fillId="9" borderId="0" xfId="0" applyNumberFormat="1" applyFont="1" applyFill="1" applyAlignment="1">
      <alignment horizontal="left"/>
    </xf>
    <xf numFmtId="0" fontId="23" fillId="9" borderId="0" xfId="0" applyFont="1" applyFill="1" applyAlignment="1">
      <alignment horizontal="center" vertical="top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6" borderId="2" xfId="0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9" fillId="9" borderId="1" xfId="0" applyFont="1" applyFill="1" applyBorder="1" applyAlignment="1">
      <alignment horizontal="center"/>
    </xf>
    <xf numFmtId="0" fontId="28" fillId="9" borderId="0" xfId="0" applyFont="1" applyFill="1" applyAlignment="1">
      <alignment horizontal="right"/>
    </xf>
    <xf numFmtId="0" fontId="29" fillId="9" borderId="13" xfId="0" applyFont="1" applyFill="1" applyBorder="1" applyAlignment="1">
      <alignment horizontal="center"/>
    </xf>
    <xf numFmtId="3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72" fontId="29" fillId="0" borderId="14" xfId="0" applyNumberFormat="1" applyFont="1" applyBorder="1" applyAlignment="1">
      <alignment horizontal="center"/>
    </xf>
    <xf numFmtId="164" fontId="29" fillId="0" borderId="14" xfId="1" applyFont="1" applyFill="1" applyBorder="1" applyAlignment="1" applyProtection="1">
      <alignment horizontal="center"/>
    </xf>
    <xf numFmtId="164" fontId="29" fillId="0" borderId="14" xfId="1" applyFont="1" applyFill="1" applyBorder="1" applyAlignment="1" applyProtection="1"/>
    <xf numFmtId="164" fontId="29" fillId="0" borderId="12" xfId="1" applyFont="1" applyFill="1" applyBorder="1" applyAlignment="1" applyProtection="1"/>
    <xf numFmtId="164" fontId="29" fillId="0" borderId="15" xfId="1" applyFont="1" applyFill="1" applyBorder="1" applyAlignment="1" applyProtection="1"/>
    <xf numFmtId="0" fontId="29" fillId="0" borderId="14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172" fontId="29" fillId="0" borderId="13" xfId="0" applyNumberFormat="1" applyFont="1" applyBorder="1" applyAlignment="1">
      <alignment horizontal="center"/>
    </xf>
    <xf numFmtId="164" fontId="29" fillId="0" borderId="13" xfId="1" applyFont="1" applyFill="1" applyBorder="1" applyAlignment="1" applyProtection="1">
      <alignment horizontal="center"/>
    </xf>
    <xf numFmtId="164" fontId="29" fillId="0" borderId="13" xfId="1" applyFont="1" applyFill="1" applyBorder="1" applyAlignment="1" applyProtection="1"/>
    <xf numFmtId="0" fontId="29" fillId="0" borderId="12" xfId="0" applyFont="1" applyBorder="1" applyAlignment="1">
      <alignment horizontal="center"/>
    </xf>
    <xf numFmtId="164" fontId="2" fillId="9" borderId="31" xfId="1" applyFont="1" applyFill="1" applyBorder="1" applyAlignment="1" applyProtection="1"/>
    <xf numFmtId="164" fontId="2" fillId="9" borderId="31" xfId="1" applyFont="1" applyFill="1" applyBorder="1" applyAlignment="1" applyProtection="1">
      <alignment horizontal="right"/>
    </xf>
    <xf numFmtId="0" fontId="0" fillId="0" borderId="3" xfId="0" applyBorder="1"/>
    <xf numFmtId="0" fontId="31" fillId="2" borderId="0" xfId="0" applyFont="1" applyFill="1"/>
    <xf numFmtId="0" fontId="29" fillId="0" borderId="0" xfId="0" applyFont="1"/>
    <xf numFmtId="166" fontId="0" fillId="2" borderId="0" xfId="3" applyNumberFormat="1" applyFont="1" applyFill="1" applyProtection="1"/>
    <xf numFmtId="37" fontId="27" fillId="7" borderId="16" xfId="2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horizontal="right"/>
    </xf>
    <xf numFmtId="39" fontId="27" fillId="7" borderId="35" xfId="2" applyFont="1" applyFill="1" applyBorder="1" applyAlignment="1">
      <alignment horizontal="center" vertical="center" wrapText="1"/>
    </xf>
    <xf numFmtId="172" fontId="27" fillId="7" borderId="36" xfId="2" applyNumberFormat="1" applyFont="1" applyFill="1" applyBorder="1" applyAlignment="1">
      <alignment horizontal="center" vertical="center" wrapText="1"/>
    </xf>
    <xf numFmtId="0" fontId="0" fillId="13" borderId="0" xfId="0" applyFill="1"/>
    <xf numFmtId="0" fontId="16" fillId="11" borderId="3" xfId="0" applyFont="1" applyFill="1" applyBorder="1" applyAlignment="1">
      <alignment horizontal="left"/>
    </xf>
    <xf numFmtId="0" fontId="16" fillId="11" borderId="8" xfId="0" applyFont="1" applyFill="1" applyBorder="1" applyAlignment="1">
      <alignment horizontal="left"/>
    </xf>
    <xf numFmtId="0" fontId="16" fillId="11" borderId="11" xfId="0" applyFont="1" applyFill="1" applyBorder="1" applyAlignment="1">
      <alignment horizontal="left"/>
    </xf>
    <xf numFmtId="0" fontId="1" fillId="9" borderId="0" xfId="0" applyFont="1" applyFill="1" applyAlignment="1">
      <alignment horizontal="left" wrapText="1"/>
    </xf>
    <xf numFmtId="0" fontId="10" fillId="8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0" fillId="8" borderId="0" xfId="0" applyFill="1"/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9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5" fillId="3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169" fontId="12" fillId="2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171" fontId="11" fillId="2" borderId="1" xfId="1" applyNumberFormat="1" applyFont="1" applyFill="1" applyBorder="1" applyAlignment="1" applyProtection="1">
      <alignment vertical="center"/>
    </xf>
    <xf numFmtId="0" fontId="0" fillId="2" borderId="1" xfId="0" applyFill="1" applyBorder="1" applyAlignment="1">
      <alignment horizontal="center"/>
    </xf>
    <xf numFmtId="1" fontId="11" fillId="2" borderId="0" xfId="0" applyNumberFormat="1" applyFont="1" applyFill="1" applyAlignment="1">
      <alignment vertical="center"/>
    </xf>
    <xf numFmtId="1" fontId="0" fillId="2" borderId="0" xfId="0" applyNumberFormat="1" applyFill="1"/>
    <xf numFmtId="169" fontId="1" fillId="2" borderId="0" xfId="0" applyNumberFormat="1" applyFont="1" applyFill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167" fontId="0" fillId="2" borderId="1" xfId="3" applyNumberFormat="1" applyFont="1" applyFill="1" applyBorder="1" applyAlignment="1" applyProtection="1">
      <alignment horizontal="center"/>
    </xf>
    <xf numFmtId="10" fontId="0" fillId="2" borderId="1" xfId="3" applyNumberFormat="1" applyFont="1" applyFill="1" applyBorder="1" applyAlignment="1" applyProtection="1">
      <alignment horizontal="center"/>
    </xf>
    <xf numFmtId="10" fontId="0" fillId="6" borderId="1" xfId="3" applyNumberFormat="1" applyFont="1" applyFill="1" applyBorder="1" applyAlignment="1" applyProtection="1">
      <alignment horizontal="center"/>
    </xf>
    <xf numFmtId="0" fontId="0" fillId="3" borderId="1" xfId="0" applyFill="1" applyBorder="1" applyAlignment="1">
      <alignment wrapText="1"/>
    </xf>
    <xf numFmtId="0" fontId="4" fillId="8" borderId="0" xfId="0" applyFont="1" applyFill="1"/>
    <xf numFmtId="10" fontId="0" fillId="0" borderId="2" xfId="3" applyNumberFormat="1" applyFont="1" applyBorder="1" applyAlignment="1" applyProtection="1">
      <alignment horizontal="center"/>
    </xf>
    <xf numFmtId="10" fontId="0" fillId="0" borderId="1" xfId="3" applyNumberFormat="1" applyFont="1" applyBorder="1" applyAlignment="1" applyProtection="1">
      <alignment horizontal="center"/>
    </xf>
    <xf numFmtId="17" fontId="14" fillId="0" borderId="1" xfId="0" applyNumberFormat="1" applyFont="1" applyBorder="1" applyAlignment="1">
      <alignment horizontal="center"/>
    </xf>
    <xf numFmtId="17" fontId="2" fillId="3" borderId="3" xfId="0" applyNumberFormat="1" applyFont="1" applyFill="1" applyBorder="1" applyAlignment="1">
      <alignment horizontal="center"/>
    </xf>
    <xf numFmtId="10" fontId="2" fillId="3" borderId="1" xfId="3" applyNumberFormat="1" applyFont="1" applyFill="1" applyBorder="1" applyAlignment="1" applyProtection="1">
      <alignment horizontal="center"/>
    </xf>
    <xf numFmtId="167" fontId="2" fillId="3" borderId="1" xfId="3" applyNumberFormat="1" applyFont="1" applyFill="1" applyBorder="1" applyAlignment="1" applyProtection="1">
      <alignment horizontal="center"/>
    </xf>
    <xf numFmtId="167" fontId="2" fillId="2" borderId="0" xfId="3" applyNumberFormat="1" applyFont="1" applyFill="1" applyBorder="1" applyAlignment="1" applyProtection="1">
      <alignment horizontal="center"/>
    </xf>
    <xf numFmtId="170" fontId="0" fillId="2" borderId="0" xfId="0" applyNumberFormat="1" applyFill="1" applyAlignment="1">
      <alignment horizontal="center"/>
    </xf>
    <xf numFmtId="171" fontId="0" fillId="0" borderId="0" xfId="0" applyNumberFormat="1"/>
    <xf numFmtId="2" fontId="0" fillId="0" borderId="2" xfId="0" applyNumberFormat="1" applyBorder="1" applyAlignment="1">
      <alignment horizontal="center"/>
    </xf>
    <xf numFmtId="171" fontId="0" fillId="0" borderId="2" xfId="0" applyNumberFormat="1" applyBorder="1"/>
    <xf numFmtId="164" fontId="0" fillId="2" borderId="0" xfId="1" applyFont="1" applyFill="1" applyProtection="1"/>
    <xf numFmtId="39" fontId="12" fillId="0" borderId="0" xfId="0" applyNumberFormat="1" applyFont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165" fontId="0" fillId="0" borderId="2" xfId="4" applyFont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4" applyFont="1" applyBorder="1" applyAlignment="1" applyProtection="1">
      <alignment horizontal="center"/>
    </xf>
    <xf numFmtId="10" fontId="2" fillId="4" borderId="1" xfId="3" applyNumberFormat="1" applyFont="1" applyFill="1" applyBorder="1" applyAlignment="1" applyProtection="1">
      <alignment horizontal="center"/>
    </xf>
    <xf numFmtId="10" fontId="0" fillId="4" borderId="3" xfId="3" applyNumberFormat="1" applyFont="1" applyFill="1" applyBorder="1" applyAlignment="1" applyProtection="1"/>
    <xf numFmtId="10" fontId="0" fillId="4" borderId="8" xfId="3" applyNumberFormat="1" applyFont="1" applyFill="1" applyBorder="1" applyAlignment="1" applyProtection="1"/>
    <xf numFmtId="10" fontId="0" fillId="4" borderId="11" xfId="3" applyNumberFormat="1" applyFont="1" applyFill="1" applyBorder="1" applyAlignment="1" applyProtection="1"/>
    <xf numFmtId="10" fontId="0" fillId="2" borderId="0" xfId="3" applyNumberFormat="1" applyFont="1" applyFill="1" applyBorder="1" applyAlignment="1" applyProtection="1"/>
    <xf numFmtId="164" fontId="2" fillId="2" borderId="0" xfId="0" applyNumberFormat="1" applyFont="1" applyFill="1" applyAlignment="1">
      <alignment horizontal="center"/>
    </xf>
    <xf numFmtId="10" fontId="2" fillId="2" borderId="0" xfId="3" applyNumberFormat="1" applyFont="1" applyFill="1" applyBorder="1" applyAlignment="1" applyProtection="1">
      <alignment horizontal="center"/>
    </xf>
    <xf numFmtId="10" fontId="0" fillId="2" borderId="0" xfId="3" applyNumberFormat="1" applyFont="1" applyFill="1" applyBorder="1" applyAlignment="1" applyProtection="1">
      <alignment horizontal="center"/>
    </xf>
    <xf numFmtId="0" fontId="4" fillId="2" borderId="0" xfId="0" applyFont="1" applyFill="1"/>
    <xf numFmtId="165" fontId="2" fillId="2" borderId="0" xfId="4" applyFont="1" applyFill="1" applyBorder="1" applyAlignment="1" applyProtection="1">
      <alignment horizontal="center"/>
    </xf>
    <xf numFmtId="165" fontId="2" fillId="2" borderId="0" xfId="4" applyFont="1" applyFill="1" applyBorder="1" applyAlignment="1" applyProtection="1">
      <alignment horizontal="center" wrapText="1"/>
    </xf>
    <xf numFmtId="10" fontId="2" fillId="2" borderId="0" xfId="3" applyNumberFormat="1" applyFont="1" applyFill="1" applyBorder="1" applyAlignment="1" applyProtection="1">
      <alignment horizontal="center" wrapText="1"/>
    </xf>
    <xf numFmtId="167" fontId="0" fillId="2" borderId="0" xfId="3" applyNumberFormat="1" applyFont="1" applyFill="1" applyBorder="1" applyAlignment="1" applyProtection="1">
      <alignment horizontal="center"/>
    </xf>
    <xf numFmtId="165" fontId="0" fillId="0" borderId="0" xfId="4" applyFont="1" applyProtection="1"/>
    <xf numFmtId="10" fontId="0" fillId="0" borderId="0" xfId="3" applyNumberFormat="1" applyFont="1" applyProtection="1"/>
    <xf numFmtId="10" fontId="0" fillId="6" borderId="1" xfId="0" applyNumberFormat="1" applyFill="1" applyBorder="1" applyAlignment="1">
      <alignment horizontal="center"/>
    </xf>
    <xf numFmtId="37" fontId="0" fillId="6" borderId="1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171" fontId="0" fillId="0" borderId="1" xfId="1" applyNumberFormat="1" applyFont="1" applyBorder="1" applyAlignment="1" applyProtection="1">
      <alignment horizontal="center"/>
    </xf>
    <xf numFmtId="171" fontId="0" fillId="0" borderId="1" xfId="1" applyNumberFormat="1" applyFont="1" applyBorder="1" applyProtection="1"/>
    <xf numFmtId="2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0" fontId="29" fillId="0" borderId="1" xfId="0" applyFont="1" applyBorder="1"/>
    <xf numFmtId="0" fontId="29" fillId="0" borderId="10" xfId="0" applyFont="1" applyBorder="1"/>
    <xf numFmtId="0" fontId="28" fillId="0" borderId="1" xfId="0" applyFont="1" applyBorder="1" applyAlignment="1">
      <alignment horizontal="left" wrapText="1"/>
    </xf>
    <xf numFmtId="0" fontId="30" fillId="9" borderId="1" xfId="0" applyFont="1" applyFill="1" applyBorder="1" applyAlignment="1" applyProtection="1">
      <alignment horizontal="left"/>
      <protection locked="0"/>
    </xf>
    <xf numFmtId="0" fontId="2" fillId="9" borderId="9" xfId="1" applyNumberFormat="1" applyFont="1" applyFill="1" applyBorder="1" applyAlignment="1" applyProtection="1">
      <protection locked="0"/>
    </xf>
    <xf numFmtId="10" fontId="2" fillId="2" borderId="9" xfId="0" applyNumberFormat="1" applyFont="1" applyFill="1" applyBorder="1" applyAlignment="1" applyProtection="1">
      <alignment horizontal="center"/>
      <protection locked="0"/>
    </xf>
    <xf numFmtId="10" fontId="1" fillId="13" borderId="0" xfId="3" applyNumberFormat="1" applyFont="1" applyFill="1" applyBorder="1" applyAlignment="1" applyProtection="1">
      <alignment horizontal="center"/>
    </xf>
    <xf numFmtId="171" fontId="0" fillId="2" borderId="0" xfId="1" applyNumberFormat="1" applyFont="1" applyFill="1" applyBorder="1" applyAlignment="1" applyProtection="1">
      <alignment horizontal="center"/>
    </xf>
    <xf numFmtId="1" fontId="1" fillId="2" borderId="0" xfId="0" applyNumberFormat="1" applyFont="1" applyFill="1"/>
    <xf numFmtId="0" fontId="2" fillId="0" borderId="0" xfId="0" applyFont="1" applyAlignment="1">
      <alignment horizontal="center"/>
    </xf>
    <xf numFmtId="0" fontId="1" fillId="2" borderId="0" xfId="0" applyFont="1" applyFill="1"/>
    <xf numFmtId="165" fontId="1" fillId="13" borderId="0" xfId="4" applyFont="1" applyFill="1" applyBorder="1" applyAlignment="1" applyProtection="1">
      <alignment horizontal="center"/>
    </xf>
    <xf numFmtId="167" fontId="0" fillId="0" borderId="0" xfId="3" applyNumberFormat="1" applyFont="1" applyAlignment="1" applyProtection="1">
      <alignment horizontal="center"/>
    </xf>
    <xf numFmtId="171" fontId="0" fillId="0" borderId="3" xfId="1" applyNumberFormat="1" applyFont="1" applyBorder="1" applyProtection="1"/>
    <xf numFmtId="171" fontId="2" fillId="0" borderId="3" xfId="1" applyNumberFormat="1" applyFont="1" applyBorder="1" applyAlignment="1" applyProtection="1">
      <alignment horizontal="center"/>
    </xf>
    <xf numFmtId="0" fontId="0" fillId="13" borderId="0" xfId="0" applyFill="1" applyAlignment="1">
      <alignment horizontal="center" wrapText="1"/>
    </xf>
    <xf numFmtId="171" fontId="0" fillId="13" borderId="0" xfId="1" applyNumberFormat="1" applyFont="1" applyFill="1" applyBorder="1" applyProtection="1"/>
    <xf numFmtId="171" fontId="2" fillId="13" borderId="0" xfId="1" applyNumberFormat="1" applyFont="1" applyFill="1" applyBorder="1" applyAlignment="1" applyProtection="1">
      <alignment horizontal="center"/>
    </xf>
    <xf numFmtId="0" fontId="0" fillId="4" borderId="6" xfId="0" applyFill="1" applyBorder="1" applyAlignment="1">
      <alignment horizontal="center" wrapText="1"/>
    </xf>
    <xf numFmtId="10" fontId="1" fillId="0" borderId="1" xfId="3" applyNumberFormat="1" applyFont="1" applyBorder="1" applyAlignment="1" applyProtection="1">
      <alignment horizontal="center"/>
    </xf>
    <xf numFmtId="2" fontId="0" fillId="15" borderId="1" xfId="0" applyNumberFormat="1" applyFill="1" applyBorder="1" applyAlignment="1">
      <alignment horizontal="center"/>
    </xf>
    <xf numFmtId="1" fontId="11" fillId="13" borderId="0" xfId="0" applyNumberFormat="1" applyFont="1" applyFill="1" applyAlignment="1">
      <alignment vertical="center"/>
    </xf>
    <xf numFmtId="1" fontId="33" fillId="13" borderId="0" xfId="0" applyNumberFormat="1" applyFont="1" applyFill="1" applyAlignment="1">
      <alignment vertical="center"/>
    </xf>
    <xf numFmtId="9" fontId="1" fillId="2" borderId="0" xfId="3" applyFont="1" applyFill="1" applyBorder="1" applyAlignment="1" applyProtection="1">
      <alignment horizontal="center"/>
    </xf>
    <xf numFmtId="171" fontId="0" fillId="13" borderId="0" xfId="0" applyNumberFormat="1" applyFill="1"/>
    <xf numFmtId="0" fontId="2" fillId="3" borderId="11" xfId="0" applyFont="1" applyFill="1" applyBorder="1" applyAlignment="1">
      <alignment horizontal="center"/>
    </xf>
    <xf numFmtId="0" fontId="1" fillId="13" borderId="0" xfId="0" applyFont="1" applyFill="1"/>
    <xf numFmtId="167" fontId="0" fillId="6" borderId="11" xfId="3" applyNumberFormat="1" applyFont="1" applyFill="1" applyBorder="1" applyAlignment="1" applyProtection="1">
      <alignment horizontal="center"/>
    </xf>
    <xf numFmtId="164" fontId="0" fillId="13" borderId="0" xfId="1" applyFont="1" applyFill="1" applyBorder="1" applyProtection="1"/>
    <xf numFmtId="0" fontId="0" fillId="14" borderId="1" xfId="0" applyFill="1" applyBorder="1" applyAlignment="1">
      <alignment horizontal="center"/>
    </xf>
    <xf numFmtId="0" fontId="0" fillId="2" borderId="0" xfId="0" applyFill="1" applyAlignment="1">
      <alignment horizontal="left" wrapText="1"/>
    </xf>
    <xf numFmtId="172" fontId="0" fillId="2" borderId="1" xfId="0" applyNumberForma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wrapText="1"/>
    </xf>
    <xf numFmtId="10" fontId="0" fillId="2" borderId="1" xfId="3" applyNumberFormat="1" applyFon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 wrapText="1"/>
    </xf>
    <xf numFmtId="39" fontId="27" fillId="7" borderId="26" xfId="2" applyFont="1" applyFill="1" applyBorder="1" applyAlignment="1">
      <alignment horizontal="center" vertical="center" wrapText="1"/>
    </xf>
    <xf numFmtId="39" fontId="24" fillId="0" borderId="0" xfId="2" applyFont="1" applyAlignment="1">
      <alignment horizontal="center" vertical="center"/>
    </xf>
    <xf numFmtId="0" fontId="34" fillId="2" borderId="0" xfId="0" applyFont="1" applyFill="1" applyAlignment="1">
      <alignment vertical="center"/>
    </xf>
    <xf numFmtId="0" fontId="35" fillId="2" borderId="0" xfId="0" applyFont="1" applyFill="1" applyAlignment="1">
      <alignment vertical="center"/>
    </xf>
    <xf numFmtId="39" fontId="24" fillId="2" borderId="0" xfId="2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39" fontId="24" fillId="3" borderId="16" xfId="2" applyFont="1" applyFill="1" applyBorder="1" applyAlignment="1">
      <alignment horizontal="center" vertical="center"/>
    </xf>
    <xf numFmtId="39" fontId="24" fillId="3" borderId="5" xfId="2" applyFont="1" applyFill="1" applyBorder="1" applyAlignment="1">
      <alignment horizontal="center" vertical="center"/>
    </xf>
    <xf numFmtId="10" fontId="25" fillId="10" borderId="17" xfId="3" applyNumberFormat="1" applyFont="1" applyFill="1" applyBorder="1" applyAlignment="1">
      <alignment horizontal="center" vertical="center"/>
    </xf>
    <xf numFmtId="10" fontId="25" fillId="10" borderId="0" xfId="3" applyNumberFormat="1" applyFont="1" applyFill="1" applyBorder="1" applyAlignment="1">
      <alignment horizontal="center" vertical="center"/>
    </xf>
    <xf numFmtId="10" fontId="27" fillId="7" borderId="0" xfId="3" applyNumberFormat="1" applyFont="1" applyFill="1" applyBorder="1" applyAlignment="1">
      <alignment horizontal="center" vertical="center"/>
    </xf>
    <xf numFmtId="37" fontId="37" fillId="7" borderId="0" xfId="2" applyNumberFormat="1" applyFont="1" applyFill="1" applyAlignment="1">
      <alignment horizontal="center" vertical="center"/>
    </xf>
    <xf numFmtId="37" fontId="37" fillId="7" borderId="1" xfId="2" applyNumberFormat="1" applyFont="1" applyFill="1" applyBorder="1" applyAlignment="1">
      <alignment horizontal="center" vertical="center"/>
    </xf>
    <xf numFmtId="174" fontId="37" fillId="7" borderId="1" xfId="2" applyNumberFormat="1" applyFont="1" applyFill="1" applyBorder="1" applyAlignment="1">
      <alignment horizontal="center" vertical="center"/>
    </xf>
    <xf numFmtId="37" fontId="26" fillId="3" borderId="1" xfId="2" applyNumberFormat="1" applyFont="1" applyFill="1" applyBorder="1" applyAlignment="1">
      <alignment horizontal="center" vertical="center"/>
    </xf>
    <xf numFmtId="37" fontId="38" fillId="7" borderId="1" xfId="2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4" fillId="0" borderId="0" xfId="0" applyFont="1" applyAlignment="1">
      <alignment vertical="center"/>
    </xf>
    <xf numFmtId="0" fontId="36" fillId="2" borderId="0" xfId="0" applyFont="1" applyFill="1" applyAlignment="1">
      <alignment vertical="center"/>
    </xf>
    <xf numFmtId="167" fontId="0" fillId="16" borderId="2" xfId="3" applyNumberFormat="1" applyFont="1" applyFill="1" applyBorder="1" applyAlignment="1" applyProtection="1">
      <alignment horizontal="center"/>
    </xf>
    <xf numFmtId="167" fontId="0" fillId="16" borderId="1" xfId="3" applyNumberFormat="1" applyFont="1" applyFill="1" applyBorder="1" applyAlignment="1" applyProtection="1">
      <alignment horizontal="center"/>
    </xf>
    <xf numFmtId="0" fontId="11" fillId="16" borderId="1" xfId="0" applyFont="1" applyFill="1" applyBorder="1" applyAlignment="1">
      <alignment vertical="center"/>
    </xf>
    <xf numFmtId="171" fontId="11" fillId="16" borderId="1" xfId="1" applyNumberFormat="1" applyFont="1" applyFill="1" applyBorder="1" applyAlignment="1" applyProtection="1">
      <alignment vertical="center"/>
    </xf>
    <xf numFmtId="169" fontId="12" fillId="0" borderId="1" xfId="0" applyNumberFormat="1" applyFont="1" applyBorder="1" applyAlignment="1">
      <alignment horizontal="center" vertical="center"/>
    </xf>
    <xf numFmtId="37" fontId="39" fillId="7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10" fontId="0" fillId="0" borderId="0" xfId="4" applyNumberFormat="1" applyFont="1" applyBorder="1" applyProtection="1">
      <protection hidden="1"/>
    </xf>
    <xf numFmtId="0" fontId="2" fillId="3" borderId="11" xfId="0" applyFont="1" applyFill="1" applyBorder="1" applyAlignment="1">
      <alignment horizontal="center" wrapText="1"/>
    </xf>
    <xf numFmtId="9" fontId="0" fillId="2" borderId="0" xfId="3" applyFont="1" applyFill="1" applyProtection="1"/>
    <xf numFmtId="9" fontId="1" fillId="2" borderId="0" xfId="3" applyFont="1" applyFill="1" applyProtection="1"/>
    <xf numFmtId="9" fontId="1" fillId="13" borderId="0" xfId="3" applyFont="1" applyFill="1" applyBorder="1" applyAlignment="1" applyProtection="1"/>
    <xf numFmtId="9" fontId="40" fillId="13" borderId="0" xfId="3" quotePrefix="1" applyFont="1" applyFill="1" applyBorder="1" applyAlignment="1" applyProtection="1">
      <alignment wrapText="1"/>
      <protection hidden="1"/>
    </xf>
    <xf numFmtId="10" fontId="0" fillId="13" borderId="0" xfId="3" applyNumberFormat="1" applyFont="1" applyFill="1" applyProtection="1"/>
    <xf numFmtId="171" fontId="1" fillId="13" borderId="0" xfId="1" applyNumberFormat="1" applyFont="1" applyFill="1" applyBorder="1" applyAlignment="1" applyProtection="1">
      <alignment horizontal="center"/>
    </xf>
    <xf numFmtId="17" fontId="0" fillId="13" borderId="0" xfId="0" applyNumberFormat="1" applyFill="1"/>
    <xf numFmtId="175" fontId="0" fillId="13" borderId="0" xfId="0" applyNumberFormat="1" applyFill="1"/>
    <xf numFmtId="0" fontId="41" fillId="2" borderId="0" xfId="0" applyFont="1" applyFill="1" applyAlignment="1">
      <alignment horizontal="center" vertical="top"/>
    </xf>
    <xf numFmtId="176" fontId="0" fillId="6" borderId="2" xfId="0" applyNumberFormat="1" applyFill="1" applyBorder="1" applyAlignment="1">
      <alignment horizontal="center"/>
    </xf>
    <xf numFmtId="43" fontId="0" fillId="0" borderId="0" xfId="0" applyNumberFormat="1"/>
    <xf numFmtId="0" fontId="42" fillId="0" borderId="0" xfId="0" applyFont="1" applyAlignment="1">
      <alignment horizontal="center"/>
    </xf>
    <xf numFmtId="0" fontId="1" fillId="0" borderId="0" xfId="5"/>
    <xf numFmtId="0" fontId="1" fillId="3" borderId="1" xfId="5" applyFill="1" applyBorder="1" applyAlignment="1">
      <alignment horizontal="center"/>
    </xf>
    <xf numFmtId="0" fontId="1" fillId="0" borderId="1" xfId="5" applyBorder="1" applyAlignment="1">
      <alignment horizontal="center"/>
    </xf>
    <xf numFmtId="0" fontId="1" fillId="14" borderId="1" xfId="5" applyFill="1" applyBorder="1" applyAlignment="1">
      <alignment horizontal="center"/>
    </xf>
    <xf numFmtId="0" fontId="1" fillId="2" borderId="0" xfId="5" applyFill="1"/>
    <xf numFmtId="0" fontId="1" fillId="0" borderId="2" xfId="5" applyBorder="1" applyAlignment="1" applyProtection="1">
      <alignment horizontal="center"/>
      <protection locked="0"/>
    </xf>
    <xf numFmtId="169" fontId="1" fillId="3" borderId="1" xfId="5" applyNumberFormat="1" applyFill="1" applyBorder="1" applyAlignment="1">
      <alignment horizontal="center"/>
    </xf>
    <xf numFmtId="1" fontId="1" fillId="15" borderId="1" xfId="5" applyNumberFormat="1" applyFill="1" applyBorder="1" applyAlignment="1">
      <alignment horizontal="center"/>
    </xf>
    <xf numFmtId="0" fontId="2" fillId="3" borderId="1" xfId="5" applyFont="1" applyFill="1" applyBorder="1" applyAlignment="1">
      <alignment horizontal="center"/>
    </xf>
    <xf numFmtId="1" fontId="1" fillId="3" borderId="1" xfId="5" applyNumberFormat="1" applyFill="1" applyBorder="1" applyAlignment="1">
      <alignment horizontal="center"/>
    </xf>
    <xf numFmtId="0" fontId="1" fillId="14" borderId="1" xfId="5" applyFill="1" applyBorder="1" applyAlignment="1">
      <alignment wrapText="1"/>
    </xf>
    <xf numFmtId="0" fontId="1" fillId="14" borderId="1" xfId="5" applyFill="1" applyBorder="1" applyAlignment="1">
      <alignment horizontal="center" wrapText="1"/>
    </xf>
    <xf numFmtId="0" fontId="1" fillId="3" borderId="1" xfId="5" applyFill="1" applyBorder="1" applyAlignment="1">
      <alignment horizontal="center" wrapText="1"/>
    </xf>
    <xf numFmtId="0" fontId="1" fillId="14" borderId="1" xfId="5" applyFill="1" applyBorder="1"/>
    <xf numFmtId="1" fontId="1" fillId="14" borderId="1" xfId="5" applyNumberFormat="1" applyFill="1" applyBorder="1" applyAlignment="1">
      <alignment horizontal="center"/>
    </xf>
    <xf numFmtId="6" fontId="1" fillId="0" borderId="1" xfId="5" applyNumberFormat="1" applyBorder="1" applyAlignment="1">
      <alignment horizontal="center"/>
    </xf>
    <xf numFmtId="9" fontId="1" fillId="2" borderId="1" xfId="5" applyNumberFormat="1" applyFill="1" applyBorder="1" applyAlignment="1">
      <alignment horizontal="center"/>
    </xf>
    <xf numFmtId="17" fontId="1" fillId="0" borderId="1" xfId="5" applyNumberFormat="1" applyBorder="1" applyAlignment="1">
      <alignment horizontal="center"/>
    </xf>
    <xf numFmtId="0" fontId="32" fillId="14" borderId="1" xfId="5" applyFont="1" applyFill="1" applyBorder="1"/>
    <xf numFmtId="6" fontId="1" fillId="15" borderId="1" xfId="5" applyNumberFormat="1" applyFill="1" applyBorder="1" applyAlignment="1">
      <alignment horizontal="center"/>
    </xf>
    <xf numFmtId="0" fontId="1" fillId="15" borderId="1" xfId="5" applyFill="1" applyBorder="1" applyAlignment="1">
      <alignment horizontal="center"/>
    </xf>
    <xf numFmtId="0" fontId="1" fillId="13" borderId="0" xfId="5" applyFill="1"/>
    <xf numFmtId="0" fontId="1" fillId="13" borderId="0" xfId="5" applyFill="1" applyAlignment="1">
      <alignment horizontal="center"/>
    </xf>
    <xf numFmtId="6" fontId="1" fillId="13" borderId="0" xfId="5" applyNumberFormat="1" applyFill="1" applyAlignment="1">
      <alignment horizontal="center"/>
    </xf>
    <xf numFmtId="6" fontId="1" fillId="0" borderId="0" xfId="5" applyNumberFormat="1"/>
    <xf numFmtId="167" fontId="1" fillId="15" borderId="1" xfId="3" applyNumberFormat="1" applyFont="1" applyFill="1" applyBorder="1" applyAlignment="1">
      <alignment horizontal="center"/>
    </xf>
    <xf numFmtId="6" fontId="1" fillId="17" borderId="1" xfId="5" applyNumberFormat="1" applyFill="1" applyBorder="1" applyAlignment="1">
      <alignment horizontal="center"/>
    </xf>
    <xf numFmtId="168" fontId="1" fillId="15" borderId="1" xfId="4" applyNumberFormat="1" applyFill="1" applyBorder="1" applyAlignment="1">
      <alignment horizontal="center"/>
    </xf>
    <xf numFmtId="173" fontId="1" fillId="0" borderId="1" xfId="5" applyNumberFormat="1" applyBorder="1" applyAlignment="1">
      <alignment horizontal="center"/>
    </xf>
    <xf numFmtId="8" fontId="1" fillId="0" borderId="0" xfId="3" applyNumberFormat="1" applyFont="1"/>
    <xf numFmtId="168" fontId="0" fillId="0" borderId="1" xfId="4" applyNumberFormat="1" applyFont="1" applyBorder="1" applyAlignment="1" applyProtection="1">
      <protection locked="0"/>
    </xf>
    <xf numFmtId="168" fontId="1" fillId="0" borderId="1" xfId="4" applyNumberFormat="1" applyBorder="1" applyAlignment="1">
      <alignment horizontal="center"/>
    </xf>
    <xf numFmtId="10" fontId="0" fillId="6" borderId="2" xfId="0" applyNumberFormat="1" applyFill="1" applyBorder="1" applyAlignment="1">
      <alignment horizontal="center"/>
    </xf>
    <xf numFmtId="2" fontId="0" fillId="15" borderId="2" xfId="0" applyNumberForma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wrapText="1"/>
    </xf>
    <xf numFmtId="39" fontId="43" fillId="7" borderId="26" xfId="2" applyFont="1" applyFill="1" applyBorder="1" applyAlignment="1">
      <alignment horizontal="center" vertical="center" wrapText="1"/>
    </xf>
    <xf numFmtId="37" fontId="43" fillId="7" borderId="16" xfId="2" applyNumberFormat="1" applyFont="1" applyFill="1" applyBorder="1" applyAlignment="1">
      <alignment horizontal="center" vertical="center" wrapText="1"/>
    </xf>
    <xf numFmtId="169" fontId="43" fillId="7" borderId="23" xfId="2" applyNumberFormat="1" applyFont="1" applyFill="1" applyBorder="1" applyAlignment="1">
      <alignment horizontal="center" vertical="center" wrapText="1"/>
    </xf>
    <xf numFmtId="172" fontId="43" fillId="7" borderId="22" xfId="2" applyNumberFormat="1" applyFont="1" applyFill="1" applyBorder="1" applyAlignment="1">
      <alignment horizontal="center" vertical="center" wrapText="1"/>
    </xf>
    <xf numFmtId="17" fontId="0" fillId="13" borderId="1" xfId="0" applyNumberFormat="1" applyFill="1" applyBorder="1" applyAlignment="1">
      <alignment horizontal="center"/>
    </xf>
    <xf numFmtId="2" fontId="0" fillId="2" borderId="0" xfId="3" applyNumberFormat="1" applyFont="1" applyFill="1" applyProtection="1"/>
    <xf numFmtId="0" fontId="44" fillId="0" borderId="19" xfId="0" applyFont="1" applyBorder="1" applyAlignment="1">
      <alignment horizontal="center" vertical="center"/>
    </xf>
    <xf numFmtId="0" fontId="44" fillId="0" borderId="35" xfId="0" applyFont="1" applyBorder="1" applyAlignment="1">
      <alignment horizontal="center" vertical="center"/>
    </xf>
    <xf numFmtId="0" fontId="45" fillId="0" borderId="35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4" fillId="0" borderId="25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165" fontId="1" fillId="0" borderId="0" xfId="4" applyFont="1" applyProtection="1"/>
    <xf numFmtId="39" fontId="43" fillId="2" borderId="36" xfId="2" applyFont="1" applyFill="1" applyBorder="1" applyAlignment="1">
      <alignment horizontal="center" vertical="center" wrapText="1"/>
    </xf>
    <xf numFmtId="39" fontId="43" fillId="7" borderId="0" xfId="2" applyFont="1" applyFill="1" applyAlignment="1">
      <alignment vertical="center" wrapText="1"/>
    </xf>
    <xf numFmtId="165" fontId="47" fillId="0" borderId="26" xfId="4" applyFont="1" applyBorder="1" applyAlignment="1">
      <alignment horizontal="center" vertical="center" wrapText="1"/>
    </xf>
    <xf numFmtId="3" fontId="48" fillId="0" borderId="16" xfId="0" applyNumberFormat="1" applyFont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center" wrapText="1"/>
    </xf>
    <xf numFmtId="3" fontId="47" fillId="0" borderId="16" xfId="4" applyNumberFormat="1" applyFont="1" applyBorder="1" applyAlignment="1">
      <alignment horizontal="center" vertical="center" wrapText="1"/>
    </xf>
    <xf numFmtId="3" fontId="48" fillId="0" borderId="20" xfId="0" applyNumberFormat="1" applyFont="1" applyBorder="1" applyAlignment="1">
      <alignment horizontal="center" vertical="center" wrapText="1"/>
    </xf>
    <xf numFmtId="165" fontId="47" fillId="0" borderId="22" xfId="4" applyFont="1" applyBorder="1" applyAlignment="1">
      <alignment horizontal="center" vertical="center" wrapText="1"/>
    </xf>
    <xf numFmtId="172" fontId="48" fillId="0" borderId="24" xfId="0" applyNumberFormat="1" applyFont="1" applyBorder="1" applyAlignment="1">
      <alignment horizontal="center" vertical="center" wrapText="1"/>
    </xf>
    <xf numFmtId="172" fontId="48" fillId="0" borderId="22" xfId="0" applyNumberFormat="1" applyFont="1" applyBorder="1" applyAlignment="1">
      <alignment horizontal="center" vertical="center" wrapText="1"/>
    </xf>
    <xf numFmtId="37" fontId="26" fillId="0" borderId="1" xfId="2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39" fontId="26" fillId="3" borderId="1" xfId="2" applyFont="1" applyFill="1" applyBorder="1" applyAlignment="1">
      <alignment horizontal="center" vertical="center"/>
    </xf>
    <xf numFmtId="0" fontId="48" fillId="0" borderId="26" xfId="0" applyFont="1" applyBorder="1" applyAlignment="1">
      <alignment horizontal="center" vertical="center" wrapText="1"/>
    </xf>
    <xf numFmtId="0" fontId="48" fillId="0" borderId="22" xfId="0" applyFont="1" applyBorder="1" applyAlignment="1">
      <alignment horizontal="center" vertical="center" wrapText="1"/>
    </xf>
    <xf numFmtId="177" fontId="37" fillId="7" borderId="1" xfId="2" applyNumberFormat="1" applyFont="1" applyFill="1" applyBorder="1" applyAlignment="1">
      <alignment horizontal="center" vertical="center"/>
    </xf>
    <xf numFmtId="165" fontId="45" fillId="0" borderId="0" xfId="4" applyFont="1"/>
    <xf numFmtId="169" fontId="12" fillId="16" borderId="1" xfId="0" applyNumberFormat="1" applyFon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/>
    </xf>
    <xf numFmtId="39" fontId="43" fillId="7" borderId="36" xfId="2" applyFont="1" applyFill="1" applyBorder="1" applyAlignment="1">
      <alignment vertical="center" wrapText="1"/>
    </xf>
    <xf numFmtId="39" fontId="43" fillId="7" borderId="23" xfId="2" applyFont="1" applyFill="1" applyBorder="1" applyAlignment="1">
      <alignment vertical="center" wrapText="1"/>
    </xf>
    <xf numFmtId="17" fontId="1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0" fontId="1" fillId="16" borderId="0" xfId="3" applyNumberFormat="1" applyFont="1" applyFill="1" applyProtection="1"/>
    <xf numFmtId="10" fontId="0" fillId="0" borderId="0" xfId="0" applyNumberFormat="1"/>
    <xf numFmtId="10" fontId="0" fillId="16" borderId="0" xfId="3" applyNumberFormat="1" applyFont="1" applyFill="1" applyProtection="1"/>
    <xf numFmtId="17" fontId="14" fillId="0" borderId="3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10" fontId="1" fillId="2" borderId="0" xfId="3" applyNumberFormat="1" applyFont="1" applyFill="1" applyBorder="1" applyAlignment="1" applyProtection="1">
      <alignment horizontal="center"/>
    </xf>
    <xf numFmtId="171" fontId="1" fillId="2" borderId="0" xfId="1" applyNumberFormat="1" applyFont="1" applyFill="1" applyBorder="1" applyAlignment="1" applyProtection="1">
      <alignment horizontal="center"/>
    </xf>
    <xf numFmtId="17" fontId="1" fillId="2" borderId="0" xfId="0" applyNumberFormat="1" applyFont="1" applyFill="1" applyAlignment="1">
      <alignment horizontal="center"/>
    </xf>
    <xf numFmtId="164" fontId="1" fillId="2" borderId="0" xfId="1" applyFont="1" applyFill="1" applyBorder="1" applyAlignment="1" applyProtection="1">
      <alignment horizontal="center"/>
    </xf>
    <xf numFmtId="10" fontId="1" fillId="3" borderId="1" xfId="3" applyNumberFormat="1" applyFont="1" applyFill="1" applyBorder="1" applyAlignment="1" applyProtection="1">
      <alignment horizontal="center"/>
    </xf>
    <xf numFmtId="168" fontId="1" fillId="2" borderId="0" xfId="4" applyNumberFormat="1" applyFont="1" applyFill="1" applyBorder="1" applyAlignment="1" applyProtection="1">
      <alignment horizontal="right"/>
    </xf>
    <xf numFmtId="171" fontId="1" fillId="2" borderId="1" xfId="1" applyNumberFormat="1" applyFont="1" applyFill="1" applyBorder="1" applyAlignment="1" applyProtection="1">
      <alignment horizontal="center"/>
    </xf>
    <xf numFmtId="10" fontId="1" fillId="13" borderId="0" xfId="3" applyNumberFormat="1" applyFont="1" applyFill="1" applyBorder="1" applyAlignment="1" applyProtection="1"/>
    <xf numFmtId="10" fontId="1" fillId="2" borderId="0" xfId="3" applyNumberFormat="1" applyFont="1" applyFill="1" applyBorder="1" applyAlignment="1" applyProtection="1"/>
    <xf numFmtId="0" fontId="1" fillId="8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171" fontId="1" fillId="6" borderId="1" xfId="1" applyNumberFormat="1" applyFont="1" applyFill="1" applyBorder="1" applyAlignment="1" applyProtection="1">
      <alignment horizontal="center"/>
    </xf>
    <xf numFmtId="171" fontId="1" fillId="0" borderId="1" xfId="1" applyNumberFormat="1" applyFont="1" applyFill="1" applyBorder="1" applyAlignment="1" applyProtection="1">
      <alignment horizontal="center"/>
    </xf>
    <xf numFmtId="0" fontId="7" fillId="9" borderId="0" xfId="0" applyFont="1" applyFill="1" applyAlignment="1">
      <alignment horizontal="center" vertical="top" wrapText="1"/>
    </xf>
    <xf numFmtId="0" fontId="9" fillId="12" borderId="8" xfId="0" applyFont="1" applyFill="1" applyBorder="1"/>
    <xf numFmtId="0" fontId="29" fillId="9" borderId="0" xfId="0" applyFont="1" applyFill="1" applyAlignment="1">
      <alignment horizontal="left"/>
    </xf>
    <xf numFmtId="0" fontId="1" fillId="9" borderId="0" xfId="0" applyFont="1" applyFill="1" applyAlignment="1">
      <alignment horizontal="center"/>
    </xf>
    <xf numFmtId="172" fontId="1" fillId="9" borderId="0" xfId="0" applyNumberFormat="1" applyFont="1" applyFill="1" applyAlignment="1">
      <alignment horizontal="center"/>
    </xf>
    <xf numFmtId="164" fontId="1" fillId="9" borderId="0" xfId="1" applyFont="1" applyFill="1" applyBorder="1" applyAlignment="1" applyProtection="1">
      <alignment horizontal="center"/>
    </xf>
    <xf numFmtId="164" fontId="29" fillId="0" borderId="1" xfId="1" applyFont="1" applyFill="1" applyBorder="1" applyAlignment="1" applyProtection="1"/>
    <xf numFmtId="0" fontId="1" fillId="9" borderId="13" xfId="0" applyFont="1" applyFill="1" applyBorder="1" applyAlignment="1">
      <alignment horizontal="center" vertical="center"/>
    </xf>
    <xf numFmtId="172" fontId="1" fillId="9" borderId="13" xfId="0" applyNumberFormat="1" applyFont="1" applyFill="1" applyBorder="1" applyAlignment="1">
      <alignment horizontal="center" vertical="center"/>
    </xf>
    <xf numFmtId="0" fontId="49" fillId="0" borderId="37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9" fillId="0" borderId="9" xfId="0" applyFont="1" applyBorder="1" applyAlignment="1">
      <alignment horizontal="center" vertical="center"/>
    </xf>
    <xf numFmtId="2" fontId="32" fillId="15" borderId="1" xfId="0" applyNumberFormat="1" applyFont="1" applyFill="1" applyBorder="1" applyAlignment="1">
      <alignment horizontal="center"/>
    </xf>
    <xf numFmtId="174" fontId="50" fillId="7" borderId="1" xfId="2" applyNumberFormat="1" applyFont="1" applyFill="1" applyBorder="1" applyAlignment="1">
      <alignment horizontal="center" vertical="center"/>
    </xf>
    <xf numFmtId="177" fontId="50" fillId="7" borderId="1" xfId="2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0" fontId="49" fillId="0" borderId="44" xfId="0" applyFont="1" applyBorder="1" applyAlignment="1">
      <alignment vertical="center"/>
    </xf>
    <xf numFmtId="0" fontId="49" fillId="0" borderId="37" xfId="0" applyFont="1" applyBorder="1" applyAlignment="1">
      <alignment vertical="center"/>
    </xf>
    <xf numFmtId="0" fontId="49" fillId="0" borderId="4" xfId="0" applyFont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6" xfId="0" applyFont="1" applyBorder="1" applyAlignment="1">
      <alignment vertical="center"/>
    </xf>
    <xf numFmtId="0" fontId="49" fillId="0" borderId="9" xfId="0" applyFont="1" applyBorder="1" applyAlignment="1">
      <alignment vertical="center"/>
    </xf>
    <xf numFmtId="0" fontId="49" fillId="0" borderId="45" xfId="0" applyFont="1" applyBorder="1" applyAlignment="1">
      <alignment vertical="center"/>
    </xf>
    <xf numFmtId="0" fontId="49" fillId="0" borderId="5" xfId="0" applyFont="1" applyBorder="1" applyAlignment="1">
      <alignment vertical="center"/>
    </xf>
    <xf numFmtId="0" fontId="49" fillId="0" borderId="7" xfId="0" applyFont="1" applyBorder="1" applyAlignment="1">
      <alignment vertical="center"/>
    </xf>
    <xf numFmtId="0" fontId="25" fillId="18" borderId="1" xfId="0" applyFont="1" applyFill="1" applyBorder="1" applyAlignment="1">
      <alignment horizontal="center"/>
    </xf>
    <xf numFmtId="177" fontId="37" fillId="19" borderId="1" xfId="2" applyNumberFormat="1" applyFont="1" applyFill="1" applyBorder="1" applyAlignment="1">
      <alignment horizontal="center" vertical="center"/>
    </xf>
    <xf numFmtId="174" fontId="37" fillId="19" borderId="1" xfId="2" applyNumberFormat="1" applyFont="1" applyFill="1" applyBorder="1" applyAlignment="1">
      <alignment horizontal="center" vertical="center"/>
    </xf>
    <xf numFmtId="37" fontId="26" fillId="18" borderId="1" xfId="2" applyNumberFormat="1" applyFont="1" applyFill="1" applyBorder="1" applyAlignment="1">
      <alignment horizontal="center" vertical="center"/>
    </xf>
    <xf numFmtId="39" fontId="26" fillId="18" borderId="1" xfId="2" applyFont="1" applyFill="1" applyBorder="1" applyAlignment="1">
      <alignment horizontal="center" vertical="center"/>
    </xf>
    <xf numFmtId="37" fontId="37" fillId="19" borderId="1" xfId="2" applyNumberFormat="1" applyFont="1" applyFill="1" applyBorder="1" applyAlignment="1">
      <alignment horizontal="center" vertical="center"/>
    </xf>
    <xf numFmtId="37" fontId="38" fillId="19" borderId="1" xfId="2" applyNumberFormat="1" applyFont="1" applyFill="1" applyBorder="1" applyAlignment="1">
      <alignment horizontal="center" vertical="center"/>
    </xf>
    <xf numFmtId="10" fontId="1" fillId="0" borderId="0" xfId="3" applyNumberFormat="1" applyFont="1" applyFill="1" applyProtection="1"/>
    <xf numFmtId="10" fontId="0" fillId="0" borderId="0" xfId="4" applyNumberFormat="1" applyFont="1" applyFill="1" applyBorder="1" applyProtection="1">
      <protection hidden="1"/>
    </xf>
    <xf numFmtId="0" fontId="25" fillId="20" borderId="1" xfId="0" applyFont="1" applyFill="1" applyBorder="1" applyAlignment="1">
      <alignment horizontal="center"/>
    </xf>
    <xf numFmtId="177" fontId="51" fillId="7" borderId="1" xfId="2" applyNumberFormat="1" applyFont="1" applyFill="1" applyBorder="1" applyAlignment="1">
      <alignment horizontal="center" vertical="center"/>
    </xf>
    <xf numFmtId="174" fontId="51" fillId="7" borderId="1" xfId="2" applyNumberFormat="1" applyFont="1" applyFill="1" applyBorder="1" applyAlignment="1">
      <alignment horizontal="center" vertical="center"/>
    </xf>
    <xf numFmtId="177" fontId="51" fillId="19" borderId="1" xfId="2" applyNumberFormat="1" applyFont="1" applyFill="1" applyBorder="1" applyAlignment="1">
      <alignment horizontal="center" vertical="center"/>
    </xf>
    <xf numFmtId="174" fontId="51" fillId="19" borderId="1" xfId="2" applyNumberFormat="1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71" fontId="0" fillId="15" borderId="6" xfId="1" applyNumberFormat="1" applyFont="1" applyFill="1" applyBorder="1" applyAlignment="1" applyProtection="1">
      <alignment horizontal="center"/>
    </xf>
    <xf numFmtId="171" fontId="0" fillId="15" borderId="3" xfId="1" applyNumberFormat="1" applyFont="1" applyFill="1" applyBorder="1" applyAlignment="1" applyProtection="1">
      <alignment horizontal="center"/>
    </xf>
    <xf numFmtId="0" fontId="2" fillId="3" borderId="23" xfId="0" applyFont="1" applyFill="1" applyBorder="1" applyAlignment="1">
      <alignment horizontal="center" wrapText="1"/>
    </xf>
    <xf numFmtId="0" fontId="2" fillId="3" borderId="46" xfId="0" applyFont="1" applyFill="1" applyBorder="1" applyAlignment="1">
      <alignment horizontal="center" wrapText="1"/>
    </xf>
    <xf numFmtId="10" fontId="2" fillId="3" borderId="46" xfId="3" applyNumberFormat="1" applyFont="1" applyFill="1" applyBorder="1" applyAlignment="1" applyProtection="1">
      <alignment horizontal="center" wrapText="1"/>
    </xf>
    <xf numFmtId="0" fontId="2" fillId="3" borderId="47" xfId="0" applyFont="1" applyFill="1" applyBorder="1" applyAlignment="1">
      <alignment horizontal="center" wrapText="1"/>
    </xf>
    <xf numFmtId="0" fontId="1" fillId="6" borderId="45" xfId="0" applyFont="1" applyFill="1" applyBorder="1" applyAlignment="1">
      <alignment horizontal="center"/>
    </xf>
    <xf numFmtId="10" fontId="0" fillId="6" borderId="10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37" fontId="0" fillId="6" borderId="10" xfId="0" applyNumberFormat="1" applyFill="1" applyBorder="1" applyAlignment="1">
      <alignment horizontal="center"/>
    </xf>
    <xf numFmtId="2" fontId="0" fillId="15" borderId="10" xfId="0" applyNumberFormat="1" applyFill="1" applyBorder="1" applyAlignment="1">
      <alignment horizontal="center"/>
    </xf>
    <xf numFmtId="171" fontId="0" fillId="15" borderId="44" xfId="1" applyNumberFormat="1" applyFont="1" applyFill="1" applyBorder="1" applyAlignment="1" applyProtection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70" fontId="0" fillId="3" borderId="1" xfId="0" applyNumberForma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39" fontId="43" fillId="2" borderId="26" xfId="2" applyFont="1" applyFill="1" applyBorder="1" applyAlignment="1">
      <alignment horizontal="center" vertical="center" wrapText="1"/>
    </xf>
    <xf numFmtId="39" fontId="43" fillId="2" borderId="16" xfId="2" applyFont="1" applyFill="1" applyBorder="1" applyAlignment="1">
      <alignment horizontal="center" vertical="center" wrapText="1"/>
    </xf>
    <xf numFmtId="39" fontId="43" fillId="2" borderId="22" xfId="2" applyFont="1" applyFill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46" fillId="0" borderId="27" xfId="0" applyFont="1" applyBorder="1" applyAlignment="1">
      <alignment horizontal="center" vertical="center"/>
    </xf>
    <xf numFmtId="0" fontId="46" fillId="0" borderId="34" xfId="0" applyFont="1" applyBorder="1" applyAlignment="1">
      <alignment horizontal="center" vertical="center"/>
    </xf>
    <xf numFmtId="0" fontId="46" fillId="0" borderId="43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 wrapText="1"/>
    </xf>
    <xf numFmtId="0" fontId="48" fillId="0" borderId="21" xfId="0" applyFont="1" applyBorder="1" applyAlignment="1">
      <alignment horizontal="center" vertical="center" wrapText="1"/>
    </xf>
    <xf numFmtId="0" fontId="48" fillId="0" borderId="25" xfId="0" applyFont="1" applyBorder="1" applyAlignment="1">
      <alignment horizontal="center" vertical="center" wrapText="1"/>
    </xf>
    <xf numFmtId="0" fontId="47" fillId="0" borderId="26" xfId="0" applyFont="1" applyBorder="1" applyAlignment="1">
      <alignment horizontal="center" vertical="center" wrapText="1"/>
    </xf>
    <xf numFmtId="0" fontId="47" fillId="0" borderId="16" xfId="0" applyFont="1" applyBorder="1" applyAlignment="1">
      <alignment horizontal="center" vertical="center" wrapText="1"/>
    </xf>
    <xf numFmtId="0" fontId="47" fillId="0" borderId="22" xfId="0" applyFont="1" applyBorder="1" applyAlignment="1">
      <alignment horizontal="center" vertical="center" wrapText="1"/>
    </xf>
    <xf numFmtId="0" fontId="48" fillId="0" borderId="26" xfId="0" applyFont="1" applyBorder="1" applyAlignment="1">
      <alignment horizontal="center" vertical="center" wrapText="1"/>
    </xf>
    <xf numFmtId="0" fontId="48" fillId="0" borderId="16" xfId="0" applyFont="1" applyBorder="1" applyAlignment="1">
      <alignment horizontal="center" vertical="center" wrapText="1"/>
    </xf>
    <xf numFmtId="0" fontId="48" fillId="0" borderId="22" xfId="0" applyFont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29" fillId="0" borderId="12" xfId="0" applyFont="1" applyBorder="1" applyAlignment="1">
      <alignment horizontal="left"/>
    </xf>
    <xf numFmtId="0" fontId="29" fillId="0" borderId="42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10" fontId="29" fillId="0" borderId="12" xfId="0" applyNumberFormat="1" applyFont="1" applyBorder="1" applyAlignment="1">
      <alignment horizontal="left"/>
    </xf>
    <xf numFmtId="0" fontId="29" fillId="0" borderId="41" xfId="0" applyFont="1" applyBorder="1" applyAlignment="1">
      <alignment horizontal="left"/>
    </xf>
    <xf numFmtId="0" fontId="16" fillId="11" borderId="3" xfId="0" applyFont="1" applyFill="1" applyBorder="1" applyAlignment="1">
      <alignment horizontal="left"/>
    </xf>
    <xf numFmtId="0" fontId="16" fillId="11" borderId="8" xfId="0" applyFont="1" applyFill="1" applyBorder="1" applyAlignment="1">
      <alignment horizontal="left"/>
    </xf>
    <xf numFmtId="0" fontId="16" fillId="11" borderId="11" xfId="0" applyFont="1" applyFill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0" fillId="9" borderId="37" xfId="0" applyFill="1" applyBorder="1" applyAlignment="1">
      <alignment horizontal="left" wrapText="1"/>
    </xf>
    <xf numFmtId="0" fontId="1" fillId="9" borderId="37" xfId="0" applyFont="1" applyFill="1" applyBorder="1" applyAlignment="1">
      <alignment horizontal="left" wrapText="1"/>
    </xf>
    <xf numFmtId="0" fontId="0" fillId="9" borderId="0" xfId="0" applyFill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1" fillId="9" borderId="0" xfId="0" applyFont="1" applyFill="1" applyAlignment="1">
      <alignment horizontal="left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0" fontId="2" fillId="2" borderId="9" xfId="0" applyNumberFormat="1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>
      <alignment horizontal="left" wrapText="1"/>
    </xf>
    <xf numFmtId="0" fontId="29" fillId="9" borderId="3" xfId="0" applyFont="1" applyFill="1" applyBorder="1" applyAlignment="1">
      <alignment horizontal="center"/>
    </xf>
    <xf numFmtId="0" fontId="29" fillId="9" borderId="11" xfId="0" applyFont="1" applyFill="1" applyBorder="1" applyAlignment="1">
      <alignment horizontal="center"/>
    </xf>
    <xf numFmtId="0" fontId="22" fillId="2" borderId="8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7" xfId="0" applyFont="1" applyFill="1" applyBorder="1" applyAlignment="1">
      <alignment horizontal="left" vertical="center" wrapText="1"/>
    </xf>
    <xf numFmtId="0" fontId="17" fillId="11" borderId="28" xfId="0" applyFont="1" applyFill="1" applyBorder="1" applyAlignment="1">
      <alignment horizontal="center"/>
    </xf>
    <xf numFmtId="0" fontId="17" fillId="11" borderId="29" xfId="0" applyFont="1" applyFill="1" applyBorder="1" applyAlignment="1">
      <alignment horizontal="center"/>
    </xf>
    <xf numFmtId="0" fontId="17" fillId="11" borderId="38" xfId="0" applyFont="1" applyFill="1" applyBorder="1" applyAlignment="1">
      <alignment horizontal="center"/>
    </xf>
    <xf numFmtId="0" fontId="2" fillId="9" borderId="39" xfId="0" applyFont="1" applyFill="1" applyBorder="1" applyAlignment="1">
      <alignment horizontal="left"/>
    </xf>
    <xf numFmtId="0" fontId="16" fillId="11" borderId="28" xfId="0" applyFont="1" applyFill="1" applyBorder="1" applyAlignment="1">
      <alignment horizontal="left"/>
    </xf>
    <xf numFmtId="0" fontId="16" fillId="11" borderId="29" xfId="0" applyFont="1" applyFill="1" applyBorder="1" applyAlignment="1">
      <alignment horizontal="left"/>
    </xf>
    <xf numFmtId="0" fontId="16" fillId="11" borderId="38" xfId="0" applyFont="1" applyFill="1" applyBorder="1" applyAlignment="1">
      <alignment horizontal="left"/>
    </xf>
    <xf numFmtId="14" fontId="29" fillId="0" borderId="1" xfId="0" applyNumberFormat="1" applyFont="1" applyBorder="1" applyAlignment="1" applyProtection="1">
      <alignment horizontal="center"/>
      <protection locked="0"/>
    </xf>
    <xf numFmtId="0" fontId="29" fillId="0" borderId="1" xfId="0" applyFont="1" applyBorder="1" applyAlignment="1" applyProtection="1">
      <alignment horizontal="center"/>
      <protection locked="0"/>
    </xf>
    <xf numFmtId="0" fontId="29" fillId="0" borderId="3" xfId="0" applyFont="1" applyBorder="1" applyAlignment="1" applyProtection="1">
      <alignment horizontal="left"/>
      <protection locked="0"/>
    </xf>
    <xf numFmtId="0" fontId="29" fillId="0" borderId="8" xfId="0" applyFont="1" applyBorder="1" applyAlignment="1" applyProtection="1">
      <alignment horizontal="left"/>
      <protection locked="0"/>
    </xf>
    <xf numFmtId="0" fontId="29" fillId="0" borderId="11" xfId="0" applyFont="1" applyBorder="1" applyAlignment="1" applyProtection="1">
      <alignment horizontal="left"/>
      <protection locked="0"/>
    </xf>
    <xf numFmtId="164" fontId="0" fillId="0" borderId="3" xfId="0" applyNumberFormat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169" fontId="1" fillId="14" borderId="1" xfId="5" applyNumberFormat="1" applyFill="1" applyBorder="1" applyAlignment="1">
      <alignment horizontal="center" wrapText="1"/>
    </xf>
    <xf numFmtId="0" fontId="1" fillId="14" borderId="10" xfId="5" applyFill="1" applyBorder="1" applyAlignment="1">
      <alignment horizontal="center" wrapText="1"/>
    </xf>
    <xf numFmtId="0" fontId="1" fillId="14" borderId="2" xfId="5" applyFill="1" applyBorder="1" applyAlignment="1">
      <alignment horizontal="center" wrapText="1"/>
    </xf>
    <xf numFmtId="0" fontId="1" fillId="14" borderId="1" xfId="5" applyFill="1" applyBorder="1" applyAlignment="1">
      <alignment horizontal="center"/>
    </xf>
    <xf numFmtId="0" fontId="1" fillId="14" borderId="3" xfId="5" applyFill="1" applyBorder="1" applyAlignment="1">
      <alignment horizontal="center"/>
    </xf>
    <xf numFmtId="0" fontId="1" fillId="14" borderId="11" xfId="5" applyFill="1" applyBorder="1" applyAlignment="1">
      <alignment horizontal="center"/>
    </xf>
    <xf numFmtId="0" fontId="1" fillId="14" borderId="10" xfId="5" applyFill="1" applyBorder="1" applyAlignment="1">
      <alignment horizontal="center"/>
    </xf>
    <xf numFmtId="0" fontId="1" fillId="14" borderId="2" xfId="5" applyFill="1" applyBorder="1" applyAlignment="1">
      <alignment horizontal="center"/>
    </xf>
    <xf numFmtId="0" fontId="0" fillId="0" borderId="11" xfId="0" applyBorder="1" applyAlignment="1"/>
  </cellXfs>
  <cellStyles count="6">
    <cellStyle name="Moeda" xfId="1" builtinId="4"/>
    <cellStyle name="Normal" xfId="0" builtinId="0"/>
    <cellStyle name="Normal 2" xfId="5" xr:uid="{00000000-0005-0000-0000-000002000000}"/>
    <cellStyle name="Normal_saocarlo" xfId="2" xr:uid="{00000000-0005-0000-0000-000003000000}"/>
    <cellStyle name="Percentagem" xfId="3" builtinId="5"/>
    <cellStyle name="Vírgula" xfId="4" builtinId="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(&quot;R$ &quot;* #,##0_);_(&quot;R$ &quot;* \(#,##0\);_(&quot;R$ &quot;* &quot;-&quot;??_);_(@_)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2" formatCode="0.00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5" formatCode="#,##0;\-#,##0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indexed="11"/>
        </patternFill>
      </fill>
    </dxf>
  </dxfs>
  <tableStyles count="0" defaultTableStyle="TableStyleMedium9" defaultPivotStyle="PivotStyleLight16"/>
  <colors>
    <mruColors>
      <color rgb="FFFF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314677</xdr:colOff>
      <xdr:row>2</xdr:row>
      <xdr:rowOff>25346</xdr:rowOff>
    </xdr:from>
    <xdr:to>
      <xdr:col>13</xdr:col>
      <xdr:colOff>1323202</xdr:colOff>
      <xdr:row>8</xdr:row>
      <xdr:rowOff>107324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1B4302-D7E2-4CA6-A4B0-F6EDE3140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3973" y="472529"/>
          <a:ext cx="6604708" cy="2013809"/>
        </a:xfrm>
        <a:prstGeom prst="rect">
          <a:avLst/>
        </a:prstGeom>
      </xdr:spPr>
    </xdr:pic>
    <xdr:clientData/>
  </xdr:twoCellAnchor>
  <xdr:twoCellAnchor editAs="oneCell">
    <xdr:from>
      <xdr:col>0</xdr:col>
      <xdr:colOff>54429</xdr:colOff>
      <xdr:row>1</xdr:row>
      <xdr:rowOff>221341</xdr:rowOff>
    </xdr:from>
    <xdr:to>
      <xdr:col>5</xdr:col>
      <xdr:colOff>1352</xdr:colOff>
      <xdr:row>8</xdr:row>
      <xdr:rowOff>308428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9" y="346552"/>
          <a:ext cx="7265969" cy="2340890"/>
        </a:xfrm>
        <a:prstGeom prst="rect">
          <a:avLst/>
        </a:prstGeom>
      </xdr:spPr>
    </xdr:pic>
    <xdr:clientData/>
  </xdr:twoCellAnchor>
  <xdr:twoCellAnchor editAs="oneCell">
    <xdr:from>
      <xdr:col>15</xdr:col>
      <xdr:colOff>1019578</xdr:colOff>
      <xdr:row>1</xdr:row>
      <xdr:rowOff>9388</xdr:rowOff>
    </xdr:from>
    <xdr:to>
      <xdr:col>21</xdr:col>
      <xdr:colOff>465072</xdr:colOff>
      <xdr:row>9</xdr:row>
      <xdr:rowOff>99931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FF155F4-8099-FB20-0AB3-A5AED0AB6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1" y="134599"/>
          <a:ext cx="5151550" cy="26663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7D2157-A5C5-430C-8077-B0A99902CB2E}" name="TV_Blanc" displayName="TV_Blanc" ref="B87:H251" totalsRowShown="0" headerRowDxfId="9" headerRowBorderDxfId="7" tableBorderDxfId="8">
  <autoFilter ref="B87:H251" xr:uid="{847D2157-A5C5-430C-8077-B0A99902CB2E}">
    <filterColumn colId="3">
      <filters>
        <filter val="Disponivel"/>
      </filters>
    </filterColumn>
  </autoFilter>
  <tableColumns count="7">
    <tableColumn id="1" xr3:uid="{D8D6991A-12C4-4A42-A4C9-08D229167B1E}" name="UNIDADE" dataDxfId="6"/>
    <tableColumn id="2" xr3:uid="{81B27FBA-3717-41D6-8F89-3F9C6229E9D4}" name="Peso %" dataDxfId="5">
      <calculatedColumnFormula>L88</calculatedColumnFormula>
    </tableColumn>
    <tableColumn id="3" xr3:uid="{90500690-F32C-410B-93B1-47233CE4B136}" name="Descrição" dataDxfId="4"/>
    <tableColumn id="4" xr3:uid="{7FAF8E97-8673-4EC2-9343-28F507E3D5D7}" name="Status" dataDxfId="3"/>
    <tableColumn id="5" xr3:uid="{C025BF88-077E-4177-92F8-2201DE403993}" name="VGV Tabela" dataDxfId="2">
      <calculatedColumnFormula>ROUND((VLOOKUP(D88,$B$41:$E$68,4,FALSE)*G88)*C88,0)</calculatedColumnFormula>
    </tableColumn>
    <tableColumn id="6" xr3:uid="{487A5D59-2EF3-4128-A669-6FC952A9E541}" name="Area Privativa" dataDxfId="1"/>
    <tableColumn id="7" xr3:uid="{D7022106-E715-43C4-8D89-2AD1EB68E659}" name="Preço/m2 Tabela" dataDxfId="0" dataCellStyle="Moeda">
      <calculatedColumnFormula>F88/G88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H787"/>
  <sheetViews>
    <sheetView showGridLines="0" tabSelected="1" topLeftCell="A64" zoomScale="210" zoomScaleNormal="120" workbookViewId="0">
      <selection activeCell="E98" sqref="E98"/>
    </sheetView>
  </sheetViews>
  <sheetFormatPr defaultColWidth="9.140625" defaultRowHeight="12.95"/>
  <cols>
    <col min="1" max="1" width="14.140625" customWidth="1"/>
    <col min="2" max="2" width="16" customWidth="1"/>
    <col min="3" max="3" width="18.7109375" bestFit="1" customWidth="1"/>
    <col min="4" max="4" width="19.42578125" customWidth="1"/>
    <col min="5" max="5" width="15.7109375" customWidth="1"/>
    <col min="6" max="6" width="14.42578125" customWidth="1"/>
    <col min="7" max="7" width="22.28515625" customWidth="1"/>
    <col min="8" max="8" width="16.5703125" customWidth="1"/>
    <col min="9" max="9" width="14.85546875" customWidth="1"/>
    <col min="10" max="10" width="12.7109375" customWidth="1"/>
    <col min="11" max="11" width="14.7109375" customWidth="1"/>
    <col min="12" max="12" width="12.85546875" customWidth="1"/>
    <col min="13" max="13" width="13.85546875" customWidth="1"/>
    <col min="14" max="14" width="13.42578125" customWidth="1"/>
    <col min="15" max="15" width="14.28515625" bestFit="1" customWidth="1"/>
    <col min="16" max="16" width="12.28515625" customWidth="1"/>
    <col min="17" max="17" width="15.28515625" customWidth="1"/>
    <col min="18" max="21" width="15.7109375" customWidth="1"/>
    <col min="23" max="23" width="10.42578125" customWidth="1"/>
    <col min="25" max="25" width="11" customWidth="1"/>
    <col min="27" max="27" width="11.140625" customWidth="1"/>
    <col min="29" max="29" width="11.7109375" customWidth="1"/>
    <col min="31" max="31" width="11.42578125" bestFit="1" customWidth="1"/>
    <col min="33" max="33" width="11.42578125" bestFit="1" customWidth="1"/>
    <col min="35" max="35" width="11.42578125" bestFit="1" customWidth="1"/>
    <col min="36" max="36" width="12.140625" bestFit="1" customWidth="1"/>
    <col min="37" max="37" width="11.42578125" bestFit="1" customWidth="1"/>
    <col min="39" max="39" width="11.42578125" bestFit="1" customWidth="1"/>
    <col min="41" max="41" width="11.42578125" bestFit="1" customWidth="1"/>
    <col min="43" max="43" width="11.42578125" bestFit="1" customWidth="1"/>
    <col min="45" max="45" width="11.42578125" bestFit="1" customWidth="1"/>
    <col min="47" max="47" width="11.42578125" bestFit="1" customWidth="1"/>
    <col min="49" max="49" width="11.42578125" bestFit="1" customWidth="1"/>
    <col min="51" max="51" width="11.42578125" bestFit="1" customWidth="1"/>
    <col min="53" max="53" width="11.42578125" bestFit="1" customWidth="1"/>
    <col min="55" max="55" width="11.42578125" bestFit="1" customWidth="1"/>
    <col min="57" max="57" width="11.42578125" bestFit="1" customWidth="1"/>
    <col min="59" max="59" width="11.42578125" bestFit="1" customWidth="1"/>
  </cols>
  <sheetData>
    <row r="1" spans="1:18">
      <c r="A1" s="139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1"/>
      <c r="M1" s="142"/>
      <c r="N1" s="142"/>
      <c r="O1" s="142"/>
      <c r="P1" s="142"/>
      <c r="Q1" s="142"/>
    </row>
    <row r="2" spans="1:18" s="3" customFormat="1">
      <c r="A2" s="143"/>
      <c r="B2" s="144"/>
      <c r="C2" s="144"/>
      <c r="D2" s="145"/>
      <c r="E2" s="145"/>
      <c r="F2" s="144"/>
      <c r="G2" s="144"/>
      <c r="H2" s="144"/>
      <c r="I2" s="144"/>
      <c r="J2" s="144"/>
      <c r="K2" s="144"/>
      <c r="L2" s="146"/>
    </row>
    <row r="3" spans="1:18" ht="12.75" customHeight="1">
      <c r="A3" s="144"/>
      <c r="B3" s="457" t="s">
        <v>1</v>
      </c>
      <c r="C3" s="457"/>
      <c r="D3" s="147" t="s">
        <v>2</v>
      </c>
      <c r="E3" s="147" t="s">
        <v>3</v>
      </c>
      <c r="F3" s="454" t="s">
        <v>4</v>
      </c>
      <c r="G3" s="454" t="s">
        <v>5</v>
      </c>
      <c r="H3" s="144"/>
      <c r="I3" s="144"/>
      <c r="J3" s="144"/>
      <c r="K3" s="144"/>
      <c r="L3" s="146"/>
      <c r="M3" s="3"/>
      <c r="N3" s="3"/>
      <c r="O3" s="3"/>
      <c r="P3" s="3"/>
      <c r="Q3" s="3"/>
    </row>
    <row r="4" spans="1:18" ht="12.75" customHeight="1">
      <c r="A4" s="144"/>
      <c r="B4" s="148" t="s">
        <v>6</v>
      </c>
      <c r="C4" s="149"/>
      <c r="D4" s="150">
        <f>YEAR(C4)</f>
        <v>1900</v>
      </c>
      <c r="E4" s="150">
        <f>MONTH(C4)</f>
        <v>1</v>
      </c>
      <c r="F4" s="455"/>
      <c r="G4" s="455"/>
      <c r="H4" s="155"/>
      <c r="I4" s="155"/>
      <c r="J4" s="155"/>
      <c r="K4" s="155"/>
      <c r="L4" s="146"/>
      <c r="M4" s="3"/>
      <c r="N4" s="3"/>
      <c r="O4" s="3"/>
      <c r="P4" s="3"/>
      <c r="Q4" s="3"/>
    </row>
    <row r="5" spans="1:18" ht="12.75" customHeight="1">
      <c r="A5" s="144"/>
      <c r="B5" s="148" t="s">
        <v>7</v>
      </c>
      <c r="C5" s="358">
        <v>45108</v>
      </c>
      <c r="D5" s="150">
        <f>YEAR(C5)</f>
        <v>2023</v>
      </c>
      <c r="E5" s="150">
        <v>7</v>
      </c>
      <c r="F5" s="456"/>
      <c r="G5" s="456"/>
      <c r="H5" s="144"/>
      <c r="I5" s="144"/>
      <c r="J5" s="144"/>
      <c r="K5" s="144"/>
      <c r="L5" s="146"/>
      <c r="M5" s="3"/>
      <c r="N5" s="3"/>
      <c r="O5" s="3"/>
      <c r="P5" s="3"/>
      <c r="Q5" s="3"/>
    </row>
    <row r="6" spans="1:18" ht="12.75" customHeight="1">
      <c r="A6" s="144"/>
      <c r="B6" s="148" t="s">
        <v>8</v>
      </c>
      <c r="C6" s="267">
        <v>45261</v>
      </c>
      <c r="D6" s="150">
        <f>YEAR(C6)</f>
        <v>2023</v>
      </c>
      <c r="E6" s="150">
        <f>MONTH(C6)</f>
        <v>12</v>
      </c>
      <c r="F6" s="150">
        <f>IF(DAYS360(DATE(D5,E5,1),C6)/30&lt;0,0,DAYS360(DATE(D5,E5,1),C6)/30)</f>
        <v>5</v>
      </c>
      <c r="G6" s="150">
        <f>F6-2</f>
        <v>3</v>
      </c>
      <c r="H6" s="228"/>
      <c r="I6" s="229"/>
      <c r="J6" s="155"/>
      <c r="K6" s="155"/>
      <c r="L6" s="146"/>
      <c r="M6" s="3"/>
      <c r="N6" s="3"/>
      <c r="O6" s="3"/>
      <c r="P6" s="3"/>
      <c r="Q6" s="3"/>
    </row>
    <row r="7" spans="1:18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6"/>
      <c r="M7" s="3"/>
      <c r="N7" s="3"/>
      <c r="O7" s="3"/>
      <c r="P7" s="3"/>
      <c r="Q7" s="3"/>
    </row>
    <row r="8" spans="1:18" ht="14.1">
      <c r="A8" s="144"/>
      <c r="B8" s="151" t="s">
        <v>9</v>
      </c>
      <c r="C8" s="151" t="s">
        <v>10</v>
      </c>
      <c r="D8" s="151" t="s">
        <v>11</v>
      </c>
      <c r="E8" s="269" t="s">
        <v>12</v>
      </c>
      <c r="F8" s="144"/>
      <c r="G8" s="3"/>
      <c r="H8" s="152" t="s">
        <v>13</v>
      </c>
      <c r="I8" s="152" t="s">
        <v>14</v>
      </c>
      <c r="J8" s="152" t="s">
        <v>15</v>
      </c>
      <c r="K8" s="152" t="s">
        <v>16</v>
      </c>
      <c r="L8" s="144"/>
      <c r="M8" s="146"/>
      <c r="N8" s="3"/>
      <c r="O8" s="134"/>
      <c r="P8" s="134"/>
      <c r="Q8" s="3"/>
      <c r="R8" s="3"/>
    </row>
    <row r="9" spans="1:18">
      <c r="A9" s="144"/>
      <c r="B9" s="265" t="s">
        <v>17</v>
      </c>
      <c r="C9" s="266"/>
      <c r="D9" s="153">
        <f>C9*$C$329</f>
        <v>0</v>
      </c>
      <c r="E9" s="154" t="s">
        <v>18</v>
      </c>
      <c r="F9" s="46"/>
      <c r="G9" s="368" t="s">
        <v>19</v>
      </c>
      <c r="H9" s="158">
        <f>COUNTA(B89:B251)</f>
        <v>163</v>
      </c>
      <c r="I9" s="159"/>
      <c r="J9" s="159">
        <f>COUNTIF(E89:E251,"Contrato")</f>
        <v>130</v>
      </c>
      <c r="K9" s="154">
        <f>H9-I9-J9</f>
        <v>33</v>
      </c>
      <c r="L9" s="155"/>
      <c r="M9" s="146"/>
      <c r="N9" s="156"/>
      <c r="O9" s="134"/>
      <c r="P9" s="134"/>
      <c r="Q9" s="3"/>
      <c r="R9" s="3"/>
    </row>
    <row r="10" spans="1:18">
      <c r="A10" s="144"/>
      <c r="B10" s="148" t="s">
        <v>20</v>
      </c>
      <c r="C10" s="153"/>
      <c r="D10" s="153">
        <f>C10*(1+0.9489%)^(ROUND((DATE(D5,E5,1)-DATE(D4,E4,1))/30,0))</f>
        <v>0</v>
      </c>
      <c r="E10" s="46"/>
      <c r="F10" s="46"/>
      <c r="G10" s="46"/>
      <c r="H10" s="144"/>
      <c r="I10" s="157"/>
      <c r="J10" s="157"/>
      <c r="K10" s="157"/>
      <c r="L10" s="157"/>
      <c r="M10" s="157"/>
      <c r="N10" s="278"/>
      <c r="O10" s="134"/>
      <c r="P10" s="3"/>
      <c r="Q10" s="3"/>
    </row>
    <row r="11" spans="1:18">
      <c r="A11" s="144"/>
      <c r="B11" s="144"/>
      <c r="D11" s="144"/>
      <c r="E11" s="144"/>
      <c r="F11" s="144"/>
      <c r="G11" s="144"/>
      <c r="H11" s="144"/>
      <c r="I11" s="155"/>
      <c r="J11" s="155"/>
      <c r="K11" s="155"/>
      <c r="L11" s="146"/>
      <c r="M11" s="3"/>
      <c r="N11" s="134"/>
      <c r="O11" s="134"/>
      <c r="P11" s="3"/>
      <c r="Q11" s="3"/>
    </row>
    <row r="12" spans="1:18" ht="6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8" ht="27" customHeight="1">
      <c r="A13" s="3"/>
      <c r="B13" s="3"/>
      <c r="C13" s="152" t="s">
        <v>21</v>
      </c>
      <c r="D13" s="152" t="s">
        <v>22</v>
      </c>
      <c r="E13" s="152" t="s">
        <v>23</v>
      </c>
      <c r="F13" s="232" t="s">
        <v>13</v>
      </c>
      <c r="G13" s="271" t="s">
        <v>24</v>
      </c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8">
      <c r="A14" s="3"/>
      <c r="B14" s="368" t="s">
        <v>25</v>
      </c>
      <c r="C14" s="263">
        <v>0.04</v>
      </c>
      <c r="D14" s="263">
        <v>0</v>
      </c>
      <c r="E14" s="264">
        <v>0.01</v>
      </c>
      <c r="F14" s="234">
        <f>SUM(C14:D14)+(E14)</f>
        <v>0.05</v>
      </c>
      <c r="G14" s="161"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8" ht="14.1">
      <c r="A16" s="3"/>
      <c r="B16" s="453" t="s">
        <v>26</v>
      </c>
      <c r="C16" s="453"/>
      <c r="D16" s="453"/>
      <c r="E16" s="453"/>
      <c r="F16" s="453"/>
      <c r="G16" s="134"/>
      <c r="H16" s="241" t="s">
        <v>27</v>
      </c>
      <c r="I16" s="243"/>
      <c r="J16" s="155"/>
      <c r="K16" s="146"/>
      <c r="L16" s="155"/>
      <c r="M16" s="3"/>
      <c r="N16" s="3"/>
      <c r="O16" s="3"/>
      <c r="P16" s="3"/>
      <c r="Q16" s="3"/>
    </row>
    <row r="17" spans="1:21" ht="14.1">
      <c r="A17" s="3"/>
      <c r="B17" s="236" t="s">
        <v>28</v>
      </c>
      <c r="C17" s="236" t="s">
        <v>29</v>
      </c>
      <c r="D17" s="239" t="s">
        <v>30</v>
      </c>
      <c r="E17" s="236" t="s">
        <v>31</v>
      </c>
      <c r="F17" s="236" t="s">
        <v>32</v>
      </c>
      <c r="G17" s="134"/>
      <c r="H17" s="241" t="s">
        <v>33</v>
      </c>
      <c r="I17" s="242"/>
      <c r="J17" s="215"/>
      <c r="K17" s="157"/>
      <c r="L17" s="157"/>
      <c r="M17" s="3"/>
      <c r="N17" s="3"/>
      <c r="O17" s="3"/>
      <c r="P17" s="3"/>
      <c r="Q17" s="3"/>
    </row>
    <row r="18" spans="1:21" ht="50.25" customHeight="1">
      <c r="A18" s="3"/>
      <c r="B18" s="238"/>
      <c r="C18" s="238"/>
      <c r="D18" s="240"/>
      <c r="E18" s="240"/>
      <c r="F18" s="240"/>
      <c r="G18" s="134"/>
      <c r="H18" s="352" t="s">
        <v>34</v>
      </c>
      <c r="I18" s="318" t="s">
        <v>35</v>
      </c>
      <c r="J18" s="155"/>
      <c r="K18" s="146"/>
      <c r="L18" s="155"/>
      <c r="M18" s="3"/>
      <c r="N18" s="3"/>
      <c r="O18" s="3"/>
      <c r="P18" s="3"/>
      <c r="Q18" s="3"/>
    </row>
    <row r="19" spans="1:21" ht="25.5" customHeight="1">
      <c r="A19" s="3"/>
      <c r="B19" s="237"/>
      <c r="C19" s="237"/>
      <c r="D19" s="237"/>
      <c r="E19" s="237"/>
      <c r="F19" s="237"/>
      <c r="H19" s="235"/>
      <c r="I19" s="155"/>
      <c r="J19" s="155"/>
      <c r="K19" s="146"/>
      <c r="L19" s="155"/>
      <c r="M19" s="3"/>
      <c r="N19" s="3"/>
      <c r="O19" s="3"/>
      <c r="P19" s="3"/>
      <c r="Q19" s="3"/>
    </row>
    <row r="20" spans="1:21" ht="25.5" customHeight="1">
      <c r="A20" s="3"/>
      <c r="B20" s="163" t="s">
        <v>36</v>
      </c>
      <c r="C20" s="161" t="s">
        <v>37</v>
      </c>
      <c r="D20" s="3"/>
      <c r="E20" s="3"/>
      <c r="F20" s="134"/>
      <c r="G20" s="233"/>
      <c r="H20" s="134"/>
      <c r="I20" s="274"/>
      <c r="J20" s="274"/>
      <c r="K20" s="274"/>
      <c r="L20" s="275"/>
      <c r="M20" s="134"/>
      <c r="N20" s="134"/>
      <c r="O20" s="3"/>
      <c r="P20" s="3"/>
      <c r="Q20" s="3"/>
    </row>
    <row r="21" spans="1:21" ht="25.5" customHeight="1">
      <c r="A21" s="3"/>
      <c r="B21" s="163" t="s">
        <v>38</v>
      </c>
      <c r="C21" s="160">
        <v>0.03</v>
      </c>
      <c r="D21" s="3"/>
      <c r="E21" s="3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3"/>
      <c r="Q21" s="3"/>
    </row>
    <row r="22" spans="1:21" ht="22.5" customHeight="1">
      <c r="A22" s="3"/>
      <c r="B22" s="163" t="s">
        <v>39</v>
      </c>
      <c r="C22" s="160">
        <v>0</v>
      </c>
      <c r="D22" s="3"/>
      <c r="E22" s="3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3"/>
      <c r="Q22" s="3"/>
    </row>
    <row r="23" spans="1:21" ht="12.75" customHeight="1">
      <c r="F23" s="134"/>
      <c r="G23" s="134"/>
      <c r="H23" s="134"/>
      <c r="I23" s="134"/>
      <c r="J23" s="134"/>
      <c r="K23" s="134"/>
      <c r="L23" s="134"/>
      <c r="M23" s="134"/>
      <c r="N23" s="134"/>
      <c r="O23" s="134"/>
    </row>
    <row r="24" spans="1:21" ht="12.75" hidden="1" customHeight="1">
      <c r="F24" s="134"/>
      <c r="G24" s="134"/>
      <c r="H24" s="134"/>
      <c r="I24" s="134"/>
      <c r="J24" s="134"/>
      <c r="K24" s="134"/>
      <c r="L24" s="134"/>
      <c r="M24" s="134"/>
      <c r="N24" s="134"/>
      <c r="O24" s="134"/>
    </row>
    <row r="25" spans="1:21" ht="12.75" hidden="1" customHeight="1"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R25" s="443"/>
      <c r="S25" s="443"/>
      <c r="T25" s="443"/>
      <c r="U25" s="443"/>
    </row>
    <row r="26" spans="1:21" ht="25.5" hidden="1" customHeight="1"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R26" s="370"/>
      <c r="S26" s="370"/>
      <c r="T26" s="370"/>
      <c r="U26" s="370"/>
    </row>
    <row r="27" spans="1:21" ht="12.75" hidden="1" customHeight="1"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R27" s="371"/>
      <c r="S27" s="372"/>
      <c r="T27" s="371"/>
      <c r="U27" s="372"/>
    </row>
    <row r="28" spans="1:21" ht="12.75" hidden="1" customHeight="1"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R28" s="371"/>
      <c r="S28" s="372"/>
      <c r="T28" s="371"/>
      <c r="U28" s="372"/>
    </row>
    <row r="29" spans="1:21" ht="12.75" hidden="1" customHeight="1"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R29" s="371"/>
      <c r="S29" s="372"/>
      <c r="T29" s="371"/>
      <c r="U29" s="372"/>
    </row>
    <row r="30" spans="1:21" ht="12.75" hidden="1" customHeight="1"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R30" s="371"/>
      <c r="S30" s="372"/>
      <c r="T30" s="371"/>
      <c r="U30" s="372"/>
    </row>
    <row r="31" spans="1:21" ht="12.75" hidden="1" customHeight="1"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R31" s="371"/>
      <c r="S31" s="372"/>
      <c r="T31" s="371"/>
      <c r="U31" s="372"/>
    </row>
    <row r="32" spans="1:21" ht="12.75" hidden="1" customHeight="1"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R32" s="371"/>
      <c r="S32" s="372"/>
      <c r="T32" s="371"/>
      <c r="U32" s="372"/>
    </row>
    <row r="33" spans="1:21" ht="12.75" hidden="1" customHeight="1"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R33" s="371"/>
      <c r="S33" s="372"/>
      <c r="T33" s="371"/>
      <c r="U33" s="372"/>
    </row>
    <row r="34" spans="1:21" ht="12.75" hidden="1" customHeight="1"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R34" s="371"/>
      <c r="S34" s="372"/>
      <c r="T34" s="371"/>
      <c r="U34" s="372"/>
    </row>
    <row r="35" spans="1:21" ht="12.75" hidden="1" customHeight="1"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R35" s="371"/>
      <c r="S35" s="372"/>
      <c r="T35" s="371"/>
      <c r="U35" s="372"/>
    </row>
    <row r="36" spans="1:21" ht="12.75" hidden="1" customHeight="1"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R36" s="371"/>
      <c r="S36" s="372"/>
      <c r="T36" s="371"/>
      <c r="U36" s="372"/>
    </row>
    <row r="37" spans="1:21" ht="12.75" hidden="1" customHeight="1"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R37" s="171"/>
      <c r="S37" s="171"/>
      <c r="T37" s="171"/>
      <c r="U37" s="171"/>
    </row>
    <row r="38" spans="1:21" ht="12.75" customHeight="1">
      <c r="A38" s="373"/>
      <c r="B38" s="172"/>
      <c r="C38" s="371"/>
      <c r="D38" s="374"/>
      <c r="E38" s="371"/>
      <c r="F38" s="213"/>
      <c r="G38" s="218"/>
      <c r="H38" s="233"/>
      <c r="I38" s="231"/>
      <c r="J38" s="231"/>
      <c r="K38" s="231"/>
      <c r="L38" s="134"/>
      <c r="M38" s="134"/>
      <c r="N38" s="134"/>
      <c r="O38" s="134"/>
      <c r="P38" s="3"/>
      <c r="Q38" s="3"/>
    </row>
    <row r="39" spans="1:21" ht="12.75" customHeight="1">
      <c r="A39" s="373"/>
      <c r="B39" s="447" t="s">
        <v>40</v>
      </c>
      <c r="C39" s="447"/>
      <c r="D39" s="447"/>
      <c r="E39" s="447"/>
      <c r="F39" s="233"/>
      <c r="G39" s="134"/>
      <c r="H39" s="233"/>
      <c r="I39" s="134"/>
      <c r="J39" s="134"/>
      <c r="K39" s="134"/>
      <c r="L39" s="134"/>
      <c r="M39" s="134"/>
      <c r="N39" s="134"/>
      <c r="O39" s="134"/>
      <c r="P39" s="3"/>
      <c r="Q39" s="3"/>
    </row>
    <row r="40" spans="1:21" ht="12.75" customHeight="1">
      <c r="A40" s="373"/>
      <c r="B40" s="5" t="s">
        <v>41</v>
      </c>
      <c r="C40" s="5" t="s">
        <v>42</v>
      </c>
      <c r="D40" s="5" t="s">
        <v>43</v>
      </c>
      <c r="E40" s="375" t="s">
        <v>44</v>
      </c>
      <c r="F40" s="233"/>
      <c r="G40" s="134"/>
      <c r="H40" s="233"/>
      <c r="I40" s="134"/>
      <c r="J40" s="134"/>
      <c r="K40" s="134"/>
      <c r="L40" s="231"/>
      <c r="M40" s="134"/>
      <c r="N40" s="276"/>
      <c r="O40" s="134"/>
      <c r="P40" s="3"/>
      <c r="Q40" s="3"/>
    </row>
    <row r="41" spans="1:21" ht="12.75" customHeight="1">
      <c r="A41" s="376">
        <v>1</v>
      </c>
      <c r="B41" s="103" t="s">
        <v>45</v>
      </c>
      <c r="C41" s="174">
        <f t="shared" ref="C41:C63" si="0">SUMIF($D$89:$D$251,B41,$G$89:$G$251)/COUNTIF($D$89:$D$251,B41)</f>
        <v>206.9</v>
      </c>
      <c r="D41" s="175">
        <f>E328*C41</f>
        <v>1743083.4919835466</v>
      </c>
      <c r="E41" s="377">
        <f>D41/C41</f>
        <v>8424.7631318682779</v>
      </c>
      <c r="F41" s="277"/>
      <c r="G41" s="277"/>
      <c r="H41" s="378"/>
      <c r="I41" s="134"/>
      <c r="J41" s="134"/>
      <c r="K41" s="134"/>
      <c r="L41" s="134"/>
      <c r="M41" s="134"/>
      <c r="N41" s="134"/>
      <c r="O41" s="134"/>
      <c r="P41" s="3"/>
      <c r="Q41" s="3"/>
    </row>
    <row r="42" spans="1:21" ht="12.75" customHeight="1">
      <c r="A42" s="376">
        <v>2</v>
      </c>
      <c r="B42" s="103" t="s">
        <v>46</v>
      </c>
      <c r="C42" s="174">
        <f t="shared" si="0"/>
        <v>149.94000000000003</v>
      </c>
      <c r="D42" s="175">
        <f>G328*C42</f>
        <v>1259968.5360495672</v>
      </c>
      <c r="E42" s="377">
        <f t="shared" ref="E42:E45" si="1">D42/C42</f>
        <v>8403.1515009308187</v>
      </c>
      <c r="F42" s="277"/>
      <c r="G42" s="277"/>
      <c r="H42" s="378"/>
      <c r="I42" s="134"/>
      <c r="J42" s="134"/>
      <c r="K42" s="134"/>
      <c r="L42" s="134"/>
      <c r="M42" s="134"/>
      <c r="N42" s="134"/>
      <c r="O42" s="134"/>
      <c r="P42" s="3"/>
      <c r="Q42" s="3"/>
    </row>
    <row r="43" spans="1:21" ht="12.75" customHeight="1">
      <c r="A43" s="376">
        <v>3</v>
      </c>
      <c r="B43" s="103" t="s">
        <v>47</v>
      </c>
      <c r="C43" s="174">
        <f t="shared" si="0"/>
        <v>235.75</v>
      </c>
      <c r="D43" s="175">
        <f>I328*C43</f>
        <v>1986904.4400112319</v>
      </c>
      <c r="E43" s="377">
        <f t="shared" si="1"/>
        <v>8428.0145917761693</v>
      </c>
      <c r="F43" s="277"/>
      <c r="G43" s="277"/>
      <c r="H43" s="378"/>
      <c r="I43" s="134"/>
      <c r="J43" s="134"/>
      <c r="K43" s="134"/>
      <c r="L43" s="134"/>
      <c r="M43" s="134"/>
      <c r="N43" s="134"/>
      <c r="O43" s="134"/>
      <c r="P43" s="3"/>
      <c r="Q43" s="3"/>
    </row>
    <row r="44" spans="1:21" ht="12.75" customHeight="1">
      <c r="A44" s="376">
        <v>4</v>
      </c>
      <c r="B44" s="103" t="s">
        <v>48</v>
      </c>
      <c r="C44" s="174">
        <f t="shared" si="0"/>
        <v>195.57000000000002</v>
      </c>
      <c r="D44" s="175">
        <f>K328*C44</f>
        <v>1648582.0492135116</v>
      </c>
      <c r="E44" s="377">
        <f t="shared" si="1"/>
        <v>8429.6264724319244</v>
      </c>
      <c r="F44" s="372"/>
      <c r="G44" s="372"/>
      <c r="H44" s="379"/>
      <c r="I44" s="3"/>
      <c r="J44" s="273"/>
      <c r="K44" s="3"/>
      <c r="L44" s="3"/>
      <c r="M44" s="3"/>
      <c r="N44" s="3"/>
      <c r="O44" s="3"/>
      <c r="P44" s="3"/>
      <c r="Q44" s="3"/>
    </row>
    <row r="45" spans="1:21" ht="12.75" customHeight="1">
      <c r="A45" s="376">
        <v>5</v>
      </c>
      <c r="B45" s="103" t="s">
        <v>49</v>
      </c>
      <c r="C45" s="174">
        <f t="shared" si="0"/>
        <v>186.79000000000002</v>
      </c>
      <c r="D45" s="175">
        <f>M328*C45</f>
        <v>1606580.9559944472</v>
      </c>
      <c r="E45" s="377">
        <f t="shared" si="1"/>
        <v>8601.0008886688101</v>
      </c>
      <c r="F45" s="372"/>
      <c r="G45" s="372"/>
      <c r="H45" s="379"/>
      <c r="I45" s="3"/>
      <c r="J45" s="3"/>
      <c r="K45" s="3"/>
      <c r="L45" s="3"/>
      <c r="M45" s="3"/>
      <c r="N45" s="3"/>
      <c r="O45" s="3"/>
      <c r="P45" s="3"/>
      <c r="Q45" s="3"/>
    </row>
    <row r="46" spans="1:21" ht="12.75" customHeight="1">
      <c r="A46" s="376">
        <v>6</v>
      </c>
      <c r="B46" s="103" t="s">
        <v>50</v>
      </c>
      <c r="C46" s="174">
        <f t="shared" si="0"/>
        <v>166.55</v>
      </c>
      <c r="D46" s="175">
        <f>O328*C46</f>
        <v>1503011.4442021023</v>
      </c>
      <c r="E46" s="377">
        <f t="shared" ref="E46:E51" si="2">D46/C46</f>
        <v>9024.3857352272717</v>
      </c>
      <c r="F46" s="372"/>
      <c r="G46" s="372"/>
      <c r="H46" s="379"/>
      <c r="I46" s="3"/>
      <c r="J46" s="3"/>
      <c r="K46" s="3"/>
      <c r="L46" s="3"/>
      <c r="M46" s="3"/>
      <c r="N46" s="3"/>
      <c r="O46" s="3"/>
      <c r="P46" s="3"/>
      <c r="Q46" s="3"/>
    </row>
    <row r="47" spans="1:21" ht="12.75" customHeight="1">
      <c r="A47" s="376">
        <v>7</v>
      </c>
      <c r="B47" s="103" t="s">
        <v>51</v>
      </c>
      <c r="C47" s="174">
        <f t="shared" si="0"/>
        <v>143.76000000000002</v>
      </c>
      <c r="D47" s="175">
        <f>Q328*C47</f>
        <v>1241913.4160377618</v>
      </c>
      <c r="E47" s="377">
        <f t="shared" si="2"/>
        <v>8638.7967170128104</v>
      </c>
      <c r="F47" s="372"/>
      <c r="G47" s="372"/>
      <c r="H47" s="379"/>
      <c r="I47" s="3"/>
      <c r="J47" s="3"/>
      <c r="K47" s="3"/>
      <c r="L47" s="3"/>
      <c r="M47" s="3"/>
      <c r="N47" s="3"/>
      <c r="O47" s="3"/>
      <c r="P47" s="3"/>
      <c r="Q47" s="3"/>
    </row>
    <row r="48" spans="1:21" ht="12.75" customHeight="1">
      <c r="A48" s="376">
        <v>8</v>
      </c>
      <c r="B48" s="103" t="s">
        <v>52</v>
      </c>
      <c r="C48" s="174">
        <f t="shared" si="0"/>
        <v>137.58000000000001</v>
      </c>
      <c r="D48" s="175">
        <f>S328*C48</f>
        <v>1199168.5134319311</v>
      </c>
      <c r="E48" s="377">
        <f t="shared" si="2"/>
        <v>8716.1543351644941</v>
      </c>
      <c r="F48" s="372"/>
      <c r="G48" s="372"/>
      <c r="H48" s="379"/>
      <c r="I48" s="3"/>
      <c r="J48" s="3"/>
      <c r="K48" s="3"/>
      <c r="L48" s="3"/>
      <c r="M48" s="3"/>
      <c r="N48" s="3"/>
      <c r="O48" s="3"/>
      <c r="P48" s="3"/>
      <c r="Q48" s="3"/>
    </row>
    <row r="49" spans="1:17" ht="12.75" customHeight="1">
      <c r="A49" s="376">
        <v>9</v>
      </c>
      <c r="B49" s="103" t="s">
        <v>53</v>
      </c>
      <c r="C49" s="174">
        <f t="shared" si="0"/>
        <v>151.48500000000001</v>
      </c>
      <c r="D49" s="175">
        <f>U328*C49</f>
        <v>1332155.6273147361</v>
      </c>
      <c r="E49" s="377">
        <f t="shared" si="2"/>
        <v>8793.977141728461</v>
      </c>
      <c r="F49" s="372"/>
      <c r="G49" s="372"/>
      <c r="H49" s="379"/>
      <c r="I49" s="3"/>
      <c r="J49" s="3"/>
      <c r="K49" s="3"/>
      <c r="L49" s="3"/>
      <c r="M49" s="3"/>
      <c r="N49" s="3"/>
      <c r="O49" s="3"/>
      <c r="P49" s="3"/>
      <c r="Q49" s="3"/>
    </row>
    <row r="50" spans="1:17" ht="12.75" customHeight="1">
      <c r="A50" s="376">
        <v>10</v>
      </c>
      <c r="B50" s="103" t="s">
        <v>54</v>
      </c>
      <c r="C50" s="174">
        <f t="shared" si="0"/>
        <v>177.92000000000002</v>
      </c>
      <c r="D50" s="175">
        <f>W328*C50</f>
        <v>1568156.2261177844</v>
      </c>
      <c r="E50" s="377">
        <f t="shared" si="2"/>
        <v>8813.8277097447408</v>
      </c>
      <c r="F50" s="372"/>
      <c r="G50" s="372"/>
      <c r="H50" s="379"/>
      <c r="I50" s="3"/>
      <c r="J50" s="3"/>
      <c r="K50" s="3"/>
      <c r="L50" s="3"/>
      <c r="M50" s="3"/>
      <c r="N50" s="3"/>
      <c r="O50" s="3"/>
      <c r="P50" s="3"/>
      <c r="Q50" s="3"/>
    </row>
    <row r="51" spans="1:17" ht="12.75" customHeight="1">
      <c r="A51" s="376">
        <v>11</v>
      </c>
      <c r="B51" s="103" t="s">
        <v>55</v>
      </c>
      <c r="C51" s="174">
        <f t="shared" si="0"/>
        <v>137.58000000000001</v>
      </c>
      <c r="D51" s="175">
        <f>Y328*C51</f>
        <v>1213087.4336771234</v>
      </c>
      <c r="E51" s="377">
        <f t="shared" si="2"/>
        <v>8817.3239836976536</v>
      </c>
      <c r="F51" s="372"/>
      <c r="G51" s="372"/>
      <c r="H51" s="379"/>
      <c r="I51" s="3"/>
      <c r="J51" s="3"/>
      <c r="K51" s="3"/>
      <c r="L51" s="3"/>
      <c r="M51" s="3"/>
      <c r="N51" s="3"/>
      <c r="O51" s="3"/>
      <c r="P51" s="3"/>
      <c r="Q51" s="3"/>
    </row>
    <row r="52" spans="1:17" ht="12.75" customHeight="1">
      <c r="A52" s="376">
        <v>12</v>
      </c>
      <c r="B52" s="103" t="s">
        <v>56</v>
      </c>
      <c r="C52" s="174">
        <f t="shared" si="0"/>
        <v>151.48500000000001</v>
      </c>
      <c r="D52" s="175">
        <f>AA328*C52</f>
        <v>1343944.6151670795</v>
      </c>
      <c r="E52" s="377">
        <f t="shared" ref="E52:E63" si="3">D52/C52</f>
        <v>8871.7999482924333</v>
      </c>
      <c r="F52" s="372"/>
      <c r="G52" s="372"/>
      <c r="H52" s="379"/>
      <c r="I52" s="3"/>
      <c r="J52" s="3"/>
      <c r="K52" s="3"/>
      <c r="L52" s="3"/>
      <c r="M52" s="3"/>
      <c r="N52" s="3"/>
      <c r="O52" s="3"/>
      <c r="P52" s="3"/>
      <c r="Q52" s="3"/>
    </row>
    <row r="53" spans="1:17" ht="12.75" customHeight="1">
      <c r="A53" s="376">
        <v>13</v>
      </c>
      <c r="B53" s="103" t="s">
        <v>57</v>
      </c>
      <c r="C53" s="174">
        <f t="shared" si="0"/>
        <v>170.59500000000003</v>
      </c>
      <c r="D53" s="175">
        <f>AC328*C53</f>
        <v>1526760.8938647271</v>
      </c>
      <c r="E53" s="377">
        <f t="shared" si="3"/>
        <v>8949.6227548563966</v>
      </c>
      <c r="F53" s="372"/>
      <c r="G53" s="372"/>
      <c r="H53" s="379"/>
      <c r="I53" s="3"/>
      <c r="J53" s="3"/>
      <c r="K53" s="3"/>
      <c r="L53" s="3"/>
      <c r="M53" s="3"/>
      <c r="N53" s="3"/>
      <c r="O53" s="3"/>
      <c r="P53" s="3"/>
      <c r="Q53" s="3"/>
    </row>
    <row r="54" spans="1:17" ht="12.75" customHeight="1">
      <c r="A54" s="376">
        <v>14</v>
      </c>
      <c r="B54" s="103" t="s">
        <v>58</v>
      </c>
      <c r="C54" s="174">
        <f t="shared" si="0"/>
        <v>145.21</v>
      </c>
      <c r="D54" s="175">
        <f>AE328*C54</f>
        <v>1303642.9541395125</v>
      </c>
      <c r="E54" s="377">
        <f t="shared" si="3"/>
        <v>8977.638965219423</v>
      </c>
      <c r="F54" s="372"/>
      <c r="G54" s="372"/>
      <c r="H54" s="379"/>
      <c r="I54" s="3"/>
      <c r="J54" s="3"/>
      <c r="K54" s="3"/>
      <c r="L54" s="3"/>
      <c r="M54" s="3"/>
      <c r="N54" s="3"/>
      <c r="O54" s="3"/>
      <c r="P54" s="3"/>
      <c r="Q54" s="3"/>
    </row>
    <row r="55" spans="1:17" ht="12.75" customHeight="1">
      <c r="A55" s="376">
        <v>15</v>
      </c>
      <c r="B55" s="103" t="s">
        <v>59</v>
      </c>
      <c r="C55" s="174">
        <f t="shared" si="0"/>
        <v>143.83454545454546</v>
      </c>
      <c r="D55" s="175">
        <f>AG328*C55</f>
        <v>1335557.3440551967</v>
      </c>
      <c r="E55" s="377">
        <f t="shared" si="3"/>
        <v>9285.3725774609484</v>
      </c>
      <c r="F55" s="372"/>
      <c r="G55" s="372"/>
      <c r="H55" s="379"/>
      <c r="I55" s="3"/>
      <c r="J55" s="3"/>
      <c r="K55" s="3"/>
      <c r="L55" s="3"/>
      <c r="M55" s="3"/>
      <c r="N55" s="3"/>
      <c r="O55" s="3"/>
      <c r="P55" s="3"/>
      <c r="Q55" s="3"/>
    </row>
    <row r="56" spans="1:17" ht="12.75" customHeight="1">
      <c r="A56" s="376">
        <v>16</v>
      </c>
      <c r="B56" s="103" t="s">
        <v>60</v>
      </c>
      <c r="C56" s="174">
        <f t="shared" si="0"/>
        <v>198.36</v>
      </c>
      <c r="D56" s="175">
        <f>AI328*C56</f>
        <v>1794296.8432015977</v>
      </c>
      <c r="E56" s="377">
        <f t="shared" si="3"/>
        <v>9045.6586166646375</v>
      </c>
      <c r="F56" s="372"/>
      <c r="G56" s="372"/>
      <c r="H56" s="379"/>
      <c r="I56" s="3"/>
      <c r="J56" s="3"/>
      <c r="K56" s="3"/>
      <c r="L56" s="3"/>
      <c r="M56" s="3"/>
      <c r="N56" s="3"/>
      <c r="O56" s="3"/>
      <c r="P56" s="3"/>
      <c r="Q56" s="3"/>
    </row>
    <row r="57" spans="1:17" ht="12.75" customHeight="1">
      <c r="A57" s="376">
        <v>17</v>
      </c>
      <c r="B57" s="103" t="s">
        <v>61</v>
      </c>
      <c r="C57" s="174">
        <f t="shared" si="0"/>
        <v>151.48500000000001</v>
      </c>
      <c r="D57" s="175">
        <f>AK328*C57</f>
        <v>1372120.2961341783</v>
      </c>
      <c r="E57" s="377">
        <f t="shared" si="3"/>
        <v>9057.7964559803168</v>
      </c>
      <c r="F57" s="372"/>
      <c r="G57" s="372"/>
      <c r="H57" s="379"/>
      <c r="I57" s="3"/>
      <c r="J57" s="3"/>
      <c r="K57" s="3"/>
      <c r="L57" s="3"/>
      <c r="M57" s="3"/>
      <c r="N57" s="3"/>
      <c r="O57" s="3"/>
      <c r="P57" s="3"/>
      <c r="Q57" s="3"/>
    </row>
    <row r="58" spans="1:17" ht="12.75" customHeight="1">
      <c r="A58" s="376">
        <v>18</v>
      </c>
      <c r="B58" s="103" t="s">
        <v>62</v>
      </c>
      <c r="C58" s="174">
        <f t="shared" si="0"/>
        <v>165.39000000000001</v>
      </c>
      <c r="D58" s="175">
        <f>AM328*C58</f>
        <v>1505920.33538093</v>
      </c>
      <c r="E58" s="377">
        <f t="shared" si="3"/>
        <v>9105.2683679843394</v>
      </c>
      <c r="F58" s="372"/>
      <c r="G58" s="372"/>
      <c r="H58" s="379"/>
      <c r="I58" s="3"/>
      <c r="J58" s="3"/>
      <c r="K58" s="3"/>
      <c r="L58" s="3"/>
      <c r="M58" s="3"/>
      <c r="N58" s="3"/>
      <c r="O58" s="3"/>
      <c r="P58" s="3"/>
      <c r="Q58" s="3"/>
    </row>
    <row r="59" spans="1:17" ht="12.75" customHeight="1">
      <c r="A59" s="376">
        <v>19</v>
      </c>
      <c r="B59" s="103" t="s">
        <v>63</v>
      </c>
      <c r="C59" s="174">
        <f t="shared" si="0"/>
        <v>170.78</v>
      </c>
      <c r="D59" s="175">
        <f>AO328*C59</f>
        <v>1560579.7750244627</v>
      </c>
      <c r="E59" s="377">
        <f t="shared" si="3"/>
        <v>9137.9539467412033</v>
      </c>
      <c r="F59" s="372"/>
      <c r="G59" s="372"/>
      <c r="H59" s="379"/>
      <c r="I59" s="3"/>
      <c r="J59" s="3"/>
      <c r="K59" s="3"/>
      <c r="L59" s="3"/>
      <c r="M59" s="3"/>
      <c r="N59" s="3"/>
      <c r="O59" s="3"/>
      <c r="P59" s="3"/>
      <c r="Q59" s="3"/>
    </row>
    <row r="60" spans="1:17" ht="12.75" customHeight="1">
      <c r="A60" s="376">
        <v>20</v>
      </c>
      <c r="B60" s="103" t="s">
        <v>64</v>
      </c>
      <c r="C60" s="174">
        <f t="shared" si="0"/>
        <v>171.93333333333337</v>
      </c>
      <c r="D60" s="175">
        <f>AQ328*C60</f>
        <v>1610144.4160617089</v>
      </c>
      <c r="E60" s="377">
        <f t="shared" si="3"/>
        <v>9364.9345641433229</v>
      </c>
      <c r="F60" s="372"/>
      <c r="G60" s="372"/>
      <c r="H60" s="379"/>
      <c r="I60" s="3"/>
      <c r="J60" s="3"/>
      <c r="K60" s="3"/>
      <c r="L60" s="3"/>
      <c r="M60" s="3"/>
      <c r="N60" s="3"/>
      <c r="O60" s="3"/>
      <c r="P60" s="3"/>
      <c r="Q60" s="3"/>
    </row>
    <row r="61" spans="1:17" ht="12.75" customHeight="1">
      <c r="A61" s="376">
        <v>21</v>
      </c>
      <c r="B61" s="103" t="s">
        <v>65</v>
      </c>
      <c r="C61" s="174" t="e">
        <f t="shared" si="0"/>
        <v>#DIV/0!</v>
      </c>
      <c r="D61" s="103" t="e">
        <f>AS328*C61</f>
        <v>#DIV/0!</v>
      </c>
      <c r="E61" s="377" t="e">
        <f t="shared" si="3"/>
        <v>#DIV/0!</v>
      </c>
      <c r="F61" s="372"/>
      <c r="G61" s="372"/>
      <c r="H61" s="379"/>
      <c r="I61" s="3"/>
      <c r="J61" s="3"/>
      <c r="K61" s="3"/>
      <c r="L61" s="3"/>
      <c r="M61" s="3"/>
      <c r="N61" s="3"/>
      <c r="O61" s="3"/>
      <c r="P61" s="3"/>
      <c r="Q61" s="3"/>
    </row>
    <row r="62" spans="1:17" ht="12.75" customHeight="1">
      <c r="A62" s="376">
        <v>22</v>
      </c>
      <c r="B62" s="103" t="s">
        <v>66</v>
      </c>
      <c r="C62" s="174">
        <f t="shared" si="0"/>
        <v>151.48500000000001</v>
      </c>
      <c r="D62" s="175">
        <f>AU328*C62</f>
        <v>1396405.6111100044</v>
      </c>
      <c r="E62" s="377">
        <f t="shared" si="3"/>
        <v>9218.1114375020916</v>
      </c>
      <c r="F62" s="372"/>
      <c r="G62" s="372"/>
      <c r="H62" s="379"/>
      <c r="I62" s="3"/>
      <c r="J62" s="3"/>
      <c r="K62" s="3"/>
      <c r="L62" s="3"/>
      <c r="M62" s="3"/>
      <c r="N62" s="3"/>
      <c r="O62" s="3"/>
      <c r="P62" s="3"/>
      <c r="Q62" s="3"/>
    </row>
    <row r="63" spans="1:17" ht="12.75" customHeight="1">
      <c r="A63" s="376">
        <v>23</v>
      </c>
      <c r="B63" s="103" t="s">
        <v>67</v>
      </c>
      <c r="C63" s="174">
        <f t="shared" si="0"/>
        <v>143.04028571428569</v>
      </c>
      <c r="D63" s="175">
        <f>AW328*C63</f>
        <v>1358623.0797074349</v>
      </c>
      <c r="E63" s="377">
        <f t="shared" si="3"/>
        <v>9498.1848849295657</v>
      </c>
      <c r="F63" s="372"/>
      <c r="G63" s="372"/>
      <c r="H63" s="379"/>
      <c r="I63" s="3"/>
      <c r="J63" s="3"/>
      <c r="K63" s="3"/>
      <c r="L63" s="3"/>
      <c r="M63" s="3"/>
      <c r="N63" s="3"/>
      <c r="O63" s="3"/>
      <c r="P63" s="3"/>
      <c r="Q63" s="3"/>
    </row>
    <row r="64" spans="1:17" ht="12.75" customHeight="1">
      <c r="A64" s="376">
        <v>24</v>
      </c>
      <c r="B64" s="103" t="s">
        <v>68</v>
      </c>
      <c r="C64" s="174">
        <f t="shared" ref="C64:C68" si="4">SUMIF($D$89:$D$251,B64,$G$89:$G$251)/COUNTIF($D$89:$D$251,B64)</f>
        <v>165.39000000000001</v>
      </c>
      <c r="D64" s="175">
        <f>AY328*C64</f>
        <v>1563617.6373499844</v>
      </c>
      <c r="E64" s="377">
        <f t="shared" ref="E64:E68" si="5">D64/C64</f>
        <v>9454.1244171351609</v>
      </c>
      <c r="F64" s="372"/>
      <c r="G64" s="372"/>
      <c r="H64" s="379"/>
      <c r="I64" s="3"/>
      <c r="J64" s="3"/>
      <c r="K64" s="3"/>
      <c r="L64" s="3"/>
      <c r="M64" s="3"/>
      <c r="N64" s="3"/>
      <c r="O64" s="3"/>
      <c r="P64" s="3"/>
      <c r="Q64" s="3"/>
    </row>
    <row r="65" spans="1:17" ht="12.75" customHeight="1">
      <c r="A65" s="376">
        <v>25</v>
      </c>
      <c r="B65" s="103" t="s">
        <v>69</v>
      </c>
      <c r="C65" s="174">
        <f t="shared" si="4"/>
        <v>169.02</v>
      </c>
      <c r="D65" s="175">
        <f>BA328*C65</f>
        <v>1585141.6333434144</v>
      </c>
      <c r="E65" s="377">
        <f t="shared" si="5"/>
        <v>9378.4264190238682</v>
      </c>
      <c r="F65" s="372"/>
      <c r="G65" s="372"/>
      <c r="H65" s="379"/>
      <c r="I65" s="3"/>
      <c r="J65" s="3"/>
      <c r="K65" s="3"/>
      <c r="L65" s="3"/>
      <c r="M65" s="3"/>
      <c r="N65" s="3"/>
      <c r="O65" s="3"/>
      <c r="P65" s="3"/>
      <c r="Q65" s="3"/>
    </row>
    <row r="66" spans="1:17" ht="12.75" customHeight="1">
      <c r="A66" s="376">
        <v>26</v>
      </c>
      <c r="B66" s="103" t="s">
        <v>70</v>
      </c>
      <c r="C66" s="174">
        <f t="shared" si="4"/>
        <v>167.97125000000005</v>
      </c>
      <c r="D66" s="175">
        <f>BC328*C66</f>
        <v>1588770.1625564327</v>
      </c>
      <c r="E66" s="377">
        <f t="shared" si="5"/>
        <v>9458.5839097847529</v>
      </c>
      <c r="F66" s="372"/>
      <c r="G66" s="372"/>
      <c r="H66" s="379"/>
      <c r="I66" s="3"/>
      <c r="J66" s="3"/>
      <c r="K66" s="3"/>
      <c r="L66" s="3"/>
      <c r="M66" s="3"/>
      <c r="N66" s="3"/>
      <c r="O66" s="3"/>
      <c r="P66" s="3"/>
      <c r="Q66" s="3"/>
    </row>
    <row r="67" spans="1:17" ht="12.75" customHeight="1">
      <c r="A67" s="376">
        <v>27</v>
      </c>
      <c r="B67" s="103" t="s">
        <v>71</v>
      </c>
      <c r="C67" s="174">
        <f t="shared" si="4"/>
        <v>209.19</v>
      </c>
      <c r="D67" s="175">
        <f>BE328*C67</f>
        <v>2103716.7008129344</v>
      </c>
      <c r="E67" s="377">
        <f t="shared" si="5"/>
        <v>10056.487885716022</v>
      </c>
      <c r="F67" s="372"/>
      <c r="G67" s="372"/>
      <c r="H67" s="379"/>
      <c r="I67" s="3"/>
      <c r="J67" s="3"/>
      <c r="K67" s="3"/>
      <c r="L67" s="3"/>
      <c r="M67" s="3"/>
      <c r="N67" s="3"/>
      <c r="O67" s="3"/>
      <c r="P67" s="3"/>
      <c r="Q67" s="3"/>
    </row>
    <row r="68" spans="1:17" ht="12.75" customHeight="1">
      <c r="A68" s="376">
        <v>28</v>
      </c>
      <c r="B68" s="103" t="s">
        <v>72</v>
      </c>
      <c r="C68" s="174">
        <f t="shared" si="4"/>
        <v>227.37</v>
      </c>
      <c r="D68" s="175">
        <f>BG328*C68</f>
        <v>2347354.8152134381</v>
      </c>
      <c r="E68" s="377">
        <f t="shared" si="5"/>
        <v>10323.942539532207</v>
      </c>
      <c r="F68" s="230"/>
      <c r="G68" s="372"/>
      <c r="H68" s="217"/>
      <c r="I68" s="176"/>
      <c r="J68" s="176"/>
      <c r="K68" s="176"/>
      <c r="L68" s="36"/>
      <c r="M68" s="3"/>
      <c r="N68" s="3"/>
      <c r="O68" s="3"/>
      <c r="P68" s="3"/>
      <c r="Q68" s="3"/>
    </row>
    <row r="69" spans="1:1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177"/>
      <c r="O69" s="3"/>
      <c r="P69" s="3"/>
      <c r="Q69" s="3"/>
    </row>
    <row r="70" spans="1:17">
      <c r="A70" s="164" t="s">
        <v>73</v>
      </c>
      <c r="B70" s="178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42"/>
      <c r="P70" s="142"/>
      <c r="Q70" s="142"/>
    </row>
    <row r="71" spans="1:17">
      <c r="A71" s="3"/>
      <c r="B71" s="4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>
      <c r="A72" s="37" t="s">
        <v>74</v>
      </c>
      <c r="B72" s="4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14.1">
      <c r="A73" s="179" t="s">
        <v>75</v>
      </c>
      <c r="B73" s="445" t="s">
        <v>76</v>
      </c>
      <c r="C73" s="446"/>
      <c r="D73" s="179" t="s">
        <v>77</v>
      </c>
      <c r="E73" s="444" t="s">
        <v>78</v>
      </c>
      <c r="F73" s="444"/>
      <c r="G73" s="180" t="s">
        <v>79</v>
      </c>
      <c r="H73" s="5" t="s">
        <v>80</v>
      </c>
      <c r="I73" s="3"/>
      <c r="J73" s="173"/>
      <c r="K73" s="3"/>
      <c r="L73" s="173"/>
      <c r="M73" s="46"/>
      <c r="N73" s="46"/>
      <c r="O73" s="3"/>
      <c r="P73" s="3"/>
      <c r="Q73" s="3"/>
    </row>
    <row r="74" spans="1:17">
      <c r="A74" s="1"/>
      <c r="B74" s="5" t="s">
        <v>81</v>
      </c>
      <c r="C74" s="5" t="s">
        <v>82</v>
      </c>
      <c r="D74" s="1"/>
      <c r="E74" s="444"/>
      <c r="F74" s="444"/>
      <c r="G74" s="180"/>
      <c r="H74" s="5"/>
      <c r="I74" s="3"/>
      <c r="J74" s="3"/>
      <c r="K74" s="3"/>
      <c r="L74" s="3"/>
      <c r="M74" s="459"/>
      <c r="N74" s="459"/>
      <c r="O74" s="3"/>
      <c r="P74" s="3"/>
      <c r="Q74" s="3"/>
    </row>
    <row r="75" spans="1:17">
      <c r="A75" s="10">
        <v>1</v>
      </c>
      <c r="B75" s="226">
        <f>C75*A75</f>
        <v>0.05</v>
      </c>
      <c r="C75" s="162">
        <v>0.05</v>
      </c>
      <c r="D75" s="10">
        <v>1</v>
      </c>
      <c r="E75" s="181" t="s">
        <v>83</v>
      </c>
      <c r="F75" s="10">
        <v>0</v>
      </c>
      <c r="G75" s="182" t="s">
        <v>84</v>
      </c>
      <c r="H75" s="34">
        <f t="shared" ref="H75:H80" si="6">IF(E75="Pós Venda",DATE($D$5,$E$5+F75,1),DATE($D$6,$E$6+F75,1))</f>
        <v>45108</v>
      </c>
      <c r="I75" s="323"/>
      <c r="J75" s="36"/>
    </row>
    <row r="76" spans="1:17">
      <c r="A76" s="10">
        <v>3</v>
      </c>
      <c r="B76" s="226">
        <f t="shared" ref="B76:B80" si="7">C76*A76</f>
        <v>0.15000000000000002</v>
      </c>
      <c r="C76" s="162">
        <v>0.05</v>
      </c>
      <c r="D76" s="10">
        <v>1</v>
      </c>
      <c r="E76" s="183" t="s">
        <v>83</v>
      </c>
      <c r="F76" s="10">
        <v>1</v>
      </c>
      <c r="G76" s="182" t="s">
        <v>85</v>
      </c>
      <c r="H76" s="34">
        <f t="shared" si="6"/>
        <v>45139</v>
      </c>
      <c r="I76" s="323"/>
      <c r="J76" s="36"/>
    </row>
    <row r="77" spans="1:17">
      <c r="A77" s="10">
        <v>2</v>
      </c>
      <c r="B77" s="226">
        <f t="shared" si="7"/>
        <v>0.1</v>
      </c>
      <c r="C77" s="162">
        <v>0.05</v>
      </c>
      <c r="D77" s="10">
        <v>1</v>
      </c>
      <c r="E77" s="183" t="s">
        <v>83</v>
      </c>
      <c r="F77" s="10">
        <v>4</v>
      </c>
      <c r="G77" s="182" t="s">
        <v>86</v>
      </c>
      <c r="H77" s="34">
        <f t="shared" si="6"/>
        <v>45231</v>
      </c>
      <c r="I77" s="323"/>
      <c r="J77" s="173"/>
    </row>
    <row r="78" spans="1:17">
      <c r="A78" s="10">
        <v>0</v>
      </c>
      <c r="B78" s="226">
        <f t="shared" si="7"/>
        <v>0</v>
      </c>
      <c r="C78" s="162">
        <v>0</v>
      </c>
      <c r="D78" s="10">
        <v>6</v>
      </c>
      <c r="E78" s="183" t="s">
        <v>83</v>
      </c>
      <c r="F78" s="10">
        <v>6</v>
      </c>
      <c r="G78" s="182" t="s">
        <v>87</v>
      </c>
      <c r="H78" s="34">
        <f t="shared" si="6"/>
        <v>45292</v>
      </c>
      <c r="I78" s="323"/>
      <c r="J78" s="3"/>
    </row>
    <row r="79" spans="1:17">
      <c r="A79" s="10">
        <v>0</v>
      </c>
      <c r="B79" s="226">
        <f t="shared" si="7"/>
        <v>0</v>
      </c>
      <c r="C79" s="162">
        <v>0</v>
      </c>
      <c r="D79" s="10">
        <v>8</v>
      </c>
      <c r="E79" s="183" t="s">
        <v>83</v>
      </c>
      <c r="F79" s="10">
        <v>7</v>
      </c>
      <c r="G79" s="182" t="s">
        <v>88</v>
      </c>
      <c r="H79" s="34">
        <f t="shared" si="6"/>
        <v>45323</v>
      </c>
      <c r="I79" s="323"/>
      <c r="J79" s="324"/>
    </row>
    <row r="80" spans="1:17">
      <c r="A80" s="10">
        <v>1</v>
      </c>
      <c r="B80" s="226">
        <f t="shared" si="7"/>
        <v>0.7</v>
      </c>
      <c r="C80" s="162">
        <v>0.7</v>
      </c>
      <c r="D80" s="10">
        <v>1</v>
      </c>
      <c r="E80" s="183" t="s">
        <v>89</v>
      </c>
      <c r="F80" s="10">
        <v>2</v>
      </c>
      <c r="G80" s="182" t="s">
        <v>90</v>
      </c>
      <c r="H80" s="34">
        <f t="shared" si="6"/>
        <v>45323</v>
      </c>
      <c r="I80" s="323"/>
      <c r="J80" s="36"/>
    </row>
    <row r="81" spans="1:21">
      <c r="A81" s="62" t="s">
        <v>13</v>
      </c>
      <c r="B81" s="184">
        <f>SUM(B75:B80)</f>
        <v>1</v>
      </c>
      <c r="C81" s="185"/>
      <c r="D81" s="186"/>
      <c r="E81" s="186"/>
      <c r="F81" s="186"/>
      <c r="G81" s="186"/>
      <c r="H81" s="187"/>
      <c r="I81" s="3"/>
      <c r="J81" s="173"/>
      <c r="K81" s="3"/>
      <c r="L81" s="173"/>
      <c r="M81" s="188"/>
      <c r="N81" s="189"/>
      <c r="O81" s="3"/>
      <c r="P81" s="3"/>
      <c r="Q81" s="3"/>
    </row>
    <row r="82" spans="1:21" s="3" customFormat="1" ht="15.75" customHeight="1">
      <c r="A82" s="46"/>
      <c r="B82" s="190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89"/>
    </row>
    <row r="83" spans="1:21" s="3" customFormat="1" ht="15.75" customHeight="1"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 spans="1:21">
      <c r="A84" s="164" t="s">
        <v>91</v>
      </c>
      <c r="B84" s="178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42"/>
      <c r="P84" s="142"/>
      <c r="Q84" s="142"/>
    </row>
    <row r="85" spans="1:21" s="3" customFormat="1">
      <c r="A85" s="192"/>
      <c r="B85" s="59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</row>
    <row r="86" spans="1:21" s="3" customFormat="1" ht="15.75" customHeight="1">
      <c r="C86" s="58"/>
      <c r="D86" s="58"/>
      <c r="E86" s="58"/>
      <c r="F86" s="58"/>
      <c r="G86" s="58"/>
      <c r="H86" s="58"/>
      <c r="I86" s="58"/>
      <c r="J86" s="58"/>
      <c r="K86" s="58"/>
      <c r="L86" s="58"/>
      <c r="N86" s="458"/>
      <c r="O86" s="458"/>
      <c r="P86" s="458"/>
      <c r="Q86" s="458"/>
    </row>
    <row r="87" spans="1:21" ht="30" customHeight="1">
      <c r="A87" s="3"/>
      <c r="B87" s="431" t="s">
        <v>92</v>
      </c>
      <c r="C87" s="432" t="s">
        <v>93</v>
      </c>
      <c r="D87" s="432" t="s">
        <v>41</v>
      </c>
      <c r="E87" s="432" t="s">
        <v>94</v>
      </c>
      <c r="F87" s="433" t="s">
        <v>95</v>
      </c>
      <c r="G87" s="432" t="s">
        <v>96</v>
      </c>
      <c r="H87" s="434" t="s">
        <v>97</v>
      </c>
      <c r="M87" s="196"/>
      <c r="N87" s="193"/>
      <c r="O87" s="194"/>
      <c r="P87" s="190"/>
    </row>
    <row r="88" spans="1:21" ht="12.75" hidden="1" customHeight="1">
      <c r="A88" s="217"/>
      <c r="B88" s="426"/>
      <c r="C88" s="426"/>
      <c r="D88" s="426"/>
      <c r="E88" s="426"/>
      <c r="F88" s="426"/>
      <c r="G88" s="426"/>
      <c r="H88" s="426"/>
      <c r="I88" s="171" t="s">
        <v>98</v>
      </c>
      <c r="J88" s="190" t="s">
        <v>99</v>
      </c>
      <c r="K88" s="195" t="s">
        <v>100</v>
      </c>
      <c r="L88" s="216" t="s">
        <v>101</v>
      </c>
      <c r="M88" s="190" t="s">
        <v>102</v>
      </c>
      <c r="N88" t="s">
        <v>103</v>
      </c>
    </row>
    <row r="89" spans="1:21" ht="12.75" hidden="1">
      <c r="A89" s="218"/>
      <c r="B89" s="427">
        <v>401</v>
      </c>
      <c r="C89" s="316">
        <f t="shared" ref="C89:C241" si="8">L89</f>
        <v>1</v>
      </c>
      <c r="D89" s="105" t="s">
        <v>54</v>
      </c>
      <c r="E89" s="159" t="s">
        <v>104</v>
      </c>
      <c r="F89" s="200">
        <f t="shared" ref="F89:F120" si="9">ROUND((VLOOKUP(D89,$B$41:$E$68,4,FALSE)*G89)*C89,0)</f>
        <v>1568156</v>
      </c>
      <c r="G89" s="317">
        <v>177.92000000000002</v>
      </c>
      <c r="H89" s="429">
        <f t="shared" ref="H89:H241" si="10">F89/G89</f>
        <v>8813.8264388489206</v>
      </c>
      <c r="I89" s="198"/>
      <c r="J89" s="270"/>
      <c r="K89" s="219">
        <v>1</v>
      </c>
      <c r="L89" s="196">
        <f>SUM(I89:K89)</f>
        <v>1</v>
      </c>
      <c r="M89" s="219"/>
      <c r="N89" t="str">
        <f>RIGHT(B89,1)</f>
        <v>1</v>
      </c>
      <c r="O89" s="197"/>
      <c r="P89" s="340"/>
      <c r="Q89" s="282"/>
      <c r="R89" s="30"/>
      <c r="T89" s="30"/>
      <c r="U89" s="198"/>
    </row>
    <row r="90" spans="1:21" ht="12.75">
      <c r="A90" s="218"/>
      <c r="B90" s="428">
        <v>402</v>
      </c>
      <c r="C90" s="199">
        <f t="shared" si="8"/>
        <v>1.02</v>
      </c>
      <c r="D90" s="35" t="s">
        <v>45</v>
      </c>
      <c r="E90" s="159" t="s">
        <v>105</v>
      </c>
      <c r="F90" s="200">
        <f t="shared" si="9"/>
        <v>1777945</v>
      </c>
      <c r="G90" s="227">
        <v>206.9</v>
      </c>
      <c r="H90" s="430">
        <f t="shared" si="10"/>
        <v>8593.2576123731269</v>
      </c>
      <c r="I90" s="198">
        <v>0.02</v>
      </c>
      <c r="J90" s="270"/>
      <c r="K90" s="219">
        <v>1</v>
      </c>
      <c r="L90" s="196">
        <f t="shared" ref="L90:L251" si="11">SUM(I90:K90)</f>
        <v>1.02</v>
      </c>
      <c r="M90" s="219"/>
      <c r="N90" t="str">
        <f t="shared" ref="N90:N251" si="12">RIGHT(B90,1)</f>
        <v>2</v>
      </c>
      <c r="O90" s="197"/>
      <c r="P90" s="340"/>
      <c r="Q90" s="282"/>
      <c r="R90" s="30"/>
      <c r="T90" s="30"/>
      <c r="U90" s="198"/>
    </row>
    <row r="91" spans="1:21" ht="12.75">
      <c r="A91" s="218"/>
      <c r="B91" s="428">
        <v>403</v>
      </c>
      <c r="C91" s="199">
        <f t="shared" si="8"/>
        <v>1.0249999999999999</v>
      </c>
      <c r="D91" s="35" t="s">
        <v>46</v>
      </c>
      <c r="E91" s="159" t="s">
        <v>105</v>
      </c>
      <c r="F91" s="200">
        <f t="shared" si="9"/>
        <v>1291468</v>
      </c>
      <c r="G91" s="227">
        <v>149.94000000000003</v>
      </c>
      <c r="H91" s="430">
        <f t="shared" si="10"/>
        <v>8613.2319594504461</v>
      </c>
      <c r="I91" s="198">
        <v>2.5000000000000001E-2</v>
      </c>
      <c r="J91" s="270"/>
      <c r="K91" s="219">
        <v>1</v>
      </c>
      <c r="L91" s="196">
        <f t="shared" si="11"/>
        <v>1.0249999999999999</v>
      </c>
      <c r="M91" s="219"/>
      <c r="N91" t="str">
        <f t="shared" si="12"/>
        <v>3</v>
      </c>
      <c r="O91" s="197"/>
      <c r="P91" s="340"/>
      <c r="Q91" s="282"/>
      <c r="R91" s="30"/>
      <c r="T91" s="30"/>
      <c r="U91" s="198"/>
    </row>
    <row r="92" spans="1:21" ht="12.75" hidden="1">
      <c r="A92" s="218"/>
      <c r="B92" s="428">
        <v>404</v>
      </c>
      <c r="C92" s="199">
        <f t="shared" si="8"/>
        <v>1.02</v>
      </c>
      <c r="D92" s="35" t="s">
        <v>51</v>
      </c>
      <c r="E92" s="159" t="s">
        <v>104</v>
      </c>
      <c r="F92" s="200">
        <f t="shared" si="9"/>
        <v>1321207</v>
      </c>
      <c r="G92" s="227">
        <v>149.94000000000003</v>
      </c>
      <c r="H92" s="430">
        <f t="shared" si="10"/>
        <v>8811.5712951847381</v>
      </c>
      <c r="I92" s="198">
        <v>0.02</v>
      </c>
      <c r="J92" s="270"/>
      <c r="K92" s="219">
        <v>1</v>
      </c>
      <c r="L92" s="196">
        <f t="shared" si="11"/>
        <v>1.02</v>
      </c>
      <c r="M92" s="219"/>
      <c r="N92" t="str">
        <f t="shared" si="12"/>
        <v>4</v>
      </c>
      <c r="O92" s="197"/>
      <c r="P92" s="340"/>
      <c r="Q92" s="282"/>
      <c r="R92" s="30"/>
      <c r="T92" s="30"/>
      <c r="U92" s="198"/>
    </row>
    <row r="93" spans="1:21" ht="12.75">
      <c r="A93" s="218"/>
      <c r="B93" s="428">
        <v>501</v>
      </c>
      <c r="C93" s="199">
        <f t="shared" si="8"/>
        <v>1.0249999999999999</v>
      </c>
      <c r="D93" s="35" t="s">
        <v>61</v>
      </c>
      <c r="E93" s="159" t="s">
        <v>105</v>
      </c>
      <c r="F93" s="200">
        <f t="shared" si="9"/>
        <v>1535521</v>
      </c>
      <c r="G93" s="227">
        <v>165.39000000000001</v>
      </c>
      <c r="H93" s="430">
        <f t="shared" si="10"/>
        <v>9284.2433037063893</v>
      </c>
      <c r="I93" s="198">
        <v>2.5000000000000001E-2</v>
      </c>
      <c r="J93" s="270"/>
      <c r="K93" s="219">
        <v>1</v>
      </c>
      <c r="L93" s="196">
        <f t="shared" si="11"/>
        <v>1.0249999999999999</v>
      </c>
      <c r="M93" s="219"/>
      <c r="N93" t="str">
        <f t="shared" si="12"/>
        <v>1</v>
      </c>
      <c r="O93" s="197"/>
      <c r="P93" s="340"/>
      <c r="Q93" s="282"/>
      <c r="R93" s="30"/>
      <c r="T93" s="30"/>
      <c r="U93" s="198"/>
    </row>
    <row r="94" spans="1:21" ht="12.75">
      <c r="A94" s="218"/>
      <c r="B94" s="428">
        <v>502</v>
      </c>
      <c r="C94" s="199">
        <f t="shared" si="8"/>
        <v>1.4</v>
      </c>
      <c r="D94" s="35" t="s">
        <v>53</v>
      </c>
      <c r="E94" s="159" t="s">
        <v>105</v>
      </c>
      <c r="F94" s="200">
        <f t="shared" si="9"/>
        <v>2036210</v>
      </c>
      <c r="G94" s="227">
        <v>165.39000000000001</v>
      </c>
      <c r="H94" s="430">
        <f t="shared" si="10"/>
        <v>12311.566600157203</v>
      </c>
      <c r="I94" s="366">
        <v>0.4</v>
      </c>
      <c r="J94" s="270" t="s">
        <v>106</v>
      </c>
      <c r="K94" s="219">
        <v>1</v>
      </c>
      <c r="L94" s="196">
        <f t="shared" si="11"/>
        <v>1.4</v>
      </c>
      <c r="M94" s="219"/>
      <c r="N94" t="str">
        <f t="shared" si="12"/>
        <v>2</v>
      </c>
      <c r="O94" s="197"/>
      <c r="P94" s="340"/>
      <c r="Q94" s="282"/>
      <c r="R94" s="30"/>
      <c r="T94" s="30"/>
      <c r="U94" s="198"/>
    </row>
    <row r="95" spans="1:21" ht="12.75" hidden="1">
      <c r="A95" s="218"/>
      <c r="B95" s="428">
        <v>503</v>
      </c>
      <c r="C95" s="199">
        <f t="shared" si="8"/>
        <v>1.2946</v>
      </c>
      <c r="D95" s="35" t="s">
        <v>51</v>
      </c>
      <c r="E95" s="159" t="s">
        <v>104</v>
      </c>
      <c r="F95" s="200">
        <f t="shared" si="9"/>
        <v>1538665</v>
      </c>
      <c r="G95" s="227">
        <v>137.58000000000001</v>
      </c>
      <c r="H95" s="430">
        <f t="shared" si="10"/>
        <v>11183.783980229684</v>
      </c>
      <c r="I95" s="366">
        <v>0.29459999999999997</v>
      </c>
      <c r="J95" s="270" t="s">
        <v>107</v>
      </c>
      <c r="K95" s="219">
        <v>1</v>
      </c>
      <c r="L95" s="196">
        <f t="shared" si="11"/>
        <v>1.2946</v>
      </c>
      <c r="M95" s="219"/>
      <c r="N95" t="str">
        <f t="shared" si="12"/>
        <v>3</v>
      </c>
      <c r="O95" s="197"/>
      <c r="P95" s="340"/>
      <c r="Q95" s="282"/>
      <c r="R95" s="30"/>
      <c r="T95" s="30"/>
      <c r="U95" s="198"/>
    </row>
    <row r="96" spans="1:21" ht="12.75">
      <c r="A96" s="218"/>
      <c r="B96" s="428">
        <v>504</v>
      </c>
      <c r="C96" s="199">
        <f t="shared" si="8"/>
        <v>1</v>
      </c>
      <c r="D96" s="35" t="s">
        <v>55</v>
      </c>
      <c r="E96" s="159" t="s">
        <v>105</v>
      </c>
      <c r="F96" s="200">
        <f t="shared" si="9"/>
        <v>1213087</v>
      </c>
      <c r="G96" s="227">
        <v>137.58000000000001</v>
      </c>
      <c r="H96" s="430">
        <f t="shared" si="10"/>
        <v>8817.3208315162083</v>
      </c>
      <c r="I96" s="198"/>
      <c r="J96" s="270"/>
      <c r="K96" s="219">
        <v>1</v>
      </c>
      <c r="L96" s="196">
        <f t="shared" si="11"/>
        <v>1</v>
      </c>
      <c r="M96" s="219"/>
      <c r="N96" t="str">
        <f t="shared" si="12"/>
        <v>4</v>
      </c>
      <c r="O96" s="197"/>
      <c r="P96" s="340"/>
      <c r="Q96" s="282"/>
      <c r="R96" s="30"/>
      <c r="T96" s="30"/>
      <c r="U96" s="198"/>
    </row>
    <row r="97" spans="1:21" ht="12.75">
      <c r="A97" s="218"/>
      <c r="B97" s="428">
        <v>601</v>
      </c>
      <c r="C97" s="199">
        <f t="shared" si="8"/>
        <v>1.0249999999999999</v>
      </c>
      <c r="D97" s="35" t="s">
        <v>63</v>
      </c>
      <c r="E97" s="159" t="s">
        <v>105</v>
      </c>
      <c r="F97" s="200">
        <f t="shared" si="9"/>
        <v>1599594</v>
      </c>
      <c r="G97" s="227">
        <v>170.78</v>
      </c>
      <c r="H97" s="430">
        <f t="shared" si="10"/>
        <v>9366.4012179412111</v>
      </c>
      <c r="I97" s="198">
        <v>2.5000000000000001E-2</v>
      </c>
      <c r="J97" s="270"/>
      <c r="K97" s="219">
        <v>1</v>
      </c>
      <c r="L97" s="196">
        <f t="shared" si="11"/>
        <v>1.0249999999999999</v>
      </c>
      <c r="M97" s="219"/>
      <c r="N97" t="str">
        <f t="shared" si="12"/>
        <v>1</v>
      </c>
      <c r="O97" s="197"/>
      <c r="P97" s="340"/>
      <c r="Q97" s="282"/>
      <c r="R97" s="30"/>
      <c r="T97" s="30"/>
      <c r="U97" s="198"/>
    </row>
    <row r="98" spans="1:21" ht="12.75">
      <c r="A98" s="218"/>
      <c r="B98" s="428">
        <v>602</v>
      </c>
      <c r="C98" s="199">
        <f t="shared" si="8"/>
        <v>1.02</v>
      </c>
      <c r="D98" s="35" t="s">
        <v>56</v>
      </c>
      <c r="E98" s="159" t="s">
        <v>105</v>
      </c>
      <c r="F98" s="200">
        <f t="shared" si="9"/>
        <v>1496653</v>
      </c>
      <c r="G98" s="227">
        <v>165.39000000000001</v>
      </c>
      <c r="H98" s="430">
        <f t="shared" si="10"/>
        <v>9049.2351411814489</v>
      </c>
      <c r="I98" s="198">
        <v>0.02</v>
      </c>
      <c r="J98" s="270"/>
      <c r="K98" s="219">
        <v>1</v>
      </c>
      <c r="L98" s="196">
        <f t="shared" si="11"/>
        <v>1.02</v>
      </c>
      <c r="M98" s="219"/>
      <c r="N98" t="str">
        <f t="shared" si="12"/>
        <v>2</v>
      </c>
      <c r="O98" s="197"/>
      <c r="P98" s="340"/>
      <c r="Q98" s="282"/>
      <c r="R98" s="30"/>
      <c r="T98" s="30"/>
      <c r="U98" s="198"/>
    </row>
    <row r="99" spans="1:21" ht="12.75" hidden="1">
      <c r="A99" s="218"/>
      <c r="B99" s="428">
        <v>603</v>
      </c>
      <c r="C99" s="199">
        <f t="shared" si="8"/>
        <v>1</v>
      </c>
      <c r="D99" s="35" t="s">
        <v>52</v>
      </c>
      <c r="E99" s="159" t="s">
        <v>104</v>
      </c>
      <c r="F99" s="200">
        <f t="shared" si="9"/>
        <v>1199169</v>
      </c>
      <c r="G99" s="227">
        <v>137.58000000000001</v>
      </c>
      <c r="H99" s="430">
        <f t="shared" si="10"/>
        <v>8716.1578717836892</v>
      </c>
      <c r="I99" s="198"/>
      <c r="J99" s="270"/>
      <c r="K99" s="219">
        <v>1</v>
      </c>
      <c r="L99" s="196">
        <f t="shared" si="11"/>
        <v>1</v>
      </c>
      <c r="M99" s="219"/>
      <c r="N99" t="str">
        <f t="shared" si="12"/>
        <v>3</v>
      </c>
      <c r="O99" s="197"/>
      <c r="P99" s="340"/>
      <c r="Q99" s="282"/>
      <c r="R99" s="30"/>
      <c r="T99" s="30"/>
      <c r="U99" s="198"/>
    </row>
    <row r="100" spans="1:21" ht="12.75">
      <c r="A100" s="218"/>
      <c r="B100" s="428">
        <v>604</v>
      </c>
      <c r="C100" s="199">
        <f t="shared" si="8"/>
        <v>1</v>
      </c>
      <c r="D100" s="35" t="s">
        <v>58</v>
      </c>
      <c r="E100" s="159" t="s">
        <v>105</v>
      </c>
      <c r="F100" s="200">
        <f t="shared" si="9"/>
        <v>1303643</v>
      </c>
      <c r="G100" s="227">
        <v>145.21</v>
      </c>
      <c r="H100" s="430">
        <f t="shared" si="10"/>
        <v>8977.6392810412508</v>
      </c>
      <c r="I100" s="198"/>
      <c r="J100" s="270"/>
      <c r="K100" s="219">
        <v>1</v>
      </c>
      <c r="L100" s="196">
        <f t="shared" si="11"/>
        <v>1</v>
      </c>
      <c r="M100" s="219"/>
      <c r="N100" t="str">
        <f t="shared" si="12"/>
        <v>4</v>
      </c>
      <c r="O100" s="197"/>
      <c r="P100" s="340"/>
      <c r="Q100" s="282"/>
      <c r="R100" s="30"/>
      <c r="T100" s="30"/>
      <c r="U100" s="198"/>
    </row>
    <row r="101" spans="1:21" ht="12.75" hidden="1">
      <c r="A101" s="218"/>
      <c r="B101" s="428">
        <v>701</v>
      </c>
      <c r="C101" s="199">
        <f t="shared" si="8"/>
        <v>1</v>
      </c>
      <c r="D101" s="35" t="s">
        <v>66</v>
      </c>
      <c r="E101" s="159" t="s">
        <v>104</v>
      </c>
      <c r="F101" s="200">
        <f t="shared" si="9"/>
        <v>1524583</v>
      </c>
      <c r="G101" s="227">
        <v>165.39000000000001</v>
      </c>
      <c r="H101" s="430">
        <f t="shared" si="10"/>
        <v>9218.108712739584</v>
      </c>
      <c r="I101" s="198"/>
      <c r="J101" s="270"/>
      <c r="K101" s="219">
        <v>1</v>
      </c>
      <c r="L101" s="196">
        <f t="shared" si="11"/>
        <v>1</v>
      </c>
      <c r="M101" s="219"/>
      <c r="N101" t="str">
        <f t="shared" si="12"/>
        <v>1</v>
      </c>
      <c r="O101" s="197"/>
      <c r="P101" s="340"/>
      <c r="Q101" s="282"/>
      <c r="R101" s="30"/>
      <c r="T101" s="30"/>
      <c r="U101" s="198"/>
    </row>
    <row r="102" spans="1:21" ht="12.75">
      <c r="A102" s="218"/>
      <c r="B102" s="428">
        <v>702</v>
      </c>
      <c r="C102" s="199">
        <f t="shared" si="8"/>
        <v>1.02</v>
      </c>
      <c r="D102" s="35" t="s">
        <v>57</v>
      </c>
      <c r="E102" s="159" t="s">
        <v>105</v>
      </c>
      <c r="F102" s="200">
        <f t="shared" si="9"/>
        <v>1509782</v>
      </c>
      <c r="G102" s="227">
        <v>165.39000000000001</v>
      </c>
      <c r="H102" s="430">
        <f t="shared" si="10"/>
        <v>9128.6172078118379</v>
      </c>
      <c r="I102" s="198">
        <v>0.02</v>
      </c>
      <c r="J102" s="270"/>
      <c r="K102" s="219">
        <v>1</v>
      </c>
      <c r="L102" s="196">
        <f t="shared" si="11"/>
        <v>1.02</v>
      </c>
      <c r="M102" s="219"/>
      <c r="N102" t="str">
        <f t="shared" si="12"/>
        <v>2</v>
      </c>
      <c r="O102" s="197"/>
      <c r="P102" s="340"/>
      <c r="Q102" s="282"/>
      <c r="R102" s="30"/>
      <c r="T102" s="30"/>
      <c r="U102" s="198"/>
    </row>
    <row r="103" spans="1:21" ht="12.75">
      <c r="A103" s="218"/>
      <c r="B103" s="428">
        <v>703</v>
      </c>
      <c r="C103" s="199">
        <f t="shared" si="8"/>
        <v>1</v>
      </c>
      <c r="D103" s="35" t="s">
        <v>53</v>
      </c>
      <c r="E103" s="159" t="s">
        <v>105</v>
      </c>
      <c r="F103" s="200">
        <f t="shared" si="9"/>
        <v>1209875</v>
      </c>
      <c r="G103" s="227">
        <v>137.58000000000001</v>
      </c>
      <c r="H103" s="430">
        <f t="shared" si="10"/>
        <v>8793.9744148858845</v>
      </c>
      <c r="I103" s="198"/>
      <c r="J103" s="270"/>
      <c r="K103" s="219">
        <v>1</v>
      </c>
      <c r="L103" s="196">
        <f t="shared" si="11"/>
        <v>1</v>
      </c>
      <c r="M103" s="219"/>
      <c r="N103" t="str">
        <f t="shared" si="12"/>
        <v>3</v>
      </c>
      <c r="O103" s="197"/>
      <c r="P103" s="340"/>
      <c r="Q103" s="282"/>
      <c r="R103" s="30"/>
      <c r="T103" s="30"/>
      <c r="U103" s="198"/>
    </row>
    <row r="104" spans="1:21" ht="12.75" hidden="1">
      <c r="A104" s="218"/>
      <c r="B104" s="428">
        <v>704</v>
      </c>
      <c r="C104" s="199">
        <f t="shared" si="8"/>
        <v>1</v>
      </c>
      <c r="D104" s="35" t="s">
        <v>61</v>
      </c>
      <c r="E104" s="159" t="s">
        <v>104</v>
      </c>
      <c r="F104" s="200">
        <f t="shared" si="9"/>
        <v>1246172</v>
      </c>
      <c r="G104" s="227">
        <v>137.58000000000001</v>
      </c>
      <c r="H104" s="430">
        <f t="shared" si="10"/>
        <v>9057.7990987062058</v>
      </c>
      <c r="I104" s="198"/>
      <c r="J104" s="270"/>
      <c r="K104" s="219">
        <v>1</v>
      </c>
      <c r="L104" s="196">
        <f t="shared" ref="L104:L167" si="13">SUM(I104:K104)</f>
        <v>1</v>
      </c>
      <c r="M104" s="219"/>
      <c r="N104" t="str">
        <f t="shared" ref="N104:N167" si="14">RIGHT(B104,1)</f>
        <v>4</v>
      </c>
      <c r="O104" s="197"/>
      <c r="P104" s="340"/>
      <c r="Q104" s="282"/>
      <c r="R104" s="30"/>
      <c r="T104" s="30"/>
      <c r="U104" s="198"/>
    </row>
    <row r="105" spans="1:21" ht="12.75">
      <c r="A105" s="218"/>
      <c r="B105" s="428">
        <v>801</v>
      </c>
      <c r="C105" s="199">
        <f t="shared" si="8"/>
        <v>1</v>
      </c>
      <c r="D105" s="35" t="s">
        <v>67</v>
      </c>
      <c r="E105" s="159" t="s">
        <v>105</v>
      </c>
      <c r="F105" s="200">
        <f t="shared" si="9"/>
        <v>1570905</v>
      </c>
      <c r="G105" s="227">
        <v>165.39000000000001</v>
      </c>
      <c r="H105" s="430">
        <f t="shared" si="10"/>
        <v>9498.186105568655</v>
      </c>
      <c r="I105" s="198"/>
      <c r="J105" s="270"/>
      <c r="K105" s="219">
        <v>1</v>
      </c>
      <c r="L105" s="196">
        <f t="shared" si="13"/>
        <v>1</v>
      </c>
      <c r="M105" s="219"/>
      <c r="N105" t="str">
        <f t="shared" si="14"/>
        <v>1</v>
      </c>
      <c r="O105" s="197"/>
      <c r="P105" s="340"/>
      <c r="Q105" s="282"/>
      <c r="R105" s="30"/>
      <c r="T105" s="30"/>
      <c r="U105" s="198"/>
    </row>
    <row r="106" spans="1:21" ht="12.75">
      <c r="A106" s="218"/>
      <c r="B106" s="428">
        <v>802</v>
      </c>
      <c r="C106" s="199">
        <f t="shared" si="8"/>
        <v>1.02</v>
      </c>
      <c r="D106" s="35" t="s">
        <v>59</v>
      </c>
      <c r="E106" s="159" t="s">
        <v>105</v>
      </c>
      <c r="F106" s="200">
        <f t="shared" si="9"/>
        <v>1566422</v>
      </c>
      <c r="G106" s="227">
        <v>165.39000000000001</v>
      </c>
      <c r="H106" s="430">
        <f t="shared" si="10"/>
        <v>9471.0804764496024</v>
      </c>
      <c r="I106" s="198">
        <v>0.02</v>
      </c>
      <c r="J106" s="270"/>
      <c r="K106" s="219">
        <v>1</v>
      </c>
      <c r="L106" s="196">
        <f t="shared" si="13"/>
        <v>1.02</v>
      </c>
      <c r="M106" s="219"/>
      <c r="N106" t="str">
        <f t="shared" si="14"/>
        <v>2</v>
      </c>
      <c r="O106" s="197"/>
      <c r="P106" s="340"/>
      <c r="Q106" s="282"/>
      <c r="R106" s="30"/>
      <c r="T106" s="30"/>
      <c r="U106" s="198"/>
    </row>
    <row r="107" spans="1:21" ht="12.75">
      <c r="A107" s="218"/>
      <c r="B107" s="428">
        <v>803</v>
      </c>
      <c r="C107" s="199">
        <f t="shared" si="8"/>
        <v>1</v>
      </c>
      <c r="D107" s="35" t="s">
        <v>56</v>
      </c>
      <c r="E107" s="159" t="s">
        <v>105</v>
      </c>
      <c r="F107" s="200">
        <f t="shared" si="9"/>
        <v>1220582</v>
      </c>
      <c r="G107" s="227">
        <v>137.58000000000001</v>
      </c>
      <c r="H107" s="430">
        <f t="shared" si="10"/>
        <v>8871.7982264864077</v>
      </c>
      <c r="I107" s="198"/>
      <c r="J107" s="270"/>
      <c r="K107" s="219">
        <v>1</v>
      </c>
      <c r="L107" s="196">
        <f t="shared" si="13"/>
        <v>1</v>
      </c>
      <c r="M107" s="219"/>
      <c r="N107" t="str">
        <f t="shared" si="14"/>
        <v>3</v>
      </c>
      <c r="O107" s="197"/>
      <c r="P107" s="340"/>
      <c r="Q107" s="282"/>
      <c r="R107" s="30"/>
      <c r="T107" s="30"/>
      <c r="U107" s="198"/>
    </row>
    <row r="108" spans="1:21" ht="12.75" hidden="1">
      <c r="A108" s="218"/>
      <c r="B108" s="428">
        <v>804</v>
      </c>
      <c r="C108" s="199">
        <f t="shared" si="8"/>
        <v>1</v>
      </c>
      <c r="D108" s="35" t="s">
        <v>67</v>
      </c>
      <c r="E108" s="159" t="s">
        <v>104</v>
      </c>
      <c r="F108" s="200">
        <f t="shared" si="9"/>
        <v>1306760</v>
      </c>
      <c r="G108" s="227">
        <v>137.58000000000001</v>
      </c>
      <c r="H108" s="430">
        <f t="shared" si="10"/>
        <v>9498.1828754179369</v>
      </c>
      <c r="I108" s="198"/>
      <c r="J108" s="270"/>
      <c r="K108" s="219">
        <v>1</v>
      </c>
      <c r="L108" s="196">
        <f t="shared" si="13"/>
        <v>1</v>
      </c>
      <c r="M108" s="219"/>
      <c r="N108" t="str">
        <f t="shared" si="14"/>
        <v>4</v>
      </c>
      <c r="O108" s="197"/>
      <c r="P108" s="340"/>
      <c r="Q108" s="282"/>
      <c r="R108" s="30"/>
      <c r="T108" s="30"/>
      <c r="U108" s="198"/>
    </row>
    <row r="109" spans="1:21" ht="12.75" hidden="1">
      <c r="A109" s="218"/>
      <c r="B109" s="428">
        <v>901</v>
      </c>
      <c r="C109" s="199">
        <f t="shared" si="8"/>
        <v>1</v>
      </c>
      <c r="D109" s="35" t="s">
        <v>69</v>
      </c>
      <c r="E109" s="159" t="s">
        <v>104</v>
      </c>
      <c r="F109" s="200">
        <f t="shared" si="9"/>
        <v>1585142</v>
      </c>
      <c r="G109" s="227">
        <v>169.02</v>
      </c>
      <c r="H109" s="430">
        <f t="shared" si="10"/>
        <v>9378.4285883327411</v>
      </c>
      <c r="I109" s="198"/>
      <c r="J109" s="270"/>
      <c r="K109" s="219">
        <v>1</v>
      </c>
      <c r="L109" s="196">
        <f t="shared" si="13"/>
        <v>1</v>
      </c>
      <c r="M109" s="219"/>
      <c r="N109" t="str">
        <f t="shared" si="14"/>
        <v>1</v>
      </c>
      <c r="O109" s="197"/>
      <c r="P109" s="340"/>
      <c r="Q109" s="282"/>
      <c r="R109" s="30"/>
      <c r="T109" s="30"/>
      <c r="U109" s="198"/>
    </row>
    <row r="110" spans="1:21" ht="12.75">
      <c r="A110" s="218"/>
      <c r="B110" s="428">
        <v>902</v>
      </c>
      <c r="C110" s="199">
        <f t="shared" si="8"/>
        <v>1.02</v>
      </c>
      <c r="D110" s="35" t="s">
        <v>62</v>
      </c>
      <c r="E110" s="159" t="s">
        <v>105</v>
      </c>
      <c r="F110" s="200">
        <f t="shared" si="9"/>
        <v>1536039</v>
      </c>
      <c r="G110" s="227">
        <v>165.39000000000001</v>
      </c>
      <c r="H110" s="430">
        <f t="shared" si="10"/>
        <v>9287.375294757845</v>
      </c>
      <c r="I110" s="198">
        <v>0.02</v>
      </c>
      <c r="J110" s="270"/>
      <c r="K110" s="219">
        <v>1</v>
      </c>
      <c r="L110" s="196">
        <f t="shared" si="13"/>
        <v>1.02</v>
      </c>
      <c r="M110" s="219"/>
      <c r="N110" t="str">
        <f t="shared" si="14"/>
        <v>2</v>
      </c>
      <c r="O110" s="197"/>
      <c r="P110" s="340"/>
      <c r="Q110" s="282"/>
      <c r="R110" s="30"/>
      <c r="T110" s="30"/>
      <c r="U110" s="198"/>
    </row>
    <row r="111" spans="1:21" ht="12.75">
      <c r="A111" s="218"/>
      <c r="B111" s="428">
        <v>903</v>
      </c>
      <c r="C111" s="199">
        <f t="shared" si="8"/>
        <v>1.03</v>
      </c>
      <c r="D111" s="35" t="s">
        <v>57</v>
      </c>
      <c r="E111" s="159" t="s">
        <v>105</v>
      </c>
      <c r="F111" s="200">
        <f t="shared" si="9"/>
        <v>1620544</v>
      </c>
      <c r="G111" s="227">
        <v>175.8</v>
      </c>
      <c r="H111" s="430">
        <f t="shared" si="10"/>
        <v>9218.1114903299203</v>
      </c>
      <c r="I111" s="198">
        <v>0.03</v>
      </c>
      <c r="J111" s="270"/>
      <c r="K111" s="219">
        <v>1</v>
      </c>
      <c r="L111" s="196">
        <f t="shared" si="13"/>
        <v>1.03</v>
      </c>
      <c r="M111" s="219"/>
      <c r="N111" t="str">
        <f t="shared" si="14"/>
        <v>3</v>
      </c>
      <c r="O111" s="197"/>
      <c r="P111" s="340"/>
      <c r="Q111" s="282"/>
      <c r="R111" s="30"/>
      <c r="T111" s="30"/>
      <c r="U111" s="198"/>
    </row>
    <row r="112" spans="1:21" ht="12.75" hidden="1">
      <c r="A112" s="218"/>
      <c r="B112" s="428">
        <v>904</v>
      </c>
      <c r="C112" s="199">
        <f t="shared" si="8"/>
        <v>1</v>
      </c>
      <c r="D112" s="35" t="s">
        <v>66</v>
      </c>
      <c r="E112" s="363" t="s">
        <v>104</v>
      </c>
      <c r="F112" s="200">
        <f t="shared" si="9"/>
        <v>1268228</v>
      </c>
      <c r="G112" s="227">
        <v>137.58000000000001</v>
      </c>
      <c r="H112" s="430">
        <f t="shared" si="10"/>
        <v>9218.1130978339861</v>
      </c>
      <c r="I112" s="198"/>
      <c r="J112" s="270"/>
      <c r="K112" s="219">
        <v>1</v>
      </c>
      <c r="L112" s="196">
        <f t="shared" si="13"/>
        <v>1</v>
      </c>
      <c r="M112" s="219"/>
      <c r="N112" t="str">
        <f t="shared" si="14"/>
        <v>4</v>
      </c>
      <c r="O112" s="197"/>
      <c r="P112" s="340"/>
      <c r="Q112" s="282"/>
      <c r="R112" s="30"/>
      <c r="T112" s="30"/>
      <c r="U112" s="198"/>
    </row>
    <row r="113" spans="1:21" ht="12.75" hidden="1">
      <c r="A113" s="218"/>
      <c r="B113" s="428">
        <v>1001</v>
      </c>
      <c r="C113" s="199">
        <f t="shared" si="8"/>
        <v>1.0249999999999999</v>
      </c>
      <c r="D113" s="35" t="s">
        <v>70</v>
      </c>
      <c r="E113" s="159" t="s">
        <v>104</v>
      </c>
      <c r="F113" s="200">
        <f t="shared" si="9"/>
        <v>1638657</v>
      </c>
      <c r="G113" s="227">
        <v>169.02</v>
      </c>
      <c r="H113" s="430">
        <f t="shared" si="10"/>
        <v>9695.0479233226833</v>
      </c>
      <c r="I113" s="198">
        <v>2.5000000000000001E-2</v>
      </c>
      <c r="J113" s="270"/>
      <c r="K113" s="219">
        <v>1</v>
      </c>
      <c r="L113" s="196">
        <f t="shared" si="13"/>
        <v>1.0249999999999999</v>
      </c>
      <c r="M113" s="219"/>
      <c r="N113" t="str">
        <f t="shared" si="14"/>
        <v>1</v>
      </c>
      <c r="O113" s="197"/>
      <c r="P113" s="340"/>
      <c r="Q113" s="282"/>
      <c r="R113" s="30"/>
      <c r="T113" s="30"/>
      <c r="U113" s="198"/>
    </row>
    <row r="114" spans="1:21" ht="12.75" hidden="1">
      <c r="A114" s="218"/>
      <c r="B114" s="428">
        <v>1002</v>
      </c>
      <c r="C114" s="199">
        <f t="shared" si="8"/>
        <v>1.02</v>
      </c>
      <c r="D114" s="35" t="s">
        <v>64</v>
      </c>
      <c r="E114" s="363" t="s">
        <v>104</v>
      </c>
      <c r="F114" s="200">
        <f t="shared" si="9"/>
        <v>1618626</v>
      </c>
      <c r="G114" s="227">
        <v>169.45000000000002</v>
      </c>
      <c r="H114" s="430">
        <f t="shared" si="10"/>
        <v>9552.233697255826</v>
      </c>
      <c r="I114" s="198">
        <v>0.02</v>
      </c>
      <c r="J114" s="270"/>
      <c r="K114" s="219">
        <v>1</v>
      </c>
      <c r="L114" s="196">
        <f t="shared" si="13"/>
        <v>1.02</v>
      </c>
      <c r="M114" s="219"/>
      <c r="N114" t="str">
        <f t="shared" si="14"/>
        <v>2</v>
      </c>
      <c r="O114" s="197"/>
      <c r="P114" s="340"/>
      <c r="Q114" s="282"/>
      <c r="R114" s="30"/>
      <c r="T114" s="30"/>
      <c r="U114" s="198"/>
    </row>
    <row r="115" spans="1:21" ht="12.75">
      <c r="A115" s="218"/>
      <c r="B115" s="428">
        <v>1003</v>
      </c>
      <c r="C115" s="199">
        <f t="shared" si="8"/>
        <v>1</v>
      </c>
      <c r="D115" s="35" t="s">
        <v>59</v>
      </c>
      <c r="E115" s="159" t="s">
        <v>105</v>
      </c>
      <c r="F115" s="200">
        <f t="shared" si="9"/>
        <v>1693188</v>
      </c>
      <c r="G115" s="227">
        <v>182.35000000000002</v>
      </c>
      <c r="H115" s="430">
        <f t="shared" si="10"/>
        <v>9285.3742802303259</v>
      </c>
      <c r="I115" s="198"/>
      <c r="J115" s="270"/>
      <c r="K115" s="219">
        <v>1</v>
      </c>
      <c r="L115" s="196">
        <f t="shared" si="13"/>
        <v>1</v>
      </c>
      <c r="M115" s="219"/>
      <c r="N115" t="str">
        <f t="shared" si="14"/>
        <v>3</v>
      </c>
      <c r="O115" s="197"/>
      <c r="P115" s="340"/>
      <c r="Q115" s="282"/>
      <c r="R115" s="30"/>
      <c r="T115" s="30"/>
      <c r="U115" s="198"/>
    </row>
    <row r="116" spans="1:21" ht="12.75" hidden="1">
      <c r="A116" s="218"/>
      <c r="B116" s="428">
        <v>1004</v>
      </c>
      <c r="C116" s="199">
        <f t="shared" si="8"/>
        <v>1</v>
      </c>
      <c r="D116" s="35" t="s">
        <v>67</v>
      </c>
      <c r="E116" s="159" t="s">
        <v>104</v>
      </c>
      <c r="F116" s="200">
        <f t="shared" si="9"/>
        <v>1306760</v>
      </c>
      <c r="G116" s="227">
        <v>137.58000000000001</v>
      </c>
      <c r="H116" s="430">
        <f t="shared" si="10"/>
        <v>9498.1828754179369</v>
      </c>
      <c r="I116" s="198"/>
      <c r="J116" s="270"/>
      <c r="K116" s="219">
        <v>1</v>
      </c>
      <c r="L116" s="196">
        <f t="shared" si="13"/>
        <v>1</v>
      </c>
      <c r="M116" s="219"/>
      <c r="N116" t="str">
        <f t="shared" si="14"/>
        <v>4</v>
      </c>
      <c r="O116" s="197"/>
      <c r="P116" s="340"/>
      <c r="Q116" s="282"/>
      <c r="R116" s="30"/>
      <c r="T116" s="30"/>
      <c r="U116" s="198"/>
    </row>
    <row r="117" spans="1:21" ht="12.75">
      <c r="A117" s="218"/>
      <c r="B117" s="428">
        <v>1101</v>
      </c>
      <c r="C117" s="199">
        <f t="shared" si="8"/>
        <v>1.0249999999999999</v>
      </c>
      <c r="D117" s="35" t="s">
        <v>70</v>
      </c>
      <c r="E117" s="159" t="s">
        <v>105</v>
      </c>
      <c r="F117" s="200">
        <f t="shared" si="9"/>
        <v>1603464</v>
      </c>
      <c r="G117" s="227">
        <v>165.39000000000001</v>
      </c>
      <c r="H117" s="430">
        <f t="shared" si="10"/>
        <v>9695.0480682024299</v>
      </c>
      <c r="I117" s="198">
        <v>2.5000000000000001E-2</v>
      </c>
      <c r="J117" s="270"/>
      <c r="K117" s="219">
        <v>1</v>
      </c>
      <c r="L117" s="196">
        <f t="shared" si="13"/>
        <v>1.0249999999999999</v>
      </c>
      <c r="M117" s="219"/>
      <c r="N117" t="str">
        <f t="shared" si="14"/>
        <v>1</v>
      </c>
      <c r="O117" s="197"/>
      <c r="P117" s="340"/>
      <c r="Q117" s="282"/>
      <c r="R117" s="30"/>
      <c r="T117" s="30"/>
      <c r="U117" s="198"/>
    </row>
    <row r="118" spans="1:21" ht="12.75" hidden="1">
      <c r="A118" s="218"/>
      <c r="B118" s="428">
        <v>1102</v>
      </c>
      <c r="C118" s="199">
        <f t="shared" si="8"/>
        <v>1.02</v>
      </c>
      <c r="D118" s="35" t="s">
        <v>64</v>
      </c>
      <c r="E118" s="159" t="s">
        <v>104</v>
      </c>
      <c r="F118" s="200">
        <f t="shared" si="9"/>
        <v>1579844</v>
      </c>
      <c r="G118" s="227">
        <v>165.39000000000001</v>
      </c>
      <c r="H118" s="430">
        <f t="shared" si="10"/>
        <v>9552.2341133079372</v>
      </c>
      <c r="I118" s="198">
        <v>0.02</v>
      </c>
      <c r="J118" s="270"/>
      <c r="K118" s="219">
        <v>1</v>
      </c>
      <c r="L118" s="196">
        <f t="shared" si="13"/>
        <v>1.02</v>
      </c>
      <c r="M118" s="219"/>
      <c r="N118" t="str">
        <f t="shared" si="14"/>
        <v>2</v>
      </c>
      <c r="O118" s="197"/>
      <c r="P118" s="340"/>
      <c r="Q118" s="282"/>
      <c r="R118" s="30"/>
      <c r="T118" s="30"/>
      <c r="U118" s="198"/>
    </row>
    <row r="119" spans="1:21" ht="12.75" hidden="1">
      <c r="A119" s="218"/>
      <c r="B119" s="428">
        <v>1103</v>
      </c>
      <c r="C119" s="199">
        <f t="shared" si="8"/>
        <v>1</v>
      </c>
      <c r="D119" s="35" t="s">
        <v>59</v>
      </c>
      <c r="E119" s="363" t="s">
        <v>104</v>
      </c>
      <c r="F119" s="200">
        <f t="shared" si="9"/>
        <v>1693188</v>
      </c>
      <c r="G119" s="227">
        <v>182.35000000000002</v>
      </c>
      <c r="H119" s="430">
        <f t="shared" si="10"/>
        <v>9285.3742802303259</v>
      </c>
      <c r="I119" s="198"/>
      <c r="J119" s="270"/>
      <c r="K119" s="219">
        <v>1</v>
      </c>
      <c r="L119" s="196">
        <f t="shared" si="13"/>
        <v>1</v>
      </c>
      <c r="M119" s="219"/>
      <c r="N119" t="str">
        <f t="shared" si="14"/>
        <v>3</v>
      </c>
      <c r="O119" s="197"/>
      <c r="P119" s="340"/>
      <c r="Q119" s="282"/>
      <c r="R119" s="30"/>
      <c r="T119" s="30"/>
      <c r="U119" s="198"/>
    </row>
    <row r="120" spans="1:21" ht="12.75" hidden="1">
      <c r="A120" s="218"/>
      <c r="B120" s="428">
        <v>1104</v>
      </c>
      <c r="C120" s="199">
        <f t="shared" si="8"/>
        <v>1</v>
      </c>
      <c r="D120" s="35" t="s">
        <v>67</v>
      </c>
      <c r="E120" s="159" t="s">
        <v>104</v>
      </c>
      <c r="F120" s="200">
        <f t="shared" si="9"/>
        <v>1306760</v>
      </c>
      <c r="G120" s="227">
        <v>137.58000000000001</v>
      </c>
      <c r="H120" s="430">
        <f t="shared" si="10"/>
        <v>9498.1828754179369</v>
      </c>
      <c r="I120" s="198"/>
      <c r="J120" s="270"/>
      <c r="K120" s="219">
        <v>1</v>
      </c>
      <c r="L120" s="196">
        <f t="shared" si="13"/>
        <v>1</v>
      </c>
      <c r="M120" s="219"/>
      <c r="N120" t="str">
        <f t="shared" si="14"/>
        <v>4</v>
      </c>
      <c r="O120" s="197"/>
      <c r="P120" s="340"/>
      <c r="Q120" s="282"/>
      <c r="R120" s="30"/>
      <c r="T120" s="30"/>
      <c r="U120" s="198"/>
    </row>
    <row r="121" spans="1:21" ht="12.75" hidden="1">
      <c r="A121" s="218"/>
      <c r="B121" s="428">
        <v>1201</v>
      </c>
      <c r="C121" s="199">
        <f t="shared" si="8"/>
        <v>1</v>
      </c>
      <c r="D121" s="35" t="s">
        <v>70</v>
      </c>
      <c r="E121" s="159" t="s">
        <v>104</v>
      </c>
      <c r="F121" s="200">
        <f t="shared" ref="F121:F152" si="15">ROUND((VLOOKUP(D121,$B$41:$E$68,4,FALSE)*G121)*C121,0)</f>
        <v>1564355</v>
      </c>
      <c r="G121" s="227">
        <v>165.39000000000001</v>
      </c>
      <c r="H121" s="430">
        <f t="shared" si="10"/>
        <v>9458.582743817642</v>
      </c>
      <c r="I121" s="198"/>
      <c r="J121" s="270"/>
      <c r="K121" s="219">
        <v>1</v>
      </c>
      <c r="L121" s="196">
        <f t="shared" si="13"/>
        <v>1</v>
      </c>
      <c r="M121" s="219"/>
      <c r="N121" t="str">
        <f t="shared" si="14"/>
        <v>1</v>
      </c>
      <c r="O121" s="197"/>
      <c r="P121" s="340"/>
      <c r="Q121" s="282"/>
      <c r="R121" s="30"/>
      <c r="T121" s="30"/>
      <c r="U121" s="198"/>
    </row>
    <row r="122" spans="1:21" ht="12.75" hidden="1">
      <c r="A122" s="218"/>
      <c r="B122" s="428">
        <v>1202</v>
      </c>
      <c r="C122" s="199">
        <f t="shared" si="8"/>
        <v>1.0249999999999999</v>
      </c>
      <c r="D122" s="35" t="s">
        <v>64</v>
      </c>
      <c r="E122" s="159" t="s">
        <v>104</v>
      </c>
      <c r="F122" s="200">
        <f t="shared" si="15"/>
        <v>1587588</v>
      </c>
      <c r="G122" s="227">
        <v>165.39000000000001</v>
      </c>
      <c r="H122" s="430">
        <f t="shared" si="10"/>
        <v>9599.0567748957001</v>
      </c>
      <c r="I122" s="198">
        <v>2.5000000000000001E-2</v>
      </c>
      <c r="J122" s="270"/>
      <c r="K122" s="219">
        <v>1</v>
      </c>
      <c r="L122" s="196">
        <f t="shared" si="13"/>
        <v>1.0249999999999999</v>
      </c>
      <c r="M122" s="219"/>
      <c r="N122" t="str">
        <f t="shared" si="14"/>
        <v>2</v>
      </c>
      <c r="O122" s="197"/>
      <c r="P122" s="340"/>
      <c r="Q122" s="282"/>
      <c r="R122" s="30"/>
      <c r="T122" s="30"/>
      <c r="U122" s="198"/>
    </row>
    <row r="123" spans="1:21" ht="12.75" hidden="1">
      <c r="A123" s="218"/>
      <c r="B123" s="428">
        <v>1203</v>
      </c>
      <c r="C123" s="199">
        <f t="shared" si="8"/>
        <v>1.0900000000000001</v>
      </c>
      <c r="D123" s="35" t="s">
        <v>48</v>
      </c>
      <c r="E123" s="159" t="s">
        <v>104</v>
      </c>
      <c r="F123" s="200">
        <f t="shared" si="15"/>
        <v>1796954</v>
      </c>
      <c r="G123" s="227">
        <v>195.57000000000002</v>
      </c>
      <c r="H123" s="430">
        <f t="shared" si="10"/>
        <v>9188.2906376233568</v>
      </c>
      <c r="I123" s="198">
        <v>0.09</v>
      </c>
      <c r="J123" s="270"/>
      <c r="K123" s="219">
        <v>1</v>
      </c>
      <c r="L123" s="196">
        <f t="shared" si="13"/>
        <v>1.0900000000000001</v>
      </c>
      <c r="M123" s="219"/>
      <c r="N123" t="str">
        <f t="shared" si="14"/>
        <v>3</v>
      </c>
      <c r="O123" s="197"/>
      <c r="P123" s="340"/>
      <c r="Q123" s="282"/>
      <c r="R123" s="30"/>
      <c r="T123" s="30"/>
      <c r="U123" s="198"/>
    </row>
    <row r="124" spans="1:21" ht="12.75" hidden="1">
      <c r="A124" s="218"/>
      <c r="B124" s="428">
        <v>1204</v>
      </c>
      <c r="C124" s="199">
        <f t="shared" si="8"/>
        <v>1</v>
      </c>
      <c r="D124" s="35" t="s">
        <v>67</v>
      </c>
      <c r="E124" s="159" t="s">
        <v>104</v>
      </c>
      <c r="F124" s="200">
        <f t="shared" si="15"/>
        <v>1306760</v>
      </c>
      <c r="G124" s="227">
        <v>137.58000000000001</v>
      </c>
      <c r="H124" s="430">
        <f t="shared" si="10"/>
        <v>9498.1828754179369</v>
      </c>
      <c r="I124" s="198"/>
      <c r="J124" s="270"/>
      <c r="K124" s="219">
        <v>1</v>
      </c>
      <c r="L124" s="196">
        <f t="shared" si="13"/>
        <v>1</v>
      </c>
      <c r="M124" s="219"/>
      <c r="N124" t="str">
        <f t="shared" si="14"/>
        <v>4</v>
      </c>
      <c r="O124" s="197"/>
      <c r="P124" s="340"/>
      <c r="Q124" s="282"/>
      <c r="R124" s="30"/>
      <c r="T124" s="30"/>
      <c r="U124" s="198"/>
    </row>
    <row r="125" spans="1:21" ht="12.75" hidden="1">
      <c r="A125" s="218"/>
      <c r="B125" s="428">
        <v>1301</v>
      </c>
      <c r="C125" s="199">
        <f t="shared" si="8"/>
        <v>1</v>
      </c>
      <c r="D125" s="35" t="s">
        <v>70</v>
      </c>
      <c r="E125" s="159" t="s">
        <v>104</v>
      </c>
      <c r="F125" s="200">
        <f t="shared" si="15"/>
        <v>1564355</v>
      </c>
      <c r="G125" s="227">
        <v>165.39000000000001</v>
      </c>
      <c r="H125" s="430">
        <f t="shared" si="10"/>
        <v>9458.582743817642</v>
      </c>
      <c r="I125" s="198"/>
      <c r="J125" s="270"/>
      <c r="K125" s="219">
        <v>1</v>
      </c>
      <c r="L125" s="196">
        <f t="shared" si="13"/>
        <v>1</v>
      </c>
      <c r="M125" s="219"/>
      <c r="N125" t="str">
        <f t="shared" si="14"/>
        <v>1</v>
      </c>
      <c r="O125" s="197"/>
      <c r="P125" s="340"/>
      <c r="Q125" s="282"/>
      <c r="R125" s="30"/>
      <c r="T125" s="30"/>
      <c r="U125" s="198"/>
    </row>
    <row r="126" spans="1:21" ht="12.75" hidden="1">
      <c r="A126" s="218"/>
      <c r="B126" s="428">
        <v>1302</v>
      </c>
      <c r="C126" s="199">
        <f t="shared" si="8"/>
        <v>1.0249999999999999</v>
      </c>
      <c r="D126" s="35" t="s">
        <v>64</v>
      </c>
      <c r="E126" s="159" t="s">
        <v>104</v>
      </c>
      <c r="F126" s="200">
        <f t="shared" si="15"/>
        <v>1587588</v>
      </c>
      <c r="G126" s="227">
        <v>165.39000000000001</v>
      </c>
      <c r="H126" s="430">
        <f t="shared" si="10"/>
        <v>9599.0567748957001</v>
      </c>
      <c r="I126" s="198">
        <v>2.5000000000000001E-2</v>
      </c>
      <c r="J126" s="270"/>
      <c r="K126" s="219">
        <v>1</v>
      </c>
      <c r="L126" s="196">
        <f t="shared" si="13"/>
        <v>1.0249999999999999</v>
      </c>
      <c r="M126" s="219"/>
      <c r="N126" t="str">
        <f t="shared" si="14"/>
        <v>2</v>
      </c>
      <c r="O126" s="197"/>
      <c r="P126" s="340"/>
      <c r="Q126" s="282"/>
      <c r="R126" s="30"/>
      <c r="T126" s="30"/>
      <c r="U126" s="198"/>
    </row>
    <row r="127" spans="1:21" ht="12.75" hidden="1">
      <c r="A127" s="218"/>
      <c r="B127" s="428">
        <v>1303</v>
      </c>
      <c r="C127" s="199">
        <f t="shared" si="8"/>
        <v>1</v>
      </c>
      <c r="D127" s="35" t="s">
        <v>59</v>
      </c>
      <c r="E127" s="159" t="s">
        <v>104</v>
      </c>
      <c r="F127" s="200">
        <f t="shared" si="15"/>
        <v>1277482</v>
      </c>
      <c r="G127" s="227">
        <v>137.58000000000001</v>
      </c>
      <c r="H127" s="430">
        <f t="shared" si="10"/>
        <v>9285.3757813635693</v>
      </c>
      <c r="I127" s="364"/>
      <c r="J127" s="270"/>
      <c r="K127" s="219">
        <v>1</v>
      </c>
      <c r="L127" s="196">
        <f t="shared" si="13"/>
        <v>1</v>
      </c>
      <c r="M127" s="219"/>
      <c r="N127" t="str">
        <f t="shared" si="14"/>
        <v>3</v>
      </c>
      <c r="O127" s="197"/>
      <c r="P127" s="340"/>
      <c r="Q127" s="282"/>
      <c r="R127" s="30"/>
      <c r="T127" s="30"/>
      <c r="U127" s="198"/>
    </row>
    <row r="128" spans="1:21" ht="12.75" hidden="1">
      <c r="A128" s="218"/>
      <c r="B128" s="428">
        <v>1304</v>
      </c>
      <c r="C128" s="199">
        <f t="shared" si="8"/>
        <v>1</v>
      </c>
      <c r="D128" s="35" t="s">
        <v>67</v>
      </c>
      <c r="E128" s="159" t="s">
        <v>104</v>
      </c>
      <c r="F128" s="200">
        <f t="shared" si="15"/>
        <v>1306760</v>
      </c>
      <c r="G128" s="227">
        <v>137.58000000000001</v>
      </c>
      <c r="H128" s="430">
        <f t="shared" si="10"/>
        <v>9498.1828754179369</v>
      </c>
      <c r="I128" s="198"/>
      <c r="J128" s="270"/>
      <c r="K128" s="219">
        <v>1</v>
      </c>
      <c r="L128" s="196">
        <f t="shared" si="13"/>
        <v>1</v>
      </c>
      <c r="M128" s="219"/>
      <c r="N128" t="str">
        <f t="shared" si="14"/>
        <v>4</v>
      </c>
      <c r="O128" s="197"/>
      <c r="P128" s="340"/>
      <c r="Q128" s="282"/>
      <c r="R128" s="30"/>
      <c r="T128" s="30"/>
      <c r="U128" s="198"/>
    </row>
    <row r="129" spans="1:21" ht="12.75">
      <c r="A129" s="218" t="s">
        <v>108</v>
      </c>
      <c r="B129" s="428">
        <v>1401</v>
      </c>
      <c r="C129" s="199">
        <f t="shared" si="8"/>
        <v>1.03</v>
      </c>
      <c r="D129" s="35" t="s">
        <v>70</v>
      </c>
      <c r="E129" s="159" t="s">
        <v>105</v>
      </c>
      <c r="F129" s="200">
        <f t="shared" si="15"/>
        <v>1611286</v>
      </c>
      <c r="G129" s="227">
        <v>165.39000000000001</v>
      </c>
      <c r="H129" s="430">
        <f t="shared" si="10"/>
        <v>9742.342342342341</v>
      </c>
      <c r="I129" s="198">
        <v>0.03</v>
      </c>
      <c r="J129" s="270"/>
      <c r="K129" s="219">
        <v>1</v>
      </c>
      <c r="L129" s="196">
        <f t="shared" si="13"/>
        <v>1.03</v>
      </c>
      <c r="M129" s="219"/>
      <c r="N129" t="str">
        <f t="shared" si="14"/>
        <v>1</v>
      </c>
      <c r="O129" s="197"/>
      <c r="P129" s="340"/>
      <c r="Q129" s="282"/>
      <c r="R129" s="30"/>
      <c r="T129" s="30"/>
      <c r="U129" s="198"/>
    </row>
    <row r="130" spans="1:21" ht="12.75" hidden="1">
      <c r="A130" s="218"/>
      <c r="B130" s="428">
        <v>1402</v>
      </c>
      <c r="C130" s="199">
        <f t="shared" si="8"/>
        <v>1</v>
      </c>
      <c r="D130" s="35" t="s">
        <v>64</v>
      </c>
      <c r="E130" s="159" t="s">
        <v>104</v>
      </c>
      <c r="F130" s="200">
        <f t="shared" si="15"/>
        <v>1548867</v>
      </c>
      <c r="G130" s="227">
        <v>165.39000000000001</v>
      </c>
      <c r="H130" s="430">
        <f t="shared" si="10"/>
        <v>9364.937420642118</v>
      </c>
      <c r="I130" s="198"/>
      <c r="J130" s="270"/>
      <c r="K130" s="219">
        <v>1</v>
      </c>
      <c r="L130" s="196">
        <f t="shared" si="13"/>
        <v>1</v>
      </c>
      <c r="M130" s="219"/>
      <c r="N130" t="str">
        <f t="shared" si="14"/>
        <v>2</v>
      </c>
      <c r="O130" s="197"/>
      <c r="P130" s="340"/>
      <c r="Q130" s="282"/>
      <c r="R130" s="30"/>
      <c r="T130" s="30"/>
      <c r="U130" s="198"/>
    </row>
    <row r="131" spans="1:21" ht="12.75">
      <c r="A131" s="218"/>
      <c r="B131" s="428">
        <v>1403</v>
      </c>
      <c r="C131" s="199">
        <f t="shared" si="8"/>
        <v>1</v>
      </c>
      <c r="D131" s="35" t="s">
        <v>59</v>
      </c>
      <c r="E131" s="159" t="s">
        <v>105</v>
      </c>
      <c r="F131" s="200">
        <f t="shared" si="15"/>
        <v>1317409</v>
      </c>
      <c r="G131" s="227">
        <v>141.88</v>
      </c>
      <c r="H131" s="430">
        <f t="shared" si="10"/>
        <v>9285.374964758952</v>
      </c>
      <c r="I131" s="198"/>
      <c r="J131" s="270"/>
      <c r="K131" s="219">
        <v>1</v>
      </c>
      <c r="L131" s="196">
        <f t="shared" si="13"/>
        <v>1</v>
      </c>
      <c r="M131" s="219"/>
      <c r="N131" t="str">
        <f t="shared" si="14"/>
        <v>3</v>
      </c>
      <c r="O131" s="197"/>
      <c r="P131" s="340"/>
      <c r="Q131" s="282"/>
      <c r="R131" s="30"/>
      <c r="T131" s="30"/>
      <c r="U131" s="198"/>
    </row>
    <row r="132" spans="1:21" ht="12.75" hidden="1">
      <c r="A132" s="218"/>
      <c r="B132" s="428">
        <v>1404</v>
      </c>
      <c r="C132" s="199">
        <f t="shared" si="8"/>
        <v>1</v>
      </c>
      <c r="D132" s="35" t="s">
        <v>67</v>
      </c>
      <c r="E132" s="159" t="s">
        <v>104</v>
      </c>
      <c r="F132" s="200">
        <f t="shared" si="15"/>
        <v>1306760</v>
      </c>
      <c r="G132" s="227">
        <v>137.58000000000001</v>
      </c>
      <c r="H132" s="430">
        <f t="shared" si="10"/>
        <v>9498.1828754179369</v>
      </c>
      <c r="I132" s="198"/>
      <c r="J132" s="270"/>
      <c r="K132" s="219">
        <v>1</v>
      </c>
      <c r="L132" s="196">
        <f t="shared" si="13"/>
        <v>1</v>
      </c>
      <c r="M132" s="219"/>
      <c r="N132" t="str">
        <f t="shared" si="14"/>
        <v>4</v>
      </c>
      <c r="O132" s="197"/>
      <c r="P132" s="340"/>
      <c r="Q132" s="282"/>
      <c r="R132" s="30"/>
      <c r="T132" s="30"/>
      <c r="U132" s="198"/>
    </row>
    <row r="133" spans="1:21" ht="12.75" hidden="1">
      <c r="A133" s="218"/>
      <c r="B133" s="428">
        <v>1501</v>
      </c>
      <c r="C133" s="199">
        <f t="shared" si="8"/>
        <v>1</v>
      </c>
      <c r="D133" s="35" t="s">
        <v>70</v>
      </c>
      <c r="E133" s="159" t="s">
        <v>104</v>
      </c>
      <c r="F133" s="200">
        <f t="shared" si="15"/>
        <v>1564355</v>
      </c>
      <c r="G133" s="227">
        <v>165.39000000000001</v>
      </c>
      <c r="H133" s="430">
        <f t="shared" si="10"/>
        <v>9458.582743817642</v>
      </c>
      <c r="I133" s="198"/>
      <c r="J133" s="270"/>
      <c r="K133" s="219">
        <v>1</v>
      </c>
      <c r="L133" s="196">
        <f t="shared" si="13"/>
        <v>1</v>
      </c>
      <c r="M133" s="219"/>
      <c r="N133" t="str">
        <f t="shared" si="14"/>
        <v>1</v>
      </c>
      <c r="O133" s="197"/>
      <c r="P133" s="340"/>
      <c r="Q133" s="282"/>
      <c r="R133" s="30"/>
      <c r="T133" s="30"/>
      <c r="U133" s="198"/>
    </row>
    <row r="134" spans="1:21" ht="12.75" hidden="1">
      <c r="A134" s="218"/>
      <c r="B134" s="428">
        <v>1502</v>
      </c>
      <c r="C134" s="199">
        <f t="shared" si="8"/>
        <v>1.0249999999999999</v>
      </c>
      <c r="D134" s="35" t="s">
        <v>64</v>
      </c>
      <c r="E134" s="363" t="s">
        <v>104</v>
      </c>
      <c r="F134" s="200">
        <f t="shared" si="15"/>
        <v>1632992</v>
      </c>
      <c r="G134" s="227">
        <v>170.12</v>
      </c>
      <c r="H134" s="430">
        <f t="shared" si="10"/>
        <v>9599.0594874206436</v>
      </c>
      <c r="I134" s="198">
        <v>2.5000000000000001E-2</v>
      </c>
      <c r="J134" s="270"/>
      <c r="K134" s="219">
        <v>1</v>
      </c>
      <c r="L134" s="196">
        <f t="shared" si="13"/>
        <v>1.0249999999999999</v>
      </c>
      <c r="M134" s="219"/>
      <c r="N134" t="str">
        <f t="shared" si="14"/>
        <v>2</v>
      </c>
      <c r="O134" s="197"/>
      <c r="P134" s="340"/>
      <c r="Q134" s="282"/>
      <c r="R134" s="30"/>
      <c r="T134" s="30"/>
      <c r="U134" s="198"/>
    </row>
    <row r="135" spans="1:21" ht="12.75">
      <c r="A135" s="218"/>
      <c r="B135" s="428">
        <v>1503</v>
      </c>
      <c r="C135" s="199">
        <f t="shared" si="8"/>
        <v>1</v>
      </c>
      <c r="D135" s="35" t="s">
        <v>59</v>
      </c>
      <c r="E135" s="159" t="s">
        <v>105</v>
      </c>
      <c r="F135" s="200">
        <f t="shared" si="15"/>
        <v>1277482</v>
      </c>
      <c r="G135" s="227">
        <v>137.58000000000001</v>
      </c>
      <c r="H135" s="430">
        <f t="shared" si="10"/>
        <v>9285.3757813635693</v>
      </c>
      <c r="I135" s="198"/>
      <c r="J135" s="270"/>
      <c r="K135" s="219">
        <v>1</v>
      </c>
      <c r="L135" s="196">
        <f t="shared" si="13"/>
        <v>1</v>
      </c>
      <c r="M135" s="219"/>
      <c r="N135" t="str">
        <f t="shared" si="14"/>
        <v>3</v>
      </c>
      <c r="O135" s="197"/>
      <c r="P135" s="340"/>
      <c r="Q135" s="282"/>
      <c r="R135" s="30"/>
      <c r="T135" s="30"/>
      <c r="U135" s="198"/>
    </row>
    <row r="136" spans="1:21" ht="12.75">
      <c r="A136" s="218"/>
      <c r="B136" s="428">
        <v>1504</v>
      </c>
      <c r="C136" s="199">
        <f t="shared" si="8"/>
        <v>1</v>
      </c>
      <c r="D136" s="35" t="s">
        <v>67</v>
      </c>
      <c r="E136" s="159" t="s">
        <v>105</v>
      </c>
      <c r="F136" s="200">
        <f t="shared" si="15"/>
        <v>1671016</v>
      </c>
      <c r="G136" s="227">
        <v>175.93</v>
      </c>
      <c r="H136" s="430">
        <f t="shared" si="10"/>
        <v>9498.1867788324889</v>
      </c>
      <c r="I136" s="198"/>
      <c r="J136" s="270"/>
      <c r="K136" s="219">
        <v>1</v>
      </c>
      <c r="L136" s="196">
        <f t="shared" si="13"/>
        <v>1</v>
      </c>
      <c r="M136" s="219"/>
      <c r="N136" t="str">
        <f t="shared" si="14"/>
        <v>4</v>
      </c>
      <c r="O136" s="197"/>
      <c r="P136" s="340"/>
      <c r="Q136" s="282"/>
      <c r="R136" s="30"/>
      <c r="T136" s="30"/>
      <c r="U136" s="198"/>
    </row>
    <row r="137" spans="1:21" ht="12.75" hidden="1">
      <c r="A137" s="218"/>
      <c r="B137" s="428">
        <v>1601</v>
      </c>
      <c r="C137" s="199">
        <f t="shared" si="8"/>
        <v>1</v>
      </c>
      <c r="D137" s="35" t="s">
        <v>70</v>
      </c>
      <c r="E137" s="159" t="s">
        <v>104</v>
      </c>
      <c r="F137" s="200">
        <f t="shared" si="15"/>
        <v>1603987</v>
      </c>
      <c r="G137" s="227">
        <v>169.58</v>
      </c>
      <c r="H137" s="430">
        <f t="shared" si="10"/>
        <v>9458.585918150724</v>
      </c>
      <c r="I137" s="198"/>
      <c r="J137" s="270"/>
      <c r="K137" s="219">
        <v>1</v>
      </c>
      <c r="L137" s="196">
        <f t="shared" si="13"/>
        <v>1</v>
      </c>
      <c r="M137" s="219"/>
      <c r="N137" t="str">
        <f t="shared" si="14"/>
        <v>1</v>
      </c>
      <c r="O137" s="197"/>
      <c r="P137" s="340"/>
      <c r="Q137" s="282"/>
      <c r="R137" s="30"/>
      <c r="T137" s="30"/>
      <c r="U137" s="198"/>
    </row>
    <row r="138" spans="1:21" ht="12.75" hidden="1">
      <c r="A138" s="218"/>
      <c r="B138" s="428">
        <v>1602</v>
      </c>
      <c r="C138" s="199">
        <f t="shared" si="8"/>
        <v>1.0249999999999999</v>
      </c>
      <c r="D138" s="35" t="s">
        <v>64</v>
      </c>
      <c r="E138" s="159" t="s">
        <v>104</v>
      </c>
      <c r="F138" s="200">
        <f t="shared" si="15"/>
        <v>1587588</v>
      </c>
      <c r="G138" s="227">
        <v>165.39000000000001</v>
      </c>
      <c r="H138" s="430">
        <f t="shared" si="10"/>
        <v>9599.0567748957001</v>
      </c>
      <c r="I138" s="198">
        <v>2.5000000000000001E-2</v>
      </c>
      <c r="J138" s="270"/>
      <c r="K138" s="219">
        <v>1</v>
      </c>
      <c r="L138" s="196">
        <f t="shared" si="13"/>
        <v>1.0249999999999999</v>
      </c>
      <c r="M138" s="219"/>
      <c r="N138" t="str">
        <f t="shared" si="14"/>
        <v>2</v>
      </c>
      <c r="O138" s="197"/>
      <c r="P138" s="340"/>
      <c r="Q138" s="282"/>
      <c r="R138" s="30"/>
      <c r="T138" s="30"/>
      <c r="U138" s="198"/>
    </row>
    <row r="139" spans="1:21" ht="12.75" hidden="1">
      <c r="A139" s="218"/>
      <c r="B139" s="428">
        <v>1603</v>
      </c>
      <c r="C139" s="199">
        <f t="shared" si="8"/>
        <v>1</v>
      </c>
      <c r="D139" s="35" t="s">
        <v>59</v>
      </c>
      <c r="E139" s="159" t="s">
        <v>104</v>
      </c>
      <c r="F139" s="200">
        <f t="shared" si="15"/>
        <v>1277482</v>
      </c>
      <c r="G139" s="227">
        <v>137.58000000000001</v>
      </c>
      <c r="H139" s="430">
        <f t="shared" si="10"/>
        <v>9285.3757813635693</v>
      </c>
      <c r="I139" s="198"/>
      <c r="J139" s="270"/>
      <c r="K139" s="219">
        <v>1</v>
      </c>
      <c r="L139" s="196">
        <f t="shared" si="13"/>
        <v>1</v>
      </c>
      <c r="M139" s="219"/>
      <c r="N139" t="str">
        <f t="shared" si="14"/>
        <v>3</v>
      </c>
      <c r="O139" s="197"/>
      <c r="P139" s="340"/>
      <c r="Q139" s="282"/>
      <c r="R139" s="30"/>
      <c r="T139" s="30"/>
      <c r="U139" s="198"/>
    </row>
    <row r="140" spans="1:21" ht="12.75">
      <c r="A140" s="218"/>
      <c r="B140" s="428">
        <v>1604</v>
      </c>
      <c r="C140" s="199">
        <f t="shared" si="8"/>
        <v>1</v>
      </c>
      <c r="D140" s="35" t="s">
        <v>67</v>
      </c>
      <c r="E140" s="159" t="s">
        <v>105</v>
      </c>
      <c r="F140" s="200">
        <f t="shared" si="15"/>
        <v>1669781</v>
      </c>
      <c r="G140" s="227">
        <v>175.8</v>
      </c>
      <c r="H140" s="430">
        <f t="shared" si="10"/>
        <v>9498.1854379977249</v>
      </c>
      <c r="I140" s="198"/>
      <c r="J140" s="270"/>
      <c r="K140" s="219">
        <v>1</v>
      </c>
      <c r="L140" s="196">
        <f t="shared" si="13"/>
        <v>1</v>
      </c>
      <c r="M140" s="219"/>
      <c r="N140" t="str">
        <f t="shared" si="14"/>
        <v>4</v>
      </c>
      <c r="O140" s="197"/>
      <c r="P140" s="340"/>
      <c r="Q140" s="282"/>
      <c r="R140" s="30"/>
      <c r="T140" s="30"/>
      <c r="U140" s="198"/>
    </row>
    <row r="141" spans="1:21" ht="12.75" hidden="1">
      <c r="A141" s="218"/>
      <c r="B141" s="428">
        <v>1701</v>
      </c>
      <c r="C141" s="199">
        <f t="shared" si="8"/>
        <v>1</v>
      </c>
      <c r="D141" s="35" t="s">
        <v>70</v>
      </c>
      <c r="E141" s="159" t="s">
        <v>104</v>
      </c>
      <c r="F141" s="200">
        <f t="shared" si="15"/>
        <v>1603987</v>
      </c>
      <c r="G141" s="227">
        <v>169.58</v>
      </c>
      <c r="H141" s="430">
        <f t="shared" si="10"/>
        <v>9458.585918150724</v>
      </c>
      <c r="I141" s="198"/>
      <c r="J141" s="270"/>
      <c r="K141" s="219">
        <v>1</v>
      </c>
      <c r="L141" s="196">
        <f t="shared" si="13"/>
        <v>1</v>
      </c>
      <c r="M141" s="219"/>
      <c r="N141" t="str">
        <f t="shared" si="14"/>
        <v>1</v>
      </c>
      <c r="O141" s="197"/>
      <c r="P141" s="340"/>
      <c r="Q141" s="282"/>
      <c r="R141" s="30"/>
      <c r="T141" s="30"/>
      <c r="U141" s="198"/>
    </row>
    <row r="142" spans="1:21" ht="12.75" hidden="1">
      <c r="A142" s="218"/>
      <c r="B142" s="428">
        <v>1702</v>
      </c>
      <c r="C142" s="199">
        <f t="shared" si="8"/>
        <v>1.0249999999999999</v>
      </c>
      <c r="D142" s="35" t="s">
        <v>64</v>
      </c>
      <c r="E142" s="159" t="s">
        <v>104</v>
      </c>
      <c r="F142" s="200">
        <f t="shared" si="15"/>
        <v>1629152</v>
      </c>
      <c r="G142" s="227">
        <v>169.72</v>
      </c>
      <c r="H142" s="430">
        <f t="shared" si="10"/>
        <v>9599.0572707989631</v>
      </c>
      <c r="I142" s="198">
        <v>2.5000000000000001E-2</v>
      </c>
      <c r="J142" s="270"/>
      <c r="K142" s="219">
        <v>1</v>
      </c>
      <c r="L142" s="196">
        <f t="shared" si="13"/>
        <v>1.0249999999999999</v>
      </c>
      <c r="M142" s="219"/>
      <c r="N142" t="str">
        <f t="shared" si="14"/>
        <v>2</v>
      </c>
      <c r="O142" s="197"/>
      <c r="P142" s="340"/>
      <c r="Q142" s="282"/>
      <c r="R142" s="30"/>
      <c r="T142" s="30"/>
      <c r="U142" s="198"/>
    </row>
    <row r="143" spans="1:21" ht="12.75">
      <c r="A143" s="218"/>
      <c r="B143" s="428">
        <v>1703</v>
      </c>
      <c r="C143" s="199">
        <f t="shared" si="8"/>
        <v>1</v>
      </c>
      <c r="D143" s="35" t="s">
        <v>59</v>
      </c>
      <c r="E143" s="159" t="s">
        <v>105</v>
      </c>
      <c r="F143" s="200">
        <f t="shared" si="15"/>
        <v>1277482</v>
      </c>
      <c r="G143" s="227">
        <v>137.58000000000001</v>
      </c>
      <c r="H143" s="430">
        <f t="shared" si="10"/>
        <v>9285.3757813635693</v>
      </c>
      <c r="I143" s="198"/>
      <c r="J143" s="270"/>
      <c r="K143" s="219">
        <v>1</v>
      </c>
      <c r="L143" s="196">
        <f t="shared" si="13"/>
        <v>1</v>
      </c>
      <c r="M143" s="219"/>
      <c r="N143" t="str">
        <f t="shared" si="14"/>
        <v>3</v>
      </c>
      <c r="O143" s="197"/>
      <c r="P143" s="340"/>
      <c r="Q143" s="282"/>
      <c r="R143" s="30"/>
      <c r="T143" s="30"/>
      <c r="U143" s="198"/>
    </row>
    <row r="144" spans="1:21" ht="12.75">
      <c r="A144" s="218"/>
      <c r="B144" s="428">
        <v>1704</v>
      </c>
      <c r="C144" s="199">
        <f t="shared" si="8"/>
        <v>1</v>
      </c>
      <c r="D144" s="35" t="s">
        <v>67</v>
      </c>
      <c r="E144" s="363" t="s">
        <v>105</v>
      </c>
      <c r="F144" s="200">
        <f t="shared" si="15"/>
        <v>1669781</v>
      </c>
      <c r="G144" s="227">
        <v>175.8</v>
      </c>
      <c r="H144" s="430">
        <f t="shared" si="10"/>
        <v>9498.1854379977249</v>
      </c>
      <c r="I144" s="198"/>
      <c r="J144" s="270"/>
      <c r="K144" s="219">
        <v>1</v>
      </c>
      <c r="L144" s="196">
        <f t="shared" si="13"/>
        <v>1</v>
      </c>
      <c r="M144" s="219"/>
      <c r="N144" t="str">
        <f t="shared" si="14"/>
        <v>4</v>
      </c>
      <c r="O144" s="197"/>
      <c r="P144" s="340"/>
      <c r="Q144" s="282"/>
      <c r="R144" s="30"/>
      <c r="T144" s="30"/>
      <c r="U144" s="198"/>
    </row>
    <row r="145" spans="1:21" ht="12.75" hidden="1">
      <c r="A145" s="218"/>
      <c r="B145" s="428">
        <v>1801</v>
      </c>
      <c r="C145" s="199">
        <f t="shared" si="8"/>
        <v>1</v>
      </c>
      <c r="D145" s="35" t="s">
        <v>70</v>
      </c>
      <c r="E145" s="159" t="s">
        <v>104</v>
      </c>
      <c r="F145" s="200">
        <f t="shared" si="15"/>
        <v>1564355</v>
      </c>
      <c r="G145" s="227">
        <v>165.39000000000001</v>
      </c>
      <c r="H145" s="430">
        <f t="shared" si="10"/>
        <v>9458.582743817642</v>
      </c>
      <c r="I145" s="198"/>
      <c r="J145" s="270"/>
      <c r="K145" s="219">
        <v>1</v>
      </c>
      <c r="L145" s="196">
        <f t="shared" si="13"/>
        <v>1</v>
      </c>
      <c r="M145" s="219"/>
      <c r="N145" t="str">
        <f t="shared" si="14"/>
        <v>1</v>
      </c>
      <c r="O145" s="197"/>
      <c r="P145" s="340"/>
      <c r="Q145" s="282"/>
      <c r="R145" s="30"/>
      <c r="T145" s="30"/>
      <c r="U145" s="198"/>
    </row>
    <row r="146" spans="1:21" ht="12.75" hidden="1">
      <c r="A146" s="218"/>
      <c r="B146" s="428">
        <v>1802</v>
      </c>
      <c r="C146" s="199">
        <f t="shared" si="8"/>
        <v>1</v>
      </c>
      <c r="D146" s="35" t="s">
        <v>64</v>
      </c>
      <c r="E146" s="159" t="s">
        <v>104</v>
      </c>
      <c r="F146" s="200">
        <f t="shared" si="15"/>
        <v>1548867</v>
      </c>
      <c r="G146" s="227">
        <v>165.39000000000001</v>
      </c>
      <c r="H146" s="430">
        <f t="shared" si="10"/>
        <v>9364.937420642118</v>
      </c>
      <c r="I146" s="198"/>
      <c r="J146" s="270"/>
      <c r="K146" s="219">
        <v>1</v>
      </c>
      <c r="L146" s="196">
        <f t="shared" si="13"/>
        <v>1</v>
      </c>
      <c r="M146" s="219"/>
      <c r="N146" t="str">
        <f t="shared" si="14"/>
        <v>2</v>
      </c>
      <c r="O146" s="197"/>
      <c r="P146" s="340"/>
      <c r="Q146" s="282"/>
      <c r="R146" s="30"/>
      <c r="T146" s="30"/>
      <c r="U146" s="198"/>
    </row>
    <row r="147" spans="1:21" ht="12.75">
      <c r="A147" s="218" t="s">
        <v>109</v>
      </c>
      <c r="B147" s="428">
        <v>1803</v>
      </c>
      <c r="C147" s="199">
        <f t="shared" si="8"/>
        <v>1</v>
      </c>
      <c r="D147" s="35" t="s">
        <v>59</v>
      </c>
      <c r="E147" s="363" t="s">
        <v>105</v>
      </c>
      <c r="F147" s="200">
        <f t="shared" si="15"/>
        <v>1277482</v>
      </c>
      <c r="G147" s="227">
        <v>137.58000000000001</v>
      </c>
      <c r="H147" s="430">
        <f t="shared" si="10"/>
        <v>9285.3757813635693</v>
      </c>
      <c r="I147" s="419"/>
      <c r="J147" s="270"/>
      <c r="K147" s="219">
        <v>1</v>
      </c>
      <c r="L147" s="196">
        <f t="shared" si="13"/>
        <v>1</v>
      </c>
      <c r="M147" s="219"/>
      <c r="N147" t="str">
        <f t="shared" si="14"/>
        <v>3</v>
      </c>
      <c r="O147" s="197"/>
      <c r="P147" s="340"/>
      <c r="Q147" s="282"/>
      <c r="R147" s="30"/>
      <c r="T147" s="30"/>
      <c r="U147" s="198"/>
    </row>
    <row r="148" spans="1:21" ht="12.75" hidden="1">
      <c r="A148" s="218"/>
      <c r="B148" s="428">
        <v>1804</v>
      </c>
      <c r="C148" s="199">
        <f t="shared" si="8"/>
        <v>1.0900000000000001</v>
      </c>
      <c r="D148" s="35" t="s">
        <v>49</v>
      </c>
      <c r="E148" s="159" t="s">
        <v>104</v>
      </c>
      <c r="F148" s="200">
        <f t="shared" si="15"/>
        <v>1751173</v>
      </c>
      <c r="G148" s="227">
        <v>186.79000000000002</v>
      </c>
      <c r="H148" s="430">
        <f t="shared" si="10"/>
        <v>9375.0896728946936</v>
      </c>
      <c r="I148" s="198">
        <v>0.09</v>
      </c>
      <c r="J148" s="270"/>
      <c r="K148" s="219">
        <v>1</v>
      </c>
      <c r="L148" s="196">
        <f t="shared" si="13"/>
        <v>1.0900000000000001</v>
      </c>
      <c r="M148" s="219"/>
      <c r="N148" t="str">
        <f t="shared" si="14"/>
        <v>4</v>
      </c>
      <c r="O148" s="197"/>
      <c r="P148" s="340"/>
      <c r="Q148" s="282"/>
      <c r="R148" s="30"/>
      <c r="T148" s="30"/>
      <c r="U148" s="198"/>
    </row>
    <row r="149" spans="1:21" ht="12.75" hidden="1">
      <c r="A149" s="218"/>
      <c r="B149" s="428">
        <v>1901</v>
      </c>
      <c r="C149" s="199">
        <f t="shared" si="8"/>
        <v>1</v>
      </c>
      <c r="D149" s="35" t="s">
        <v>70</v>
      </c>
      <c r="E149" s="159" t="s">
        <v>104</v>
      </c>
      <c r="F149" s="200">
        <f t="shared" si="15"/>
        <v>1564355</v>
      </c>
      <c r="G149" s="227">
        <v>165.39000000000001</v>
      </c>
      <c r="H149" s="430">
        <f t="shared" si="10"/>
        <v>9458.582743817642</v>
      </c>
      <c r="I149" s="198"/>
      <c r="J149" s="270"/>
      <c r="K149" s="219">
        <v>1</v>
      </c>
      <c r="L149" s="196">
        <f t="shared" si="13"/>
        <v>1</v>
      </c>
      <c r="M149" s="219"/>
      <c r="N149" t="str">
        <f t="shared" si="14"/>
        <v>1</v>
      </c>
      <c r="O149" s="197"/>
      <c r="P149" s="340"/>
      <c r="Q149" s="282"/>
      <c r="R149" s="30"/>
      <c r="T149" s="30"/>
      <c r="U149" s="198"/>
    </row>
    <row r="150" spans="1:21" ht="12.75" hidden="1">
      <c r="A150" s="218"/>
      <c r="B150" s="428">
        <v>1902</v>
      </c>
      <c r="C150" s="199">
        <f t="shared" si="8"/>
        <v>1</v>
      </c>
      <c r="D150" s="35" t="s">
        <v>64</v>
      </c>
      <c r="E150" s="159" t="s">
        <v>104</v>
      </c>
      <c r="F150" s="200">
        <f t="shared" si="15"/>
        <v>2101117</v>
      </c>
      <c r="G150" s="398">
        <v>224.36</v>
      </c>
      <c r="H150" s="430">
        <f t="shared" si="10"/>
        <v>9364.9358174362624</v>
      </c>
      <c r="I150" s="198"/>
      <c r="J150" s="270"/>
      <c r="K150" s="219">
        <v>1</v>
      </c>
      <c r="L150" s="196">
        <f t="shared" si="13"/>
        <v>1</v>
      </c>
      <c r="M150" s="219"/>
      <c r="N150" t="str">
        <f t="shared" si="14"/>
        <v>2</v>
      </c>
      <c r="O150" s="197"/>
      <c r="P150" s="340"/>
      <c r="Q150" s="282"/>
      <c r="R150" s="30"/>
      <c r="T150" s="30"/>
      <c r="U150" s="198"/>
    </row>
    <row r="151" spans="1:21" ht="12.75">
      <c r="A151" s="218"/>
      <c r="B151" s="428">
        <v>1903</v>
      </c>
      <c r="C151" s="199">
        <f t="shared" si="8"/>
        <v>1</v>
      </c>
      <c r="D151" s="35" t="s">
        <v>59</v>
      </c>
      <c r="E151" s="159" t="s">
        <v>105</v>
      </c>
      <c r="F151" s="200">
        <f t="shared" si="15"/>
        <v>1277482</v>
      </c>
      <c r="G151" s="227">
        <v>137.58000000000001</v>
      </c>
      <c r="H151" s="430">
        <f t="shared" si="10"/>
        <v>9285.3757813635693</v>
      </c>
      <c r="I151" s="198"/>
      <c r="J151" s="270"/>
      <c r="K151" s="219">
        <v>1</v>
      </c>
      <c r="L151" s="196">
        <f t="shared" si="13"/>
        <v>1</v>
      </c>
      <c r="M151" s="219"/>
      <c r="N151" t="str">
        <f t="shared" si="14"/>
        <v>3</v>
      </c>
      <c r="O151" s="197"/>
      <c r="P151" s="340"/>
      <c r="Q151" s="282"/>
      <c r="R151" s="30"/>
      <c r="T151" s="30"/>
      <c r="U151" s="198"/>
    </row>
    <row r="152" spans="1:21" ht="12.75" hidden="1">
      <c r="A152" s="218"/>
      <c r="B152" s="428">
        <v>1904</v>
      </c>
      <c r="C152" s="199">
        <f t="shared" si="8"/>
        <v>1</v>
      </c>
      <c r="D152" s="35" t="s">
        <v>67</v>
      </c>
      <c r="E152" s="159" t="s">
        <v>104</v>
      </c>
      <c r="F152" s="200">
        <f t="shared" si="15"/>
        <v>1371823</v>
      </c>
      <c r="G152" s="227">
        <v>144.43</v>
      </c>
      <c r="H152" s="430">
        <f t="shared" si="10"/>
        <v>9498.185972443398</v>
      </c>
      <c r="I152" s="198"/>
      <c r="J152" s="270"/>
      <c r="K152" s="219">
        <v>1</v>
      </c>
      <c r="L152" s="196">
        <f t="shared" si="13"/>
        <v>1</v>
      </c>
      <c r="M152" s="219"/>
      <c r="N152" t="str">
        <f t="shared" si="14"/>
        <v>4</v>
      </c>
      <c r="O152" s="197"/>
      <c r="P152" s="340"/>
      <c r="Q152" s="282"/>
      <c r="R152" s="30"/>
      <c r="T152" s="30"/>
      <c r="U152" s="198"/>
    </row>
    <row r="153" spans="1:21" ht="12.75" hidden="1">
      <c r="A153" s="218"/>
      <c r="B153" s="428">
        <v>2001</v>
      </c>
      <c r="C153" s="199">
        <f t="shared" si="8"/>
        <v>1</v>
      </c>
      <c r="D153" s="35" t="s">
        <v>70</v>
      </c>
      <c r="E153" s="159" t="s">
        <v>104</v>
      </c>
      <c r="F153" s="200">
        <f t="shared" ref="F153:F184" si="16">ROUND((VLOOKUP(D153,$B$41:$E$68,4,FALSE)*G153)*C153,0)</f>
        <v>1564355</v>
      </c>
      <c r="G153" s="227">
        <v>165.39000000000001</v>
      </c>
      <c r="H153" s="430">
        <f t="shared" si="10"/>
        <v>9458.582743817642</v>
      </c>
      <c r="I153" s="198"/>
      <c r="J153" s="270"/>
      <c r="K153" s="219">
        <v>1</v>
      </c>
      <c r="L153" s="196">
        <f t="shared" si="13"/>
        <v>1</v>
      </c>
      <c r="M153" s="219"/>
      <c r="N153" t="str">
        <f t="shared" si="14"/>
        <v>1</v>
      </c>
      <c r="O153" s="197"/>
      <c r="P153" s="340"/>
      <c r="Q153" s="282"/>
      <c r="R153" s="30"/>
      <c r="T153" s="30"/>
      <c r="U153" s="198"/>
    </row>
    <row r="154" spans="1:21" ht="12.75">
      <c r="A154" s="218"/>
      <c r="B154" s="428">
        <v>2002</v>
      </c>
      <c r="C154" s="199">
        <f t="shared" si="8"/>
        <v>1.0249999999999999</v>
      </c>
      <c r="D154" s="35" t="s">
        <v>64</v>
      </c>
      <c r="E154" s="363" t="s">
        <v>105</v>
      </c>
      <c r="F154" s="200">
        <f t="shared" si="16"/>
        <v>2153069</v>
      </c>
      <c r="G154" s="227">
        <v>224.3</v>
      </c>
      <c r="H154" s="430">
        <f t="shared" si="10"/>
        <v>9599.0592955862685</v>
      </c>
      <c r="I154" s="198">
        <v>2.5000000000000001E-2</v>
      </c>
      <c r="J154" s="270"/>
      <c r="K154" s="219">
        <v>1</v>
      </c>
      <c r="L154" s="196">
        <f t="shared" si="13"/>
        <v>1.0249999999999999</v>
      </c>
      <c r="M154" s="219"/>
      <c r="N154" t="str">
        <f t="shared" si="14"/>
        <v>2</v>
      </c>
      <c r="O154" s="197"/>
      <c r="P154" s="340"/>
      <c r="Q154" s="282"/>
      <c r="R154" s="30"/>
      <c r="T154" s="30"/>
      <c r="U154" s="198"/>
    </row>
    <row r="155" spans="1:21" ht="12.75">
      <c r="A155" s="218"/>
      <c r="B155" s="428">
        <v>2003</v>
      </c>
      <c r="C155" s="199">
        <f t="shared" si="8"/>
        <v>1</v>
      </c>
      <c r="D155" s="35" t="s">
        <v>59</v>
      </c>
      <c r="E155" s="159" t="s">
        <v>105</v>
      </c>
      <c r="F155" s="200">
        <f t="shared" si="16"/>
        <v>1277482</v>
      </c>
      <c r="G155" s="227">
        <v>137.58000000000001</v>
      </c>
      <c r="H155" s="430">
        <f t="shared" si="10"/>
        <v>9285.3757813635693</v>
      </c>
      <c r="I155" s="198"/>
      <c r="J155" s="270"/>
      <c r="K155" s="219">
        <v>1</v>
      </c>
      <c r="L155" s="196">
        <f t="shared" si="13"/>
        <v>1</v>
      </c>
      <c r="M155" s="219"/>
      <c r="N155" t="str">
        <f t="shared" si="14"/>
        <v>3</v>
      </c>
      <c r="O155" s="197"/>
      <c r="P155" s="340"/>
      <c r="Q155" s="282"/>
      <c r="R155" s="30"/>
      <c r="T155" s="30"/>
      <c r="U155" s="198"/>
    </row>
    <row r="156" spans="1:21" ht="12.75" hidden="1">
      <c r="A156" s="218"/>
      <c r="B156" s="428">
        <v>2004</v>
      </c>
      <c r="C156" s="199">
        <f t="shared" si="8"/>
        <v>1</v>
      </c>
      <c r="D156" s="35" t="s">
        <v>67</v>
      </c>
      <c r="E156" s="159" t="s">
        <v>104</v>
      </c>
      <c r="F156" s="200">
        <f t="shared" si="16"/>
        <v>1424538</v>
      </c>
      <c r="G156" s="227">
        <v>149.98000000000002</v>
      </c>
      <c r="H156" s="430">
        <f t="shared" si="10"/>
        <v>9498.1864248566471</v>
      </c>
      <c r="I156" s="198"/>
      <c r="J156" s="270"/>
      <c r="K156" s="219">
        <v>1</v>
      </c>
      <c r="L156" s="196">
        <f t="shared" si="13"/>
        <v>1</v>
      </c>
      <c r="M156" s="219"/>
      <c r="N156" t="str">
        <f t="shared" si="14"/>
        <v>4</v>
      </c>
      <c r="O156" s="197"/>
      <c r="P156" s="340"/>
      <c r="Q156" s="282"/>
      <c r="R156" s="30"/>
      <c r="T156" s="30"/>
      <c r="U156" s="198"/>
    </row>
    <row r="157" spans="1:21" ht="12.75" hidden="1">
      <c r="A157" s="218"/>
      <c r="B157" s="428">
        <v>2101</v>
      </c>
      <c r="C157" s="199">
        <f t="shared" si="8"/>
        <v>1</v>
      </c>
      <c r="D157" s="35" t="s">
        <v>70</v>
      </c>
      <c r="E157" s="159" t="s">
        <v>104</v>
      </c>
      <c r="F157" s="200">
        <f t="shared" si="16"/>
        <v>1564355</v>
      </c>
      <c r="G157" s="227">
        <v>165.39000000000001</v>
      </c>
      <c r="H157" s="430">
        <f t="shared" si="10"/>
        <v>9458.582743817642</v>
      </c>
      <c r="I157" s="198"/>
      <c r="J157" s="270"/>
      <c r="K157" s="219">
        <v>1</v>
      </c>
      <c r="L157" s="196">
        <f t="shared" si="13"/>
        <v>1</v>
      </c>
      <c r="M157" s="219"/>
      <c r="N157" t="str">
        <f t="shared" si="14"/>
        <v>1</v>
      </c>
      <c r="O157" s="197"/>
      <c r="P157" s="340"/>
      <c r="Q157" s="282"/>
      <c r="R157" s="30"/>
      <c r="T157" s="30"/>
      <c r="U157" s="198"/>
    </row>
    <row r="158" spans="1:21" ht="12.75" hidden="1">
      <c r="A158" s="218"/>
      <c r="B158" s="428">
        <v>2102</v>
      </c>
      <c r="C158" s="199">
        <f t="shared" si="8"/>
        <v>1.0249999999999999</v>
      </c>
      <c r="D158" s="35" t="s">
        <v>64</v>
      </c>
      <c r="E158" s="363" t="s">
        <v>104</v>
      </c>
      <c r="F158" s="200">
        <f t="shared" si="16"/>
        <v>2153645</v>
      </c>
      <c r="G158" s="398">
        <v>224.36</v>
      </c>
      <c r="H158" s="430">
        <f t="shared" si="10"/>
        <v>9599.0595471563556</v>
      </c>
      <c r="I158" s="198">
        <v>2.5000000000000001E-2</v>
      </c>
      <c r="J158" s="270"/>
      <c r="K158" s="219">
        <v>1</v>
      </c>
      <c r="L158" s="196">
        <f t="shared" si="13"/>
        <v>1.0249999999999999</v>
      </c>
      <c r="M158" s="219"/>
      <c r="N158" t="str">
        <f t="shared" si="14"/>
        <v>2</v>
      </c>
      <c r="O158" s="197"/>
      <c r="P158" s="340"/>
      <c r="Q158" s="282"/>
      <c r="R158" s="30"/>
      <c r="T158" s="30"/>
      <c r="U158" s="198"/>
    </row>
    <row r="159" spans="1:21" ht="12.75" hidden="1">
      <c r="A159" s="218"/>
      <c r="B159" s="428">
        <v>2103</v>
      </c>
      <c r="C159" s="199">
        <f t="shared" si="8"/>
        <v>1</v>
      </c>
      <c r="D159" s="35" t="s">
        <v>59</v>
      </c>
      <c r="E159" s="363" t="s">
        <v>104</v>
      </c>
      <c r="F159" s="200">
        <f t="shared" si="16"/>
        <v>1277482</v>
      </c>
      <c r="G159" s="227">
        <v>137.58000000000001</v>
      </c>
      <c r="H159" s="430">
        <f t="shared" si="10"/>
        <v>9285.3757813635693</v>
      </c>
      <c r="I159" s="419"/>
      <c r="J159" s="270"/>
      <c r="K159" s="219">
        <v>1</v>
      </c>
      <c r="L159" s="196">
        <f t="shared" si="13"/>
        <v>1</v>
      </c>
      <c r="M159" s="219"/>
      <c r="N159" t="str">
        <f t="shared" si="14"/>
        <v>3</v>
      </c>
      <c r="O159" s="197"/>
      <c r="P159" s="340"/>
      <c r="Q159" s="282"/>
      <c r="R159" s="30"/>
      <c r="T159" s="30"/>
      <c r="U159" s="198"/>
    </row>
    <row r="160" spans="1:21" ht="12.75" hidden="1">
      <c r="A160" s="218"/>
      <c r="B160" s="428">
        <v>2104</v>
      </c>
      <c r="C160" s="199">
        <f t="shared" si="8"/>
        <v>1</v>
      </c>
      <c r="D160" s="35" t="s">
        <v>67</v>
      </c>
      <c r="E160" s="159" t="s">
        <v>104</v>
      </c>
      <c r="F160" s="200">
        <f t="shared" si="16"/>
        <v>1306760</v>
      </c>
      <c r="G160" s="227">
        <v>137.58000000000001</v>
      </c>
      <c r="H160" s="430">
        <f t="shared" si="10"/>
        <v>9498.1828754179369</v>
      </c>
      <c r="I160" s="198"/>
      <c r="J160" s="270"/>
      <c r="K160" s="219">
        <v>1</v>
      </c>
      <c r="L160" s="196">
        <f t="shared" si="13"/>
        <v>1</v>
      </c>
      <c r="M160" s="219"/>
      <c r="N160" t="str">
        <f t="shared" si="14"/>
        <v>4</v>
      </c>
      <c r="O160" s="197"/>
      <c r="P160" s="340"/>
      <c r="Q160" s="282"/>
      <c r="R160" s="30"/>
      <c r="T160" s="30"/>
      <c r="U160" s="198"/>
    </row>
    <row r="161" spans="1:21" ht="12.75" hidden="1">
      <c r="A161" s="218"/>
      <c r="B161" s="428">
        <v>2201</v>
      </c>
      <c r="C161" s="199">
        <f t="shared" si="8"/>
        <v>1.0249999999999999</v>
      </c>
      <c r="D161" s="35" t="s">
        <v>70</v>
      </c>
      <c r="E161" s="159" t="s">
        <v>104</v>
      </c>
      <c r="F161" s="200">
        <f t="shared" si="16"/>
        <v>1603464</v>
      </c>
      <c r="G161" s="227">
        <v>165.39000000000001</v>
      </c>
      <c r="H161" s="430">
        <f t="shared" si="10"/>
        <v>9695.0480682024299</v>
      </c>
      <c r="I161" s="198"/>
      <c r="J161" s="270">
        <v>2.5000000000000001E-2</v>
      </c>
      <c r="K161" s="219">
        <v>1</v>
      </c>
      <c r="L161" s="196">
        <f t="shared" si="13"/>
        <v>1.0249999999999999</v>
      </c>
      <c r="M161" s="219"/>
      <c r="N161" t="str">
        <f t="shared" si="14"/>
        <v>1</v>
      </c>
      <c r="O161" s="197"/>
      <c r="P161" s="340"/>
      <c r="Q161" s="282"/>
      <c r="R161" s="30"/>
      <c r="T161" s="30"/>
      <c r="U161" s="198"/>
    </row>
    <row r="162" spans="1:21" ht="12.75">
      <c r="A162" s="218"/>
      <c r="B162" s="428">
        <v>2202</v>
      </c>
      <c r="C162" s="199">
        <f t="shared" si="8"/>
        <v>1.0900000000000001</v>
      </c>
      <c r="D162" s="35" t="s">
        <v>47</v>
      </c>
      <c r="E162" s="363" t="s">
        <v>105</v>
      </c>
      <c r="F162" s="200">
        <f t="shared" si="16"/>
        <v>2165726</v>
      </c>
      <c r="G162" s="398">
        <v>235.75</v>
      </c>
      <c r="H162" s="430">
        <f t="shared" si="10"/>
        <v>9186.5365853658532</v>
      </c>
      <c r="I162" s="198">
        <v>0.09</v>
      </c>
      <c r="J162" s="270"/>
      <c r="K162" s="219">
        <v>1</v>
      </c>
      <c r="L162" s="196">
        <f t="shared" si="13"/>
        <v>1.0900000000000001</v>
      </c>
      <c r="M162" s="219"/>
      <c r="N162" t="str">
        <f t="shared" si="14"/>
        <v>2</v>
      </c>
      <c r="O162" s="197"/>
      <c r="P162" s="340"/>
      <c r="Q162" s="282"/>
      <c r="R162" s="30"/>
      <c r="T162" s="30"/>
      <c r="U162" s="198"/>
    </row>
    <row r="163" spans="1:21" ht="12.75" hidden="1">
      <c r="A163" s="218"/>
      <c r="B163" s="428">
        <v>2203</v>
      </c>
      <c r="C163" s="199">
        <f t="shared" si="8"/>
        <v>1</v>
      </c>
      <c r="D163" s="35" t="s">
        <v>59</v>
      </c>
      <c r="E163" s="363" t="s">
        <v>104</v>
      </c>
      <c r="F163" s="200">
        <f t="shared" si="16"/>
        <v>1315087</v>
      </c>
      <c r="G163" s="227">
        <v>141.63000000000002</v>
      </c>
      <c r="H163" s="430">
        <f t="shared" si="10"/>
        <v>9285.3703311445297</v>
      </c>
      <c r="I163" s="198"/>
      <c r="J163" s="270"/>
      <c r="K163" s="219">
        <v>1</v>
      </c>
      <c r="L163" s="196">
        <f t="shared" si="13"/>
        <v>1</v>
      </c>
      <c r="M163" s="219"/>
      <c r="N163" t="str">
        <f t="shared" si="14"/>
        <v>3</v>
      </c>
      <c r="O163" s="197"/>
      <c r="P163" s="340"/>
      <c r="Q163" s="282"/>
      <c r="R163" s="30"/>
      <c r="T163" s="30"/>
      <c r="U163" s="198"/>
    </row>
    <row r="164" spans="1:21" ht="12.75" hidden="1">
      <c r="A164" s="218"/>
      <c r="B164" s="428">
        <v>2204</v>
      </c>
      <c r="C164" s="199">
        <f t="shared" si="8"/>
        <v>1.01</v>
      </c>
      <c r="D164" s="35" t="s">
        <v>67</v>
      </c>
      <c r="E164" s="363" t="s">
        <v>104</v>
      </c>
      <c r="F164" s="200">
        <f t="shared" si="16"/>
        <v>1388899</v>
      </c>
      <c r="G164" s="227">
        <v>144.78</v>
      </c>
      <c r="H164" s="430">
        <f t="shared" si="10"/>
        <v>9593.168945987014</v>
      </c>
      <c r="I164" s="198">
        <v>0.01</v>
      </c>
      <c r="J164" s="270"/>
      <c r="K164" s="219">
        <v>1</v>
      </c>
      <c r="L164" s="196">
        <f t="shared" si="13"/>
        <v>1.01</v>
      </c>
      <c r="M164" s="219"/>
      <c r="N164" t="str">
        <f t="shared" si="14"/>
        <v>4</v>
      </c>
      <c r="O164" s="197"/>
      <c r="P164" s="340"/>
      <c r="Q164" s="282"/>
      <c r="R164" s="30"/>
      <c r="T164" s="30"/>
      <c r="U164" s="198"/>
    </row>
    <row r="165" spans="1:21" ht="12.75" hidden="1">
      <c r="A165" s="218"/>
      <c r="B165" s="428">
        <v>2301</v>
      </c>
      <c r="C165" s="199">
        <f t="shared" si="8"/>
        <v>1</v>
      </c>
      <c r="D165" s="35" t="s">
        <v>70</v>
      </c>
      <c r="E165" s="159" t="s">
        <v>104</v>
      </c>
      <c r="F165" s="200">
        <f t="shared" si="16"/>
        <v>1564355</v>
      </c>
      <c r="G165" s="227">
        <v>165.39000000000001</v>
      </c>
      <c r="H165" s="430">
        <f t="shared" si="10"/>
        <v>9458.582743817642</v>
      </c>
      <c r="I165" s="198"/>
      <c r="J165" s="270"/>
      <c r="K165" s="219">
        <v>1</v>
      </c>
      <c r="L165" s="196">
        <f t="shared" si="13"/>
        <v>1</v>
      </c>
      <c r="M165" s="219"/>
      <c r="N165" t="str">
        <f t="shared" si="14"/>
        <v>1</v>
      </c>
      <c r="O165" s="197"/>
      <c r="P165" s="340"/>
      <c r="Q165" s="282"/>
      <c r="R165" s="30"/>
      <c r="T165" s="30"/>
      <c r="U165" s="198"/>
    </row>
    <row r="166" spans="1:21" ht="12.75" hidden="1">
      <c r="A166" s="218"/>
      <c r="B166" s="428">
        <v>2302</v>
      </c>
      <c r="C166" s="199">
        <f t="shared" si="8"/>
        <v>1</v>
      </c>
      <c r="D166" s="35" t="s">
        <v>64</v>
      </c>
      <c r="E166" s="159" t="s">
        <v>104</v>
      </c>
      <c r="F166" s="200">
        <f t="shared" si="16"/>
        <v>1548867</v>
      </c>
      <c r="G166" s="227">
        <v>165.39000000000001</v>
      </c>
      <c r="H166" s="430">
        <f t="shared" si="10"/>
        <v>9364.937420642118</v>
      </c>
      <c r="I166" s="198"/>
      <c r="J166" s="270"/>
      <c r="K166" s="219">
        <v>1</v>
      </c>
      <c r="L166" s="196">
        <f t="shared" si="13"/>
        <v>1</v>
      </c>
      <c r="M166" s="219"/>
      <c r="N166" t="str">
        <f t="shared" si="14"/>
        <v>2</v>
      </c>
      <c r="O166" s="197"/>
      <c r="P166" s="340"/>
      <c r="Q166" s="282"/>
      <c r="R166" s="30"/>
      <c r="T166" s="30"/>
      <c r="U166" s="198"/>
    </row>
    <row r="167" spans="1:21" ht="12.75" hidden="1">
      <c r="A167" s="218"/>
      <c r="B167" s="428">
        <v>2303</v>
      </c>
      <c r="C167" s="199">
        <f t="shared" si="8"/>
        <v>1</v>
      </c>
      <c r="D167" s="35" t="s">
        <v>59</v>
      </c>
      <c r="E167" s="363" t="s">
        <v>104</v>
      </c>
      <c r="F167" s="200">
        <f t="shared" si="16"/>
        <v>1277482</v>
      </c>
      <c r="G167" s="227">
        <v>137.58000000000001</v>
      </c>
      <c r="H167" s="430">
        <f t="shared" si="10"/>
        <v>9285.3757813635693</v>
      </c>
      <c r="I167" s="198"/>
      <c r="J167" s="270"/>
      <c r="K167" s="219">
        <v>1</v>
      </c>
      <c r="L167" s="196">
        <f t="shared" si="13"/>
        <v>1</v>
      </c>
      <c r="M167" s="219"/>
      <c r="N167" t="str">
        <f t="shared" si="14"/>
        <v>3</v>
      </c>
      <c r="O167" s="197"/>
      <c r="P167" s="340"/>
      <c r="Q167" s="282"/>
      <c r="R167" s="30"/>
      <c r="T167" s="30"/>
      <c r="U167" s="198"/>
    </row>
    <row r="168" spans="1:21" ht="12.75" hidden="1">
      <c r="A168" s="218"/>
      <c r="B168" s="428">
        <v>2304</v>
      </c>
      <c r="C168" s="199">
        <f t="shared" si="8"/>
        <v>1</v>
      </c>
      <c r="D168" s="35" t="s">
        <v>67</v>
      </c>
      <c r="E168" s="159" t="s">
        <v>104</v>
      </c>
      <c r="F168" s="200">
        <f t="shared" si="16"/>
        <v>1306760</v>
      </c>
      <c r="G168" s="227">
        <v>137.58000000000001</v>
      </c>
      <c r="H168" s="430">
        <f t="shared" si="10"/>
        <v>9498.1828754179369</v>
      </c>
      <c r="I168" s="198"/>
      <c r="J168" s="270"/>
      <c r="K168" s="219">
        <v>1</v>
      </c>
      <c r="L168" s="196">
        <f t="shared" ref="L168:L224" si="17">SUM(I168:K168)</f>
        <v>1</v>
      </c>
      <c r="M168" s="219"/>
      <c r="N168" t="str">
        <f t="shared" ref="N168:N224" si="18">RIGHT(B168,1)</f>
        <v>4</v>
      </c>
      <c r="O168" s="197"/>
      <c r="P168" s="340"/>
      <c r="Q168" s="282"/>
      <c r="R168" s="30"/>
      <c r="T168" s="30"/>
      <c r="U168" s="198"/>
    </row>
    <row r="169" spans="1:21" ht="12.75" hidden="1">
      <c r="A169" s="218"/>
      <c r="B169" s="428">
        <v>2401</v>
      </c>
      <c r="C169" s="199">
        <f t="shared" si="8"/>
        <v>1</v>
      </c>
      <c r="D169" s="35" t="s">
        <v>70</v>
      </c>
      <c r="E169" s="159" t="s">
        <v>104</v>
      </c>
      <c r="F169" s="200">
        <f t="shared" si="16"/>
        <v>1564355</v>
      </c>
      <c r="G169" s="227">
        <v>165.39000000000001</v>
      </c>
      <c r="H169" s="430">
        <f t="shared" si="10"/>
        <v>9458.582743817642</v>
      </c>
      <c r="I169" s="198"/>
      <c r="J169" s="270"/>
      <c r="K169" s="219">
        <v>1</v>
      </c>
      <c r="L169" s="196">
        <f t="shared" si="17"/>
        <v>1</v>
      </c>
      <c r="M169" s="219"/>
      <c r="N169" t="str">
        <f t="shared" si="18"/>
        <v>1</v>
      </c>
      <c r="O169" s="197"/>
      <c r="P169" s="340"/>
      <c r="Q169" s="282"/>
      <c r="R169" s="30"/>
      <c r="T169" s="30"/>
      <c r="U169" s="198"/>
    </row>
    <row r="170" spans="1:21" ht="12.75" hidden="1">
      <c r="A170" s="218"/>
      <c r="B170" s="428">
        <v>2402</v>
      </c>
      <c r="C170" s="199">
        <f t="shared" si="8"/>
        <v>1</v>
      </c>
      <c r="D170" s="35" t="s">
        <v>64</v>
      </c>
      <c r="E170" s="159" t="s">
        <v>104</v>
      </c>
      <c r="F170" s="200">
        <f t="shared" si="16"/>
        <v>1548867</v>
      </c>
      <c r="G170" s="227">
        <v>165.39000000000001</v>
      </c>
      <c r="H170" s="430">
        <f t="shared" si="10"/>
        <v>9364.937420642118</v>
      </c>
      <c r="I170" s="198"/>
      <c r="J170" s="270"/>
      <c r="K170" s="219">
        <v>1</v>
      </c>
      <c r="L170" s="196">
        <f t="shared" si="17"/>
        <v>1</v>
      </c>
      <c r="M170" s="219"/>
      <c r="N170" t="str">
        <f t="shared" si="18"/>
        <v>2</v>
      </c>
      <c r="O170" s="197"/>
      <c r="P170" s="340"/>
      <c r="Q170" s="282"/>
      <c r="R170" s="30"/>
      <c r="T170" s="30"/>
      <c r="U170" s="198"/>
    </row>
    <row r="171" spans="1:21" ht="12.75" hidden="1">
      <c r="A171" s="218"/>
      <c r="B171" s="428">
        <v>2403</v>
      </c>
      <c r="C171" s="199">
        <f t="shared" si="8"/>
        <v>1</v>
      </c>
      <c r="D171" s="35" t="s">
        <v>59</v>
      </c>
      <c r="E171" s="159" t="s">
        <v>104</v>
      </c>
      <c r="F171" s="200">
        <f t="shared" si="16"/>
        <v>1277482</v>
      </c>
      <c r="G171" s="227">
        <v>137.58000000000001</v>
      </c>
      <c r="H171" s="430">
        <f t="shared" si="10"/>
        <v>9285.3757813635693</v>
      </c>
      <c r="I171" s="198"/>
      <c r="J171" s="270"/>
      <c r="K171" s="219">
        <v>1</v>
      </c>
      <c r="L171" s="196">
        <f t="shared" si="17"/>
        <v>1</v>
      </c>
      <c r="M171" s="219"/>
      <c r="N171" t="str">
        <f t="shared" si="18"/>
        <v>3</v>
      </c>
      <c r="O171" s="197"/>
      <c r="P171" s="340"/>
      <c r="Q171" s="282"/>
      <c r="R171" s="30"/>
      <c r="T171" s="30"/>
      <c r="U171" s="198"/>
    </row>
    <row r="172" spans="1:21" ht="12.75" hidden="1">
      <c r="A172" s="218"/>
      <c r="B172" s="428">
        <v>2404</v>
      </c>
      <c r="C172" s="199">
        <f t="shared" si="8"/>
        <v>1</v>
      </c>
      <c r="D172" s="35" t="s">
        <v>67</v>
      </c>
      <c r="E172" s="159" t="s">
        <v>104</v>
      </c>
      <c r="F172" s="200">
        <f t="shared" si="16"/>
        <v>1347602</v>
      </c>
      <c r="G172" s="227">
        <v>141.88</v>
      </c>
      <c r="H172" s="430">
        <f t="shared" si="10"/>
        <v>9498.1815618832825</v>
      </c>
      <c r="I172" s="198"/>
      <c r="J172" s="270"/>
      <c r="K172" s="219">
        <v>1</v>
      </c>
      <c r="L172" s="196">
        <f t="shared" si="17"/>
        <v>1</v>
      </c>
      <c r="M172" s="219"/>
      <c r="N172" t="str">
        <f t="shared" si="18"/>
        <v>4</v>
      </c>
      <c r="O172" s="197"/>
      <c r="P172" s="340"/>
      <c r="Q172" s="282"/>
      <c r="R172" s="30"/>
      <c r="T172" s="30"/>
      <c r="U172" s="198"/>
    </row>
    <row r="173" spans="1:21" ht="12.75">
      <c r="A173" s="218" t="s">
        <v>108</v>
      </c>
      <c r="B173" s="428">
        <v>2501</v>
      </c>
      <c r="C173" s="199">
        <f t="shared" si="8"/>
        <v>1.04</v>
      </c>
      <c r="D173" s="35" t="s">
        <v>70</v>
      </c>
      <c r="E173" s="159" t="s">
        <v>105</v>
      </c>
      <c r="F173" s="200">
        <f t="shared" si="16"/>
        <v>1626929</v>
      </c>
      <c r="G173" s="227">
        <v>165.39000000000001</v>
      </c>
      <c r="H173" s="430">
        <f t="shared" si="10"/>
        <v>9836.9248443073939</v>
      </c>
      <c r="I173" s="198">
        <v>0.04</v>
      </c>
      <c r="J173" s="270"/>
      <c r="K173" s="219">
        <v>1</v>
      </c>
      <c r="L173" s="196">
        <f t="shared" si="17"/>
        <v>1.04</v>
      </c>
      <c r="M173" s="219"/>
      <c r="N173" t="str">
        <f t="shared" si="18"/>
        <v>1</v>
      </c>
      <c r="O173" s="197"/>
      <c r="P173" s="340"/>
      <c r="Q173" s="282"/>
      <c r="R173" s="30"/>
      <c r="T173" s="30"/>
      <c r="U173" s="198"/>
    </row>
    <row r="174" spans="1:21" ht="12.75" hidden="1">
      <c r="A174" s="218"/>
      <c r="B174" s="428">
        <v>2502</v>
      </c>
      <c r="C174" s="199">
        <f t="shared" si="8"/>
        <v>1.0249999999999999</v>
      </c>
      <c r="D174" s="35" t="s">
        <v>64</v>
      </c>
      <c r="E174" s="363" t="s">
        <v>104</v>
      </c>
      <c r="F174" s="200">
        <f t="shared" si="16"/>
        <v>1587588</v>
      </c>
      <c r="G174" s="227">
        <v>165.39000000000001</v>
      </c>
      <c r="H174" s="430">
        <f t="shared" si="10"/>
        <v>9599.0567748957001</v>
      </c>
      <c r="I174" s="198">
        <v>2.5000000000000001E-2</v>
      </c>
      <c r="J174" s="270"/>
      <c r="K174" s="219">
        <v>1</v>
      </c>
      <c r="L174" s="196">
        <f t="shared" si="17"/>
        <v>1.0249999999999999</v>
      </c>
      <c r="M174" s="219"/>
      <c r="N174" t="str">
        <f t="shared" si="18"/>
        <v>2</v>
      </c>
      <c r="O174" s="197"/>
      <c r="P174" s="340"/>
      <c r="Q174" s="282"/>
      <c r="R174" s="30"/>
      <c r="T174" s="30"/>
      <c r="U174" s="198"/>
    </row>
    <row r="175" spans="1:21" ht="12.75" hidden="1">
      <c r="A175" s="218"/>
      <c r="B175" s="428">
        <v>2503</v>
      </c>
      <c r="C175" s="199">
        <f t="shared" si="8"/>
        <v>1</v>
      </c>
      <c r="D175" s="35" t="s">
        <v>59</v>
      </c>
      <c r="E175" s="159" t="s">
        <v>104</v>
      </c>
      <c r="F175" s="200">
        <f t="shared" si="16"/>
        <v>1277482</v>
      </c>
      <c r="G175" s="227">
        <v>137.58000000000001</v>
      </c>
      <c r="H175" s="430">
        <f t="shared" si="10"/>
        <v>9285.3757813635693</v>
      </c>
      <c r="I175" s="198"/>
      <c r="J175" s="270"/>
      <c r="K175" s="219">
        <v>1</v>
      </c>
      <c r="L175" s="196">
        <f t="shared" si="17"/>
        <v>1</v>
      </c>
      <c r="M175" s="219"/>
      <c r="N175" t="str">
        <f t="shared" si="18"/>
        <v>3</v>
      </c>
      <c r="O175" s="197"/>
      <c r="P175" s="340"/>
      <c r="Q175" s="282"/>
      <c r="R175" s="30"/>
      <c r="T175" s="30"/>
      <c r="U175" s="198"/>
    </row>
    <row r="176" spans="1:21" ht="12.75" hidden="1">
      <c r="A176" s="218"/>
      <c r="B176" s="428">
        <v>2504</v>
      </c>
      <c r="C176" s="199">
        <f t="shared" si="8"/>
        <v>1</v>
      </c>
      <c r="D176" s="35" t="s">
        <v>67</v>
      </c>
      <c r="E176" s="159" t="s">
        <v>104</v>
      </c>
      <c r="F176" s="200">
        <f t="shared" si="16"/>
        <v>1306760</v>
      </c>
      <c r="G176" s="227">
        <v>137.58000000000001</v>
      </c>
      <c r="H176" s="430">
        <f t="shared" si="10"/>
        <v>9498.1828754179369</v>
      </c>
      <c r="I176" s="198"/>
      <c r="J176" s="270"/>
      <c r="K176" s="219">
        <v>1</v>
      </c>
      <c r="L176" s="196">
        <f t="shared" si="17"/>
        <v>1</v>
      </c>
      <c r="M176" s="219"/>
      <c r="N176" t="str">
        <f t="shared" si="18"/>
        <v>4</v>
      </c>
      <c r="O176" s="197"/>
      <c r="P176" s="340"/>
      <c r="Q176" s="282"/>
      <c r="R176" s="30"/>
      <c r="T176" s="30"/>
      <c r="U176" s="198"/>
    </row>
    <row r="177" spans="1:21" ht="12.75" hidden="1">
      <c r="A177" s="218"/>
      <c r="B177" s="428">
        <v>2601</v>
      </c>
      <c r="C177" s="199">
        <f t="shared" si="8"/>
        <v>1</v>
      </c>
      <c r="D177" s="35" t="s">
        <v>70</v>
      </c>
      <c r="E177" s="159" t="s">
        <v>104</v>
      </c>
      <c r="F177" s="200">
        <f t="shared" si="16"/>
        <v>1786916</v>
      </c>
      <c r="G177" s="227">
        <v>188.92000000000002</v>
      </c>
      <c r="H177" s="430">
        <f t="shared" si="10"/>
        <v>9458.5856447173392</v>
      </c>
      <c r="I177" s="198"/>
      <c r="J177" s="270"/>
      <c r="K177" s="219">
        <v>1</v>
      </c>
      <c r="L177" s="196">
        <f t="shared" si="17"/>
        <v>1</v>
      </c>
      <c r="M177" s="219"/>
      <c r="N177" t="str">
        <f t="shared" si="18"/>
        <v>1</v>
      </c>
      <c r="O177" s="197"/>
      <c r="P177" s="340"/>
      <c r="Q177" s="282"/>
      <c r="R177" s="30"/>
      <c r="T177" s="30"/>
      <c r="U177" s="198"/>
    </row>
    <row r="178" spans="1:21" ht="12.75" hidden="1">
      <c r="A178" s="218"/>
      <c r="B178" s="428">
        <v>2602</v>
      </c>
      <c r="C178" s="199">
        <f t="shared" si="8"/>
        <v>1.0249999999999999</v>
      </c>
      <c r="D178" s="35" t="s">
        <v>64</v>
      </c>
      <c r="E178" s="159" t="s">
        <v>104</v>
      </c>
      <c r="F178" s="200">
        <f t="shared" si="16"/>
        <v>1587588</v>
      </c>
      <c r="G178" s="398">
        <v>165.39</v>
      </c>
      <c r="H178" s="430">
        <f t="shared" si="10"/>
        <v>9599.0567748957019</v>
      </c>
      <c r="I178" s="198">
        <v>2.5000000000000001E-2</v>
      </c>
      <c r="J178" s="270"/>
      <c r="K178" s="219">
        <v>1</v>
      </c>
      <c r="L178" s="196">
        <f t="shared" si="17"/>
        <v>1.0249999999999999</v>
      </c>
      <c r="M178" s="219"/>
      <c r="N178" t="str">
        <f t="shared" si="18"/>
        <v>2</v>
      </c>
      <c r="O178" s="197"/>
      <c r="P178" s="340"/>
      <c r="Q178" s="282"/>
      <c r="R178" s="30"/>
      <c r="T178" s="30"/>
      <c r="U178" s="198"/>
    </row>
    <row r="179" spans="1:21" ht="12.75">
      <c r="A179" s="218"/>
      <c r="B179" s="428">
        <v>2603</v>
      </c>
      <c r="C179" s="199">
        <f t="shared" si="8"/>
        <v>1</v>
      </c>
      <c r="D179" s="35" t="s">
        <v>59</v>
      </c>
      <c r="E179" s="159" t="s">
        <v>105</v>
      </c>
      <c r="F179" s="200">
        <f t="shared" si="16"/>
        <v>1277482</v>
      </c>
      <c r="G179" s="227">
        <v>137.58000000000001</v>
      </c>
      <c r="H179" s="430">
        <f t="shared" si="10"/>
        <v>9285.3757813635693</v>
      </c>
      <c r="I179" s="419"/>
      <c r="J179" s="420"/>
      <c r="K179" s="219">
        <v>1</v>
      </c>
      <c r="L179" s="196">
        <f t="shared" si="17"/>
        <v>1</v>
      </c>
      <c r="M179" s="219"/>
      <c r="N179" t="str">
        <f t="shared" si="18"/>
        <v>3</v>
      </c>
      <c r="O179" s="197"/>
      <c r="P179" s="340"/>
      <c r="Q179" s="282"/>
      <c r="R179" s="30"/>
      <c r="T179" s="30"/>
      <c r="U179" s="198"/>
    </row>
    <row r="180" spans="1:21" ht="12.75" hidden="1">
      <c r="A180" s="218"/>
      <c r="B180" s="428">
        <v>2604</v>
      </c>
      <c r="C180" s="199">
        <f t="shared" si="8"/>
        <v>1</v>
      </c>
      <c r="D180" s="35" t="s">
        <v>67</v>
      </c>
      <c r="E180" s="159" t="s">
        <v>104</v>
      </c>
      <c r="F180" s="200">
        <f t="shared" si="16"/>
        <v>1347602</v>
      </c>
      <c r="G180" s="227">
        <v>141.88</v>
      </c>
      <c r="H180" s="430">
        <f t="shared" si="10"/>
        <v>9498.1815618832825</v>
      </c>
      <c r="I180" s="198"/>
      <c r="J180" s="270"/>
      <c r="K180" s="219">
        <v>1</v>
      </c>
      <c r="L180" s="196">
        <f t="shared" si="17"/>
        <v>1</v>
      </c>
      <c r="M180" s="219"/>
      <c r="N180" t="str">
        <f t="shared" si="18"/>
        <v>4</v>
      </c>
      <c r="O180" s="197"/>
      <c r="P180" s="340"/>
      <c r="Q180" s="282"/>
      <c r="R180" s="30"/>
      <c r="T180" s="30"/>
      <c r="U180" s="198"/>
    </row>
    <row r="181" spans="1:21" ht="12.75" hidden="1">
      <c r="A181" s="218"/>
      <c r="B181" s="428">
        <v>2701</v>
      </c>
      <c r="C181" s="199">
        <f t="shared" si="8"/>
        <v>1</v>
      </c>
      <c r="D181" s="35" t="s">
        <v>70</v>
      </c>
      <c r="E181" s="159" t="s">
        <v>104</v>
      </c>
      <c r="F181" s="200">
        <f t="shared" si="16"/>
        <v>1786916</v>
      </c>
      <c r="G181" s="227">
        <v>188.92000000000002</v>
      </c>
      <c r="H181" s="430">
        <f t="shared" si="10"/>
        <v>9458.5856447173392</v>
      </c>
      <c r="I181" s="198"/>
      <c r="J181" s="270"/>
      <c r="K181" s="219">
        <v>1</v>
      </c>
      <c r="L181" s="196">
        <f t="shared" si="17"/>
        <v>1</v>
      </c>
      <c r="M181" s="219"/>
      <c r="N181" t="str">
        <f t="shared" si="18"/>
        <v>1</v>
      </c>
      <c r="O181" s="197"/>
      <c r="P181" s="340"/>
      <c r="Q181" s="282"/>
      <c r="R181" s="30"/>
      <c r="T181" s="30"/>
      <c r="U181" s="198"/>
    </row>
    <row r="182" spans="1:21" ht="12.75" hidden="1">
      <c r="A182" s="218"/>
      <c r="B182" s="428">
        <v>2702</v>
      </c>
      <c r="C182" s="199">
        <f t="shared" si="8"/>
        <v>1.0249999999999999</v>
      </c>
      <c r="D182" s="35" t="s">
        <v>64</v>
      </c>
      <c r="E182" s="159" t="s">
        <v>104</v>
      </c>
      <c r="F182" s="200">
        <f t="shared" si="16"/>
        <v>1587588</v>
      </c>
      <c r="G182" s="227">
        <v>165.39000000000001</v>
      </c>
      <c r="H182" s="430">
        <f t="shared" si="10"/>
        <v>9599.0567748957001</v>
      </c>
      <c r="I182" s="198">
        <v>2.5000000000000001E-2</v>
      </c>
      <c r="J182" s="270"/>
      <c r="K182" s="219">
        <v>1</v>
      </c>
      <c r="L182" s="196">
        <f t="shared" si="17"/>
        <v>1.0249999999999999</v>
      </c>
      <c r="M182" s="219"/>
      <c r="N182" t="str">
        <f t="shared" si="18"/>
        <v>2</v>
      </c>
      <c r="O182" s="197"/>
      <c r="P182" s="340"/>
      <c r="Q182" s="282"/>
      <c r="R182" s="30"/>
      <c r="T182" s="30"/>
      <c r="U182" s="198"/>
    </row>
    <row r="183" spans="1:21" ht="12.75">
      <c r="A183" s="218"/>
      <c r="B183" s="428">
        <v>2703</v>
      </c>
      <c r="C183" s="199">
        <f t="shared" si="8"/>
        <v>1</v>
      </c>
      <c r="D183" s="35" t="s">
        <v>59</v>
      </c>
      <c r="E183" s="363" t="s">
        <v>105</v>
      </c>
      <c r="F183" s="200">
        <f t="shared" si="16"/>
        <v>1315087</v>
      </c>
      <c r="G183" s="227">
        <v>141.63000000000002</v>
      </c>
      <c r="H183" s="430">
        <f t="shared" si="10"/>
        <v>9285.3703311445297</v>
      </c>
      <c r="I183" s="198"/>
      <c r="J183" s="270"/>
      <c r="K183" s="219">
        <v>1</v>
      </c>
      <c r="L183" s="196">
        <f t="shared" si="17"/>
        <v>1</v>
      </c>
      <c r="M183" s="219"/>
      <c r="N183" t="str">
        <f t="shared" si="18"/>
        <v>3</v>
      </c>
      <c r="O183" s="197"/>
      <c r="P183" s="340"/>
      <c r="Q183" s="282"/>
      <c r="R183" s="30"/>
      <c r="T183" s="30"/>
      <c r="U183" s="198"/>
    </row>
    <row r="184" spans="1:21" ht="12.75" hidden="1">
      <c r="A184" s="218"/>
      <c r="B184" s="428">
        <v>2704</v>
      </c>
      <c r="C184" s="199">
        <f t="shared" si="8"/>
        <v>1</v>
      </c>
      <c r="D184" s="35" t="s">
        <v>67</v>
      </c>
      <c r="E184" s="159" t="s">
        <v>104</v>
      </c>
      <c r="F184" s="200">
        <f t="shared" si="16"/>
        <v>1306760</v>
      </c>
      <c r="G184" s="227">
        <v>137.58000000000001</v>
      </c>
      <c r="H184" s="430">
        <f t="shared" si="10"/>
        <v>9498.1828754179369</v>
      </c>
      <c r="I184" s="198"/>
      <c r="J184" s="270"/>
      <c r="K184" s="219">
        <v>1</v>
      </c>
      <c r="L184" s="196">
        <f t="shared" si="17"/>
        <v>1</v>
      </c>
      <c r="M184" s="219"/>
      <c r="N184" t="str">
        <f t="shared" si="18"/>
        <v>4</v>
      </c>
      <c r="O184" s="197"/>
      <c r="P184" s="340"/>
      <c r="Q184" s="282"/>
      <c r="R184" s="30"/>
      <c r="T184" s="30"/>
      <c r="U184" s="198"/>
    </row>
    <row r="185" spans="1:21" ht="12.75" hidden="1">
      <c r="A185" s="218"/>
      <c r="B185" s="428">
        <v>2801</v>
      </c>
      <c r="C185" s="199">
        <f t="shared" si="8"/>
        <v>1</v>
      </c>
      <c r="D185" s="35" t="s">
        <v>70</v>
      </c>
      <c r="E185" s="159" t="s">
        <v>104</v>
      </c>
      <c r="F185" s="200">
        <f t="shared" ref="F185:F216" si="19">ROUND((VLOOKUP(D185,$B$41:$E$68,4,FALSE)*G185)*C185,0)</f>
        <v>1786916</v>
      </c>
      <c r="G185" s="227">
        <v>188.92000000000002</v>
      </c>
      <c r="H185" s="430">
        <f t="shared" si="10"/>
        <v>9458.5856447173392</v>
      </c>
      <c r="I185" s="198"/>
      <c r="J185" s="270"/>
      <c r="K185" s="219">
        <v>1</v>
      </c>
      <c r="L185" s="196">
        <f t="shared" si="17"/>
        <v>1</v>
      </c>
      <c r="M185" s="219"/>
      <c r="N185" t="str">
        <f t="shared" si="18"/>
        <v>1</v>
      </c>
      <c r="O185" s="197"/>
      <c r="P185" s="340"/>
      <c r="Q185" s="282"/>
      <c r="R185" s="30"/>
      <c r="T185" s="30"/>
      <c r="U185" s="198"/>
    </row>
    <row r="186" spans="1:21" ht="12.75" hidden="1">
      <c r="A186" s="218"/>
      <c r="B186" s="428">
        <v>2802</v>
      </c>
      <c r="C186" s="199">
        <f t="shared" si="8"/>
        <v>1.0249999999999999</v>
      </c>
      <c r="D186" s="35" t="s">
        <v>64</v>
      </c>
      <c r="E186" s="159" t="s">
        <v>104</v>
      </c>
      <c r="F186" s="200">
        <f t="shared" si="19"/>
        <v>1587588</v>
      </c>
      <c r="G186" s="227">
        <v>165.39000000000001</v>
      </c>
      <c r="H186" s="430">
        <f t="shared" si="10"/>
        <v>9599.0567748957001</v>
      </c>
      <c r="I186" s="198">
        <v>2.5000000000000001E-2</v>
      </c>
      <c r="J186" s="270"/>
      <c r="K186" s="219">
        <v>1</v>
      </c>
      <c r="L186" s="196">
        <f t="shared" si="17"/>
        <v>1.0249999999999999</v>
      </c>
      <c r="M186" s="219"/>
      <c r="N186" t="str">
        <f t="shared" si="18"/>
        <v>2</v>
      </c>
      <c r="O186" s="197"/>
      <c r="P186" s="340"/>
      <c r="Q186" s="282"/>
      <c r="R186" s="30"/>
      <c r="T186" s="30"/>
      <c r="U186" s="198"/>
    </row>
    <row r="187" spans="1:21" ht="12.75" hidden="1">
      <c r="A187" s="218"/>
      <c r="B187" s="428">
        <v>2803</v>
      </c>
      <c r="C187" s="199">
        <f t="shared" si="8"/>
        <v>1</v>
      </c>
      <c r="D187" s="35" t="s">
        <v>59</v>
      </c>
      <c r="E187" s="159" t="s">
        <v>104</v>
      </c>
      <c r="F187" s="200">
        <f t="shared" si="19"/>
        <v>1277482</v>
      </c>
      <c r="G187" s="227">
        <v>137.58000000000001</v>
      </c>
      <c r="H187" s="430">
        <f t="shared" si="10"/>
        <v>9285.3757813635693</v>
      </c>
      <c r="I187" s="198"/>
      <c r="J187" s="270"/>
      <c r="K187" s="219">
        <v>1</v>
      </c>
      <c r="L187" s="196">
        <f t="shared" si="17"/>
        <v>1</v>
      </c>
      <c r="M187" s="219"/>
      <c r="N187" t="str">
        <f t="shared" si="18"/>
        <v>3</v>
      </c>
      <c r="O187" s="197"/>
      <c r="P187" s="340"/>
      <c r="Q187" s="282"/>
      <c r="R187" s="30"/>
      <c r="T187" s="30"/>
      <c r="U187" s="198"/>
    </row>
    <row r="188" spans="1:21" ht="12.75" hidden="1">
      <c r="A188" s="218"/>
      <c r="B188" s="428">
        <v>2804</v>
      </c>
      <c r="C188" s="199">
        <f t="shared" si="8"/>
        <v>1</v>
      </c>
      <c r="D188" s="35" t="s">
        <v>67</v>
      </c>
      <c r="E188" s="159" t="s">
        <v>104</v>
      </c>
      <c r="F188" s="200">
        <f t="shared" si="19"/>
        <v>1306760</v>
      </c>
      <c r="G188" s="227">
        <v>137.58000000000001</v>
      </c>
      <c r="H188" s="430">
        <f t="shared" si="10"/>
        <v>9498.1828754179369</v>
      </c>
      <c r="I188" s="198"/>
      <c r="J188" s="270"/>
      <c r="K188" s="219">
        <v>1</v>
      </c>
      <c r="L188" s="196">
        <f t="shared" si="17"/>
        <v>1</v>
      </c>
      <c r="M188" s="219"/>
      <c r="N188" t="str">
        <f t="shared" si="18"/>
        <v>4</v>
      </c>
      <c r="O188" s="197"/>
      <c r="P188" s="340"/>
      <c r="Q188" s="282"/>
      <c r="R188" s="30"/>
      <c r="T188" s="30"/>
      <c r="U188" s="198"/>
    </row>
    <row r="189" spans="1:21" ht="12.75" hidden="1">
      <c r="A189" s="218"/>
      <c r="B189" s="428">
        <v>2901</v>
      </c>
      <c r="C189" s="199">
        <f t="shared" si="8"/>
        <v>1.04</v>
      </c>
      <c r="D189" s="35" t="s">
        <v>60</v>
      </c>
      <c r="E189" s="159" t="s">
        <v>104</v>
      </c>
      <c r="F189" s="200">
        <f t="shared" si="19"/>
        <v>1866069</v>
      </c>
      <c r="G189" s="227">
        <v>198.36</v>
      </c>
      <c r="H189" s="430">
        <f t="shared" si="10"/>
        <v>9407.4863883847538</v>
      </c>
      <c r="I189" s="198">
        <v>0.04</v>
      </c>
      <c r="J189" s="270"/>
      <c r="K189" s="219">
        <v>1</v>
      </c>
      <c r="L189" s="196">
        <f t="shared" si="17"/>
        <v>1.04</v>
      </c>
      <c r="M189" s="219"/>
      <c r="N189" t="str">
        <f t="shared" si="18"/>
        <v>1</v>
      </c>
      <c r="O189" s="197"/>
      <c r="P189" s="340"/>
      <c r="Q189" s="282"/>
      <c r="R189" s="30"/>
      <c r="T189" s="30"/>
      <c r="U189" s="198"/>
    </row>
    <row r="190" spans="1:21" ht="12.75" hidden="1">
      <c r="A190" s="218"/>
      <c r="B190" s="428">
        <v>2902</v>
      </c>
      <c r="C190" s="199">
        <f t="shared" si="8"/>
        <v>1</v>
      </c>
      <c r="D190" s="35" t="s">
        <v>64</v>
      </c>
      <c r="E190" s="159" t="s">
        <v>104</v>
      </c>
      <c r="F190" s="200">
        <f t="shared" si="19"/>
        <v>1548867</v>
      </c>
      <c r="G190" s="227">
        <v>165.39000000000001</v>
      </c>
      <c r="H190" s="430">
        <f t="shared" si="10"/>
        <v>9364.937420642118</v>
      </c>
      <c r="I190" s="198"/>
      <c r="J190" s="270"/>
      <c r="K190" s="219">
        <v>1</v>
      </c>
      <c r="L190" s="196">
        <f t="shared" si="17"/>
        <v>1</v>
      </c>
      <c r="M190" s="219"/>
      <c r="N190" t="str">
        <f t="shared" si="18"/>
        <v>2</v>
      </c>
      <c r="O190" s="197"/>
      <c r="P190" s="340"/>
      <c r="Q190" s="282"/>
      <c r="R190" s="30"/>
      <c r="T190" s="30"/>
      <c r="U190" s="198"/>
    </row>
    <row r="191" spans="1:21" ht="12.75">
      <c r="A191" s="218"/>
      <c r="B191" s="428">
        <v>2903</v>
      </c>
      <c r="C191" s="199">
        <f t="shared" si="8"/>
        <v>1</v>
      </c>
      <c r="D191" s="35" t="s">
        <v>59</v>
      </c>
      <c r="E191" s="159" t="s">
        <v>105</v>
      </c>
      <c r="F191" s="200">
        <f t="shared" si="19"/>
        <v>1277482</v>
      </c>
      <c r="G191" s="227">
        <v>137.58000000000001</v>
      </c>
      <c r="H191" s="430">
        <f t="shared" si="10"/>
        <v>9285.3757813635693</v>
      </c>
      <c r="I191" s="198"/>
      <c r="J191" s="270"/>
      <c r="K191" s="219">
        <v>1</v>
      </c>
      <c r="L191" s="196">
        <f t="shared" si="17"/>
        <v>1</v>
      </c>
      <c r="M191" s="219"/>
      <c r="N191" t="str">
        <f t="shared" si="18"/>
        <v>3</v>
      </c>
      <c r="O191" s="197"/>
      <c r="P191" s="340"/>
      <c r="Q191" s="282"/>
      <c r="R191" s="30"/>
      <c r="T191" s="30"/>
      <c r="U191" s="198"/>
    </row>
    <row r="192" spans="1:21" ht="12.75" hidden="1">
      <c r="A192" s="218"/>
      <c r="B192" s="428">
        <v>2904</v>
      </c>
      <c r="C192" s="199">
        <f t="shared" si="8"/>
        <v>1</v>
      </c>
      <c r="D192" s="35" t="s">
        <v>67</v>
      </c>
      <c r="E192" s="159" t="s">
        <v>104</v>
      </c>
      <c r="F192" s="200">
        <f t="shared" si="19"/>
        <v>1306760</v>
      </c>
      <c r="G192" s="227">
        <v>137.58000000000001</v>
      </c>
      <c r="H192" s="430">
        <f t="shared" si="10"/>
        <v>9498.1828754179369</v>
      </c>
      <c r="I192" s="198"/>
      <c r="J192" s="270"/>
      <c r="K192" s="219">
        <v>1</v>
      </c>
      <c r="L192" s="196">
        <f t="shared" si="17"/>
        <v>1</v>
      </c>
      <c r="M192" s="219"/>
      <c r="N192" t="str">
        <f t="shared" si="18"/>
        <v>4</v>
      </c>
      <c r="O192" s="197"/>
      <c r="P192" s="340"/>
      <c r="Q192" s="282"/>
      <c r="R192" s="30"/>
      <c r="T192" s="30"/>
      <c r="U192" s="198"/>
    </row>
    <row r="193" spans="1:21" ht="12.75" hidden="1">
      <c r="A193" s="218"/>
      <c r="B193" s="428">
        <v>3001</v>
      </c>
      <c r="C193" s="199">
        <f t="shared" si="8"/>
        <v>1</v>
      </c>
      <c r="D193" s="35" t="s">
        <v>70</v>
      </c>
      <c r="E193" s="159" t="s">
        <v>104</v>
      </c>
      <c r="F193" s="200">
        <f t="shared" si="19"/>
        <v>1564355</v>
      </c>
      <c r="G193" s="227">
        <v>165.39000000000001</v>
      </c>
      <c r="H193" s="430">
        <f t="shared" si="10"/>
        <v>9458.582743817642</v>
      </c>
      <c r="I193" s="198"/>
      <c r="J193" s="270"/>
      <c r="K193" s="219">
        <v>1</v>
      </c>
      <c r="L193" s="196">
        <f t="shared" si="17"/>
        <v>1</v>
      </c>
      <c r="M193" s="219"/>
      <c r="N193" t="str">
        <f t="shared" si="18"/>
        <v>1</v>
      </c>
      <c r="O193" s="197"/>
      <c r="P193" s="340"/>
      <c r="Q193" s="282"/>
      <c r="R193" s="30"/>
      <c r="T193" s="30"/>
      <c r="U193" s="198"/>
    </row>
    <row r="194" spans="1:21" ht="12.75" hidden="1">
      <c r="A194" s="218"/>
      <c r="B194" s="428">
        <v>3002</v>
      </c>
      <c r="C194" s="199">
        <f t="shared" si="8"/>
        <v>1.0249999999999999</v>
      </c>
      <c r="D194" s="35" t="s">
        <v>64</v>
      </c>
      <c r="E194" s="159" t="s">
        <v>104</v>
      </c>
      <c r="F194" s="200">
        <f t="shared" si="19"/>
        <v>1626560</v>
      </c>
      <c r="G194" s="227">
        <v>169.45000000000002</v>
      </c>
      <c r="H194" s="430">
        <f t="shared" si="10"/>
        <v>9599.0557686633219</v>
      </c>
      <c r="I194" s="198">
        <v>2.5000000000000001E-2</v>
      </c>
      <c r="J194" s="270"/>
      <c r="K194" s="219">
        <v>1</v>
      </c>
      <c r="L194" s="196">
        <f t="shared" si="17"/>
        <v>1.0249999999999999</v>
      </c>
      <c r="M194" s="219"/>
      <c r="N194" t="str">
        <f t="shared" si="18"/>
        <v>2</v>
      </c>
      <c r="O194" s="197"/>
      <c r="P194" s="340"/>
      <c r="Q194" s="282"/>
      <c r="R194" s="30"/>
      <c r="T194" s="30"/>
      <c r="U194" s="198"/>
    </row>
    <row r="195" spans="1:21" ht="12.75" hidden="1">
      <c r="A195" s="218"/>
      <c r="B195" s="428">
        <v>3003</v>
      </c>
      <c r="C195" s="199">
        <f t="shared" si="8"/>
        <v>1</v>
      </c>
      <c r="D195" s="35" t="s">
        <v>59</v>
      </c>
      <c r="E195" s="159" t="s">
        <v>104</v>
      </c>
      <c r="F195" s="200">
        <f t="shared" si="19"/>
        <v>1277482</v>
      </c>
      <c r="G195" s="227">
        <v>137.58000000000001</v>
      </c>
      <c r="H195" s="430">
        <f t="shared" si="10"/>
        <v>9285.3757813635693</v>
      </c>
      <c r="I195" s="198"/>
      <c r="J195" s="270"/>
      <c r="K195" s="219">
        <v>1</v>
      </c>
      <c r="L195" s="196">
        <f t="shared" si="17"/>
        <v>1</v>
      </c>
      <c r="M195" s="219"/>
      <c r="N195" t="str">
        <f t="shared" si="18"/>
        <v>3</v>
      </c>
      <c r="O195" s="197"/>
      <c r="P195" s="340"/>
      <c r="Q195" s="282"/>
      <c r="R195" s="30"/>
      <c r="T195" s="30"/>
      <c r="U195" s="198"/>
    </row>
    <row r="196" spans="1:21" ht="12.75" hidden="1">
      <c r="A196" s="218"/>
      <c r="B196" s="428">
        <v>3004</v>
      </c>
      <c r="C196" s="199">
        <f t="shared" si="8"/>
        <v>1</v>
      </c>
      <c r="D196" s="35" t="s">
        <v>67</v>
      </c>
      <c r="E196" s="159" t="s">
        <v>104</v>
      </c>
      <c r="F196" s="200">
        <f t="shared" si="19"/>
        <v>1306760</v>
      </c>
      <c r="G196" s="227">
        <v>137.58000000000001</v>
      </c>
      <c r="H196" s="430">
        <f t="shared" si="10"/>
        <v>9498.1828754179369</v>
      </c>
      <c r="I196" s="198"/>
      <c r="J196" s="270"/>
      <c r="K196" s="219">
        <v>1</v>
      </c>
      <c r="L196" s="196">
        <f t="shared" si="17"/>
        <v>1</v>
      </c>
      <c r="M196" s="219"/>
      <c r="N196" t="str">
        <f t="shared" si="18"/>
        <v>4</v>
      </c>
      <c r="O196" s="197"/>
      <c r="P196" s="340"/>
      <c r="Q196" s="282"/>
      <c r="R196" s="30"/>
      <c r="T196" s="30"/>
      <c r="U196" s="198"/>
    </row>
    <row r="197" spans="1:21" ht="12.75" hidden="1">
      <c r="A197" s="218"/>
      <c r="B197" s="428">
        <v>3101</v>
      </c>
      <c r="C197" s="199">
        <f t="shared" si="8"/>
        <v>1</v>
      </c>
      <c r="D197" s="35" t="s">
        <v>70</v>
      </c>
      <c r="E197" s="159" t="s">
        <v>104</v>
      </c>
      <c r="F197" s="200">
        <f t="shared" si="19"/>
        <v>1564355</v>
      </c>
      <c r="G197" s="227">
        <v>165.39000000000001</v>
      </c>
      <c r="H197" s="430">
        <f t="shared" si="10"/>
        <v>9458.582743817642</v>
      </c>
      <c r="I197" s="198"/>
      <c r="J197" s="270"/>
      <c r="K197" s="219">
        <v>1</v>
      </c>
      <c r="L197" s="196">
        <f t="shared" si="17"/>
        <v>1</v>
      </c>
      <c r="M197" s="219"/>
      <c r="N197" t="str">
        <f t="shared" si="18"/>
        <v>1</v>
      </c>
      <c r="O197" s="197"/>
      <c r="P197" s="340"/>
      <c r="Q197" s="282"/>
      <c r="R197" s="30"/>
      <c r="T197" s="30"/>
      <c r="U197" s="198"/>
    </row>
    <row r="198" spans="1:21" ht="12.75" hidden="1">
      <c r="A198" s="218"/>
      <c r="B198" s="428">
        <v>3102</v>
      </c>
      <c r="C198" s="199">
        <f t="shared" si="8"/>
        <v>1.0249999999999999</v>
      </c>
      <c r="D198" s="35" t="s">
        <v>64</v>
      </c>
      <c r="E198" s="159" t="s">
        <v>104</v>
      </c>
      <c r="F198" s="200">
        <f t="shared" si="19"/>
        <v>1587588</v>
      </c>
      <c r="G198" s="227">
        <v>165.39000000000001</v>
      </c>
      <c r="H198" s="430">
        <f t="shared" si="10"/>
        <v>9599.0567748957001</v>
      </c>
      <c r="I198" s="198">
        <v>2.5000000000000001E-2</v>
      </c>
      <c r="J198" s="270"/>
      <c r="K198" s="219">
        <v>1</v>
      </c>
      <c r="L198" s="196">
        <f t="shared" si="17"/>
        <v>1.0249999999999999</v>
      </c>
      <c r="M198" s="219"/>
      <c r="N198" t="str">
        <f t="shared" si="18"/>
        <v>2</v>
      </c>
      <c r="O198" s="197"/>
      <c r="P198" s="340"/>
      <c r="Q198" s="282"/>
      <c r="R198" s="30"/>
      <c r="T198" s="30"/>
      <c r="U198" s="198"/>
    </row>
    <row r="199" spans="1:21" ht="12.75" hidden="1">
      <c r="A199" s="218"/>
      <c r="B199" s="428">
        <v>3103</v>
      </c>
      <c r="C199" s="199">
        <f t="shared" si="8"/>
        <v>1</v>
      </c>
      <c r="D199" s="35" t="s">
        <v>59</v>
      </c>
      <c r="E199" s="363" t="s">
        <v>104</v>
      </c>
      <c r="F199" s="200">
        <f t="shared" si="19"/>
        <v>1490952</v>
      </c>
      <c r="G199" s="227">
        <v>160.57</v>
      </c>
      <c r="H199" s="430">
        <f t="shared" si="10"/>
        <v>9285.3708662888457</v>
      </c>
      <c r="I199" s="198"/>
      <c r="J199" s="270"/>
      <c r="K199" s="219">
        <v>1</v>
      </c>
      <c r="L199" s="196">
        <f t="shared" si="17"/>
        <v>1</v>
      </c>
      <c r="M199" s="219"/>
      <c r="N199" t="str">
        <f t="shared" si="18"/>
        <v>3</v>
      </c>
      <c r="O199" s="197"/>
      <c r="P199" s="340"/>
      <c r="Q199" s="282"/>
      <c r="R199" s="30"/>
      <c r="T199" s="30"/>
      <c r="U199" s="198"/>
    </row>
    <row r="200" spans="1:21" ht="12.75" hidden="1">
      <c r="A200" s="218"/>
      <c r="B200" s="428">
        <v>3104</v>
      </c>
      <c r="C200" s="199">
        <f t="shared" si="8"/>
        <v>1</v>
      </c>
      <c r="D200" s="35" t="s">
        <v>67</v>
      </c>
      <c r="E200" s="159" t="s">
        <v>104</v>
      </c>
      <c r="F200" s="200">
        <f t="shared" si="19"/>
        <v>1341239</v>
      </c>
      <c r="G200" s="227">
        <v>141.21</v>
      </c>
      <c r="H200" s="430">
        <f t="shared" si="10"/>
        <v>9498.1870972310735</v>
      </c>
      <c r="I200" s="198"/>
      <c r="J200" s="270"/>
      <c r="K200" s="219">
        <v>1</v>
      </c>
      <c r="L200" s="196">
        <f t="shared" si="17"/>
        <v>1</v>
      </c>
      <c r="M200" s="219"/>
      <c r="N200" t="str">
        <f t="shared" si="18"/>
        <v>4</v>
      </c>
      <c r="O200" s="197"/>
      <c r="P200" s="340"/>
      <c r="Q200" s="282"/>
      <c r="R200" s="30"/>
      <c r="T200" s="30"/>
      <c r="U200" s="198"/>
    </row>
    <row r="201" spans="1:21" ht="12.75" hidden="1">
      <c r="A201" s="218"/>
      <c r="B201" s="428">
        <v>3201</v>
      </c>
      <c r="C201" s="199">
        <f t="shared" si="8"/>
        <v>1</v>
      </c>
      <c r="D201" s="35" t="s">
        <v>70</v>
      </c>
      <c r="E201" s="159" t="s">
        <v>104</v>
      </c>
      <c r="F201" s="200">
        <f t="shared" si="19"/>
        <v>1564355</v>
      </c>
      <c r="G201" s="227">
        <v>165.39000000000001</v>
      </c>
      <c r="H201" s="430">
        <f t="shared" si="10"/>
        <v>9458.582743817642</v>
      </c>
      <c r="I201" s="198"/>
      <c r="J201" s="270"/>
      <c r="K201" s="219">
        <v>1</v>
      </c>
      <c r="L201" s="196">
        <f t="shared" si="17"/>
        <v>1</v>
      </c>
      <c r="M201" s="219"/>
      <c r="N201" t="str">
        <f t="shared" si="18"/>
        <v>1</v>
      </c>
      <c r="O201" s="197"/>
      <c r="P201" s="340"/>
      <c r="Q201" s="282"/>
      <c r="R201" s="30"/>
      <c r="T201" s="30"/>
      <c r="U201" s="198"/>
    </row>
    <row r="202" spans="1:21" ht="12.75" hidden="1">
      <c r="A202" s="218"/>
      <c r="B202" s="428">
        <v>3202</v>
      </c>
      <c r="C202" s="199">
        <f t="shared" si="8"/>
        <v>1</v>
      </c>
      <c r="D202" s="35" t="s">
        <v>64</v>
      </c>
      <c r="E202" s="159" t="s">
        <v>104</v>
      </c>
      <c r="F202" s="200">
        <f t="shared" si="19"/>
        <v>1588106</v>
      </c>
      <c r="G202" s="227">
        <v>169.58</v>
      </c>
      <c r="H202" s="430">
        <f t="shared" si="10"/>
        <v>9364.9369029366662</v>
      </c>
      <c r="I202" s="198"/>
      <c r="J202" s="270"/>
      <c r="K202" s="219">
        <v>1</v>
      </c>
      <c r="L202" s="196">
        <f t="shared" si="17"/>
        <v>1</v>
      </c>
      <c r="M202" s="219"/>
      <c r="N202" t="str">
        <f t="shared" si="18"/>
        <v>2</v>
      </c>
      <c r="O202" s="197"/>
      <c r="P202" s="340"/>
      <c r="Q202" s="282"/>
      <c r="R202" s="30"/>
      <c r="T202" s="30"/>
      <c r="U202" s="198"/>
    </row>
    <row r="203" spans="1:21" ht="12.75" hidden="1">
      <c r="A203" s="218"/>
      <c r="B203" s="428">
        <v>3203</v>
      </c>
      <c r="C203" s="199">
        <f t="shared" si="8"/>
        <v>1</v>
      </c>
      <c r="D203" s="35" t="s">
        <v>59</v>
      </c>
      <c r="E203" s="159" t="s">
        <v>104</v>
      </c>
      <c r="F203" s="200">
        <f t="shared" si="19"/>
        <v>1490952</v>
      </c>
      <c r="G203" s="227">
        <v>160.57</v>
      </c>
      <c r="H203" s="430">
        <f t="shared" si="10"/>
        <v>9285.3708662888457</v>
      </c>
      <c r="I203" s="198"/>
      <c r="J203" s="270"/>
      <c r="K203" s="219">
        <v>1</v>
      </c>
      <c r="L203" s="196">
        <f t="shared" si="17"/>
        <v>1</v>
      </c>
      <c r="M203" s="219"/>
      <c r="N203" t="str">
        <f t="shared" si="18"/>
        <v>3</v>
      </c>
      <c r="O203" s="197"/>
      <c r="P203" s="340"/>
      <c r="Q203" s="282"/>
      <c r="R203" s="30"/>
      <c r="T203" s="30"/>
      <c r="U203" s="198"/>
    </row>
    <row r="204" spans="1:21" ht="12.75" hidden="1">
      <c r="A204" s="218"/>
      <c r="B204" s="428">
        <v>3204</v>
      </c>
      <c r="C204" s="199">
        <f t="shared" si="8"/>
        <v>1</v>
      </c>
      <c r="D204" s="35" t="s">
        <v>67</v>
      </c>
      <c r="E204" s="159" t="s">
        <v>104</v>
      </c>
      <c r="F204" s="200">
        <f t="shared" si="19"/>
        <v>1306760</v>
      </c>
      <c r="G204" s="227">
        <v>137.58000000000001</v>
      </c>
      <c r="H204" s="430">
        <f t="shared" si="10"/>
        <v>9498.1828754179369</v>
      </c>
      <c r="I204" s="198"/>
      <c r="J204" s="270"/>
      <c r="K204" s="219">
        <v>1</v>
      </c>
      <c r="L204" s="196">
        <f t="shared" si="17"/>
        <v>1</v>
      </c>
      <c r="M204" s="219"/>
      <c r="N204" t="str">
        <f t="shared" si="18"/>
        <v>4</v>
      </c>
      <c r="O204" s="197"/>
      <c r="P204" s="340"/>
      <c r="Q204" s="282"/>
      <c r="R204" s="30"/>
      <c r="T204" s="30"/>
      <c r="U204" s="198"/>
    </row>
    <row r="205" spans="1:21" ht="12.75" hidden="1">
      <c r="A205" s="218"/>
      <c r="B205" s="428">
        <v>3301</v>
      </c>
      <c r="C205" s="199">
        <f t="shared" si="8"/>
        <v>1</v>
      </c>
      <c r="D205" s="35" t="s">
        <v>70</v>
      </c>
      <c r="E205" s="159" t="s">
        <v>104</v>
      </c>
      <c r="F205" s="200">
        <f t="shared" si="19"/>
        <v>1564355</v>
      </c>
      <c r="G205" s="227">
        <v>165.39000000000001</v>
      </c>
      <c r="H205" s="430">
        <f t="shared" si="10"/>
        <v>9458.582743817642</v>
      </c>
      <c r="I205" s="198"/>
      <c r="J205" s="270"/>
      <c r="K205" s="219">
        <v>1</v>
      </c>
      <c r="L205" s="196">
        <f t="shared" si="17"/>
        <v>1</v>
      </c>
      <c r="M205" s="219"/>
      <c r="N205" t="str">
        <f t="shared" si="18"/>
        <v>1</v>
      </c>
      <c r="O205" s="197"/>
      <c r="P205" s="340"/>
      <c r="Q205" s="282"/>
      <c r="R205" s="30"/>
      <c r="T205" s="30"/>
      <c r="U205" s="198"/>
    </row>
    <row r="206" spans="1:21" ht="12.75" hidden="1">
      <c r="A206" s="218"/>
      <c r="B206" s="428">
        <v>3302</v>
      </c>
      <c r="C206" s="199">
        <f t="shared" si="8"/>
        <v>1</v>
      </c>
      <c r="D206" s="35" t="s">
        <v>64</v>
      </c>
      <c r="E206" s="159" t="s">
        <v>104</v>
      </c>
      <c r="F206" s="200">
        <f t="shared" si="19"/>
        <v>1548867</v>
      </c>
      <c r="G206" s="227">
        <v>165.39000000000001</v>
      </c>
      <c r="H206" s="430">
        <f t="shared" si="10"/>
        <v>9364.937420642118</v>
      </c>
      <c r="I206" s="198"/>
      <c r="J206" s="270"/>
      <c r="K206" s="219">
        <v>1</v>
      </c>
      <c r="L206" s="196">
        <f t="shared" si="17"/>
        <v>1</v>
      </c>
      <c r="M206" s="219"/>
      <c r="N206" t="str">
        <f t="shared" si="18"/>
        <v>2</v>
      </c>
      <c r="O206" s="197"/>
      <c r="P206" s="340"/>
      <c r="Q206" s="282"/>
      <c r="R206" s="30"/>
      <c r="T206" s="30"/>
      <c r="U206" s="198"/>
    </row>
    <row r="207" spans="1:21" ht="12.75" hidden="1">
      <c r="A207" s="218"/>
      <c r="B207" s="428">
        <v>3303</v>
      </c>
      <c r="C207" s="199">
        <f t="shared" si="8"/>
        <v>1</v>
      </c>
      <c r="D207" s="35" t="s">
        <v>59</v>
      </c>
      <c r="E207" s="159" t="s">
        <v>104</v>
      </c>
      <c r="F207" s="200">
        <f t="shared" si="19"/>
        <v>1490952</v>
      </c>
      <c r="G207" s="227">
        <v>160.57</v>
      </c>
      <c r="H207" s="430">
        <f t="shared" si="10"/>
        <v>9285.3708662888457</v>
      </c>
      <c r="I207" s="198"/>
      <c r="J207" s="270"/>
      <c r="K207" s="219">
        <v>1</v>
      </c>
      <c r="L207" s="196">
        <f t="shared" si="17"/>
        <v>1</v>
      </c>
      <c r="M207" s="219"/>
      <c r="N207" t="str">
        <f t="shared" si="18"/>
        <v>3</v>
      </c>
      <c r="O207" s="197"/>
      <c r="P207" s="340"/>
      <c r="Q207" s="282"/>
      <c r="R207" s="30"/>
      <c r="T207" s="30"/>
      <c r="U207" s="198"/>
    </row>
    <row r="208" spans="1:21" ht="12.75" hidden="1">
      <c r="A208" s="218"/>
      <c r="B208" s="428">
        <v>3304</v>
      </c>
      <c r="C208" s="199">
        <f t="shared" si="8"/>
        <v>1.01</v>
      </c>
      <c r="D208" s="35" t="s">
        <v>67</v>
      </c>
      <c r="E208" s="363" t="s">
        <v>104</v>
      </c>
      <c r="F208" s="200">
        <f t="shared" si="19"/>
        <v>1319828</v>
      </c>
      <c r="G208" s="227">
        <v>137.58000000000001</v>
      </c>
      <c r="H208" s="430">
        <f t="shared" si="10"/>
        <v>9593.167611571449</v>
      </c>
      <c r="I208" s="198">
        <v>0.01</v>
      </c>
      <c r="J208" s="270"/>
      <c r="K208" s="219">
        <v>1</v>
      </c>
      <c r="L208" s="196">
        <f t="shared" si="17"/>
        <v>1.01</v>
      </c>
      <c r="M208" s="219"/>
      <c r="N208" t="str">
        <f t="shared" si="18"/>
        <v>4</v>
      </c>
      <c r="O208" s="197"/>
      <c r="P208" s="340"/>
      <c r="Q208" s="282"/>
      <c r="R208" s="30"/>
      <c r="T208" s="30"/>
      <c r="U208" s="198"/>
    </row>
    <row r="209" spans="1:21" ht="12.75" hidden="1">
      <c r="A209" s="218"/>
      <c r="B209" s="428">
        <v>3401</v>
      </c>
      <c r="C209" s="199">
        <f t="shared" si="8"/>
        <v>1</v>
      </c>
      <c r="D209" s="35" t="s">
        <v>70</v>
      </c>
      <c r="E209" s="159" t="s">
        <v>104</v>
      </c>
      <c r="F209" s="200">
        <f t="shared" si="19"/>
        <v>1564355</v>
      </c>
      <c r="G209" s="227">
        <v>165.39000000000001</v>
      </c>
      <c r="H209" s="430">
        <f t="shared" si="10"/>
        <v>9458.582743817642</v>
      </c>
      <c r="I209" s="198"/>
      <c r="J209" s="270"/>
      <c r="K209" s="219">
        <v>1</v>
      </c>
      <c r="L209" s="196">
        <f t="shared" si="17"/>
        <v>1</v>
      </c>
      <c r="M209" s="219"/>
      <c r="N209" t="str">
        <f t="shared" si="18"/>
        <v>1</v>
      </c>
      <c r="O209" s="197"/>
      <c r="P209" s="340"/>
      <c r="Q209" s="282"/>
      <c r="R209" s="30"/>
      <c r="T209" s="30"/>
      <c r="U209" s="198"/>
    </row>
    <row r="210" spans="1:21" ht="12.75" hidden="1">
      <c r="A210" s="218"/>
      <c r="B210" s="428">
        <v>3402</v>
      </c>
      <c r="C210" s="199">
        <f t="shared" si="8"/>
        <v>1</v>
      </c>
      <c r="D210" s="35" t="s">
        <v>64</v>
      </c>
      <c r="E210" s="159" t="s">
        <v>104</v>
      </c>
      <c r="F210" s="200">
        <f t="shared" si="19"/>
        <v>1548867</v>
      </c>
      <c r="G210" s="227">
        <v>165.39000000000001</v>
      </c>
      <c r="H210" s="430">
        <f t="shared" si="10"/>
        <v>9364.937420642118</v>
      </c>
      <c r="I210" s="198"/>
      <c r="J210" s="270"/>
      <c r="K210" s="219">
        <v>1</v>
      </c>
      <c r="L210" s="196">
        <f t="shared" si="17"/>
        <v>1</v>
      </c>
      <c r="M210" s="219"/>
      <c r="N210" t="str">
        <f t="shared" si="18"/>
        <v>2</v>
      </c>
      <c r="O210" s="197"/>
      <c r="P210" s="340"/>
      <c r="Q210" s="282"/>
      <c r="R210" s="30"/>
      <c r="T210" s="30"/>
      <c r="U210" s="198"/>
    </row>
    <row r="211" spans="1:21" ht="12.75" hidden="1">
      <c r="A211" s="218"/>
      <c r="B211" s="428">
        <v>3403</v>
      </c>
      <c r="C211" s="199">
        <f t="shared" si="8"/>
        <v>1.03</v>
      </c>
      <c r="D211" s="35" t="s">
        <v>50</v>
      </c>
      <c r="E211" s="159" t="s">
        <v>104</v>
      </c>
      <c r="F211" s="200">
        <f t="shared" si="19"/>
        <v>1548102</v>
      </c>
      <c r="G211" s="227">
        <v>166.55</v>
      </c>
      <c r="H211" s="430">
        <f t="shared" si="10"/>
        <v>9295.1185830081049</v>
      </c>
      <c r="I211" s="198">
        <v>0.03</v>
      </c>
      <c r="J211" s="270"/>
      <c r="K211" s="219">
        <v>1</v>
      </c>
      <c r="L211" s="196">
        <f t="shared" si="17"/>
        <v>1.03</v>
      </c>
      <c r="M211" s="219"/>
      <c r="N211" t="str">
        <f t="shared" si="18"/>
        <v>3</v>
      </c>
      <c r="O211" s="197"/>
      <c r="P211" s="340"/>
      <c r="Q211" s="282"/>
      <c r="R211" s="30"/>
      <c r="T211" s="30"/>
      <c r="U211" s="198"/>
    </row>
    <row r="212" spans="1:21" ht="12.75" hidden="1">
      <c r="A212" s="218"/>
      <c r="B212" s="428">
        <v>3404</v>
      </c>
      <c r="C212" s="199">
        <f t="shared" si="8"/>
        <v>1.01</v>
      </c>
      <c r="D212" s="35" t="s">
        <v>67</v>
      </c>
      <c r="E212" s="363" t="s">
        <v>104</v>
      </c>
      <c r="F212" s="200">
        <f t="shared" si="19"/>
        <v>1319828</v>
      </c>
      <c r="G212" s="227">
        <v>137.58000000000001</v>
      </c>
      <c r="H212" s="430">
        <f t="shared" si="10"/>
        <v>9593.167611571449</v>
      </c>
      <c r="I212" s="198">
        <v>0.01</v>
      </c>
      <c r="J212" s="270"/>
      <c r="K212" s="219">
        <v>1</v>
      </c>
      <c r="L212" s="196">
        <f t="shared" si="17"/>
        <v>1.01</v>
      </c>
      <c r="M212" s="219"/>
      <c r="N212" t="str">
        <f t="shared" si="18"/>
        <v>4</v>
      </c>
      <c r="O212" s="197"/>
      <c r="P212" s="340"/>
      <c r="Q212" s="282"/>
      <c r="R212" s="30"/>
      <c r="T212" s="30"/>
      <c r="U212" s="198"/>
    </row>
    <row r="213" spans="1:21" ht="12.75" hidden="1">
      <c r="A213" s="218"/>
      <c r="B213" s="428">
        <v>3501</v>
      </c>
      <c r="C213" s="199">
        <f t="shared" si="8"/>
        <v>1</v>
      </c>
      <c r="D213" s="35" t="s">
        <v>70</v>
      </c>
      <c r="E213" s="159" t="s">
        <v>104</v>
      </c>
      <c r="F213" s="200">
        <f t="shared" si="19"/>
        <v>1564355</v>
      </c>
      <c r="G213" s="227">
        <v>165.39000000000001</v>
      </c>
      <c r="H213" s="430">
        <f t="shared" si="10"/>
        <v>9458.582743817642</v>
      </c>
      <c r="I213" s="198"/>
      <c r="J213" s="270"/>
      <c r="K213" s="219">
        <v>1</v>
      </c>
      <c r="L213" s="196">
        <f t="shared" si="17"/>
        <v>1</v>
      </c>
      <c r="M213" s="219"/>
      <c r="N213" t="str">
        <f t="shared" si="18"/>
        <v>1</v>
      </c>
      <c r="O213" s="197"/>
      <c r="P213" s="340"/>
      <c r="Q213" s="282"/>
      <c r="R213" s="30"/>
      <c r="T213" s="30"/>
      <c r="U213" s="198"/>
    </row>
    <row r="214" spans="1:21" ht="12.75" hidden="1">
      <c r="A214" s="218"/>
      <c r="B214" s="428">
        <v>3502</v>
      </c>
      <c r="C214" s="199">
        <f t="shared" ref="C214:C230" si="20">L214</f>
        <v>1</v>
      </c>
      <c r="D214" s="35" t="s">
        <v>64</v>
      </c>
      <c r="E214" s="159" t="s">
        <v>104</v>
      </c>
      <c r="F214" s="200">
        <f t="shared" si="19"/>
        <v>1548867</v>
      </c>
      <c r="G214" s="227">
        <v>165.39000000000001</v>
      </c>
      <c r="H214" s="430">
        <f t="shared" si="10"/>
        <v>9364.937420642118</v>
      </c>
      <c r="I214" s="198"/>
      <c r="J214" s="270"/>
      <c r="K214" s="219">
        <v>1</v>
      </c>
      <c r="L214" s="196">
        <f t="shared" si="17"/>
        <v>1</v>
      </c>
      <c r="M214" s="219"/>
      <c r="N214" t="str">
        <f t="shared" si="18"/>
        <v>2</v>
      </c>
      <c r="O214" s="197"/>
      <c r="P214" s="340"/>
      <c r="Q214" s="282"/>
      <c r="R214" s="30"/>
      <c r="T214" s="30"/>
      <c r="U214" s="198"/>
    </row>
    <row r="215" spans="1:21" ht="12.75" hidden="1">
      <c r="A215" s="218"/>
      <c r="B215" s="428">
        <v>3503</v>
      </c>
      <c r="C215" s="199">
        <f t="shared" si="20"/>
        <v>1</v>
      </c>
      <c r="D215" s="35" t="s">
        <v>59</v>
      </c>
      <c r="E215" s="363" t="s">
        <v>104</v>
      </c>
      <c r="F215" s="200">
        <f t="shared" si="19"/>
        <v>1277482</v>
      </c>
      <c r="G215" s="227">
        <v>137.58000000000001</v>
      </c>
      <c r="H215" s="430">
        <f t="shared" si="10"/>
        <v>9285.3757813635693</v>
      </c>
      <c r="I215" s="198"/>
      <c r="J215" s="270"/>
      <c r="K215" s="219">
        <v>1</v>
      </c>
      <c r="L215" s="196">
        <f t="shared" si="17"/>
        <v>1</v>
      </c>
      <c r="M215" s="219"/>
      <c r="N215" t="str">
        <f t="shared" si="18"/>
        <v>3</v>
      </c>
      <c r="O215" s="197"/>
      <c r="P215" s="340"/>
      <c r="Q215" s="282"/>
      <c r="R215" s="30"/>
      <c r="T215" s="30"/>
      <c r="U215" s="198"/>
    </row>
    <row r="216" spans="1:21" ht="12.75" hidden="1">
      <c r="A216" s="218"/>
      <c r="B216" s="428">
        <v>3504</v>
      </c>
      <c r="C216" s="199">
        <f t="shared" si="20"/>
        <v>1</v>
      </c>
      <c r="D216" s="35" t="s">
        <v>67</v>
      </c>
      <c r="E216" s="159" t="s">
        <v>104</v>
      </c>
      <c r="F216" s="200">
        <f t="shared" si="19"/>
        <v>1306760</v>
      </c>
      <c r="G216" s="227">
        <v>137.58000000000001</v>
      </c>
      <c r="H216" s="430">
        <f t="shared" si="10"/>
        <v>9498.1828754179369</v>
      </c>
      <c r="I216" s="198"/>
      <c r="J216" s="270"/>
      <c r="K216" s="219">
        <v>1</v>
      </c>
      <c r="L216" s="196">
        <f t="shared" si="17"/>
        <v>1</v>
      </c>
      <c r="M216" s="219"/>
      <c r="N216" t="str">
        <f t="shared" si="18"/>
        <v>4</v>
      </c>
      <c r="O216" s="197"/>
      <c r="P216" s="340"/>
      <c r="Q216" s="282"/>
      <c r="R216" s="30"/>
      <c r="T216" s="30"/>
      <c r="U216" s="198"/>
    </row>
    <row r="217" spans="1:21" ht="12.75" hidden="1">
      <c r="A217" s="218"/>
      <c r="B217" s="428">
        <v>3601</v>
      </c>
      <c r="C217" s="199">
        <f t="shared" si="20"/>
        <v>1.08</v>
      </c>
      <c r="D217" s="35" t="s">
        <v>70</v>
      </c>
      <c r="E217" s="159" t="s">
        <v>104</v>
      </c>
      <c r="F217" s="200">
        <f t="shared" ref="F217:F248" si="21">ROUND((VLOOKUP(D217,$B$41:$E$68,4,FALSE)*G217)*C217,0)</f>
        <v>1689504</v>
      </c>
      <c r="G217" s="227">
        <v>165.39000000000001</v>
      </c>
      <c r="H217" s="430">
        <f t="shared" si="10"/>
        <v>10215.272991111917</v>
      </c>
      <c r="I217" s="198">
        <v>0.08</v>
      </c>
      <c r="J217" s="270"/>
      <c r="K217" s="219">
        <v>1</v>
      </c>
      <c r="L217" s="196">
        <f t="shared" si="17"/>
        <v>1.08</v>
      </c>
      <c r="M217" s="219"/>
      <c r="N217" t="str">
        <f t="shared" si="18"/>
        <v>1</v>
      </c>
      <c r="O217" s="197"/>
      <c r="P217" s="340"/>
      <c r="Q217" s="282"/>
      <c r="R217" s="30"/>
      <c r="T217" s="30"/>
      <c r="U217" s="198"/>
    </row>
    <row r="218" spans="1:21" ht="12.75" hidden="1">
      <c r="A218" s="218"/>
      <c r="B218" s="428">
        <v>3602</v>
      </c>
      <c r="C218" s="199">
        <f t="shared" si="20"/>
        <v>1</v>
      </c>
      <c r="D218" s="35" t="s">
        <v>64</v>
      </c>
      <c r="E218" s="159" t="s">
        <v>104</v>
      </c>
      <c r="F218" s="200">
        <f t="shared" si="21"/>
        <v>1589417</v>
      </c>
      <c r="G218" s="227">
        <v>169.72</v>
      </c>
      <c r="H218" s="430">
        <f t="shared" si="10"/>
        <v>9364.9363657789308</v>
      </c>
      <c r="I218" s="198"/>
      <c r="J218" s="270"/>
      <c r="K218" s="219">
        <v>1</v>
      </c>
      <c r="L218" s="196">
        <f t="shared" si="17"/>
        <v>1</v>
      </c>
      <c r="M218" s="219"/>
      <c r="N218" t="str">
        <f t="shared" si="18"/>
        <v>2</v>
      </c>
      <c r="O218" s="197"/>
      <c r="P218" s="340"/>
      <c r="Q218" s="282"/>
      <c r="R218" s="30"/>
      <c r="T218" s="30"/>
      <c r="U218" s="198"/>
    </row>
    <row r="219" spans="1:21" ht="12.75" hidden="1">
      <c r="A219" s="218"/>
      <c r="B219" s="428">
        <v>3603</v>
      </c>
      <c r="C219" s="199">
        <f t="shared" si="20"/>
        <v>1</v>
      </c>
      <c r="D219" s="35" t="s">
        <v>59</v>
      </c>
      <c r="E219" s="363" t="s">
        <v>104</v>
      </c>
      <c r="F219" s="200">
        <f t="shared" si="21"/>
        <v>1348793</v>
      </c>
      <c r="G219" s="227">
        <v>145.26000000000002</v>
      </c>
      <c r="H219" s="430">
        <f t="shared" si="10"/>
        <v>9285.3710587911319</v>
      </c>
      <c r="I219" s="198"/>
      <c r="J219" s="270"/>
      <c r="K219" s="219">
        <v>1</v>
      </c>
      <c r="L219" s="196">
        <f t="shared" si="17"/>
        <v>1</v>
      </c>
      <c r="M219" s="219"/>
      <c r="N219" t="str">
        <f t="shared" si="18"/>
        <v>3</v>
      </c>
      <c r="O219" s="197"/>
      <c r="P219" s="340"/>
      <c r="Q219" s="282"/>
      <c r="R219" s="30"/>
      <c r="T219" s="30"/>
      <c r="U219" s="198"/>
    </row>
    <row r="220" spans="1:21" ht="12.75" hidden="1">
      <c r="A220" s="218"/>
      <c r="B220" s="428">
        <v>3604</v>
      </c>
      <c r="C220" s="199">
        <f t="shared" si="20"/>
        <v>1</v>
      </c>
      <c r="D220" s="35" t="s">
        <v>67</v>
      </c>
      <c r="E220" s="159" t="s">
        <v>104</v>
      </c>
      <c r="F220" s="200">
        <f t="shared" si="21"/>
        <v>1306760</v>
      </c>
      <c r="G220" s="227">
        <v>137.58000000000001</v>
      </c>
      <c r="H220" s="430">
        <f t="shared" si="10"/>
        <v>9498.1828754179369</v>
      </c>
      <c r="I220" s="198"/>
      <c r="J220" s="270"/>
      <c r="K220" s="219">
        <v>1</v>
      </c>
      <c r="L220" s="196">
        <f t="shared" si="17"/>
        <v>1</v>
      </c>
      <c r="M220" s="219"/>
      <c r="N220" t="str">
        <f t="shared" si="18"/>
        <v>4</v>
      </c>
      <c r="O220" s="197"/>
      <c r="P220" s="340"/>
      <c r="Q220" s="282"/>
      <c r="R220" s="30"/>
      <c r="T220" s="30"/>
      <c r="U220" s="198"/>
    </row>
    <row r="221" spans="1:21" ht="12.75" hidden="1">
      <c r="A221" s="218"/>
      <c r="B221" s="428">
        <v>3701</v>
      </c>
      <c r="C221" s="199">
        <f t="shared" si="20"/>
        <v>1</v>
      </c>
      <c r="D221" s="35" t="s">
        <v>68</v>
      </c>
      <c r="E221" s="159" t="s">
        <v>104</v>
      </c>
      <c r="F221" s="200">
        <f t="shared" si="21"/>
        <v>1563618</v>
      </c>
      <c r="G221" s="227">
        <v>165.39000000000001</v>
      </c>
      <c r="H221" s="430">
        <f t="shared" si="10"/>
        <v>9454.1266098313063</v>
      </c>
      <c r="I221" s="198"/>
      <c r="J221" s="270"/>
      <c r="K221" s="219">
        <v>1</v>
      </c>
      <c r="L221" s="196">
        <f t="shared" si="17"/>
        <v>1</v>
      </c>
      <c r="M221" s="219"/>
      <c r="N221" t="str">
        <f t="shared" si="18"/>
        <v>1</v>
      </c>
      <c r="O221" s="197"/>
      <c r="P221" s="340"/>
      <c r="Q221" s="282"/>
      <c r="R221" s="30"/>
      <c r="T221" s="30"/>
      <c r="U221" s="198"/>
    </row>
    <row r="222" spans="1:21" ht="12.75" hidden="1">
      <c r="A222" s="218"/>
      <c r="B222" s="428">
        <v>3702</v>
      </c>
      <c r="C222" s="199">
        <f t="shared" si="20"/>
        <v>1</v>
      </c>
      <c r="D222" s="35" t="s">
        <v>64</v>
      </c>
      <c r="E222" s="159" t="s">
        <v>104</v>
      </c>
      <c r="F222" s="200">
        <f t="shared" si="21"/>
        <v>1548867</v>
      </c>
      <c r="G222" s="227">
        <v>165.39000000000001</v>
      </c>
      <c r="H222" s="430">
        <f t="shared" si="10"/>
        <v>9364.937420642118</v>
      </c>
      <c r="I222" s="198"/>
      <c r="J222" s="270"/>
      <c r="K222" s="219">
        <v>1</v>
      </c>
      <c r="L222" s="196">
        <f t="shared" si="17"/>
        <v>1</v>
      </c>
      <c r="M222" s="219"/>
      <c r="N222" t="str">
        <f t="shared" si="18"/>
        <v>2</v>
      </c>
      <c r="O222" s="197"/>
      <c r="P222" s="340"/>
      <c r="Q222" s="282"/>
      <c r="R222" s="30"/>
      <c r="T222" s="30"/>
      <c r="U222" s="198"/>
    </row>
    <row r="223" spans="1:21" ht="12.75" hidden="1">
      <c r="A223" s="218"/>
      <c r="B223" s="428">
        <v>3703</v>
      </c>
      <c r="C223" s="199">
        <f t="shared" si="20"/>
        <v>1</v>
      </c>
      <c r="D223" s="35" t="s">
        <v>59</v>
      </c>
      <c r="E223" s="159" t="s">
        <v>104</v>
      </c>
      <c r="F223" s="200">
        <f t="shared" si="21"/>
        <v>1277482</v>
      </c>
      <c r="G223" s="227">
        <v>137.58000000000001</v>
      </c>
      <c r="H223" s="430">
        <f t="shared" si="10"/>
        <v>9285.3757813635693</v>
      </c>
      <c r="I223" s="364" t="s">
        <v>110</v>
      </c>
      <c r="J223" s="270"/>
      <c r="K223" s="219">
        <v>1</v>
      </c>
      <c r="L223" s="196">
        <f t="shared" si="17"/>
        <v>1</v>
      </c>
      <c r="M223" s="219"/>
      <c r="N223" t="str">
        <f t="shared" si="18"/>
        <v>3</v>
      </c>
      <c r="O223" s="197"/>
      <c r="P223" s="340"/>
      <c r="Q223" s="282"/>
      <c r="R223" s="30"/>
      <c r="T223" s="30"/>
      <c r="U223" s="198"/>
    </row>
    <row r="224" spans="1:21" ht="12.75" hidden="1">
      <c r="A224" s="218"/>
      <c r="B224" s="428">
        <v>3704</v>
      </c>
      <c r="C224" s="199">
        <f t="shared" si="20"/>
        <v>1</v>
      </c>
      <c r="D224" s="35" t="s">
        <v>67</v>
      </c>
      <c r="E224" s="159" t="s">
        <v>104</v>
      </c>
      <c r="F224" s="200">
        <f t="shared" si="21"/>
        <v>1306760</v>
      </c>
      <c r="G224" s="227">
        <v>137.58000000000001</v>
      </c>
      <c r="H224" s="430">
        <f t="shared" si="10"/>
        <v>9498.1828754179369</v>
      </c>
      <c r="I224" s="198"/>
      <c r="J224" s="270"/>
      <c r="K224" s="219">
        <v>1</v>
      </c>
      <c r="L224" s="196">
        <f t="shared" si="17"/>
        <v>1</v>
      </c>
      <c r="M224" s="219"/>
      <c r="N224" t="str">
        <f t="shared" si="18"/>
        <v>4</v>
      </c>
      <c r="O224" s="197"/>
      <c r="P224" s="340"/>
      <c r="Q224" s="282"/>
      <c r="R224" s="30"/>
      <c r="T224" s="30"/>
      <c r="U224" s="198"/>
    </row>
    <row r="225" spans="1:21" ht="12.75" hidden="1">
      <c r="A225" s="218"/>
      <c r="B225" s="428">
        <v>3801</v>
      </c>
      <c r="C225" s="199">
        <f t="shared" si="20"/>
        <v>1</v>
      </c>
      <c r="D225" s="35" t="s">
        <v>70</v>
      </c>
      <c r="E225" s="159" t="s">
        <v>104</v>
      </c>
      <c r="F225" s="200">
        <f t="shared" si="21"/>
        <v>1564355</v>
      </c>
      <c r="G225" s="227">
        <v>165.39000000000001</v>
      </c>
      <c r="H225" s="430">
        <f t="shared" si="10"/>
        <v>9458.582743817642</v>
      </c>
      <c r="I225" s="198"/>
      <c r="J225" s="270"/>
      <c r="K225" s="219">
        <v>1</v>
      </c>
      <c r="L225" s="196">
        <f t="shared" si="11"/>
        <v>1</v>
      </c>
      <c r="M225" s="219"/>
      <c r="N225" t="str">
        <f t="shared" si="12"/>
        <v>1</v>
      </c>
      <c r="O225" s="197"/>
      <c r="P225" s="340"/>
      <c r="Q225" s="282"/>
      <c r="R225" s="30"/>
      <c r="T225" s="30"/>
      <c r="U225" s="198"/>
    </row>
    <row r="226" spans="1:21" ht="12.75" hidden="1">
      <c r="A226" s="218"/>
      <c r="B226" s="428">
        <v>3802</v>
      </c>
      <c r="C226" s="199">
        <f t="shared" si="20"/>
        <v>1</v>
      </c>
      <c r="D226" s="35" t="s">
        <v>64</v>
      </c>
      <c r="E226" s="159" t="s">
        <v>104</v>
      </c>
      <c r="F226" s="200">
        <f t="shared" si="21"/>
        <v>1548867</v>
      </c>
      <c r="G226" s="227">
        <v>165.39000000000001</v>
      </c>
      <c r="H226" s="430">
        <f t="shared" si="10"/>
        <v>9364.937420642118</v>
      </c>
      <c r="I226" s="198"/>
      <c r="J226" s="270"/>
      <c r="K226" s="219">
        <v>1</v>
      </c>
      <c r="L226" s="196">
        <f t="shared" si="11"/>
        <v>1</v>
      </c>
      <c r="M226" s="219"/>
      <c r="N226" t="str">
        <f t="shared" si="12"/>
        <v>2</v>
      </c>
      <c r="O226" s="197"/>
      <c r="P226" s="340"/>
      <c r="Q226" s="282"/>
      <c r="R226" s="30"/>
      <c r="T226" s="30"/>
      <c r="U226" s="198"/>
    </row>
    <row r="227" spans="1:21" ht="12.75" hidden="1">
      <c r="A227" s="218"/>
      <c r="B227" s="428">
        <v>3803</v>
      </c>
      <c r="C227" s="199">
        <f t="shared" si="20"/>
        <v>1</v>
      </c>
      <c r="D227" s="35" t="s">
        <v>59</v>
      </c>
      <c r="E227" s="363" t="s">
        <v>104</v>
      </c>
      <c r="F227" s="200">
        <f t="shared" si="21"/>
        <v>1277482</v>
      </c>
      <c r="G227" s="227">
        <v>137.58000000000001</v>
      </c>
      <c r="H227" s="430">
        <f t="shared" si="10"/>
        <v>9285.3757813635693</v>
      </c>
      <c r="I227" s="198"/>
      <c r="J227" s="270"/>
      <c r="K227" s="219">
        <v>1</v>
      </c>
      <c r="L227" s="196">
        <f t="shared" si="11"/>
        <v>1</v>
      </c>
      <c r="M227" s="219"/>
      <c r="N227" t="str">
        <f t="shared" si="12"/>
        <v>3</v>
      </c>
      <c r="O227" s="197"/>
      <c r="P227" s="340"/>
      <c r="Q227" s="282"/>
      <c r="R227" s="30"/>
      <c r="T227" s="30"/>
      <c r="U227" s="198"/>
    </row>
    <row r="228" spans="1:21" ht="12.75" hidden="1">
      <c r="A228" s="218"/>
      <c r="B228" s="428">
        <v>3804</v>
      </c>
      <c r="C228" s="199">
        <f t="shared" si="20"/>
        <v>1</v>
      </c>
      <c r="D228" s="35" t="s">
        <v>67</v>
      </c>
      <c r="E228" s="159" t="s">
        <v>104</v>
      </c>
      <c r="F228" s="200">
        <f t="shared" si="21"/>
        <v>1306760</v>
      </c>
      <c r="G228" s="227">
        <v>137.58000000000001</v>
      </c>
      <c r="H228" s="430">
        <f t="shared" si="10"/>
        <v>9498.1828754179369</v>
      </c>
      <c r="I228" s="198"/>
      <c r="J228" s="270"/>
      <c r="K228" s="219">
        <v>1</v>
      </c>
      <c r="L228" s="196">
        <f t="shared" si="11"/>
        <v>1</v>
      </c>
      <c r="M228" s="219"/>
      <c r="N228" t="str">
        <f t="shared" si="12"/>
        <v>4</v>
      </c>
      <c r="O228" s="197"/>
      <c r="P228" s="340"/>
      <c r="Q228" s="282"/>
      <c r="R228" s="30"/>
      <c r="T228" s="30"/>
      <c r="U228" s="198"/>
    </row>
    <row r="229" spans="1:21" ht="12.75" hidden="1">
      <c r="A229" s="218"/>
      <c r="B229" s="428">
        <v>3901</v>
      </c>
      <c r="C229" s="199">
        <f t="shared" si="20"/>
        <v>1</v>
      </c>
      <c r="D229" s="35" t="s">
        <v>70</v>
      </c>
      <c r="E229" s="159" t="s">
        <v>104</v>
      </c>
      <c r="F229" s="200">
        <f t="shared" si="21"/>
        <v>1564355</v>
      </c>
      <c r="G229" s="227">
        <v>165.39000000000001</v>
      </c>
      <c r="H229" s="430">
        <f t="shared" si="10"/>
        <v>9458.582743817642</v>
      </c>
      <c r="I229" s="198"/>
      <c r="J229" s="270"/>
      <c r="K229" s="219">
        <v>1</v>
      </c>
      <c r="L229" s="196">
        <f t="shared" si="11"/>
        <v>1</v>
      </c>
      <c r="M229" s="219"/>
      <c r="N229" t="str">
        <f t="shared" si="12"/>
        <v>1</v>
      </c>
      <c r="O229" s="197"/>
      <c r="P229" s="340"/>
      <c r="Q229" s="282"/>
      <c r="R229" s="30"/>
      <c r="T229" s="30"/>
      <c r="U229" s="198"/>
    </row>
    <row r="230" spans="1:21" ht="12.75" hidden="1">
      <c r="A230" s="218"/>
      <c r="B230" s="428">
        <v>3902</v>
      </c>
      <c r="C230" s="199">
        <f t="shared" si="20"/>
        <v>1</v>
      </c>
      <c r="D230" s="35" t="s">
        <v>64</v>
      </c>
      <c r="E230" s="159" t="s">
        <v>104</v>
      </c>
      <c r="F230" s="200">
        <f t="shared" si="21"/>
        <v>1548867</v>
      </c>
      <c r="G230" s="227">
        <v>165.39000000000001</v>
      </c>
      <c r="H230" s="430">
        <f t="shared" si="10"/>
        <v>9364.937420642118</v>
      </c>
      <c r="I230" s="198"/>
      <c r="J230" s="270"/>
      <c r="K230" s="219">
        <v>1</v>
      </c>
      <c r="L230" s="196">
        <f t="shared" si="11"/>
        <v>1</v>
      </c>
      <c r="M230" s="219"/>
      <c r="N230" t="str">
        <f t="shared" si="12"/>
        <v>2</v>
      </c>
      <c r="O230" s="197"/>
      <c r="P230" s="340"/>
      <c r="Q230" s="282"/>
      <c r="R230" s="30"/>
      <c r="T230" s="30"/>
      <c r="U230" s="198"/>
    </row>
    <row r="231" spans="1:21" ht="12.75" hidden="1">
      <c r="A231" s="218"/>
      <c r="B231" s="428">
        <v>3903</v>
      </c>
      <c r="C231" s="199">
        <f t="shared" si="8"/>
        <v>1</v>
      </c>
      <c r="D231" s="35" t="s">
        <v>59</v>
      </c>
      <c r="E231" s="159" t="s">
        <v>104</v>
      </c>
      <c r="F231" s="200">
        <f t="shared" si="21"/>
        <v>1277482</v>
      </c>
      <c r="G231" s="227">
        <v>137.58000000000001</v>
      </c>
      <c r="H231" s="430">
        <f t="shared" si="10"/>
        <v>9285.3757813635693</v>
      </c>
      <c r="I231" s="198"/>
      <c r="J231" s="270"/>
      <c r="K231" s="219">
        <v>1</v>
      </c>
      <c r="L231" s="196">
        <f t="shared" si="11"/>
        <v>1</v>
      </c>
      <c r="M231" s="219"/>
      <c r="N231" t="str">
        <f t="shared" si="12"/>
        <v>3</v>
      </c>
      <c r="O231" s="197"/>
      <c r="P231" s="340"/>
      <c r="Q231" s="282"/>
      <c r="R231" s="30"/>
      <c r="T231" s="30"/>
      <c r="U231" s="198"/>
    </row>
    <row r="232" spans="1:21" ht="12.75" hidden="1">
      <c r="A232" s="218"/>
      <c r="B232" s="428">
        <v>3904</v>
      </c>
      <c r="C232" s="199">
        <f t="shared" si="8"/>
        <v>1</v>
      </c>
      <c r="D232" s="35" t="s">
        <v>67</v>
      </c>
      <c r="E232" s="159" t="s">
        <v>104</v>
      </c>
      <c r="F232" s="200">
        <f t="shared" si="21"/>
        <v>1306760</v>
      </c>
      <c r="G232" s="227">
        <v>137.58000000000001</v>
      </c>
      <c r="H232" s="430">
        <f t="shared" si="10"/>
        <v>9498.1828754179369</v>
      </c>
      <c r="I232" s="198"/>
      <c r="J232" s="270"/>
      <c r="K232" s="219">
        <v>1</v>
      </c>
      <c r="L232" s="196">
        <f t="shared" si="11"/>
        <v>1</v>
      </c>
      <c r="M232" s="219"/>
      <c r="N232" t="str">
        <f t="shared" si="12"/>
        <v>4</v>
      </c>
      <c r="O232" s="197"/>
      <c r="P232" s="340"/>
      <c r="Q232" s="282"/>
      <c r="R232" s="30"/>
      <c r="T232" s="30"/>
      <c r="U232" s="198"/>
    </row>
    <row r="233" spans="1:21" ht="12.75" hidden="1">
      <c r="A233" s="218"/>
      <c r="B233" s="428">
        <v>4001</v>
      </c>
      <c r="C233" s="199">
        <f t="shared" si="8"/>
        <v>1</v>
      </c>
      <c r="D233" s="35" t="s">
        <v>70</v>
      </c>
      <c r="E233" s="159" t="s">
        <v>104</v>
      </c>
      <c r="F233" s="200">
        <f t="shared" si="21"/>
        <v>1564355</v>
      </c>
      <c r="G233" s="227">
        <v>165.39000000000001</v>
      </c>
      <c r="H233" s="430">
        <f t="shared" si="10"/>
        <v>9458.582743817642</v>
      </c>
      <c r="I233" s="198"/>
      <c r="J233" s="270"/>
      <c r="K233" s="219">
        <v>1</v>
      </c>
      <c r="L233" s="196">
        <f t="shared" si="11"/>
        <v>1</v>
      </c>
      <c r="M233" s="219"/>
      <c r="N233" t="str">
        <f t="shared" si="12"/>
        <v>1</v>
      </c>
      <c r="O233" s="197"/>
      <c r="P233" s="340"/>
      <c r="Q233" s="282"/>
      <c r="R233" s="30"/>
      <c r="T233" s="30"/>
      <c r="U233" s="198"/>
    </row>
    <row r="234" spans="1:21" ht="12.75" hidden="1">
      <c r="A234" s="218"/>
      <c r="B234" s="428">
        <v>4002</v>
      </c>
      <c r="C234" s="199">
        <f t="shared" si="8"/>
        <v>1</v>
      </c>
      <c r="D234" s="35" t="s">
        <v>64</v>
      </c>
      <c r="E234" s="159" t="s">
        <v>104</v>
      </c>
      <c r="F234" s="200">
        <f t="shared" si="21"/>
        <v>1548867</v>
      </c>
      <c r="G234" s="227">
        <v>165.39000000000001</v>
      </c>
      <c r="H234" s="430">
        <f t="shared" si="10"/>
        <v>9364.937420642118</v>
      </c>
      <c r="I234" s="198"/>
      <c r="J234" s="270"/>
      <c r="K234" s="219">
        <v>1</v>
      </c>
      <c r="L234" s="196">
        <f t="shared" si="11"/>
        <v>1</v>
      </c>
      <c r="M234" s="219"/>
      <c r="N234" t="str">
        <f t="shared" si="12"/>
        <v>2</v>
      </c>
      <c r="O234" s="197"/>
      <c r="P234" s="340"/>
      <c r="Q234" s="282"/>
      <c r="R234" s="30"/>
      <c r="T234" s="30"/>
      <c r="U234" s="198"/>
    </row>
    <row r="235" spans="1:21" ht="12.75" hidden="1">
      <c r="A235" s="218"/>
      <c r="B235" s="428">
        <v>4003</v>
      </c>
      <c r="C235" s="199">
        <f t="shared" si="8"/>
        <v>1</v>
      </c>
      <c r="D235" s="35" t="s">
        <v>59</v>
      </c>
      <c r="E235" s="159" t="s">
        <v>104</v>
      </c>
      <c r="F235" s="200">
        <f t="shared" si="21"/>
        <v>1277482</v>
      </c>
      <c r="G235" s="227">
        <v>137.58000000000001</v>
      </c>
      <c r="H235" s="430">
        <f t="shared" si="10"/>
        <v>9285.3757813635693</v>
      </c>
      <c r="I235" s="198"/>
      <c r="J235" s="270"/>
      <c r="K235" s="219">
        <v>1</v>
      </c>
      <c r="L235" s="196">
        <f t="shared" si="11"/>
        <v>1</v>
      </c>
      <c r="M235" s="219"/>
      <c r="N235" t="str">
        <f t="shared" si="12"/>
        <v>3</v>
      </c>
      <c r="O235" s="197"/>
      <c r="P235" s="340"/>
      <c r="Q235" s="282"/>
      <c r="R235" s="30"/>
      <c r="T235" s="30"/>
      <c r="U235" s="198"/>
    </row>
    <row r="236" spans="1:21" ht="12.75" hidden="1">
      <c r="A236" s="218"/>
      <c r="B236" s="428">
        <v>4004</v>
      </c>
      <c r="C236" s="199">
        <f t="shared" si="8"/>
        <v>1</v>
      </c>
      <c r="D236" s="35" t="s">
        <v>67</v>
      </c>
      <c r="E236" s="159" t="s">
        <v>104</v>
      </c>
      <c r="F236" s="200">
        <f t="shared" si="21"/>
        <v>1347602</v>
      </c>
      <c r="G236" s="227">
        <v>141.88</v>
      </c>
      <c r="H236" s="430">
        <f t="shared" si="10"/>
        <v>9498.1815618832825</v>
      </c>
      <c r="I236" s="198"/>
      <c r="J236" s="270"/>
      <c r="K236" s="219">
        <v>1</v>
      </c>
      <c r="L236" s="196">
        <f t="shared" si="11"/>
        <v>1</v>
      </c>
      <c r="M236" s="219"/>
      <c r="N236" t="str">
        <f t="shared" si="12"/>
        <v>4</v>
      </c>
      <c r="O236" s="197"/>
      <c r="P236" s="340"/>
      <c r="Q236" s="282"/>
      <c r="R236" s="30"/>
      <c r="T236" s="30"/>
      <c r="U236" s="198"/>
    </row>
    <row r="237" spans="1:21" ht="12.75" hidden="1">
      <c r="A237" s="218"/>
      <c r="B237" s="428">
        <v>4101</v>
      </c>
      <c r="C237" s="199">
        <f t="shared" si="8"/>
        <v>1</v>
      </c>
      <c r="D237" s="35" t="s">
        <v>70</v>
      </c>
      <c r="E237" s="159" t="s">
        <v>104</v>
      </c>
      <c r="F237" s="200">
        <f t="shared" si="21"/>
        <v>1564355</v>
      </c>
      <c r="G237" s="227">
        <v>165.39000000000001</v>
      </c>
      <c r="H237" s="430">
        <f t="shared" si="10"/>
        <v>9458.582743817642</v>
      </c>
      <c r="I237" s="198"/>
      <c r="J237" s="270"/>
      <c r="K237" s="219">
        <v>1</v>
      </c>
      <c r="L237" s="196">
        <f t="shared" si="11"/>
        <v>1</v>
      </c>
      <c r="M237" s="219"/>
      <c r="N237" t="str">
        <f t="shared" si="12"/>
        <v>1</v>
      </c>
      <c r="O237" s="197"/>
      <c r="P237" s="340"/>
      <c r="Q237" s="282"/>
      <c r="R237" s="30"/>
      <c r="T237" s="30"/>
      <c r="U237" s="198"/>
    </row>
    <row r="238" spans="1:21" ht="12.75" hidden="1">
      <c r="A238" s="218"/>
      <c r="B238" s="428">
        <v>4102</v>
      </c>
      <c r="C238" s="199">
        <f t="shared" si="8"/>
        <v>1</v>
      </c>
      <c r="D238" s="35" t="s">
        <v>64</v>
      </c>
      <c r="E238" s="159" t="s">
        <v>104</v>
      </c>
      <c r="F238" s="200">
        <f t="shared" si="21"/>
        <v>1599905</v>
      </c>
      <c r="G238" s="227">
        <v>170.84</v>
      </c>
      <c r="H238" s="430">
        <f t="shared" si="10"/>
        <v>9364.9321002107226</v>
      </c>
      <c r="I238" s="198"/>
      <c r="J238" s="270"/>
      <c r="K238" s="219">
        <v>1</v>
      </c>
      <c r="L238" s="196">
        <f t="shared" si="11"/>
        <v>1</v>
      </c>
      <c r="M238" s="219"/>
      <c r="N238" t="str">
        <f t="shared" si="12"/>
        <v>2</v>
      </c>
      <c r="O238" s="197"/>
      <c r="P238" s="340"/>
      <c r="Q238" s="282"/>
      <c r="R238" s="30"/>
      <c r="T238" s="30"/>
      <c r="U238" s="198"/>
    </row>
    <row r="239" spans="1:21" ht="12.75" hidden="1">
      <c r="A239" s="218"/>
      <c r="B239" s="428">
        <v>4103</v>
      </c>
      <c r="C239" s="199">
        <f t="shared" si="8"/>
        <v>1</v>
      </c>
      <c r="D239" s="35" t="s">
        <v>59</v>
      </c>
      <c r="E239" s="159" t="s">
        <v>104</v>
      </c>
      <c r="F239" s="200">
        <f t="shared" si="21"/>
        <v>1277482</v>
      </c>
      <c r="G239" s="227">
        <v>137.58000000000001</v>
      </c>
      <c r="H239" s="430">
        <f t="shared" si="10"/>
        <v>9285.3757813635693</v>
      </c>
      <c r="I239" s="198"/>
      <c r="J239" s="270"/>
      <c r="K239" s="219">
        <v>1</v>
      </c>
      <c r="L239" s="196">
        <f t="shared" si="11"/>
        <v>1</v>
      </c>
      <c r="M239" s="219"/>
      <c r="N239" t="str">
        <f t="shared" si="12"/>
        <v>3</v>
      </c>
      <c r="O239" s="197"/>
      <c r="P239" s="340"/>
      <c r="Q239" s="282"/>
      <c r="R239" s="30"/>
      <c r="T239" s="30"/>
      <c r="U239" s="198"/>
    </row>
    <row r="240" spans="1:21" ht="12.75" hidden="1">
      <c r="A240" s="218"/>
      <c r="B240" s="428">
        <v>4104</v>
      </c>
      <c r="C240" s="199">
        <f t="shared" si="8"/>
        <v>1.02</v>
      </c>
      <c r="D240" s="35" t="s">
        <v>67</v>
      </c>
      <c r="E240" s="159" t="s">
        <v>104</v>
      </c>
      <c r="F240" s="200">
        <f t="shared" si="21"/>
        <v>1332895</v>
      </c>
      <c r="G240" s="227">
        <v>137.58000000000001</v>
      </c>
      <c r="H240" s="430">
        <f t="shared" si="10"/>
        <v>9688.1450792266314</v>
      </c>
      <c r="I240" s="198">
        <v>0.02</v>
      </c>
      <c r="J240" s="270"/>
      <c r="K240" s="219">
        <v>1</v>
      </c>
      <c r="L240" s="196">
        <f t="shared" si="11"/>
        <v>1.02</v>
      </c>
      <c r="M240" s="219"/>
      <c r="N240" t="str">
        <f t="shared" si="12"/>
        <v>4</v>
      </c>
      <c r="O240" s="197"/>
      <c r="P240" s="340"/>
      <c r="Q240" s="282"/>
      <c r="R240" s="30"/>
      <c r="T240" s="30"/>
      <c r="U240" s="198"/>
    </row>
    <row r="241" spans="1:27" ht="12.75" hidden="1">
      <c r="A241" s="218"/>
      <c r="B241" s="428">
        <v>4201</v>
      </c>
      <c r="C241" s="199">
        <f t="shared" si="8"/>
        <v>1</v>
      </c>
      <c r="D241" s="35" t="s">
        <v>70</v>
      </c>
      <c r="E241" s="159" t="s">
        <v>104</v>
      </c>
      <c r="F241" s="200">
        <f t="shared" si="21"/>
        <v>1564355</v>
      </c>
      <c r="G241" s="227">
        <v>165.39000000000001</v>
      </c>
      <c r="H241" s="430">
        <f t="shared" si="10"/>
        <v>9458.582743817642</v>
      </c>
      <c r="I241" s="198"/>
      <c r="J241" s="270"/>
      <c r="K241" s="219">
        <v>1</v>
      </c>
      <c r="L241" s="196">
        <f t="shared" si="11"/>
        <v>1</v>
      </c>
      <c r="M241" s="219"/>
      <c r="N241" t="str">
        <f t="shared" si="12"/>
        <v>1</v>
      </c>
      <c r="O241" s="197"/>
      <c r="P241" s="340"/>
      <c r="Q241" s="282"/>
      <c r="R241" s="30"/>
      <c r="T241" s="30"/>
      <c r="U241" s="198"/>
    </row>
    <row r="242" spans="1:27" ht="12.75" hidden="1">
      <c r="A242" s="218"/>
      <c r="B242" s="428">
        <v>4202</v>
      </c>
      <c r="C242" s="199">
        <f t="shared" ref="C242:C251" si="22">L242</f>
        <v>1.0249999999999999</v>
      </c>
      <c r="D242" s="35" t="s">
        <v>64</v>
      </c>
      <c r="E242" s="159" t="s">
        <v>104</v>
      </c>
      <c r="F242" s="200">
        <f t="shared" si="21"/>
        <v>1663709</v>
      </c>
      <c r="G242" s="227">
        <v>173.32000000000002</v>
      </c>
      <c r="H242" s="430">
        <f t="shared" ref="H242:H251" si="23">F242/G242</f>
        <v>9599.0595430417707</v>
      </c>
      <c r="I242" s="198">
        <v>2.5000000000000001E-2</v>
      </c>
      <c r="J242" s="270"/>
      <c r="K242" s="219">
        <v>1</v>
      </c>
      <c r="L242" s="196">
        <f t="shared" si="11"/>
        <v>1.0249999999999999</v>
      </c>
      <c r="M242" s="219"/>
      <c r="N242" t="str">
        <f t="shared" si="12"/>
        <v>2</v>
      </c>
      <c r="O242" s="197"/>
      <c r="P242" s="340"/>
      <c r="Q242" s="282"/>
      <c r="R242" s="30"/>
      <c r="T242" s="30"/>
      <c r="U242" s="198"/>
    </row>
    <row r="243" spans="1:27" ht="12.75" hidden="1">
      <c r="A243" s="218"/>
      <c r="B243" s="428">
        <v>4203</v>
      </c>
      <c r="C243" s="199">
        <f t="shared" si="22"/>
        <v>1</v>
      </c>
      <c r="D243" s="35" t="s">
        <v>59</v>
      </c>
      <c r="E243" s="159" t="s">
        <v>104</v>
      </c>
      <c r="F243" s="200">
        <f t="shared" si="21"/>
        <v>1277482</v>
      </c>
      <c r="G243" s="227">
        <v>137.58000000000001</v>
      </c>
      <c r="H243" s="430">
        <f t="shared" si="23"/>
        <v>9285.3757813635693</v>
      </c>
      <c r="I243" s="198"/>
      <c r="J243" s="270"/>
      <c r="K243" s="219">
        <v>1</v>
      </c>
      <c r="L243" s="196">
        <f t="shared" si="11"/>
        <v>1</v>
      </c>
      <c r="M243" s="219"/>
      <c r="N243" t="str">
        <f t="shared" si="12"/>
        <v>3</v>
      </c>
      <c r="O243" s="197"/>
      <c r="P243" s="340"/>
      <c r="Q243" s="282"/>
      <c r="R243" s="30"/>
      <c r="T243" s="30"/>
      <c r="U243" s="198"/>
    </row>
    <row r="244" spans="1:27" ht="12.75" hidden="1">
      <c r="A244" s="218"/>
      <c r="B244" s="428">
        <v>4204</v>
      </c>
      <c r="C244" s="199">
        <f t="shared" si="22"/>
        <v>1</v>
      </c>
      <c r="D244" s="35" t="s">
        <v>67</v>
      </c>
      <c r="E244" s="159" t="s">
        <v>104</v>
      </c>
      <c r="F244" s="200">
        <f t="shared" si="21"/>
        <v>1359285</v>
      </c>
      <c r="G244" s="227">
        <v>143.11000000000001</v>
      </c>
      <c r="H244" s="430">
        <f t="shared" si="23"/>
        <v>9498.1832157081953</v>
      </c>
      <c r="I244" s="198"/>
      <c r="J244" s="270"/>
      <c r="K244" s="219">
        <v>1</v>
      </c>
      <c r="L244" s="196">
        <f t="shared" si="11"/>
        <v>1</v>
      </c>
      <c r="M244" s="219"/>
      <c r="N244" t="str">
        <f t="shared" si="12"/>
        <v>4</v>
      </c>
      <c r="O244" s="197"/>
      <c r="P244" s="340"/>
      <c r="Q244" s="282"/>
      <c r="R244" s="30"/>
      <c r="T244" s="30"/>
      <c r="U244" s="198"/>
    </row>
    <row r="245" spans="1:27" ht="12.75" hidden="1">
      <c r="A245" s="218"/>
      <c r="B245" s="428">
        <v>4301</v>
      </c>
      <c r="C245" s="199">
        <f t="shared" si="22"/>
        <v>1</v>
      </c>
      <c r="D245" s="35" t="s">
        <v>70</v>
      </c>
      <c r="E245" s="159" t="s">
        <v>104</v>
      </c>
      <c r="F245" s="200">
        <f t="shared" si="21"/>
        <v>1564355</v>
      </c>
      <c r="G245" s="227">
        <v>165.39000000000001</v>
      </c>
      <c r="H245" s="430">
        <f t="shared" si="23"/>
        <v>9458.582743817642</v>
      </c>
      <c r="I245" s="198"/>
      <c r="J245" s="270"/>
      <c r="K245" s="219">
        <v>1</v>
      </c>
      <c r="L245" s="196">
        <f t="shared" si="11"/>
        <v>1</v>
      </c>
      <c r="M245" s="219"/>
      <c r="N245" t="str">
        <f t="shared" si="12"/>
        <v>1</v>
      </c>
      <c r="O245" s="197"/>
      <c r="P245" s="340"/>
      <c r="Q245" s="282"/>
      <c r="R245" s="30"/>
      <c r="T245" s="30"/>
      <c r="U245" s="198"/>
    </row>
    <row r="246" spans="1:27" ht="12.75" hidden="1">
      <c r="A246" s="218"/>
      <c r="B246" s="428">
        <v>4302</v>
      </c>
      <c r="C246" s="199">
        <f t="shared" si="22"/>
        <v>1</v>
      </c>
      <c r="D246" s="35" t="s">
        <v>64</v>
      </c>
      <c r="E246" s="159" t="s">
        <v>104</v>
      </c>
      <c r="F246" s="200">
        <f t="shared" si="21"/>
        <v>1548867</v>
      </c>
      <c r="G246" s="227">
        <v>165.39000000000001</v>
      </c>
      <c r="H246" s="430">
        <f t="shared" si="23"/>
        <v>9364.937420642118</v>
      </c>
      <c r="I246" s="198"/>
      <c r="J246" s="270"/>
      <c r="K246" s="219">
        <v>1</v>
      </c>
      <c r="L246" s="196">
        <f t="shared" si="11"/>
        <v>1</v>
      </c>
      <c r="M246" s="219"/>
      <c r="N246" t="str">
        <f t="shared" si="12"/>
        <v>2</v>
      </c>
      <c r="O246" s="197"/>
      <c r="P246" s="340"/>
      <c r="Q246" s="282"/>
      <c r="R246" s="30"/>
      <c r="T246" s="30"/>
      <c r="U246" s="198"/>
    </row>
    <row r="247" spans="1:27" ht="12.75" hidden="1">
      <c r="A247" s="218"/>
      <c r="B247" s="428">
        <v>4303</v>
      </c>
      <c r="C247" s="199">
        <f t="shared" si="22"/>
        <v>1</v>
      </c>
      <c r="D247" s="35" t="s">
        <v>59</v>
      </c>
      <c r="E247" s="159" t="s">
        <v>104</v>
      </c>
      <c r="F247" s="200">
        <f t="shared" si="21"/>
        <v>1277482</v>
      </c>
      <c r="G247" s="227">
        <v>137.58000000000001</v>
      </c>
      <c r="H247" s="430">
        <f t="shared" si="23"/>
        <v>9285.3757813635693</v>
      </c>
      <c r="I247" s="198"/>
      <c r="J247" s="270"/>
      <c r="K247" s="219">
        <v>1</v>
      </c>
      <c r="L247" s="196">
        <f t="shared" si="11"/>
        <v>1</v>
      </c>
      <c r="M247" s="219"/>
      <c r="N247" t="str">
        <f t="shared" si="12"/>
        <v>3</v>
      </c>
      <c r="O247" s="197"/>
      <c r="P247" s="340"/>
      <c r="Q247" s="282"/>
      <c r="R247" s="30"/>
      <c r="T247" s="30"/>
      <c r="U247" s="198"/>
    </row>
    <row r="248" spans="1:27" ht="12.75" hidden="1">
      <c r="A248" s="218"/>
      <c r="B248" s="428">
        <v>4304</v>
      </c>
      <c r="C248" s="199">
        <f t="shared" si="22"/>
        <v>1.02</v>
      </c>
      <c r="D248" s="35" t="s">
        <v>67</v>
      </c>
      <c r="E248" s="159" t="s">
        <v>104</v>
      </c>
      <c r="F248" s="200">
        <f t="shared" si="21"/>
        <v>1332895</v>
      </c>
      <c r="G248" s="227">
        <v>137.58000000000001</v>
      </c>
      <c r="H248" s="430">
        <f t="shared" si="23"/>
        <v>9688.1450792266314</v>
      </c>
      <c r="I248" s="198">
        <v>0.02</v>
      </c>
      <c r="J248" s="270"/>
      <c r="K248" s="219">
        <v>1</v>
      </c>
      <c r="L248" s="196">
        <f t="shared" si="11"/>
        <v>1.02</v>
      </c>
      <c r="M248" s="219"/>
      <c r="N248" t="str">
        <f t="shared" si="12"/>
        <v>4</v>
      </c>
      <c r="O248" s="197"/>
      <c r="P248" s="340"/>
      <c r="Q248" s="282"/>
      <c r="R248" s="30"/>
      <c r="T248" s="30"/>
      <c r="U248" s="198"/>
    </row>
    <row r="249" spans="1:27" ht="12.75" hidden="1">
      <c r="A249" s="218"/>
      <c r="B249" s="428">
        <v>4401</v>
      </c>
      <c r="C249" s="199">
        <f t="shared" si="22"/>
        <v>1</v>
      </c>
      <c r="D249" s="35" t="s">
        <v>72</v>
      </c>
      <c r="E249" s="159" t="s">
        <v>104</v>
      </c>
      <c r="F249" s="200">
        <f t="shared" ref="F249:F251" si="24">ROUND((VLOOKUP(D249,$B$41:$E$68,4,FALSE)*G249)*C249,0)</f>
        <v>2159666</v>
      </c>
      <c r="G249" s="227">
        <v>209.19</v>
      </c>
      <c r="H249" s="430">
        <f t="shared" si="23"/>
        <v>10323.944739232276</v>
      </c>
      <c r="I249" s="198"/>
      <c r="J249" s="270"/>
      <c r="K249" s="219">
        <v>1</v>
      </c>
      <c r="L249" s="196">
        <f t="shared" si="11"/>
        <v>1</v>
      </c>
      <c r="M249" s="219"/>
      <c r="N249" t="str">
        <f t="shared" si="12"/>
        <v>1</v>
      </c>
      <c r="O249" s="197"/>
      <c r="P249" s="340"/>
      <c r="Q249" s="282"/>
      <c r="R249" s="30"/>
      <c r="T249" s="30"/>
      <c r="U249" s="198"/>
    </row>
    <row r="250" spans="1:27" ht="12.75" hidden="1">
      <c r="A250" s="218"/>
      <c r="B250" s="428">
        <v>4402</v>
      </c>
      <c r="C250" s="199">
        <f t="shared" si="22"/>
        <v>1</v>
      </c>
      <c r="D250" s="35" t="s">
        <v>71</v>
      </c>
      <c r="E250" s="159" t="s">
        <v>104</v>
      </c>
      <c r="F250" s="200">
        <f t="shared" si="24"/>
        <v>2103717</v>
      </c>
      <c r="G250" s="227">
        <v>209.19</v>
      </c>
      <c r="H250" s="430">
        <f t="shared" si="23"/>
        <v>10056.489315932884</v>
      </c>
      <c r="I250" s="198"/>
      <c r="J250" s="270"/>
      <c r="K250" s="219">
        <v>1</v>
      </c>
      <c r="L250" s="196">
        <f t="shared" si="11"/>
        <v>1</v>
      </c>
      <c r="M250" s="219"/>
      <c r="N250" t="str">
        <f t="shared" si="12"/>
        <v>2</v>
      </c>
      <c r="O250" s="197"/>
      <c r="P250" s="340"/>
      <c r="Q250" s="282"/>
      <c r="R250" s="30"/>
      <c r="T250" s="30"/>
      <c r="U250" s="198"/>
    </row>
    <row r="251" spans="1:27" ht="12.75" hidden="1">
      <c r="A251" s="218"/>
      <c r="B251" s="435">
        <v>4404</v>
      </c>
      <c r="C251" s="436">
        <f t="shared" si="22"/>
        <v>0.99989700000000004</v>
      </c>
      <c r="D251" s="437" t="s">
        <v>72</v>
      </c>
      <c r="E251" s="438" t="s">
        <v>104</v>
      </c>
      <c r="F251" s="439">
        <f t="shared" si="24"/>
        <v>2534783</v>
      </c>
      <c r="G251" s="440">
        <v>245.55</v>
      </c>
      <c r="H251" s="441">
        <f t="shared" si="23"/>
        <v>10322.879250661779</v>
      </c>
      <c r="I251" s="198">
        <v>-1.03E-4</v>
      </c>
      <c r="J251" s="270"/>
      <c r="K251" s="219">
        <v>1</v>
      </c>
      <c r="L251" s="196">
        <f t="shared" si="11"/>
        <v>0.99989700000000004</v>
      </c>
      <c r="M251" s="219"/>
      <c r="N251" t="str">
        <f t="shared" si="12"/>
        <v>4</v>
      </c>
      <c r="O251" s="197"/>
      <c r="P251" s="340"/>
      <c r="Q251" s="282"/>
      <c r="R251" s="30"/>
      <c r="T251" s="30"/>
      <c r="U251" s="198"/>
    </row>
    <row r="252" spans="1:27" ht="12.75">
      <c r="A252" s="213"/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196"/>
      <c r="O252" s="196"/>
      <c r="P252" s="196"/>
      <c r="Q252" s="196"/>
      <c r="R252" s="197"/>
      <c r="S252" s="30"/>
      <c r="U252" s="30"/>
      <c r="V252" s="198"/>
    </row>
    <row r="253" spans="1:27">
      <c r="A253" s="213"/>
      <c r="B253" s="214"/>
      <c r="C253" s="214"/>
      <c r="D253" s="214"/>
      <c r="E253" s="214"/>
      <c r="F253" s="214"/>
      <c r="G253" s="214"/>
      <c r="H253" s="214"/>
      <c r="I253" s="214"/>
      <c r="J253" s="214"/>
      <c r="K253" s="214"/>
      <c r="L253" s="214"/>
      <c r="M253" s="214"/>
      <c r="N253" s="196"/>
      <c r="O253" s="196"/>
      <c r="P253" s="196"/>
      <c r="Q253" s="196"/>
      <c r="R253" s="197"/>
      <c r="S253" s="30"/>
      <c r="U253" s="30"/>
      <c r="V253" s="198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27">
      <c r="A255" s="164" t="s">
        <v>111</v>
      </c>
      <c r="B255" s="178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42"/>
      <c r="P255" s="142"/>
      <c r="Q255" s="142"/>
      <c r="R255" s="30"/>
      <c r="Z255" s="280"/>
      <c r="AA255" s="83"/>
    </row>
    <row r="256" spans="1:27">
      <c r="A256" s="3"/>
      <c r="B256" s="3"/>
      <c r="C256" s="3"/>
      <c r="D256" s="46"/>
      <c r="E256" s="46"/>
      <c r="F256" s="46"/>
      <c r="G256" s="46"/>
      <c r="H256" s="46"/>
      <c r="I256" s="3"/>
      <c r="J256" s="3"/>
      <c r="K256" s="3"/>
      <c r="L256" s="3"/>
      <c r="M256" s="3"/>
      <c r="N256" s="3"/>
      <c r="O256" s="3"/>
      <c r="P256" s="3"/>
      <c r="Q256" s="3"/>
      <c r="Z256" s="280"/>
      <c r="AA256" s="83"/>
    </row>
    <row r="257" spans="1:27">
      <c r="A257" s="450" t="s">
        <v>112</v>
      </c>
      <c r="B257" s="451"/>
      <c r="C257" s="451"/>
      <c r="D257" s="451"/>
      <c r="E257" s="451"/>
      <c r="F257" s="452"/>
      <c r="G257" s="134"/>
      <c r="H257" s="134"/>
      <c r="I257" s="3"/>
      <c r="J257" s="3"/>
      <c r="K257" s="3"/>
      <c r="L257" s="3"/>
      <c r="M257" s="3"/>
      <c r="N257" s="3"/>
      <c r="O257" s="3"/>
      <c r="P257" s="3"/>
      <c r="Q257" s="3"/>
      <c r="R257" s="198"/>
      <c r="Z257" s="280"/>
      <c r="AA257" s="83"/>
    </row>
    <row r="258" spans="1:27" ht="27.95">
      <c r="A258" s="62" t="s">
        <v>41</v>
      </c>
      <c r="B258" s="201" t="s">
        <v>42</v>
      </c>
      <c r="C258" s="202" t="s">
        <v>113</v>
      </c>
      <c r="D258" s="62" t="s">
        <v>114</v>
      </c>
      <c r="E258" s="225" t="s">
        <v>115</v>
      </c>
      <c r="F258" s="62" t="s">
        <v>116</v>
      </c>
      <c r="G258" s="222"/>
      <c r="H258" s="134"/>
      <c r="I258" s="3"/>
      <c r="J258" s="3"/>
      <c r="K258" s="3"/>
      <c r="L258" s="3"/>
      <c r="M258" s="3"/>
      <c r="N258" s="3"/>
      <c r="O258" s="3"/>
      <c r="P258" s="3"/>
      <c r="Q258" s="3"/>
      <c r="Z258" s="280"/>
      <c r="AA258" s="83"/>
    </row>
    <row r="259" spans="1:27">
      <c r="A259" s="61" t="str">
        <f t="shared" ref="A259:B264" si="25">B41</f>
        <v>Preço Base 1</v>
      </c>
      <c r="B259" s="38">
        <f t="shared" si="25"/>
        <v>206.9</v>
      </c>
      <c r="C259" s="10">
        <f t="shared" ref="C259:C269" si="26">COUNTIFS($D$89:$D$251,A259,$E$89:$E$251,"Disponivel")</f>
        <v>1</v>
      </c>
      <c r="D259" s="203">
        <f t="shared" ref="D259:D269" si="27">SUMIFS($F$89:$F$251,$D$89:$D$251,A259,$E$89:$E$251,"Disponivel")</f>
        <v>1777945</v>
      </c>
      <c r="E259" s="220">
        <f>IF(C259=0,0,D259/C259)</f>
        <v>1777945</v>
      </c>
      <c r="F259" s="204">
        <f>E259/B259</f>
        <v>8593.2576123731269</v>
      </c>
      <c r="G259" s="223"/>
      <c r="H259" s="134"/>
      <c r="I259" s="3"/>
      <c r="J259" s="3"/>
      <c r="K259" s="3"/>
      <c r="L259" s="3"/>
      <c r="M259" s="3"/>
      <c r="N259" s="3"/>
      <c r="O259" s="3"/>
      <c r="P259" s="3"/>
      <c r="Q259" s="3"/>
      <c r="Z259" s="280"/>
      <c r="AA259" s="83"/>
    </row>
    <row r="260" spans="1:27">
      <c r="A260" s="61" t="str">
        <f t="shared" si="25"/>
        <v>Preço Base 2</v>
      </c>
      <c r="B260" s="38">
        <f t="shared" si="25"/>
        <v>149.94000000000003</v>
      </c>
      <c r="C260" s="10">
        <f t="shared" si="26"/>
        <v>1</v>
      </c>
      <c r="D260" s="203">
        <f t="shared" si="27"/>
        <v>1291468</v>
      </c>
      <c r="E260" s="220">
        <f t="shared" ref="E260:E269" si="28">IF(C260=0,0,D260/C260)</f>
        <v>1291468</v>
      </c>
      <c r="F260" s="204">
        <f t="shared" ref="F260:F269" si="29">E260/B260</f>
        <v>8613.2319594504461</v>
      </c>
      <c r="G260" s="223"/>
      <c r="H260" s="134"/>
      <c r="I260" s="3"/>
      <c r="J260" s="3"/>
      <c r="K260" s="3"/>
      <c r="L260" s="3"/>
      <c r="M260" s="3"/>
      <c r="N260" s="3"/>
      <c r="O260" s="3"/>
      <c r="P260" s="3"/>
      <c r="Q260" s="3"/>
      <c r="Z260" s="280"/>
      <c r="AA260" s="83"/>
    </row>
    <row r="261" spans="1:27">
      <c r="A261" s="61" t="str">
        <f t="shared" si="25"/>
        <v>Preço Base 3</v>
      </c>
      <c r="B261" s="38">
        <f t="shared" si="25"/>
        <v>235.75</v>
      </c>
      <c r="C261" s="10">
        <f t="shared" si="26"/>
        <v>1</v>
      </c>
      <c r="D261" s="203">
        <f t="shared" si="27"/>
        <v>2165726</v>
      </c>
      <c r="E261" s="220">
        <f t="shared" si="28"/>
        <v>2165726</v>
      </c>
      <c r="F261" s="204">
        <f t="shared" si="29"/>
        <v>9186.5365853658532</v>
      </c>
      <c r="G261" s="223"/>
      <c r="H261" s="134"/>
      <c r="I261" s="3"/>
      <c r="J261" s="3"/>
      <c r="K261" s="3"/>
      <c r="L261" s="3"/>
      <c r="M261" s="3"/>
      <c r="N261" s="3"/>
      <c r="O261" s="3"/>
      <c r="P261" s="3"/>
      <c r="Q261" s="3"/>
      <c r="Z261" s="280"/>
      <c r="AA261" s="83"/>
    </row>
    <row r="262" spans="1:27">
      <c r="A262" s="61" t="str">
        <f t="shared" si="25"/>
        <v>Preço Base 4</v>
      </c>
      <c r="B262" s="38">
        <f t="shared" si="25"/>
        <v>195.57000000000002</v>
      </c>
      <c r="C262" s="10">
        <f t="shared" si="26"/>
        <v>0</v>
      </c>
      <c r="D262" s="203">
        <f t="shared" si="27"/>
        <v>0</v>
      </c>
      <c r="E262" s="220">
        <f t="shared" si="28"/>
        <v>0</v>
      </c>
      <c r="F262" s="204">
        <f t="shared" si="29"/>
        <v>0</v>
      </c>
      <c r="G262" s="223"/>
      <c r="H262" s="134"/>
      <c r="I262" s="3"/>
      <c r="J262" s="3"/>
      <c r="K262" s="3"/>
      <c r="L262" s="3"/>
      <c r="M262" s="3"/>
      <c r="N262" s="3"/>
      <c r="O262" s="3"/>
      <c r="P262" s="3"/>
      <c r="Q262" s="3"/>
      <c r="Z262" s="280"/>
      <c r="AA262" s="83"/>
    </row>
    <row r="263" spans="1:27">
      <c r="A263" s="61" t="str">
        <f t="shared" si="25"/>
        <v>Preço Base 5</v>
      </c>
      <c r="B263" s="38">
        <f t="shared" si="25"/>
        <v>186.79000000000002</v>
      </c>
      <c r="C263" s="10">
        <f t="shared" si="26"/>
        <v>0</v>
      </c>
      <c r="D263" s="203">
        <f t="shared" si="27"/>
        <v>0</v>
      </c>
      <c r="E263" s="220">
        <f t="shared" si="28"/>
        <v>0</v>
      </c>
      <c r="F263" s="204">
        <f t="shared" si="29"/>
        <v>0</v>
      </c>
      <c r="G263" s="223"/>
      <c r="H263" s="134"/>
      <c r="I263" s="3"/>
      <c r="J263" s="3"/>
      <c r="K263" s="3"/>
      <c r="L263" s="3"/>
      <c r="M263" s="3"/>
      <c r="N263" s="3"/>
      <c r="O263" s="3"/>
      <c r="P263" s="3"/>
      <c r="Q263" s="3"/>
      <c r="Z263" s="280"/>
      <c r="AA263" s="83"/>
    </row>
    <row r="264" spans="1:27">
      <c r="A264" s="61" t="str">
        <f t="shared" si="25"/>
        <v>Preço Base 6</v>
      </c>
      <c r="B264" s="38">
        <f t="shared" si="25"/>
        <v>166.55</v>
      </c>
      <c r="C264" s="10">
        <f t="shared" si="26"/>
        <v>0</v>
      </c>
      <c r="D264" s="203">
        <f t="shared" si="27"/>
        <v>0</v>
      </c>
      <c r="E264" s="220">
        <f t="shared" si="28"/>
        <v>0</v>
      </c>
      <c r="F264" s="204">
        <f t="shared" si="29"/>
        <v>0</v>
      </c>
      <c r="G264" s="223"/>
      <c r="H264" s="134"/>
      <c r="I264" s="3"/>
      <c r="J264" s="3"/>
      <c r="K264" s="3"/>
      <c r="L264" s="3"/>
      <c r="M264" s="3"/>
      <c r="N264" s="3"/>
      <c r="O264" s="3"/>
      <c r="P264" s="3"/>
      <c r="Q264" s="3"/>
      <c r="Z264" s="280"/>
      <c r="AA264" s="83"/>
    </row>
    <row r="265" spans="1:27">
      <c r="A265" s="61" t="str">
        <f t="shared" ref="A265:B280" si="30">B47</f>
        <v>Preço Base 7</v>
      </c>
      <c r="B265" s="38">
        <f>C47</f>
        <v>143.76000000000002</v>
      </c>
      <c r="C265" s="10">
        <f t="shared" si="26"/>
        <v>0</v>
      </c>
      <c r="D265" s="203">
        <f t="shared" si="27"/>
        <v>0</v>
      </c>
      <c r="E265" s="220">
        <f t="shared" si="28"/>
        <v>0</v>
      </c>
      <c r="F265" s="204">
        <f t="shared" si="29"/>
        <v>0</v>
      </c>
      <c r="G265" s="223"/>
      <c r="H265" s="134"/>
      <c r="I265" s="3"/>
      <c r="J265" s="3"/>
      <c r="K265" s="3"/>
      <c r="L265" s="3"/>
      <c r="M265" s="3"/>
      <c r="N265" s="3"/>
      <c r="O265" s="3"/>
      <c r="P265" s="3"/>
      <c r="Q265" s="3"/>
      <c r="Z265" s="280"/>
      <c r="AA265" s="83"/>
    </row>
    <row r="266" spans="1:27">
      <c r="A266" s="61" t="str">
        <f t="shared" si="30"/>
        <v>Preço Base 8</v>
      </c>
      <c r="B266" s="38">
        <f>C48</f>
        <v>137.58000000000001</v>
      </c>
      <c r="C266" s="10">
        <f t="shared" si="26"/>
        <v>0</v>
      </c>
      <c r="D266" s="203">
        <f t="shared" si="27"/>
        <v>0</v>
      </c>
      <c r="E266" s="220">
        <f t="shared" si="28"/>
        <v>0</v>
      </c>
      <c r="F266" s="204">
        <f t="shared" si="29"/>
        <v>0</v>
      </c>
      <c r="G266" s="223"/>
      <c r="H266" s="134"/>
      <c r="I266" s="3"/>
      <c r="J266" s="3"/>
      <c r="K266" s="3"/>
      <c r="L266" s="3"/>
      <c r="M266" s="3"/>
      <c r="N266" s="3"/>
      <c r="O266" s="3"/>
      <c r="P266" s="3"/>
      <c r="Q266" s="3"/>
      <c r="Z266" s="280"/>
      <c r="AA266" s="83"/>
    </row>
    <row r="267" spans="1:27">
      <c r="A267" s="61" t="str">
        <f t="shared" si="30"/>
        <v>Preço Base 9</v>
      </c>
      <c r="B267" s="38">
        <f>C49</f>
        <v>151.48500000000001</v>
      </c>
      <c r="C267" s="10">
        <f t="shared" si="26"/>
        <v>2</v>
      </c>
      <c r="D267" s="203">
        <f t="shared" si="27"/>
        <v>3246085</v>
      </c>
      <c r="E267" s="220">
        <f t="shared" si="28"/>
        <v>1623042.5</v>
      </c>
      <c r="F267" s="204">
        <f t="shared" si="29"/>
        <v>10714.212628313033</v>
      </c>
      <c r="G267" s="223"/>
      <c r="H267" s="134"/>
      <c r="I267" s="3"/>
      <c r="J267" s="3"/>
      <c r="K267" s="3"/>
      <c r="L267" s="3"/>
      <c r="M267" s="3"/>
      <c r="N267" s="3"/>
      <c r="O267" s="3"/>
      <c r="P267" s="3"/>
      <c r="Q267" s="3"/>
      <c r="Z267" s="280"/>
      <c r="AA267" s="83"/>
    </row>
    <row r="268" spans="1:27">
      <c r="A268" s="61" t="str">
        <f t="shared" si="30"/>
        <v>Preço Base 10</v>
      </c>
      <c r="B268" s="38">
        <f>C50</f>
        <v>177.92000000000002</v>
      </c>
      <c r="C268" s="10">
        <f t="shared" si="26"/>
        <v>0</v>
      </c>
      <c r="D268" s="203">
        <f t="shared" si="27"/>
        <v>0</v>
      </c>
      <c r="E268" s="220">
        <f t="shared" si="28"/>
        <v>0</v>
      </c>
      <c r="F268" s="204">
        <f t="shared" si="29"/>
        <v>0</v>
      </c>
      <c r="G268" s="223"/>
      <c r="H268" s="134"/>
      <c r="I268" s="3"/>
      <c r="J268" s="3"/>
      <c r="K268" s="3"/>
      <c r="L268" s="3"/>
      <c r="M268" s="3"/>
      <c r="N268" s="3"/>
      <c r="O268" s="3"/>
      <c r="P268" s="3"/>
      <c r="Q268" s="3"/>
      <c r="Z268" s="280"/>
      <c r="AA268" s="83"/>
    </row>
    <row r="269" spans="1:27">
      <c r="A269" s="61" t="str">
        <f t="shared" si="30"/>
        <v>Preço Base 11</v>
      </c>
      <c r="B269" s="38">
        <f>C51</f>
        <v>137.58000000000001</v>
      </c>
      <c r="C269" s="10">
        <f t="shared" si="26"/>
        <v>1</v>
      </c>
      <c r="D269" s="203">
        <f t="shared" si="27"/>
        <v>1213087</v>
      </c>
      <c r="E269" s="220">
        <f t="shared" si="28"/>
        <v>1213087</v>
      </c>
      <c r="F269" s="204">
        <f t="shared" si="29"/>
        <v>8817.3208315162083</v>
      </c>
      <c r="G269" s="223"/>
      <c r="H269" s="134"/>
      <c r="I269" s="3"/>
      <c r="J269" s="3"/>
      <c r="K269" s="3"/>
      <c r="L269" s="3"/>
      <c r="M269" s="3"/>
      <c r="N269" s="3"/>
      <c r="O269" s="3"/>
      <c r="P269" s="3"/>
      <c r="Q269" s="3"/>
      <c r="Z269" s="280"/>
      <c r="AA269" s="83"/>
    </row>
    <row r="270" spans="1:27">
      <c r="A270" s="61" t="str">
        <f t="shared" si="30"/>
        <v>Preço Base 12</v>
      </c>
      <c r="B270" s="38">
        <f t="shared" si="30"/>
        <v>151.48500000000001</v>
      </c>
      <c r="C270" s="10">
        <f t="shared" ref="C270:C286" si="31">COUNTIFS($D$89:$D$251,A270,$E$89:$E$251,"Disponivel")</f>
        <v>2</v>
      </c>
      <c r="D270" s="203">
        <f t="shared" ref="D270:D286" si="32">SUMIFS($F$89:$F$251,$D$89:$D$251,A270,$E$89:$E$251,"Disponivel")</f>
        <v>2717235</v>
      </c>
      <c r="E270" s="220">
        <f t="shared" ref="E270:E286" si="33">IF(C270=0,0,D270/C270)</f>
        <v>1358617.5</v>
      </c>
      <c r="F270" s="204">
        <f t="shared" ref="F270:F286" si="34">E270/B270</f>
        <v>8968.660263392414</v>
      </c>
      <c r="G270" s="223"/>
      <c r="H270" s="134"/>
      <c r="I270" s="3"/>
      <c r="J270" s="3"/>
      <c r="K270" s="3"/>
      <c r="L270" s="3"/>
      <c r="M270" s="3"/>
      <c r="N270" s="3"/>
      <c r="O270" s="3"/>
      <c r="P270" s="3"/>
      <c r="Q270" s="3"/>
      <c r="Z270" s="280"/>
      <c r="AA270" s="83"/>
    </row>
    <row r="271" spans="1:27">
      <c r="A271" s="61" t="str">
        <f t="shared" si="30"/>
        <v>Preço Base 13</v>
      </c>
      <c r="B271" s="38">
        <f t="shared" si="30"/>
        <v>170.59500000000003</v>
      </c>
      <c r="C271" s="10">
        <f t="shared" si="31"/>
        <v>2</v>
      </c>
      <c r="D271" s="203">
        <f t="shared" si="32"/>
        <v>3130326</v>
      </c>
      <c r="E271" s="220">
        <f t="shared" si="33"/>
        <v>1565163</v>
      </c>
      <c r="F271" s="204">
        <f t="shared" si="34"/>
        <v>9174.7296227908191</v>
      </c>
      <c r="G271" s="223"/>
      <c r="H271" s="134"/>
      <c r="I271" s="3"/>
      <c r="J271" s="3"/>
      <c r="K271" s="3"/>
      <c r="L271" s="3"/>
      <c r="M271" s="3"/>
      <c r="N271" s="3"/>
      <c r="O271" s="3"/>
      <c r="P271" s="3"/>
      <c r="Q271" s="3"/>
      <c r="Z271" s="280"/>
      <c r="AA271" s="83"/>
    </row>
    <row r="272" spans="1:27">
      <c r="A272" s="61" t="str">
        <f t="shared" si="30"/>
        <v>Preço Base 14</v>
      </c>
      <c r="B272" s="38">
        <f t="shared" si="30"/>
        <v>145.21</v>
      </c>
      <c r="C272" s="10">
        <f t="shared" si="31"/>
        <v>1</v>
      </c>
      <c r="D272" s="203">
        <f t="shared" si="32"/>
        <v>1303643</v>
      </c>
      <c r="E272" s="220">
        <f t="shared" si="33"/>
        <v>1303643</v>
      </c>
      <c r="F272" s="204">
        <f t="shared" si="34"/>
        <v>8977.6392810412508</v>
      </c>
      <c r="G272" s="223"/>
      <c r="H272" s="134"/>
      <c r="I272" s="3"/>
      <c r="J272" s="3"/>
      <c r="K272" s="3"/>
      <c r="L272" s="3"/>
      <c r="M272" s="3"/>
      <c r="N272" s="3"/>
      <c r="O272" s="3"/>
      <c r="P272" s="3"/>
      <c r="Q272" s="3"/>
      <c r="Z272" s="280"/>
      <c r="AA272" s="83"/>
    </row>
    <row r="273" spans="1:27">
      <c r="A273" s="61" t="str">
        <f t="shared" si="30"/>
        <v>Preço Base 15</v>
      </c>
      <c r="B273" s="38">
        <f t="shared" si="30"/>
        <v>143.83454545454546</v>
      </c>
      <c r="C273" s="10">
        <f t="shared" si="31"/>
        <v>11</v>
      </c>
      <c r="D273" s="203">
        <f t="shared" si="32"/>
        <v>14834480</v>
      </c>
      <c r="E273" s="220">
        <f t="shared" si="33"/>
        <v>1348589.0909090908</v>
      </c>
      <c r="F273" s="204">
        <f t="shared" si="34"/>
        <v>9375.9749206790621</v>
      </c>
      <c r="G273" s="223"/>
      <c r="H273" s="134"/>
      <c r="I273" s="3"/>
      <c r="J273" s="3"/>
      <c r="K273" s="3"/>
      <c r="L273" s="3"/>
      <c r="M273" s="3"/>
      <c r="N273" s="3"/>
      <c r="O273" s="3"/>
      <c r="P273" s="3"/>
      <c r="Q273" s="3"/>
      <c r="Z273" s="280"/>
      <c r="AA273" s="83"/>
    </row>
    <row r="274" spans="1:27">
      <c r="A274" s="61" t="str">
        <f t="shared" si="30"/>
        <v>Preço Base 16</v>
      </c>
      <c r="B274" s="38">
        <f t="shared" si="30"/>
        <v>198.36</v>
      </c>
      <c r="C274" s="10">
        <f t="shared" si="31"/>
        <v>0</v>
      </c>
      <c r="D274" s="203">
        <f t="shared" si="32"/>
        <v>0</v>
      </c>
      <c r="E274" s="220">
        <f t="shared" si="33"/>
        <v>0</v>
      </c>
      <c r="F274" s="204">
        <f t="shared" si="34"/>
        <v>0</v>
      </c>
      <c r="G274" s="223"/>
      <c r="H274" s="134"/>
      <c r="I274" s="3"/>
      <c r="J274" s="3"/>
      <c r="K274" s="3"/>
      <c r="L274" s="3"/>
      <c r="M274" s="3"/>
      <c r="N274" s="3"/>
      <c r="O274" s="3"/>
      <c r="P274" s="3"/>
      <c r="Q274" s="3"/>
      <c r="Z274" s="280"/>
      <c r="AA274" s="83"/>
    </row>
    <row r="275" spans="1:27">
      <c r="A275" s="61" t="str">
        <f t="shared" si="30"/>
        <v>Preço Base 17</v>
      </c>
      <c r="B275" s="38">
        <f t="shared" si="30"/>
        <v>151.48500000000001</v>
      </c>
      <c r="C275" s="10">
        <f t="shared" si="31"/>
        <v>1</v>
      </c>
      <c r="D275" s="203">
        <f t="shared" si="32"/>
        <v>1535521</v>
      </c>
      <c r="E275" s="220">
        <f t="shared" si="33"/>
        <v>1535521</v>
      </c>
      <c r="F275" s="204">
        <f t="shared" si="34"/>
        <v>10136.455754695184</v>
      </c>
      <c r="G275" s="223"/>
      <c r="H275" s="134"/>
      <c r="I275" s="3"/>
      <c r="J275" s="3"/>
      <c r="K275" s="3"/>
      <c r="L275" s="3"/>
      <c r="M275" s="3"/>
      <c r="N275" s="3"/>
      <c r="O275" s="3"/>
      <c r="P275" s="3"/>
      <c r="Q275" s="3"/>
      <c r="Z275" s="280"/>
      <c r="AA275" s="83"/>
    </row>
    <row r="276" spans="1:27">
      <c r="A276" s="61" t="str">
        <f t="shared" si="30"/>
        <v>Preço Base 18</v>
      </c>
      <c r="B276" s="38">
        <f t="shared" si="30"/>
        <v>165.39000000000001</v>
      </c>
      <c r="C276" s="10">
        <f t="shared" si="31"/>
        <v>1</v>
      </c>
      <c r="D276" s="203">
        <f t="shared" si="32"/>
        <v>1536039</v>
      </c>
      <c r="E276" s="220">
        <f t="shared" si="33"/>
        <v>1536039</v>
      </c>
      <c r="F276" s="204">
        <f t="shared" si="34"/>
        <v>9287.375294757845</v>
      </c>
      <c r="G276" s="223"/>
      <c r="H276" s="134"/>
      <c r="I276" s="3"/>
      <c r="J276" s="3"/>
      <c r="K276" s="3"/>
      <c r="L276" s="3"/>
      <c r="M276" s="3"/>
      <c r="N276" s="3"/>
      <c r="O276" s="3"/>
      <c r="P276" s="3"/>
      <c r="Q276" s="3"/>
      <c r="Z276" s="280"/>
      <c r="AA276" s="83"/>
    </row>
    <row r="277" spans="1:27">
      <c r="A277" s="61" t="str">
        <f t="shared" si="30"/>
        <v>Preço Base 19</v>
      </c>
      <c r="B277" s="38">
        <f t="shared" si="30"/>
        <v>170.78</v>
      </c>
      <c r="C277" s="10">
        <f t="shared" si="31"/>
        <v>1</v>
      </c>
      <c r="D277" s="203">
        <f t="shared" si="32"/>
        <v>1599594</v>
      </c>
      <c r="E277" s="220">
        <f t="shared" si="33"/>
        <v>1599594</v>
      </c>
      <c r="F277" s="204">
        <f t="shared" si="34"/>
        <v>9366.4012179412111</v>
      </c>
      <c r="G277" s="223"/>
      <c r="H277" s="134"/>
      <c r="I277" s="3"/>
      <c r="J277" s="3"/>
      <c r="K277" s="3"/>
      <c r="L277" s="3"/>
      <c r="M277" s="3"/>
      <c r="N277" s="3"/>
      <c r="O277" s="3"/>
      <c r="P277" s="3"/>
      <c r="Q277" s="3"/>
      <c r="Z277" s="280"/>
      <c r="AA277" s="83"/>
    </row>
    <row r="278" spans="1:27">
      <c r="A278" s="61" t="str">
        <f t="shared" si="30"/>
        <v>Preço Base 20</v>
      </c>
      <c r="B278" s="38">
        <f t="shared" si="30"/>
        <v>171.93333333333337</v>
      </c>
      <c r="C278" s="10">
        <f t="shared" si="31"/>
        <v>1</v>
      </c>
      <c r="D278" s="203">
        <f t="shared" si="32"/>
        <v>2153069</v>
      </c>
      <c r="E278" s="220">
        <f t="shared" si="33"/>
        <v>2153069</v>
      </c>
      <c r="F278" s="204">
        <f t="shared" si="34"/>
        <v>12522.696781698331</v>
      </c>
      <c r="G278" s="223"/>
      <c r="H278" s="134"/>
      <c r="I278" s="3"/>
      <c r="J278" s="3"/>
      <c r="K278" s="3"/>
      <c r="L278" s="3"/>
      <c r="M278" s="3"/>
      <c r="N278" s="3"/>
      <c r="O278" s="3"/>
      <c r="P278" s="3"/>
      <c r="Q278" s="3"/>
      <c r="Z278" s="280"/>
      <c r="AA278" s="83"/>
    </row>
    <row r="279" spans="1:27">
      <c r="A279" s="61" t="str">
        <f t="shared" si="30"/>
        <v>Preço Base 21</v>
      </c>
      <c r="B279" s="38" t="e">
        <f t="shared" si="30"/>
        <v>#DIV/0!</v>
      </c>
      <c r="C279" s="10">
        <f t="shared" si="31"/>
        <v>0</v>
      </c>
      <c r="D279" s="203">
        <f t="shared" si="32"/>
        <v>0</v>
      </c>
      <c r="E279" s="220">
        <f t="shared" si="33"/>
        <v>0</v>
      </c>
      <c r="F279" s="204" t="e">
        <f t="shared" si="34"/>
        <v>#DIV/0!</v>
      </c>
      <c r="G279" s="223"/>
      <c r="H279" s="134"/>
      <c r="I279" s="3"/>
      <c r="J279" s="3"/>
      <c r="K279" s="3"/>
      <c r="L279" s="3"/>
      <c r="M279" s="3"/>
      <c r="N279" s="3"/>
      <c r="O279" s="3"/>
      <c r="P279" s="3"/>
      <c r="Q279" s="3"/>
      <c r="Z279" s="280"/>
      <c r="AA279" s="83"/>
    </row>
    <row r="280" spans="1:27">
      <c r="A280" s="61" t="str">
        <f t="shared" si="30"/>
        <v>Preço Base 22</v>
      </c>
      <c r="B280" s="38">
        <f t="shared" si="30"/>
        <v>151.48500000000001</v>
      </c>
      <c r="C280" s="10">
        <f t="shared" si="31"/>
        <v>0</v>
      </c>
      <c r="D280" s="203">
        <f t="shared" si="32"/>
        <v>0</v>
      </c>
      <c r="E280" s="220">
        <f t="shared" si="33"/>
        <v>0</v>
      </c>
      <c r="F280" s="204">
        <f t="shared" si="34"/>
        <v>0</v>
      </c>
      <c r="G280" s="223"/>
      <c r="H280" s="134"/>
      <c r="I280" s="3"/>
      <c r="J280" s="3"/>
      <c r="K280" s="3"/>
      <c r="L280" s="3"/>
      <c r="M280" s="3"/>
      <c r="N280" s="3"/>
      <c r="O280" s="3"/>
      <c r="P280" s="3"/>
      <c r="Q280" s="3"/>
      <c r="Z280" s="280"/>
      <c r="AA280" s="83"/>
    </row>
    <row r="281" spans="1:27">
      <c r="A281" s="61" t="str">
        <f t="shared" ref="A281:B286" si="35">B63</f>
        <v>Preço Base 23</v>
      </c>
      <c r="B281" s="38">
        <f t="shared" si="35"/>
        <v>143.04028571428569</v>
      </c>
      <c r="C281" s="10">
        <f t="shared" si="31"/>
        <v>4</v>
      </c>
      <c r="D281" s="203">
        <f t="shared" si="32"/>
        <v>6581483</v>
      </c>
      <c r="E281" s="220">
        <f t="shared" si="33"/>
        <v>1645370.75</v>
      </c>
      <c r="F281" s="204">
        <f t="shared" si="34"/>
        <v>11502.848598097242</v>
      </c>
      <c r="G281" s="223"/>
      <c r="H281" s="134"/>
      <c r="I281" s="3"/>
      <c r="J281" s="3"/>
      <c r="K281" s="3"/>
      <c r="L281" s="3"/>
      <c r="M281" s="3"/>
      <c r="N281" s="3"/>
      <c r="O281" s="3"/>
      <c r="P281" s="3"/>
      <c r="Q281" s="3"/>
      <c r="Z281" s="280"/>
      <c r="AA281" s="83"/>
    </row>
    <row r="282" spans="1:27">
      <c r="A282" s="61" t="str">
        <f t="shared" si="35"/>
        <v>Preço Base 24</v>
      </c>
      <c r="B282" s="38">
        <f t="shared" si="35"/>
        <v>165.39000000000001</v>
      </c>
      <c r="C282" s="10">
        <f t="shared" si="31"/>
        <v>0</v>
      </c>
      <c r="D282" s="203">
        <f t="shared" si="32"/>
        <v>0</v>
      </c>
      <c r="E282" s="220">
        <f t="shared" si="33"/>
        <v>0</v>
      </c>
      <c r="F282" s="204">
        <f t="shared" si="34"/>
        <v>0</v>
      </c>
      <c r="G282" s="223"/>
      <c r="H282" s="134"/>
      <c r="I282" s="3"/>
      <c r="J282" s="3"/>
      <c r="K282" s="3"/>
      <c r="L282" s="3"/>
      <c r="M282" s="3"/>
      <c r="N282" s="3"/>
      <c r="O282" s="3"/>
      <c r="P282" s="3"/>
      <c r="Q282" s="3"/>
      <c r="Z282" s="280"/>
      <c r="AA282" s="83"/>
    </row>
    <row r="283" spans="1:27">
      <c r="A283" s="61" t="str">
        <f t="shared" si="35"/>
        <v>Preço Base 25</v>
      </c>
      <c r="B283" s="38">
        <f t="shared" si="35"/>
        <v>169.02</v>
      </c>
      <c r="C283" s="10">
        <f t="shared" si="31"/>
        <v>0</v>
      </c>
      <c r="D283" s="203">
        <f t="shared" si="32"/>
        <v>0</v>
      </c>
      <c r="E283" s="220">
        <f t="shared" si="33"/>
        <v>0</v>
      </c>
      <c r="F283" s="204">
        <f t="shared" si="34"/>
        <v>0</v>
      </c>
      <c r="G283" s="223"/>
      <c r="H283" s="134"/>
      <c r="I283" s="3"/>
      <c r="J283" s="3"/>
      <c r="K283" s="3"/>
      <c r="L283" s="3"/>
      <c r="M283" s="3"/>
      <c r="N283" s="3"/>
      <c r="O283" s="3"/>
      <c r="P283" s="3"/>
      <c r="Q283" s="3"/>
      <c r="Z283" s="280"/>
      <c r="AA283" s="83"/>
    </row>
    <row r="284" spans="1:27">
      <c r="A284" s="61" t="str">
        <f t="shared" si="35"/>
        <v>Preço Base 26</v>
      </c>
      <c r="B284" s="38">
        <f t="shared" si="35"/>
        <v>167.97125000000005</v>
      </c>
      <c r="C284" s="10">
        <f t="shared" si="31"/>
        <v>3</v>
      </c>
      <c r="D284" s="203">
        <f t="shared" si="32"/>
        <v>4841679</v>
      </c>
      <c r="E284" s="220">
        <f t="shared" si="33"/>
        <v>1613893</v>
      </c>
      <c r="F284" s="204">
        <f t="shared" si="34"/>
        <v>9608.1502042760258</v>
      </c>
      <c r="G284" s="223"/>
      <c r="H284" s="134"/>
      <c r="I284" s="3"/>
      <c r="J284" s="3"/>
      <c r="K284" s="3"/>
      <c r="L284" s="3"/>
      <c r="M284" s="3"/>
      <c r="N284" s="3"/>
      <c r="O284" s="3"/>
      <c r="P284" s="3"/>
      <c r="Q284" s="3"/>
      <c r="Z284" s="280"/>
      <c r="AA284" s="83"/>
    </row>
    <row r="285" spans="1:27">
      <c r="A285" s="61" t="str">
        <f t="shared" si="35"/>
        <v>Preço Base 27</v>
      </c>
      <c r="B285" s="38">
        <f t="shared" si="35"/>
        <v>209.19</v>
      </c>
      <c r="C285" s="10">
        <f t="shared" si="31"/>
        <v>0</v>
      </c>
      <c r="D285" s="203">
        <f t="shared" si="32"/>
        <v>0</v>
      </c>
      <c r="E285" s="220">
        <f t="shared" si="33"/>
        <v>0</v>
      </c>
      <c r="F285" s="204">
        <f t="shared" si="34"/>
        <v>0</v>
      </c>
      <c r="G285" s="223"/>
      <c r="H285" s="134"/>
      <c r="I285" s="3"/>
      <c r="J285" s="3"/>
      <c r="K285" s="3"/>
      <c r="L285" s="3"/>
      <c r="M285" s="3"/>
      <c r="N285" s="3"/>
      <c r="O285" s="3"/>
      <c r="P285" s="3"/>
      <c r="Q285" s="3"/>
      <c r="Z285" s="280"/>
      <c r="AA285" s="83"/>
    </row>
    <row r="286" spans="1:27">
      <c r="A286" s="61" t="str">
        <f t="shared" si="35"/>
        <v>Preço Base 28</v>
      </c>
      <c r="B286" s="38">
        <f t="shared" si="35"/>
        <v>227.37</v>
      </c>
      <c r="C286" s="10">
        <f t="shared" si="31"/>
        <v>0</v>
      </c>
      <c r="D286" s="203">
        <f t="shared" si="32"/>
        <v>0</v>
      </c>
      <c r="E286" s="220">
        <f t="shared" si="33"/>
        <v>0</v>
      </c>
      <c r="F286" s="204">
        <f t="shared" si="34"/>
        <v>0</v>
      </c>
      <c r="G286" s="223"/>
      <c r="H286" s="134"/>
      <c r="I286" s="134"/>
      <c r="J286" s="134"/>
      <c r="K286" s="134"/>
      <c r="L286" s="3"/>
      <c r="M286" s="3"/>
      <c r="N286" s="3"/>
      <c r="O286" s="3"/>
      <c r="P286" s="3"/>
      <c r="Q286" s="3"/>
      <c r="Z286" s="280"/>
      <c r="AA286" s="83"/>
    </row>
    <row r="287" spans="1:27">
      <c r="A287" s="92" t="s">
        <v>13</v>
      </c>
      <c r="B287" s="205"/>
      <c r="C287" s="92">
        <f>SUM(C259:C286)</f>
        <v>33</v>
      </c>
      <c r="D287" s="206">
        <f>SUM(D259:D286)</f>
        <v>49927380</v>
      </c>
      <c r="E287" s="221"/>
      <c r="F287" s="204"/>
      <c r="G287" s="224"/>
      <c r="H287" s="279"/>
      <c r="I287" s="231"/>
      <c r="J287" s="231"/>
      <c r="K287" s="231"/>
      <c r="L287" s="129"/>
      <c r="M287" s="3"/>
      <c r="N287" s="36"/>
      <c r="O287" s="3"/>
      <c r="P287" s="3"/>
      <c r="Q287" s="3"/>
      <c r="Z287" s="280"/>
      <c r="AA287" s="83"/>
    </row>
    <row r="288" spans="1:27">
      <c r="A288" s="3"/>
      <c r="B288" s="3"/>
      <c r="C288" s="3"/>
      <c r="D288" s="3"/>
      <c r="E288" s="3"/>
      <c r="F288" s="3"/>
      <c r="G288" s="3"/>
      <c r="H288" s="272"/>
      <c r="I288" s="134"/>
      <c r="J288" s="134"/>
      <c r="K288" s="134"/>
      <c r="L288" s="3"/>
      <c r="M288" s="3"/>
      <c r="N288" s="36"/>
      <c r="O288" s="3"/>
      <c r="P288" s="3"/>
      <c r="Q288" s="3"/>
      <c r="Z288" s="280"/>
      <c r="AA288" s="83"/>
    </row>
    <row r="289" spans="1:59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Z289" s="280"/>
      <c r="AA289" s="280"/>
      <c r="AB289" s="83"/>
    </row>
    <row r="290" spans="1:59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Z290" s="280"/>
      <c r="AA290" s="280"/>
      <c r="AB290" s="83"/>
    </row>
    <row r="291" spans="1:59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Z291" s="280"/>
      <c r="AA291" s="280"/>
      <c r="AB291" s="83"/>
    </row>
    <row r="292" spans="1:59">
      <c r="A292" s="164" t="s">
        <v>117</v>
      </c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380"/>
      <c r="M292" s="380"/>
      <c r="N292" s="142"/>
      <c r="O292" s="142"/>
      <c r="P292" s="142"/>
      <c r="Q292" s="142"/>
      <c r="Z292" s="280"/>
      <c r="AA292" s="280"/>
      <c r="AB292" s="83"/>
    </row>
    <row r="293" spans="1:59">
      <c r="A293" s="369"/>
      <c r="B293" s="369"/>
      <c r="C293" s="369"/>
      <c r="D293" s="369"/>
      <c r="E293" s="369"/>
      <c r="F293" s="369"/>
      <c r="G293" s="369"/>
      <c r="H293" s="369"/>
      <c r="I293" s="369"/>
      <c r="J293" s="369"/>
      <c r="K293" s="369"/>
      <c r="L293" s="369"/>
      <c r="M293" s="369"/>
      <c r="N293" s="3"/>
      <c r="P293" s="3"/>
      <c r="Q293" s="3"/>
      <c r="Z293" s="280"/>
      <c r="AA293" s="280"/>
      <c r="AB293" s="83"/>
    </row>
    <row r="294" spans="1:59">
      <c r="A294" s="442" t="s">
        <v>118</v>
      </c>
      <c r="B294" s="444" t="s">
        <v>119</v>
      </c>
      <c r="C294" s="444"/>
      <c r="D294" s="448" t="str">
        <f>B41</f>
        <v>Preço Base 1</v>
      </c>
      <c r="E294" s="449"/>
      <c r="F294" s="448" t="str">
        <f>B42</f>
        <v>Preço Base 2</v>
      </c>
      <c r="G294" s="449"/>
      <c r="H294" s="442" t="str">
        <f>B43</f>
        <v>Preço Base 3</v>
      </c>
      <c r="I294" s="442"/>
      <c r="J294" s="448" t="str">
        <f>B44</f>
        <v>Preço Base 4</v>
      </c>
      <c r="K294" s="449"/>
      <c r="L294" s="442" t="str">
        <f>B45</f>
        <v>Preço Base 5</v>
      </c>
      <c r="M294" s="442"/>
      <c r="N294" s="442" t="str">
        <f>B46</f>
        <v>Preço Base 6</v>
      </c>
      <c r="O294" s="442"/>
      <c r="P294" s="442" t="str">
        <f>B47</f>
        <v>Preço Base 7</v>
      </c>
      <c r="Q294" s="442"/>
      <c r="R294" s="442" t="str">
        <f>B48</f>
        <v>Preço Base 8</v>
      </c>
      <c r="S294" s="442"/>
      <c r="T294" s="442" t="str">
        <f>B49</f>
        <v>Preço Base 9</v>
      </c>
      <c r="U294" s="442"/>
      <c r="V294" s="442" t="str">
        <f>B50</f>
        <v>Preço Base 10</v>
      </c>
      <c r="W294" s="442"/>
      <c r="X294" s="442" t="str">
        <f>B51</f>
        <v>Preço Base 11</v>
      </c>
      <c r="Y294" s="442"/>
      <c r="Z294" s="442" t="str">
        <f>B52</f>
        <v>Preço Base 12</v>
      </c>
      <c r="AA294" s="442"/>
      <c r="AB294" s="442" t="str">
        <f>B53</f>
        <v>Preço Base 13</v>
      </c>
      <c r="AC294" s="442"/>
      <c r="AD294" s="442" t="str">
        <f>B54</f>
        <v>Preço Base 14</v>
      </c>
      <c r="AE294" s="442"/>
      <c r="AF294" s="442" t="str">
        <f>B55</f>
        <v>Preço Base 15</v>
      </c>
      <c r="AG294" s="442"/>
      <c r="AH294" s="442" t="str">
        <f>B56</f>
        <v>Preço Base 16</v>
      </c>
      <c r="AI294" s="442"/>
      <c r="AJ294" s="442" t="str">
        <f>B57</f>
        <v>Preço Base 17</v>
      </c>
      <c r="AK294" s="442"/>
      <c r="AL294" s="442" t="str">
        <f>B58</f>
        <v>Preço Base 18</v>
      </c>
      <c r="AM294" s="442"/>
      <c r="AN294" s="442" t="str">
        <f>B59</f>
        <v>Preço Base 19</v>
      </c>
      <c r="AO294" s="442"/>
      <c r="AP294" s="442" t="str">
        <f>B60</f>
        <v>Preço Base 20</v>
      </c>
      <c r="AQ294" s="442"/>
      <c r="AR294" s="442" t="str">
        <f>B61</f>
        <v>Preço Base 21</v>
      </c>
      <c r="AS294" s="442"/>
      <c r="AT294" s="442" t="str">
        <f>B62</f>
        <v>Preço Base 22</v>
      </c>
      <c r="AU294" s="442"/>
      <c r="AV294" s="442" t="str">
        <f>B63</f>
        <v>Preço Base 23</v>
      </c>
      <c r="AW294" s="442"/>
      <c r="AX294" s="442" t="str">
        <f>B64</f>
        <v>Preço Base 24</v>
      </c>
      <c r="AY294" s="442"/>
      <c r="AZ294" s="442" t="str">
        <f>B65</f>
        <v>Preço Base 25</v>
      </c>
      <c r="BA294" s="442"/>
      <c r="BB294" s="442" t="str">
        <f>B66</f>
        <v>Preço Base 26</v>
      </c>
      <c r="BC294" s="442"/>
      <c r="BD294" s="442" t="str">
        <f>B67</f>
        <v>Preço Base 27</v>
      </c>
      <c r="BE294" s="442"/>
      <c r="BF294" s="442" t="str">
        <f>B68</f>
        <v>Preço Base 28</v>
      </c>
      <c r="BG294" s="442"/>
    </row>
    <row r="295" spans="1:59" ht="36" customHeight="1">
      <c r="A295" s="442"/>
      <c r="B295" s="5" t="s">
        <v>120</v>
      </c>
      <c r="C295" s="5" t="s">
        <v>121</v>
      </c>
      <c r="D295" s="381" t="s">
        <v>122</v>
      </c>
      <c r="E295" s="381" t="s">
        <v>123</v>
      </c>
      <c r="F295" s="381" t="s">
        <v>122</v>
      </c>
      <c r="G295" s="381" t="s">
        <v>123</v>
      </c>
      <c r="H295" s="381" t="s">
        <v>122</v>
      </c>
      <c r="I295" s="381" t="s">
        <v>123</v>
      </c>
      <c r="J295" s="381" t="s">
        <v>122</v>
      </c>
      <c r="K295" s="381" t="s">
        <v>123</v>
      </c>
      <c r="L295" s="381" t="s">
        <v>122</v>
      </c>
      <c r="M295" s="381" t="s">
        <v>123</v>
      </c>
      <c r="N295" s="381" t="s">
        <v>122</v>
      </c>
      <c r="O295" s="381" t="s">
        <v>123</v>
      </c>
      <c r="P295" s="381" t="s">
        <v>122</v>
      </c>
      <c r="Q295" s="381" t="s">
        <v>123</v>
      </c>
      <c r="R295" s="381" t="s">
        <v>122</v>
      </c>
      <c r="S295" s="381" t="s">
        <v>123</v>
      </c>
      <c r="T295" s="381" t="s">
        <v>122</v>
      </c>
      <c r="U295" s="381" t="s">
        <v>123</v>
      </c>
      <c r="V295" s="381" t="s">
        <v>122</v>
      </c>
      <c r="W295" s="381" t="s">
        <v>123</v>
      </c>
      <c r="X295" s="381" t="s">
        <v>122</v>
      </c>
      <c r="Y295" s="381" t="s">
        <v>123</v>
      </c>
      <c r="Z295" s="381" t="s">
        <v>122</v>
      </c>
      <c r="AA295" s="381" t="s">
        <v>123</v>
      </c>
      <c r="AB295" s="381" t="s">
        <v>122</v>
      </c>
      <c r="AC295" s="381" t="s">
        <v>123</v>
      </c>
      <c r="AD295" s="381" t="s">
        <v>122</v>
      </c>
      <c r="AE295" s="381" t="s">
        <v>123</v>
      </c>
      <c r="AF295" s="381" t="s">
        <v>122</v>
      </c>
      <c r="AG295" s="381" t="s">
        <v>123</v>
      </c>
      <c r="AH295" s="381" t="s">
        <v>122</v>
      </c>
      <c r="AI295" s="381" t="s">
        <v>123</v>
      </c>
      <c r="AJ295" s="381" t="s">
        <v>122</v>
      </c>
      <c r="AK295" s="381" t="s">
        <v>123</v>
      </c>
      <c r="AL295" s="381" t="s">
        <v>122</v>
      </c>
      <c r="AM295" s="381" t="s">
        <v>123</v>
      </c>
      <c r="AN295" s="381" t="s">
        <v>122</v>
      </c>
      <c r="AO295" s="381" t="s">
        <v>123</v>
      </c>
      <c r="AP295" s="381" t="s">
        <v>122</v>
      </c>
      <c r="AQ295" s="381" t="s">
        <v>123</v>
      </c>
      <c r="AR295" s="381" t="s">
        <v>122</v>
      </c>
      <c r="AS295" s="381" t="s">
        <v>123</v>
      </c>
      <c r="AT295" s="381" t="s">
        <v>122</v>
      </c>
      <c r="AU295" s="381" t="s">
        <v>123</v>
      </c>
      <c r="AV295" s="381" t="s">
        <v>122</v>
      </c>
      <c r="AW295" s="381" t="s">
        <v>123</v>
      </c>
      <c r="AX295" s="381" t="s">
        <v>122</v>
      </c>
      <c r="AY295" s="381" t="s">
        <v>123</v>
      </c>
      <c r="AZ295" s="381" t="s">
        <v>122</v>
      </c>
      <c r="BA295" s="381" t="s">
        <v>123</v>
      </c>
      <c r="BB295" s="381" t="s">
        <v>122</v>
      </c>
      <c r="BC295" s="381" t="s">
        <v>123</v>
      </c>
      <c r="BD295" s="381" t="s">
        <v>122</v>
      </c>
      <c r="BE295" s="381" t="s">
        <v>123</v>
      </c>
      <c r="BF295" s="381" t="s">
        <v>122</v>
      </c>
      <c r="BG295" s="381" t="s">
        <v>123</v>
      </c>
    </row>
    <row r="296" spans="1:59">
      <c r="A296" s="362">
        <v>44228</v>
      </c>
      <c r="B296" s="165"/>
      <c r="C296" s="105">
        <v>1</v>
      </c>
      <c r="D296" s="226"/>
      <c r="E296" s="382">
        <v>5644.7944466677236</v>
      </c>
      <c r="F296" s="383"/>
      <c r="G296" s="382">
        <v>5684.9773768211289</v>
      </c>
      <c r="H296" s="226"/>
      <c r="I296" s="382">
        <v>5701.7979838229203</v>
      </c>
      <c r="J296" s="383"/>
      <c r="K296" s="382">
        <v>5702.8884681562195</v>
      </c>
      <c r="L296" s="226"/>
      <c r="M296" s="382">
        <v>5818.8282651674608</v>
      </c>
      <c r="N296" s="226"/>
      <c r="O296" s="382">
        <v>5827.7486375450981</v>
      </c>
      <c r="P296" s="226"/>
      <c r="Q296" s="382">
        <v>5844.3982467452115</v>
      </c>
      <c r="R296" s="226"/>
      <c r="S296" s="382">
        <v>5896.7329344</v>
      </c>
      <c r="T296" s="226"/>
      <c r="U296" s="382">
        <v>5949.3823356000003</v>
      </c>
      <c r="V296" s="226"/>
      <c r="W296" s="382">
        <v>5962.8118245336591</v>
      </c>
      <c r="X296" s="226"/>
      <c r="Y296" s="382">
        <v>5965.1771559600011</v>
      </c>
      <c r="Z296" s="226"/>
      <c r="AA296" s="382">
        <v>6002.0317367999996</v>
      </c>
      <c r="AB296" s="226"/>
      <c r="AC296" s="382">
        <v>6054.6811379999999</v>
      </c>
      <c r="AD296" s="226"/>
      <c r="AE296" s="382">
        <v>6073.6349224320002</v>
      </c>
      <c r="AF296" s="226"/>
      <c r="AG296" s="382">
        <v>6107.3305392000002</v>
      </c>
      <c r="AH296" s="226"/>
      <c r="AI296" s="382">
        <v>6119.6522029252092</v>
      </c>
      <c r="AJ296" s="226"/>
      <c r="AK296" s="382">
        <v>6127.8638056679993</v>
      </c>
      <c r="AL296" s="226"/>
      <c r="AM296" s="382">
        <v>6159.9799404000005</v>
      </c>
      <c r="AN296" s="226"/>
      <c r="AO296" s="382">
        <v>6182.0926889040002</v>
      </c>
      <c r="AP296" s="226"/>
      <c r="AQ296" s="382">
        <v>6212.629341599999</v>
      </c>
      <c r="AR296" s="226"/>
      <c r="AS296" s="382">
        <v>6228.267777600001</v>
      </c>
      <c r="AT296" s="226"/>
      <c r="AU296" s="382">
        <v>6236.3215721400002</v>
      </c>
      <c r="AV296" s="226"/>
      <c r="AW296" s="382">
        <v>6290.5504553760002</v>
      </c>
      <c r="AX296" s="226"/>
      <c r="AY296" s="382">
        <v>6335.6517048000005</v>
      </c>
      <c r="AZ296" s="226"/>
      <c r="BA296" s="382">
        <v>6344.7793386120011</v>
      </c>
      <c r="BB296" s="226"/>
      <c r="BC296" s="382">
        <v>6399.0082218480002</v>
      </c>
      <c r="BD296" s="226"/>
      <c r="BE296" s="382">
        <v>6803.5077213874474</v>
      </c>
      <c r="BF296" s="226"/>
      <c r="BG296" s="382">
        <v>6984.4486048288709</v>
      </c>
    </row>
    <row r="297" spans="1:59">
      <c r="A297" s="362">
        <f>EDATE(A296,1)</f>
        <v>44256</v>
      </c>
      <c r="B297" s="165"/>
      <c r="C297" s="105">
        <f t="shared" ref="C297:C318" si="36">C296+(B297*C296)</f>
        <v>1</v>
      </c>
      <c r="D297" s="226"/>
      <c r="E297" s="382">
        <f>E296*(1+D297)</f>
        <v>5644.7944466677236</v>
      </c>
      <c r="F297" s="383"/>
      <c r="G297" s="382">
        <f>G296*(1+F297)</f>
        <v>5684.9773768211289</v>
      </c>
      <c r="H297" s="226"/>
      <c r="I297" s="382">
        <f>I296*(1+H297)</f>
        <v>5701.7979838229203</v>
      </c>
      <c r="J297" s="383"/>
      <c r="K297" s="382">
        <f>K296*(1+J297)</f>
        <v>5702.8884681562195</v>
      </c>
      <c r="L297" s="226"/>
      <c r="M297" s="382">
        <f>M296*(1+L297)</f>
        <v>5818.8282651674608</v>
      </c>
      <c r="N297" s="226"/>
      <c r="O297" s="382">
        <f t="shared" ref="O297" si="37">O296*(1+N297)</f>
        <v>5827.7486375450981</v>
      </c>
      <c r="P297" s="226"/>
      <c r="Q297" s="382">
        <f t="shared" ref="Q297" si="38">Q296*(1+P297)</f>
        <v>5844.3982467452115</v>
      </c>
      <c r="R297" s="226"/>
      <c r="S297" s="382">
        <f t="shared" ref="S297" si="39">S296*(1+R297)</f>
        <v>5896.7329344</v>
      </c>
      <c r="T297" s="226"/>
      <c r="U297" s="382">
        <f t="shared" ref="U297" si="40">U296*(1+T297)</f>
        <v>5949.3823356000003</v>
      </c>
      <c r="V297" s="226"/>
      <c r="W297" s="382">
        <f t="shared" ref="W297" si="41">W296*(1+V297)</f>
        <v>5962.8118245336591</v>
      </c>
      <c r="X297" s="226"/>
      <c r="Y297" s="382">
        <f t="shared" ref="Y297" si="42">Y296*(1+X297)</f>
        <v>5965.1771559600011</v>
      </c>
      <c r="Z297" s="226"/>
      <c r="AA297" s="382">
        <f>AA296*(1+Z297)</f>
        <v>6002.0317367999996</v>
      </c>
      <c r="AB297" s="226"/>
      <c r="AC297" s="382">
        <f t="shared" ref="AC297:AC328" si="43">AC296*(1+AB297)</f>
        <v>6054.6811379999999</v>
      </c>
      <c r="AD297" s="226"/>
      <c r="AE297" s="382">
        <f>AE296*(1+AD297)</f>
        <v>6073.6349224320002</v>
      </c>
      <c r="AF297" s="226"/>
      <c r="AG297" s="382">
        <f t="shared" ref="AG297:AG328" si="44">AG296*(1+AF297)</f>
        <v>6107.3305392000002</v>
      </c>
      <c r="AH297" s="226"/>
      <c r="AI297" s="382">
        <f t="shared" ref="AI297:AI328" si="45">AI296*(1+AH297)</f>
        <v>6119.6522029252092</v>
      </c>
      <c r="AJ297" s="226"/>
      <c r="AK297" s="382">
        <f t="shared" ref="AK297:AK328" si="46">AK296*(1+AJ297)</f>
        <v>6127.8638056679993</v>
      </c>
      <c r="AL297" s="226"/>
      <c r="AM297" s="382">
        <f t="shared" ref="AM297:AM328" si="47">AM296*(1+AL297)</f>
        <v>6159.9799404000005</v>
      </c>
      <c r="AN297" s="226"/>
      <c r="AO297" s="382">
        <f>AO296*(1+AN297)</f>
        <v>6182.0926889040002</v>
      </c>
      <c r="AP297" s="226"/>
      <c r="AQ297" s="382">
        <f t="shared" ref="AQ297:AQ328" si="48">AQ296*(1+AP297)</f>
        <v>6212.629341599999</v>
      </c>
      <c r="AR297" s="226"/>
      <c r="AS297" s="382">
        <f>AS296*(1+AR297)</f>
        <v>6228.267777600001</v>
      </c>
      <c r="AT297" s="226"/>
      <c r="AU297" s="382">
        <f t="shared" ref="AU297:AU328" si="49">AU296*(1+AT297)</f>
        <v>6236.3215721400002</v>
      </c>
      <c r="AV297" s="226"/>
      <c r="AW297" s="382">
        <f>AW296*(1+AV297)</f>
        <v>6290.5504553760002</v>
      </c>
      <c r="AX297" s="226"/>
      <c r="AY297" s="382">
        <f t="shared" ref="AY297:AY328" si="50">AY296*(1+AX297)</f>
        <v>6335.6517048000005</v>
      </c>
      <c r="AZ297" s="226"/>
      <c r="BA297" s="382">
        <f>BA296*(1+AZ297)</f>
        <v>6344.7793386120011</v>
      </c>
      <c r="BB297" s="226"/>
      <c r="BC297" s="382">
        <f t="shared" ref="BC297:BC328" si="51">BC296*(1+BB297)</f>
        <v>6399.0082218480002</v>
      </c>
      <c r="BD297" s="226"/>
      <c r="BE297" s="382">
        <f>BE296*(1+BD297)</f>
        <v>6803.5077213874474</v>
      </c>
      <c r="BF297" s="226"/>
      <c r="BG297" s="382">
        <f t="shared" ref="BG297:BG328" si="52">BG296*(1+BF297)</f>
        <v>6984.4486048288709</v>
      </c>
    </row>
    <row r="298" spans="1:59">
      <c r="A298" s="362">
        <f t="shared" ref="A298:A300" si="53">EDATE(A297,1)</f>
        <v>44287</v>
      </c>
      <c r="B298" s="165">
        <v>0.03</v>
      </c>
      <c r="C298" s="105">
        <f t="shared" si="36"/>
        <v>1.03</v>
      </c>
      <c r="D298" s="165">
        <v>0.03</v>
      </c>
      <c r="E298" s="382">
        <f>E297*(1+D298)</f>
        <v>5814.1382800677557</v>
      </c>
      <c r="F298" s="165">
        <v>0.03</v>
      </c>
      <c r="G298" s="382">
        <f>G297*(1+F298)</f>
        <v>5855.5266981257628</v>
      </c>
      <c r="H298" s="165">
        <v>0.03</v>
      </c>
      <c r="I298" s="382">
        <f>I297*(1+H298)</f>
        <v>5872.8519233376082</v>
      </c>
      <c r="J298" s="165">
        <v>0.03</v>
      </c>
      <c r="K298" s="382">
        <f>K297*(1+J298)</f>
        <v>5873.9751222009063</v>
      </c>
      <c r="L298" s="165">
        <v>0.03</v>
      </c>
      <c r="M298" s="382">
        <f>M297*(1+L298)</f>
        <v>5993.3931131224845</v>
      </c>
      <c r="N298" s="226">
        <v>0.03</v>
      </c>
      <c r="O298" s="382">
        <f t="shared" ref="O298:O328" si="54">O297*(1+N298)</f>
        <v>6002.5810966714507</v>
      </c>
      <c r="P298" s="226">
        <v>0.03</v>
      </c>
      <c r="Q298" s="382">
        <f t="shared" ref="Q298:Q328" si="55">Q297*(1+P298)</f>
        <v>6019.730194147568</v>
      </c>
      <c r="R298" s="226">
        <v>0.03</v>
      </c>
      <c r="S298" s="382">
        <f t="shared" ref="S298:S328" si="56">S297*(1+R298)</f>
        <v>6073.6349224320002</v>
      </c>
      <c r="T298" s="226">
        <v>0.03</v>
      </c>
      <c r="U298" s="382">
        <f t="shared" ref="U298:U328" si="57">U297*(1+T298)</f>
        <v>6127.8638056680002</v>
      </c>
      <c r="V298" s="226">
        <v>0.03</v>
      </c>
      <c r="W298" s="382">
        <f t="shared" ref="W298:W328" si="58">W297*(1+V298)</f>
        <v>6141.6961792696693</v>
      </c>
      <c r="X298" s="226">
        <v>0.03</v>
      </c>
      <c r="Y298" s="382">
        <f t="shared" ref="Y298:Y328" si="59">Y297*(1+X298)</f>
        <v>6144.1324706388014</v>
      </c>
      <c r="Z298" s="165">
        <v>0.03</v>
      </c>
      <c r="AA298" s="382">
        <f>AA297*(1+Z298)</f>
        <v>6182.0926889040002</v>
      </c>
      <c r="AB298" s="165">
        <v>0.03</v>
      </c>
      <c r="AC298" s="382">
        <f t="shared" si="43"/>
        <v>6236.3215721400002</v>
      </c>
      <c r="AD298" s="165">
        <v>0.03</v>
      </c>
      <c r="AE298" s="382">
        <f>AE297*(1+AD298)</f>
        <v>6255.8439701049601</v>
      </c>
      <c r="AF298" s="165">
        <v>0.03</v>
      </c>
      <c r="AG298" s="382">
        <f t="shared" si="44"/>
        <v>6290.5504553760002</v>
      </c>
      <c r="AH298" s="226">
        <v>0.03</v>
      </c>
      <c r="AI298" s="382">
        <f t="shared" si="45"/>
        <v>6303.241769012966</v>
      </c>
      <c r="AJ298" s="226">
        <v>0.03</v>
      </c>
      <c r="AK298" s="382">
        <f t="shared" si="46"/>
        <v>6311.6997198380395</v>
      </c>
      <c r="AL298" s="226">
        <v>0.03</v>
      </c>
      <c r="AM298" s="382">
        <f t="shared" si="47"/>
        <v>6344.7793386120011</v>
      </c>
      <c r="AN298" s="165">
        <v>0.03</v>
      </c>
      <c r="AO298" s="382">
        <f>AO297*(1+AN298)</f>
        <v>6367.5554695711207</v>
      </c>
      <c r="AP298" s="165">
        <v>0.03</v>
      </c>
      <c r="AQ298" s="382">
        <f t="shared" si="48"/>
        <v>6399.0082218479993</v>
      </c>
      <c r="AR298" s="165">
        <v>0.03</v>
      </c>
      <c r="AS298" s="382">
        <f>AS297*(1+AR298)</f>
        <v>6415.1158109280013</v>
      </c>
      <c r="AT298" s="165">
        <v>0.03</v>
      </c>
      <c r="AU298" s="382">
        <f t="shared" si="49"/>
        <v>6423.4112193042001</v>
      </c>
      <c r="AV298" s="165">
        <v>0.03</v>
      </c>
      <c r="AW298" s="382">
        <f>AW297*(1+AV298)</f>
        <v>6479.2669690372804</v>
      </c>
      <c r="AX298" s="165">
        <v>0.03</v>
      </c>
      <c r="AY298" s="382">
        <f t="shared" si="50"/>
        <v>6525.7212559440004</v>
      </c>
      <c r="AZ298" s="165">
        <v>0.03</v>
      </c>
      <c r="BA298" s="382">
        <f>BA297*(1+AZ298)</f>
        <v>6535.1227187703616</v>
      </c>
      <c r="BB298" s="165">
        <v>0.03</v>
      </c>
      <c r="BC298" s="382">
        <f t="shared" si="51"/>
        <v>6590.9784685034401</v>
      </c>
      <c r="BD298" s="165">
        <v>0.03</v>
      </c>
      <c r="BE298" s="382">
        <f>BE297*(1+BD298)</f>
        <v>7007.6129530290709</v>
      </c>
      <c r="BF298" s="165">
        <v>0.03</v>
      </c>
      <c r="BG298" s="382">
        <f t="shared" si="52"/>
        <v>7193.9820629737369</v>
      </c>
    </row>
    <row r="299" spans="1:59">
      <c r="A299" s="362">
        <f t="shared" si="53"/>
        <v>44317</v>
      </c>
      <c r="B299" s="165">
        <v>1.2999999999999999E-2</v>
      </c>
      <c r="C299" s="281">
        <f t="shared" si="36"/>
        <v>1.04339</v>
      </c>
      <c r="D299" s="165">
        <v>1.2999999999999999E-2</v>
      </c>
      <c r="E299" s="382">
        <f>E298*(1+D299)</f>
        <v>5889.7220777086359</v>
      </c>
      <c r="F299" s="165">
        <v>1.2999999999999999E-2</v>
      </c>
      <c r="G299" s="382">
        <f>G298*(1+F299)</f>
        <v>5931.6485452013967</v>
      </c>
      <c r="H299" s="165">
        <v>1.2999999999999999E-2</v>
      </c>
      <c r="I299" s="382">
        <f>I298*(1+H299)</f>
        <v>5949.1989983409967</v>
      </c>
      <c r="J299" s="165">
        <v>1.2999999999999999E-2</v>
      </c>
      <c r="K299" s="382">
        <f>K298*(1+J299)</f>
        <v>5950.3367987895172</v>
      </c>
      <c r="L299" s="165">
        <v>1.2999999999999999E-2</v>
      </c>
      <c r="M299" s="382">
        <f>M298*(1+L299)</f>
        <v>6071.3072235930758</v>
      </c>
      <c r="N299" s="226">
        <v>1.2999999999999999E-2</v>
      </c>
      <c r="O299" s="382">
        <f t="shared" si="54"/>
        <v>6080.6146509281789</v>
      </c>
      <c r="P299" s="226">
        <v>1.2999999999999999E-2</v>
      </c>
      <c r="Q299" s="382">
        <f t="shared" si="55"/>
        <v>6097.9866866714856</v>
      </c>
      <c r="R299" s="226">
        <v>1.2999999999999999E-2</v>
      </c>
      <c r="S299" s="382">
        <f t="shared" si="56"/>
        <v>6152.5921764236155</v>
      </c>
      <c r="T299" s="226">
        <v>1.2999999999999999E-2</v>
      </c>
      <c r="U299" s="382">
        <f t="shared" si="57"/>
        <v>6207.5260351416837</v>
      </c>
      <c r="V299" s="226">
        <v>1.2999999999999999E-2</v>
      </c>
      <c r="W299" s="382">
        <f t="shared" si="58"/>
        <v>6221.5382296001744</v>
      </c>
      <c r="X299" s="226">
        <v>1.2999999999999999E-2</v>
      </c>
      <c r="Y299" s="382">
        <f t="shared" si="59"/>
        <v>6224.0061927571051</v>
      </c>
      <c r="Z299" s="165">
        <v>1.2999999999999999E-2</v>
      </c>
      <c r="AA299" s="382">
        <f>AA298*(1+Z299)</f>
        <v>6262.4598938597519</v>
      </c>
      <c r="AB299" s="165">
        <v>1.2999999999999999E-2</v>
      </c>
      <c r="AC299" s="382">
        <f t="shared" si="43"/>
        <v>6317.3937525778192</v>
      </c>
      <c r="AD299" s="165">
        <v>1.2999999999999999E-2</v>
      </c>
      <c r="AE299" s="382">
        <f>AE298*(1+AD299)</f>
        <v>6337.1699417163236</v>
      </c>
      <c r="AF299" s="165">
        <v>1.2999999999999999E-2</v>
      </c>
      <c r="AG299" s="382">
        <f t="shared" si="44"/>
        <v>6372.3276112958874</v>
      </c>
      <c r="AH299" s="226">
        <v>1.2999999999999999E-2</v>
      </c>
      <c r="AI299" s="382">
        <f t="shared" si="45"/>
        <v>6385.183912010134</v>
      </c>
      <c r="AJ299" s="226">
        <v>1.2999999999999999E-2</v>
      </c>
      <c r="AK299" s="382">
        <f t="shared" si="46"/>
        <v>6393.7518161959333</v>
      </c>
      <c r="AL299" s="226">
        <v>1.2999999999999999E-2</v>
      </c>
      <c r="AM299" s="382">
        <f t="shared" si="47"/>
        <v>6427.2614700139566</v>
      </c>
      <c r="AN299" s="165">
        <v>1.2999999999999999E-2</v>
      </c>
      <c r="AO299" s="382">
        <f>AO298*(1+AN299)</f>
        <v>6450.3336906755449</v>
      </c>
      <c r="AP299" s="165">
        <v>1.2999999999999999E-2</v>
      </c>
      <c r="AQ299" s="382">
        <f t="shared" si="48"/>
        <v>6482.195328732023</v>
      </c>
      <c r="AR299" s="165">
        <v>1.2999999999999999E-2</v>
      </c>
      <c r="AS299" s="382">
        <f>AS298*(1+AR299)</f>
        <v>6498.5123164700644</v>
      </c>
      <c r="AT299" s="165">
        <v>1.2999999999999999E-2</v>
      </c>
      <c r="AU299" s="382">
        <f t="shared" si="49"/>
        <v>6506.9155651551537</v>
      </c>
      <c r="AV299" s="165">
        <v>1.2999999999999999E-2</v>
      </c>
      <c r="AW299" s="382">
        <f>AW298*(1+AV299)</f>
        <v>6563.4974396347643</v>
      </c>
      <c r="AX299" s="165">
        <v>1.2999999999999999E-2</v>
      </c>
      <c r="AY299" s="382">
        <f t="shared" si="50"/>
        <v>6610.5556322712719</v>
      </c>
      <c r="AZ299" s="165">
        <v>1.2999999999999999E-2</v>
      </c>
      <c r="BA299" s="382">
        <f>BA298*(1+AZ299)</f>
        <v>6620.0793141143758</v>
      </c>
      <c r="BB299" s="165">
        <v>1.2999999999999999E-2</v>
      </c>
      <c r="BC299" s="382">
        <f t="shared" si="51"/>
        <v>6676.6611885939838</v>
      </c>
      <c r="BD299" s="165">
        <v>1.2999999999999999E-2</v>
      </c>
      <c r="BE299" s="382">
        <f>BE298*(1+BD299)</f>
        <v>7098.7119214184486</v>
      </c>
      <c r="BF299" s="165">
        <v>1.2999999999999999E-2</v>
      </c>
      <c r="BG299" s="382">
        <f t="shared" si="52"/>
        <v>7287.5038297923948</v>
      </c>
    </row>
    <row r="300" spans="1:59">
      <c r="A300" s="362">
        <f t="shared" si="53"/>
        <v>44348</v>
      </c>
      <c r="B300" s="165">
        <v>2.2200000000000001E-2</v>
      </c>
      <c r="C300" s="281">
        <f t="shared" si="36"/>
        <v>1.0665532580000001</v>
      </c>
      <c r="D300" s="165">
        <v>2.2200000000000001E-2</v>
      </c>
      <c r="E300" s="382">
        <f t="shared" ref="E300:E328" si="60">E299*(1+D300)</f>
        <v>6020.473907833768</v>
      </c>
      <c r="F300" s="165">
        <v>2.2200000000000001E-2</v>
      </c>
      <c r="G300" s="382">
        <f t="shared" ref="G300:G328" si="61">G299*(1+F300)</f>
        <v>6063.3311429048681</v>
      </c>
      <c r="H300" s="165">
        <v>2.2200000000000001E-2</v>
      </c>
      <c r="I300" s="382">
        <f t="shared" ref="I300:I328" si="62">I299*(1+H300)</f>
        <v>6081.2712161041673</v>
      </c>
      <c r="J300" s="165">
        <v>2.2200000000000001E-2</v>
      </c>
      <c r="K300" s="382">
        <f t="shared" ref="K300:K328" si="63">K299*(1+J300)</f>
        <v>6082.4342757226441</v>
      </c>
      <c r="L300" s="165">
        <v>2.2200000000000001E-2</v>
      </c>
      <c r="M300" s="382">
        <f t="shared" ref="M300:M328" si="64">M299*(1+L300)</f>
        <v>6206.0902439568417</v>
      </c>
      <c r="N300" s="226">
        <v>2.2200000000000001E-2</v>
      </c>
      <c r="O300" s="382">
        <f t="shared" si="54"/>
        <v>6215.6042961787844</v>
      </c>
      <c r="P300" s="226">
        <v>2.2200000000000001E-2</v>
      </c>
      <c r="Q300" s="382">
        <f t="shared" si="55"/>
        <v>6233.3619911155929</v>
      </c>
      <c r="R300" s="226">
        <v>2.2200000000000001E-2</v>
      </c>
      <c r="S300" s="382">
        <f t="shared" si="56"/>
        <v>6289.1797227402194</v>
      </c>
      <c r="T300" s="226">
        <v>2.2200000000000001E-2</v>
      </c>
      <c r="U300" s="382">
        <f t="shared" si="57"/>
        <v>6345.3331131218292</v>
      </c>
      <c r="V300" s="226">
        <v>2.2200000000000001E-2</v>
      </c>
      <c r="W300" s="382">
        <f t="shared" si="58"/>
        <v>6359.656378297298</v>
      </c>
      <c r="X300" s="226">
        <v>2.2200000000000001E-2</v>
      </c>
      <c r="Y300" s="382">
        <f t="shared" si="59"/>
        <v>6362.1791302363126</v>
      </c>
      <c r="Z300" s="165">
        <v>2.2200000000000001E-2</v>
      </c>
      <c r="AA300" s="382">
        <f t="shared" ref="AA300:AA328" si="65">AA299*(1+Z300)</f>
        <v>6401.4865035034381</v>
      </c>
      <c r="AB300" s="165">
        <v>2.2200000000000001E-2</v>
      </c>
      <c r="AC300" s="382">
        <f t="shared" si="43"/>
        <v>6457.6398938850471</v>
      </c>
      <c r="AD300" s="165">
        <v>2.2200000000000001E-2</v>
      </c>
      <c r="AE300" s="382">
        <f t="shared" ref="AE300:AE328" si="66">AE299*(1+AD300)</f>
        <v>6477.8551144224257</v>
      </c>
      <c r="AF300" s="165">
        <v>2.2200000000000001E-2</v>
      </c>
      <c r="AG300" s="382">
        <f t="shared" si="44"/>
        <v>6513.793284266656</v>
      </c>
      <c r="AH300" s="226">
        <v>2.2200000000000001E-2</v>
      </c>
      <c r="AI300" s="382">
        <f t="shared" si="45"/>
        <v>6526.9349948567587</v>
      </c>
      <c r="AJ300" s="226">
        <v>2.2200000000000001E-2</v>
      </c>
      <c r="AK300" s="382">
        <f t="shared" si="46"/>
        <v>6535.6931065154831</v>
      </c>
      <c r="AL300" s="226">
        <v>2.2200000000000001E-2</v>
      </c>
      <c r="AM300" s="382">
        <f t="shared" si="47"/>
        <v>6569.9466746482667</v>
      </c>
      <c r="AN300" s="165">
        <v>2.2200000000000001E-2</v>
      </c>
      <c r="AO300" s="382">
        <f t="shared" ref="AO300:AO328" si="67">AO299*(1+AN300)</f>
        <v>6593.5310986085424</v>
      </c>
      <c r="AP300" s="165">
        <v>2.2200000000000001E-2</v>
      </c>
      <c r="AQ300" s="382">
        <f t="shared" si="48"/>
        <v>6626.1000650298738</v>
      </c>
      <c r="AR300" s="165">
        <v>2.2200000000000001E-2</v>
      </c>
      <c r="AS300" s="382">
        <f t="shared" ref="AS300:AS328" si="68">AS299*(1+AR300)</f>
        <v>6642.7792898956995</v>
      </c>
      <c r="AT300" s="165">
        <v>2.2200000000000001E-2</v>
      </c>
      <c r="AU300" s="382">
        <f t="shared" si="49"/>
        <v>6651.369090701598</v>
      </c>
      <c r="AV300" s="165">
        <v>2.2200000000000001E-2</v>
      </c>
      <c r="AW300" s="382">
        <f t="shared" ref="AW300:AW328" si="69">AW299*(1+AV300)</f>
        <v>6709.2070827946563</v>
      </c>
      <c r="AX300" s="165">
        <v>2.2200000000000001E-2</v>
      </c>
      <c r="AY300" s="382">
        <f t="shared" si="50"/>
        <v>6757.309967307694</v>
      </c>
      <c r="AZ300" s="165">
        <v>2.2200000000000001E-2</v>
      </c>
      <c r="BA300" s="382">
        <f t="shared" ref="BA300:BA328" si="70">BA299*(1+AZ300)</f>
        <v>6767.0450748877147</v>
      </c>
      <c r="BB300" s="165">
        <v>2.2200000000000001E-2</v>
      </c>
      <c r="BC300" s="382">
        <f t="shared" si="51"/>
        <v>6824.8830669807703</v>
      </c>
      <c r="BD300" s="165">
        <v>2.2200000000000001E-2</v>
      </c>
      <c r="BE300" s="382">
        <f t="shared" ref="BE300:BE328" si="71">BE299*(1+BD300)</f>
        <v>7256.3033260739385</v>
      </c>
      <c r="BF300" s="165">
        <v>2.2200000000000001E-2</v>
      </c>
      <c r="BG300" s="382">
        <f t="shared" si="52"/>
        <v>7449.286414813786</v>
      </c>
    </row>
    <row r="301" spans="1:59">
      <c r="A301" s="362">
        <v>44409</v>
      </c>
      <c r="B301" s="166">
        <v>2.1600000000000001E-2</v>
      </c>
      <c r="C301" s="281">
        <f t="shared" si="36"/>
        <v>1.0895908083728001</v>
      </c>
      <c r="D301" s="165">
        <v>2.1600000000000001E-2</v>
      </c>
      <c r="E301" s="382">
        <f t="shared" si="60"/>
        <v>6150.516144242978</v>
      </c>
      <c r="F301" s="165">
        <v>2.1600000000000001E-2</v>
      </c>
      <c r="G301" s="382">
        <f t="shared" si="61"/>
        <v>6194.2990955916139</v>
      </c>
      <c r="H301" s="165">
        <v>2.1600000000000001E-2</v>
      </c>
      <c r="I301" s="382">
        <f t="shared" si="62"/>
        <v>6212.626674372018</v>
      </c>
      <c r="J301" s="165">
        <v>2.1600000000000001E-2</v>
      </c>
      <c r="K301" s="382">
        <f t="shared" si="63"/>
        <v>6213.8148560782538</v>
      </c>
      <c r="L301" s="165">
        <v>2.1600000000000001E-2</v>
      </c>
      <c r="M301" s="382">
        <f t="shared" si="64"/>
        <v>6340.1417932263103</v>
      </c>
      <c r="N301" s="165">
        <v>2.1600000000000001E-2</v>
      </c>
      <c r="O301" s="382">
        <f t="shared" si="54"/>
        <v>6349.8613489762465</v>
      </c>
      <c r="P301" s="165">
        <v>2.1600000000000001E-2</v>
      </c>
      <c r="Q301" s="382">
        <f t="shared" si="55"/>
        <v>6368.0026101236899</v>
      </c>
      <c r="R301" s="165">
        <v>2.1600000000000001E-2</v>
      </c>
      <c r="S301" s="382">
        <f t="shared" si="56"/>
        <v>6425.0260047514084</v>
      </c>
      <c r="T301" s="165">
        <v>2.1600000000000001E-2</v>
      </c>
      <c r="U301" s="382">
        <f t="shared" si="57"/>
        <v>6482.3923083652608</v>
      </c>
      <c r="V301" s="165">
        <v>2.1600000000000001E-2</v>
      </c>
      <c r="W301" s="382">
        <f t="shared" si="58"/>
        <v>6497.0249560685197</v>
      </c>
      <c r="X301" s="165">
        <v>2.1600000000000001E-2</v>
      </c>
      <c r="Y301" s="382">
        <f t="shared" si="59"/>
        <v>6499.6021994494176</v>
      </c>
      <c r="Z301" s="165">
        <v>2.1600000000000001E-2</v>
      </c>
      <c r="AA301" s="382">
        <f t="shared" si="65"/>
        <v>6539.7586119791131</v>
      </c>
      <c r="AB301" s="165">
        <v>2.1600000000000001E-2</v>
      </c>
      <c r="AC301" s="382">
        <f t="shared" si="43"/>
        <v>6597.1249155929645</v>
      </c>
      <c r="AD301" s="165">
        <v>2.1600000000000001E-2</v>
      </c>
      <c r="AE301" s="382">
        <f t="shared" si="66"/>
        <v>6617.7767848939502</v>
      </c>
      <c r="AF301" s="165">
        <v>2.1600000000000001E-2</v>
      </c>
      <c r="AG301" s="382">
        <f t="shared" si="44"/>
        <v>6654.4912192068159</v>
      </c>
      <c r="AH301" s="165">
        <v>2.1600000000000001E-2</v>
      </c>
      <c r="AI301" s="382">
        <f t="shared" si="45"/>
        <v>6667.9167907456649</v>
      </c>
      <c r="AJ301" s="165">
        <v>2.1600000000000001E-2</v>
      </c>
      <c r="AK301" s="382">
        <f t="shared" si="46"/>
        <v>6676.8640776162183</v>
      </c>
      <c r="AL301" s="165">
        <v>2.1600000000000001E-2</v>
      </c>
      <c r="AM301" s="382">
        <f t="shared" si="47"/>
        <v>6711.8575228206701</v>
      </c>
      <c r="AN301" s="165">
        <v>2.1600000000000001E-2</v>
      </c>
      <c r="AO301" s="382">
        <f t="shared" si="67"/>
        <v>6735.9513703384873</v>
      </c>
      <c r="AP301" s="165">
        <v>2.1600000000000001E-2</v>
      </c>
      <c r="AQ301" s="382">
        <f t="shared" si="48"/>
        <v>6769.2238264345197</v>
      </c>
      <c r="AR301" s="165">
        <v>2.1600000000000001E-2</v>
      </c>
      <c r="AS301" s="382">
        <f t="shared" si="68"/>
        <v>6786.2633225574473</v>
      </c>
      <c r="AT301" s="165">
        <v>2.1600000000000001E-2</v>
      </c>
      <c r="AU301" s="382">
        <f t="shared" si="49"/>
        <v>6795.0386630607527</v>
      </c>
      <c r="AV301" s="165">
        <v>2.1600000000000001E-2</v>
      </c>
      <c r="AW301" s="382">
        <f t="shared" si="69"/>
        <v>6854.1259557830217</v>
      </c>
      <c r="AX301" s="165">
        <v>2.1600000000000001E-2</v>
      </c>
      <c r="AY301" s="382">
        <f t="shared" si="50"/>
        <v>6903.2678626015404</v>
      </c>
      <c r="AZ301" s="165">
        <v>2.1600000000000001E-2</v>
      </c>
      <c r="BA301" s="382">
        <f t="shared" si="70"/>
        <v>6913.2132485052898</v>
      </c>
      <c r="BB301" s="165">
        <v>2.1600000000000001E-2</v>
      </c>
      <c r="BC301" s="382">
        <f t="shared" si="51"/>
        <v>6972.3005412275552</v>
      </c>
      <c r="BD301" s="165">
        <v>2.1600000000000001E-2</v>
      </c>
      <c r="BE301" s="382">
        <f t="shared" si="71"/>
        <v>7413.0394779171356</v>
      </c>
      <c r="BF301" s="165">
        <v>2.1600000000000001E-2</v>
      </c>
      <c r="BG301" s="382">
        <f t="shared" si="52"/>
        <v>7610.1910013737643</v>
      </c>
    </row>
    <row r="302" spans="1:59">
      <c r="A302" s="362">
        <v>44440</v>
      </c>
      <c r="B302" s="166">
        <v>0.01</v>
      </c>
      <c r="C302" s="281">
        <f t="shared" si="36"/>
        <v>1.1004867164565282</v>
      </c>
      <c r="D302" s="165">
        <v>0.01</v>
      </c>
      <c r="E302" s="382">
        <f t="shared" si="60"/>
        <v>6212.0213056854082</v>
      </c>
      <c r="F302" s="165">
        <v>0.01</v>
      </c>
      <c r="G302" s="382">
        <f t="shared" si="61"/>
        <v>6256.2420865475297</v>
      </c>
      <c r="H302" s="165">
        <v>0.01</v>
      </c>
      <c r="I302" s="382">
        <f t="shared" si="62"/>
        <v>6274.7529411157384</v>
      </c>
      <c r="J302" s="165">
        <v>0.01</v>
      </c>
      <c r="K302" s="382">
        <f t="shared" si="63"/>
        <v>6275.9530046390364</v>
      </c>
      <c r="L302" s="165">
        <v>0.01</v>
      </c>
      <c r="M302" s="382">
        <f t="shared" si="64"/>
        <v>6403.5432111585733</v>
      </c>
      <c r="N302" s="165">
        <v>0.01</v>
      </c>
      <c r="O302" s="382">
        <f t="shared" si="54"/>
        <v>6413.3599624660092</v>
      </c>
      <c r="P302" s="165">
        <v>0.01</v>
      </c>
      <c r="Q302" s="382">
        <f t="shared" si="55"/>
        <v>6431.6826362249267</v>
      </c>
      <c r="R302" s="165">
        <v>0.01</v>
      </c>
      <c r="S302" s="382">
        <f t="shared" si="56"/>
        <v>6489.276264798923</v>
      </c>
      <c r="T302" s="165">
        <v>0.01</v>
      </c>
      <c r="U302" s="382">
        <f t="shared" si="57"/>
        <v>6547.2162314489133</v>
      </c>
      <c r="V302" s="165">
        <v>0.01</v>
      </c>
      <c r="W302" s="382">
        <f t="shared" si="58"/>
        <v>6561.995205629205</v>
      </c>
      <c r="X302" s="165">
        <v>0.01</v>
      </c>
      <c r="Y302" s="382">
        <f t="shared" si="59"/>
        <v>6564.5982214439118</v>
      </c>
      <c r="Z302" s="165">
        <v>0.01</v>
      </c>
      <c r="AA302" s="382">
        <f t="shared" si="65"/>
        <v>6605.1561980989045</v>
      </c>
      <c r="AB302" s="165">
        <v>0.01</v>
      </c>
      <c r="AC302" s="382">
        <f t="shared" si="43"/>
        <v>6663.0961647488939</v>
      </c>
      <c r="AD302" s="165">
        <v>0.01</v>
      </c>
      <c r="AE302" s="382">
        <f t="shared" si="66"/>
        <v>6683.95455274289</v>
      </c>
      <c r="AF302" s="165">
        <v>0.01</v>
      </c>
      <c r="AG302" s="382">
        <f t="shared" si="44"/>
        <v>6721.0361313988842</v>
      </c>
      <c r="AH302" s="165">
        <v>0.01</v>
      </c>
      <c r="AI302" s="382">
        <f t="shared" si="45"/>
        <v>6734.5959586531217</v>
      </c>
      <c r="AJ302" s="165">
        <v>0.01</v>
      </c>
      <c r="AK302" s="382">
        <f t="shared" si="46"/>
        <v>6743.6327183923804</v>
      </c>
      <c r="AL302" s="165">
        <v>0.01</v>
      </c>
      <c r="AM302" s="382">
        <f t="shared" si="47"/>
        <v>6778.9760980488772</v>
      </c>
      <c r="AN302" s="165">
        <v>0.01</v>
      </c>
      <c r="AO302" s="382">
        <f t="shared" si="67"/>
        <v>6803.3108840418727</v>
      </c>
      <c r="AP302" s="165">
        <v>0.01</v>
      </c>
      <c r="AQ302" s="382">
        <f t="shared" si="48"/>
        <v>6836.9160646988648</v>
      </c>
      <c r="AR302" s="165">
        <v>0.01</v>
      </c>
      <c r="AS302" s="382">
        <f t="shared" si="68"/>
        <v>6854.1259557830217</v>
      </c>
      <c r="AT302" s="165">
        <v>0.01</v>
      </c>
      <c r="AU302" s="382">
        <f t="shared" si="49"/>
        <v>6862.9890496913604</v>
      </c>
      <c r="AV302" s="165">
        <v>0.01</v>
      </c>
      <c r="AW302" s="382">
        <f t="shared" si="69"/>
        <v>6922.6672153408517</v>
      </c>
      <c r="AX302" s="165">
        <v>0.01</v>
      </c>
      <c r="AY302" s="382">
        <f t="shared" si="50"/>
        <v>6972.3005412275561</v>
      </c>
      <c r="AZ302" s="165">
        <v>0.01</v>
      </c>
      <c r="BA302" s="382">
        <f t="shared" si="70"/>
        <v>6982.3453809903431</v>
      </c>
      <c r="BB302" s="165">
        <v>0.01</v>
      </c>
      <c r="BC302" s="382">
        <f t="shared" si="51"/>
        <v>7042.0235466398308</v>
      </c>
      <c r="BD302" s="165">
        <v>0.01</v>
      </c>
      <c r="BE302" s="382">
        <f t="shared" si="71"/>
        <v>7487.1698726963068</v>
      </c>
      <c r="BF302" s="165">
        <v>0.01</v>
      </c>
      <c r="BG302" s="382">
        <f t="shared" si="52"/>
        <v>7686.2929113875016</v>
      </c>
    </row>
    <row r="303" spans="1:59">
      <c r="A303" s="362">
        <v>44470</v>
      </c>
      <c r="B303" s="166">
        <v>4.5999999999999999E-3</v>
      </c>
      <c r="C303" s="281">
        <f t="shared" si="36"/>
        <v>1.1055489553522282</v>
      </c>
      <c r="D303" s="165">
        <v>4.5999999999999999E-3</v>
      </c>
      <c r="E303" s="382">
        <f t="shared" si="60"/>
        <v>6240.5966036915606</v>
      </c>
      <c r="F303" s="165">
        <v>4.5999999999999999E-3</v>
      </c>
      <c r="G303" s="382">
        <f t="shared" si="61"/>
        <v>6285.0208001456476</v>
      </c>
      <c r="H303" s="165">
        <v>4.5999999999999999E-3</v>
      </c>
      <c r="I303" s="382">
        <f t="shared" si="62"/>
        <v>6303.6168046448702</v>
      </c>
      <c r="J303" s="165">
        <v>4.5999999999999999E-3</v>
      </c>
      <c r="K303" s="382">
        <f t="shared" si="63"/>
        <v>6304.8223884603758</v>
      </c>
      <c r="L303" s="165">
        <v>4.5999999999999999E-3</v>
      </c>
      <c r="M303" s="382">
        <f t="shared" si="64"/>
        <v>6432.9995099299022</v>
      </c>
      <c r="N303" s="165">
        <v>4.5999999999999999E-3</v>
      </c>
      <c r="O303" s="382">
        <f t="shared" si="54"/>
        <v>6442.8614182933525</v>
      </c>
      <c r="P303" s="165">
        <v>4.5999999999999999E-3</v>
      </c>
      <c r="Q303" s="382">
        <f t="shared" si="55"/>
        <v>6461.2683763515606</v>
      </c>
      <c r="R303" s="165">
        <v>4.5999999999999999E-3</v>
      </c>
      <c r="S303" s="382">
        <f t="shared" si="56"/>
        <v>6519.1269356169978</v>
      </c>
      <c r="T303" s="165">
        <v>4.5999999999999999E-3</v>
      </c>
      <c r="U303" s="382">
        <f t="shared" si="57"/>
        <v>6577.3334261135778</v>
      </c>
      <c r="V303" s="165">
        <v>4.5999999999999999E-3</v>
      </c>
      <c r="W303" s="382">
        <f t="shared" si="58"/>
        <v>6592.1803835750989</v>
      </c>
      <c r="X303" s="165">
        <v>4.5999999999999999E-3</v>
      </c>
      <c r="Y303" s="382">
        <f t="shared" si="59"/>
        <v>6594.7953732625538</v>
      </c>
      <c r="Z303" s="165">
        <v>4.5999999999999999E-3</v>
      </c>
      <c r="AA303" s="382">
        <f t="shared" si="65"/>
        <v>6635.5399166101588</v>
      </c>
      <c r="AB303" s="165">
        <v>4.5999999999999999E-3</v>
      </c>
      <c r="AC303" s="382">
        <f t="shared" si="43"/>
        <v>6693.7464071067388</v>
      </c>
      <c r="AD303" s="165">
        <v>4.5999999999999999E-3</v>
      </c>
      <c r="AE303" s="382">
        <f t="shared" si="66"/>
        <v>6714.7007436855065</v>
      </c>
      <c r="AF303" s="165">
        <v>4.5999999999999999E-3</v>
      </c>
      <c r="AG303" s="382">
        <f t="shared" si="44"/>
        <v>6751.9528976033189</v>
      </c>
      <c r="AH303" s="165">
        <v>4.5999999999999999E-3</v>
      </c>
      <c r="AI303" s="382">
        <f t="shared" si="45"/>
        <v>6765.5751000629252</v>
      </c>
      <c r="AJ303" s="165">
        <v>4.5999999999999999E-3</v>
      </c>
      <c r="AK303" s="382">
        <f t="shared" si="46"/>
        <v>6774.6534288969851</v>
      </c>
      <c r="AL303" s="165">
        <v>4.5999999999999999E-3</v>
      </c>
      <c r="AM303" s="382">
        <f t="shared" si="47"/>
        <v>6810.1593880999017</v>
      </c>
      <c r="AN303" s="165">
        <v>4.5999999999999999E-3</v>
      </c>
      <c r="AO303" s="382">
        <f t="shared" si="67"/>
        <v>6834.6061141084647</v>
      </c>
      <c r="AP303" s="165">
        <v>4.5999999999999999E-3</v>
      </c>
      <c r="AQ303" s="382">
        <f t="shared" si="48"/>
        <v>6868.365878596479</v>
      </c>
      <c r="AR303" s="165">
        <v>4.5999999999999999E-3</v>
      </c>
      <c r="AS303" s="382">
        <f t="shared" si="68"/>
        <v>6885.654935179623</v>
      </c>
      <c r="AT303" s="165">
        <v>4.5999999999999999E-3</v>
      </c>
      <c r="AU303" s="382">
        <f t="shared" si="49"/>
        <v>6894.5587993199406</v>
      </c>
      <c r="AV303" s="165">
        <v>4.5999999999999999E-3</v>
      </c>
      <c r="AW303" s="382">
        <f t="shared" si="69"/>
        <v>6954.5114845314192</v>
      </c>
      <c r="AX303" s="165">
        <v>4.5999999999999999E-3</v>
      </c>
      <c r="AY303" s="382">
        <f t="shared" si="50"/>
        <v>7004.3731237172024</v>
      </c>
      <c r="AZ303" s="165">
        <v>4.5999999999999999E-3</v>
      </c>
      <c r="BA303" s="382">
        <f t="shared" si="70"/>
        <v>7014.4641697428979</v>
      </c>
      <c r="BB303" s="165">
        <v>4.5999999999999999E-3</v>
      </c>
      <c r="BC303" s="382">
        <f t="shared" si="51"/>
        <v>7074.4168549543738</v>
      </c>
      <c r="BD303" s="165">
        <v>4.5999999999999999E-3</v>
      </c>
      <c r="BE303" s="382">
        <f t="shared" si="71"/>
        <v>7521.6108541107096</v>
      </c>
      <c r="BF303" s="165">
        <v>4.5999999999999999E-3</v>
      </c>
      <c r="BG303" s="382">
        <f t="shared" si="52"/>
        <v>7721.6498587798833</v>
      </c>
    </row>
    <row r="304" spans="1:59">
      <c r="A304" s="362">
        <v>44501</v>
      </c>
      <c r="B304" s="359">
        <v>5.1000000000000004E-3</v>
      </c>
      <c r="C304" s="281">
        <f t="shared" si="36"/>
        <v>1.1111872550245245</v>
      </c>
      <c r="D304" s="359">
        <v>5.1000000000000004E-3</v>
      </c>
      <c r="E304" s="382">
        <f t="shared" si="60"/>
        <v>6272.4236463703883</v>
      </c>
      <c r="F304" s="359">
        <v>5.1000000000000004E-3</v>
      </c>
      <c r="G304" s="382">
        <f t="shared" si="61"/>
        <v>6317.0744062263911</v>
      </c>
      <c r="H304" s="359">
        <v>5.1000000000000004E-3</v>
      </c>
      <c r="I304" s="382">
        <f t="shared" si="62"/>
        <v>6335.7652503485597</v>
      </c>
      <c r="J304" s="359">
        <v>5.1000000000000004E-3</v>
      </c>
      <c r="K304" s="382">
        <f t="shared" si="63"/>
        <v>6336.976982641524</v>
      </c>
      <c r="L304" s="359">
        <v>5.1000000000000004E-3</v>
      </c>
      <c r="M304" s="382">
        <f t="shared" si="64"/>
        <v>6465.8078074305449</v>
      </c>
      <c r="N304" s="359">
        <v>5.1000000000000004E-3</v>
      </c>
      <c r="O304" s="382">
        <f t="shared" si="54"/>
        <v>6475.7200115266496</v>
      </c>
      <c r="P304" s="359">
        <v>5.1000000000000004E-3</v>
      </c>
      <c r="Q304" s="382">
        <f t="shared" si="55"/>
        <v>6494.2208450709541</v>
      </c>
      <c r="R304" s="359">
        <v>5.1000000000000004E-3</v>
      </c>
      <c r="S304" s="382">
        <f t="shared" si="56"/>
        <v>6552.3744829886455</v>
      </c>
      <c r="T304" s="359">
        <v>5.1000000000000004E-3</v>
      </c>
      <c r="U304" s="382">
        <f t="shared" si="57"/>
        <v>6610.8778265867577</v>
      </c>
      <c r="V304" s="359">
        <v>5.1000000000000004E-3</v>
      </c>
      <c r="W304" s="382">
        <f t="shared" si="58"/>
        <v>6625.8005035313327</v>
      </c>
      <c r="X304" s="359">
        <v>5.1000000000000004E-3</v>
      </c>
      <c r="Y304" s="382">
        <f t="shared" si="59"/>
        <v>6628.4288296661935</v>
      </c>
      <c r="Z304" s="359">
        <v>5.1000000000000004E-3</v>
      </c>
      <c r="AA304" s="382">
        <f t="shared" si="65"/>
        <v>6669.3811701848717</v>
      </c>
      <c r="AB304" s="359">
        <v>5.1000000000000004E-3</v>
      </c>
      <c r="AC304" s="382">
        <f t="shared" si="43"/>
        <v>6727.884513782984</v>
      </c>
      <c r="AD304" s="359">
        <v>5.1000000000000004E-3</v>
      </c>
      <c r="AE304" s="382">
        <f t="shared" si="66"/>
        <v>6748.9457174783029</v>
      </c>
      <c r="AF304" s="359">
        <v>5.1000000000000004E-3</v>
      </c>
      <c r="AG304" s="382">
        <f t="shared" si="44"/>
        <v>6786.3878573810962</v>
      </c>
      <c r="AH304" s="359">
        <v>5.1000000000000004E-3</v>
      </c>
      <c r="AI304" s="382">
        <f t="shared" si="45"/>
        <v>6800.0795330732471</v>
      </c>
      <c r="AJ304" s="359">
        <v>5.1000000000000004E-3</v>
      </c>
      <c r="AK304" s="382">
        <f t="shared" si="46"/>
        <v>6809.2041613843603</v>
      </c>
      <c r="AL304" s="359">
        <v>5.1000000000000004E-3</v>
      </c>
      <c r="AM304" s="382">
        <f t="shared" si="47"/>
        <v>6844.891200979212</v>
      </c>
      <c r="AN304" s="359">
        <v>5.1000000000000004E-3</v>
      </c>
      <c r="AO304" s="382">
        <f t="shared" si="67"/>
        <v>6869.4626052904187</v>
      </c>
      <c r="AP304" s="359">
        <v>5.1000000000000004E-3</v>
      </c>
      <c r="AQ304" s="382">
        <f t="shared" si="48"/>
        <v>6903.3945445773215</v>
      </c>
      <c r="AR304" s="359">
        <v>5.1000000000000004E-3</v>
      </c>
      <c r="AS304" s="382">
        <f t="shared" si="68"/>
        <v>6920.7717753490397</v>
      </c>
      <c r="AT304" s="359">
        <v>5.1000000000000004E-3</v>
      </c>
      <c r="AU304" s="382">
        <f t="shared" si="49"/>
        <v>6929.7210491964734</v>
      </c>
      <c r="AV304" s="359">
        <v>5.1000000000000004E-3</v>
      </c>
      <c r="AW304" s="382">
        <f t="shared" si="69"/>
        <v>6989.9794931025299</v>
      </c>
      <c r="AX304" s="359">
        <v>5.1000000000000004E-3</v>
      </c>
      <c r="AY304" s="382">
        <f t="shared" si="50"/>
        <v>7040.0954266481613</v>
      </c>
      <c r="AZ304" s="359">
        <v>5.1000000000000004E-3</v>
      </c>
      <c r="BA304" s="382">
        <f t="shared" si="70"/>
        <v>7050.2379370085873</v>
      </c>
      <c r="BB304" s="359">
        <v>5.1000000000000004E-3</v>
      </c>
      <c r="BC304" s="382">
        <f t="shared" si="51"/>
        <v>7110.496380914642</v>
      </c>
      <c r="BD304" s="359">
        <v>5.1000000000000004E-3</v>
      </c>
      <c r="BE304" s="382">
        <f t="shared" si="71"/>
        <v>7559.9710694666746</v>
      </c>
      <c r="BF304" s="359">
        <v>5.1000000000000004E-3</v>
      </c>
      <c r="BG304" s="382">
        <f t="shared" si="52"/>
        <v>7761.0302730596613</v>
      </c>
    </row>
    <row r="305" spans="1:60">
      <c r="A305" s="362">
        <v>44531</v>
      </c>
      <c r="B305" s="166">
        <v>0.05</v>
      </c>
      <c r="C305" s="281">
        <f t="shared" si="36"/>
        <v>1.1667466177757508</v>
      </c>
      <c r="D305" s="165">
        <v>0.05</v>
      </c>
      <c r="E305" s="382">
        <f t="shared" si="60"/>
        <v>6586.0448286889077</v>
      </c>
      <c r="F305" s="165">
        <v>0.05</v>
      </c>
      <c r="G305" s="382">
        <f t="shared" si="61"/>
        <v>6632.9281265377113</v>
      </c>
      <c r="H305" s="165">
        <v>0.05</v>
      </c>
      <c r="I305" s="382">
        <f t="shared" si="62"/>
        <v>6652.5535128659876</v>
      </c>
      <c r="J305" s="165">
        <v>0.05</v>
      </c>
      <c r="K305" s="382">
        <f t="shared" si="63"/>
        <v>6653.8258317736008</v>
      </c>
      <c r="L305" s="165">
        <v>0.05</v>
      </c>
      <c r="M305" s="382">
        <f t="shared" si="64"/>
        <v>6789.0981978020727</v>
      </c>
      <c r="N305" s="165">
        <v>0.1</v>
      </c>
      <c r="O305" s="382">
        <f t="shared" si="54"/>
        <v>7123.2920126793151</v>
      </c>
      <c r="P305" s="165">
        <v>0.05</v>
      </c>
      <c r="Q305" s="382">
        <f t="shared" si="55"/>
        <v>6818.931887324502</v>
      </c>
      <c r="R305" s="165">
        <v>0.05</v>
      </c>
      <c r="S305" s="382">
        <f t="shared" si="56"/>
        <v>6879.9932071380781</v>
      </c>
      <c r="T305" s="165">
        <v>0.05</v>
      </c>
      <c r="U305" s="382">
        <f t="shared" si="57"/>
        <v>6941.421717916096</v>
      </c>
      <c r="V305" s="165">
        <v>0.05</v>
      </c>
      <c r="W305" s="382">
        <f t="shared" si="58"/>
        <v>6957.0905287078995</v>
      </c>
      <c r="X305" s="165">
        <v>0.05</v>
      </c>
      <c r="Y305" s="382">
        <f t="shared" si="59"/>
        <v>6959.850271149503</v>
      </c>
      <c r="Z305" s="165">
        <v>0.05</v>
      </c>
      <c r="AA305" s="382">
        <f t="shared" si="65"/>
        <v>7002.8502286941157</v>
      </c>
      <c r="AB305" s="165">
        <v>0.05</v>
      </c>
      <c r="AC305" s="382">
        <f t="shared" si="43"/>
        <v>7064.2787394721336</v>
      </c>
      <c r="AD305" s="165">
        <v>0.05</v>
      </c>
      <c r="AE305" s="382">
        <f t="shared" si="66"/>
        <v>7086.3930033522183</v>
      </c>
      <c r="AF305" s="165">
        <v>0.08</v>
      </c>
      <c r="AG305" s="382">
        <f t="shared" si="44"/>
        <v>7329.2988859715842</v>
      </c>
      <c r="AH305" s="165">
        <v>0.05</v>
      </c>
      <c r="AI305" s="382">
        <f t="shared" si="45"/>
        <v>7140.0835097269101</v>
      </c>
      <c r="AJ305" s="165">
        <v>0.05</v>
      </c>
      <c r="AK305" s="382">
        <f t="shared" si="46"/>
        <v>7149.6643694535787</v>
      </c>
      <c r="AL305" s="165">
        <v>0.05</v>
      </c>
      <c r="AM305" s="382">
        <f t="shared" si="47"/>
        <v>7187.135761028173</v>
      </c>
      <c r="AN305" s="165">
        <v>0.05</v>
      </c>
      <c r="AO305" s="382">
        <f t="shared" si="67"/>
        <v>7212.93573555494</v>
      </c>
      <c r="AP305" s="165">
        <v>0.05</v>
      </c>
      <c r="AQ305" s="382">
        <f t="shared" si="48"/>
        <v>7248.5642718061881</v>
      </c>
      <c r="AR305" s="165">
        <v>0.05</v>
      </c>
      <c r="AS305" s="382">
        <f t="shared" si="68"/>
        <v>7266.8103641164917</v>
      </c>
      <c r="AT305" s="165">
        <v>0.05</v>
      </c>
      <c r="AU305" s="382">
        <f t="shared" si="49"/>
        <v>7276.2071016562977</v>
      </c>
      <c r="AV305" s="165">
        <v>0.05</v>
      </c>
      <c r="AW305" s="382">
        <f t="shared" si="69"/>
        <v>7339.4784677576563</v>
      </c>
      <c r="AX305" s="165">
        <v>0.06</v>
      </c>
      <c r="AY305" s="382">
        <f t="shared" si="50"/>
        <v>7462.5011522470513</v>
      </c>
      <c r="AZ305" s="165">
        <v>0.05</v>
      </c>
      <c r="BA305" s="382">
        <f t="shared" si="70"/>
        <v>7402.7498338590167</v>
      </c>
      <c r="BB305" s="165">
        <v>0.05</v>
      </c>
      <c r="BC305" s="382">
        <f t="shared" si="51"/>
        <v>7466.0211999603744</v>
      </c>
      <c r="BD305" s="165">
        <v>0.05</v>
      </c>
      <c r="BE305" s="382">
        <f t="shared" si="71"/>
        <v>7937.9696229400088</v>
      </c>
      <c r="BF305" s="165">
        <v>0.05</v>
      </c>
      <c r="BG305" s="382">
        <f t="shared" si="52"/>
        <v>8149.0817867126443</v>
      </c>
    </row>
    <row r="306" spans="1:60">
      <c r="A306" s="362">
        <v>44562</v>
      </c>
      <c r="B306" s="166">
        <v>0.01</v>
      </c>
      <c r="C306" s="281">
        <f t="shared" si="36"/>
        <v>1.1784140839535084</v>
      </c>
      <c r="D306" s="165">
        <v>0.01</v>
      </c>
      <c r="E306" s="382">
        <f t="shared" si="60"/>
        <v>6651.9052769757973</v>
      </c>
      <c r="F306" s="165">
        <v>0.01</v>
      </c>
      <c r="G306" s="382">
        <f t="shared" si="61"/>
        <v>6699.2574078030884</v>
      </c>
      <c r="H306" s="165">
        <v>0.01</v>
      </c>
      <c r="I306" s="382">
        <f t="shared" si="62"/>
        <v>6719.0790479946472</v>
      </c>
      <c r="J306" s="165">
        <v>0.01</v>
      </c>
      <c r="K306" s="382">
        <f t="shared" si="63"/>
        <v>6720.3640900913369</v>
      </c>
      <c r="L306" s="165">
        <v>0.01</v>
      </c>
      <c r="M306" s="382">
        <f t="shared" si="64"/>
        <v>6856.9891797800938</v>
      </c>
      <c r="N306" s="165">
        <v>0.01</v>
      </c>
      <c r="O306" s="382">
        <f t="shared" si="54"/>
        <v>7194.5249328061082</v>
      </c>
      <c r="P306" s="165">
        <v>0.01</v>
      </c>
      <c r="Q306" s="382">
        <f t="shared" si="55"/>
        <v>6887.1212061977467</v>
      </c>
      <c r="R306" s="165">
        <v>0.01</v>
      </c>
      <c r="S306" s="382">
        <f t="shared" si="56"/>
        <v>6948.7931392094588</v>
      </c>
      <c r="T306" s="165">
        <v>0.01</v>
      </c>
      <c r="U306" s="382">
        <f t="shared" si="57"/>
        <v>7010.8359350952569</v>
      </c>
      <c r="V306" s="165">
        <v>0.01</v>
      </c>
      <c r="W306" s="382">
        <f t="shared" si="58"/>
        <v>7026.6614339949783</v>
      </c>
      <c r="X306" s="165">
        <v>0.01</v>
      </c>
      <c r="Y306" s="382">
        <f t="shared" si="59"/>
        <v>7029.4487738609978</v>
      </c>
      <c r="Z306" s="165">
        <v>0.01</v>
      </c>
      <c r="AA306" s="382">
        <f t="shared" si="65"/>
        <v>7072.8787309810568</v>
      </c>
      <c r="AB306" s="165">
        <v>0.01</v>
      </c>
      <c r="AC306" s="382">
        <f t="shared" si="43"/>
        <v>7134.9215268668549</v>
      </c>
      <c r="AD306" s="165">
        <v>0.01</v>
      </c>
      <c r="AE306" s="382">
        <f t="shared" si="66"/>
        <v>7157.2569333857409</v>
      </c>
      <c r="AF306" s="165">
        <v>0.01</v>
      </c>
      <c r="AG306" s="382">
        <f t="shared" si="44"/>
        <v>7402.5918748312997</v>
      </c>
      <c r="AH306" s="165">
        <v>0.01</v>
      </c>
      <c r="AI306" s="382">
        <f t="shared" si="45"/>
        <v>7211.4843448241791</v>
      </c>
      <c r="AJ306" s="165">
        <v>0.01</v>
      </c>
      <c r="AK306" s="382">
        <f t="shared" si="46"/>
        <v>7221.1610131481148</v>
      </c>
      <c r="AL306" s="165">
        <v>0.01</v>
      </c>
      <c r="AM306" s="382">
        <f t="shared" si="47"/>
        <v>7259.0071186384548</v>
      </c>
      <c r="AN306" s="165">
        <v>0.01</v>
      </c>
      <c r="AO306" s="382">
        <f t="shared" si="67"/>
        <v>7285.0650929104895</v>
      </c>
      <c r="AP306" s="165">
        <v>0.03</v>
      </c>
      <c r="AQ306" s="382">
        <f t="shared" si="48"/>
        <v>7466.0211999603744</v>
      </c>
      <c r="AR306" s="165">
        <v>0.01</v>
      </c>
      <c r="AS306" s="382">
        <f t="shared" si="68"/>
        <v>7339.4784677576563</v>
      </c>
      <c r="AT306" s="165">
        <v>0.01</v>
      </c>
      <c r="AU306" s="382">
        <f t="shared" si="49"/>
        <v>7348.9691726728606</v>
      </c>
      <c r="AV306" s="165">
        <v>0.01</v>
      </c>
      <c r="AW306" s="382">
        <f t="shared" si="69"/>
        <v>7412.8732524352326</v>
      </c>
      <c r="AX306" s="165">
        <v>0.01</v>
      </c>
      <c r="AY306" s="382">
        <f t="shared" si="50"/>
        <v>7537.1261637695216</v>
      </c>
      <c r="AZ306" s="165">
        <v>0.01</v>
      </c>
      <c r="BA306" s="382">
        <f t="shared" si="70"/>
        <v>7476.7773321976065</v>
      </c>
      <c r="BB306" s="165">
        <v>0.01</v>
      </c>
      <c r="BC306" s="382">
        <f t="shared" si="51"/>
        <v>7540.6814119599785</v>
      </c>
      <c r="BD306" s="165">
        <v>0.01</v>
      </c>
      <c r="BE306" s="382">
        <f t="shared" si="71"/>
        <v>8017.3493191694088</v>
      </c>
      <c r="BF306" s="165">
        <v>0.01</v>
      </c>
      <c r="BG306" s="382">
        <f t="shared" si="52"/>
        <v>8230.572604579771</v>
      </c>
    </row>
    <row r="307" spans="1:60">
      <c r="A307" s="362">
        <v>44593</v>
      </c>
      <c r="B307" s="166">
        <v>0.02</v>
      </c>
      <c r="C307" s="281">
        <f t="shared" si="36"/>
        <v>1.2019823656325785</v>
      </c>
      <c r="D307" s="165">
        <v>0.02</v>
      </c>
      <c r="E307" s="382">
        <f t="shared" si="60"/>
        <v>6784.9433825153137</v>
      </c>
      <c r="F307" s="165">
        <v>0.02</v>
      </c>
      <c r="G307" s="382">
        <f t="shared" si="61"/>
        <v>6833.2425559591502</v>
      </c>
      <c r="H307" s="165">
        <v>0.02</v>
      </c>
      <c r="I307" s="382">
        <f t="shared" si="62"/>
        <v>6853.46062895454</v>
      </c>
      <c r="J307" s="165">
        <v>0.02</v>
      </c>
      <c r="K307" s="382">
        <f t="shared" si="63"/>
        <v>6854.7713718931636</v>
      </c>
      <c r="L307" s="165">
        <v>0.02</v>
      </c>
      <c r="M307" s="382">
        <f t="shared" si="64"/>
        <v>6994.128963375696</v>
      </c>
      <c r="N307" s="165">
        <v>0.02</v>
      </c>
      <c r="O307" s="382">
        <f t="shared" si="54"/>
        <v>7338.4154314622301</v>
      </c>
      <c r="P307" s="165">
        <v>0.02</v>
      </c>
      <c r="Q307" s="382">
        <f t="shared" si="55"/>
        <v>7024.8636303217017</v>
      </c>
      <c r="R307" s="165">
        <v>0.02</v>
      </c>
      <c r="S307" s="382">
        <f t="shared" si="56"/>
        <v>7087.7690019936481</v>
      </c>
      <c r="T307" s="165">
        <v>0.02</v>
      </c>
      <c r="U307" s="382">
        <f t="shared" si="57"/>
        <v>7151.0526537971618</v>
      </c>
      <c r="V307" s="165">
        <v>0.02</v>
      </c>
      <c r="W307" s="382">
        <f t="shared" si="58"/>
        <v>7167.1946626748777</v>
      </c>
      <c r="X307" s="165">
        <v>0.02</v>
      </c>
      <c r="Y307" s="382">
        <f t="shared" si="59"/>
        <v>7170.0377493382175</v>
      </c>
      <c r="Z307" s="165">
        <v>0.02</v>
      </c>
      <c r="AA307" s="382">
        <f t="shared" si="65"/>
        <v>7214.3363056006783</v>
      </c>
      <c r="AB307" s="165">
        <v>0.02</v>
      </c>
      <c r="AC307" s="382">
        <f t="shared" si="43"/>
        <v>7277.6199574041921</v>
      </c>
      <c r="AD307" s="165">
        <v>0.02</v>
      </c>
      <c r="AE307" s="382">
        <f t="shared" si="66"/>
        <v>7300.4020720534554</v>
      </c>
      <c r="AF307" s="165">
        <v>0.02</v>
      </c>
      <c r="AG307" s="382">
        <f t="shared" si="44"/>
        <v>7550.6437123279256</v>
      </c>
      <c r="AH307" s="165">
        <v>0.02</v>
      </c>
      <c r="AI307" s="382">
        <f t="shared" si="45"/>
        <v>7355.7140317206631</v>
      </c>
      <c r="AJ307" s="165">
        <v>0.02</v>
      </c>
      <c r="AK307" s="382">
        <f t="shared" si="46"/>
        <v>7365.5842334110775</v>
      </c>
      <c r="AL307" s="165">
        <v>0.02</v>
      </c>
      <c r="AM307" s="382">
        <f t="shared" si="47"/>
        <v>7404.1872610112241</v>
      </c>
      <c r="AN307" s="165">
        <v>0.02</v>
      </c>
      <c r="AO307" s="382">
        <f t="shared" si="67"/>
        <v>7430.7663947686997</v>
      </c>
      <c r="AP307" s="165">
        <v>0.02</v>
      </c>
      <c r="AQ307" s="382">
        <f t="shared" si="48"/>
        <v>7615.3416239595817</v>
      </c>
      <c r="AR307" s="165">
        <v>0.02</v>
      </c>
      <c r="AS307" s="382">
        <f t="shared" si="68"/>
        <v>7486.2680371128099</v>
      </c>
      <c r="AT307" s="165">
        <v>0.02</v>
      </c>
      <c r="AU307" s="382">
        <f t="shared" si="49"/>
        <v>7495.9485561263182</v>
      </c>
      <c r="AV307" s="165">
        <v>0.02</v>
      </c>
      <c r="AW307" s="382">
        <f t="shared" si="69"/>
        <v>7561.1307174839376</v>
      </c>
      <c r="AX307" s="165">
        <v>0.02</v>
      </c>
      <c r="AY307" s="382">
        <f t="shared" si="50"/>
        <v>7687.8686870449119</v>
      </c>
      <c r="AZ307" s="165">
        <v>0.02</v>
      </c>
      <c r="BA307" s="382">
        <f t="shared" si="70"/>
        <v>7626.3128788415588</v>
      </c>
      <c r="BB307" s="165">
        <v>0.02</v>
      </c>
      <c r="BC307" s="382">
        <f t="shared" si="51"/>
        <v>7691.4950401991782</v>
      </c>
      <c r="BD307" s="165">
        <v>0.02</v>
      </c>
      <c r="BE307" s="382">
        <f t="shared" si="71"/>
        <v>8177.6963055527967</v>
      </c>
      <c r="BF307" s="165">
        <v>0.02</v>
      </c>
      <c r="BG307" s="382">
        <f t="shared" si="52"/>
        <v>8395.1840566713672</v>
      </c>
    </row>
    <row r="308" spans="1:60">
      <c r="A308" s="362">
        <v>44621</v>
      </c>
      <c r="B308" s="166">
        <v>7.0000000000000001E-3</v>
      </c>
      <c r="C308" s="281">
        <f t="shared" si="36"/>
        <v>1.2103962421920067</v>
      </c>
      <c r="D308" s="165">
        <v>7.0000000000000001E-3</v>
      </c>
      <c r="E308" s="382">
        <f t="shared" si="60"/>
        <v>6832.4379861929201</v>
      </c>
      <c r="F308" s="165">
        <v>7.0000000000000001E-3</v>
      </c>
      <c r="G308" s="382">
        <f t="shared" si="61"/>
        <v>6881.0752538508632</v>
      </c>
      <c r="H308" s="165">
        <v>7.0000000000000001E-3</v>
      </c>
      <c r="I308" s="382">
        <f t="shared" si="62"/>
        <v>6901.4348533572211</v>
      </c>
      <c r="J308" s="165">
        <v>7.0000000000000001E-3</v>
      </c>
      <c r="K308" s="382">
        <f t="shared" si="63"/>
        <v>6902.7547714964148</v>
      </c>
      <c r="L308" s="165">
        <v>7.0000000000000001E-3</v>
      </c>
      <c r="M308" s="382">
        <f t="shared" si="64"/>
        <v>7043.0878661193256</v>
      </c>
      <c r="N308" s="165">
        <v>7.0000000000000001E-3</v>
      </c>
      <c r="O308" s="382">
        <f t="shared" si="54"/>
        <v>7389.7843394824649</v>
      </c>
      <c r="P308" s="165">
        <v>7.0000000000000001E-3</v>
      </c>
      <c r="Q308" s="382">
        <f t="shared" si="55"/>
        <v>7074.0376757339527</v>
      </c>
      <c r="R308" s="165">
        <v>7.0000000000000001E-3</v>
      </c>
      <c r="S308" s="382">
        <f t="shared" si="56"/>
        <v>7137.3833850076026</v>
      </c>
      <c r="T308" s="165">
        <v>7.0000000000000001E-3</v>
      </c>
      <c r="U308" s="382">
        <f t="shared" si="57"/>
        <v>7201.1100223737412</v>
      </c>
      <c r="V308" s="165">
        <v>7.0000000000000001E-3</v>
      </c>
      <c r="W308" s="382">
        <f t="shared" si="58"/>
        <v>7217.3650253136011</v>
      </c>
      <c r="X308" s="165">
        <v>7.0000000000000001E-3</v>
      </c>
      <c r="Y308" s="382">
        <f t="shared" si="59"/>
        <v>7220.2280135835845</v>
      </c>
      <c r="Z308" s="165">
        <v>7.0000000000000001E-3</v>
      </c>
      <c r="AA308" s="382">
        <f t="shared" si="65"/>
        <v>7264.8366597398826</v>
      </c>
      <c r="AB308" s="165">
        <v>7.0000000000000001E-3</v>
      </c>
      <c r="AC308" s="382">
        <f t="shared" si="43"/>
        <v>7328.5632971060204</v>
      </c>
      <c r="AD308" s="165">
        <v>7.0000000000000001E-3</v>
      </c>
      <c r="AE308" s="382">
        <f t="shared" si="66"/>
        <v>7351.5048865578292</v>
      </c>
      <c r="AF308" s="165">
        <v>7.0000000000000001E-3</v>
      </c>
      <c r="AG308" s="382">
        <f t="shared" si="44"/>
        <v>7603.4982183142201</v>
      </c>
      <c r="AH308" s="165">
        <v>7.0000000000000001E-3</v>
      </c>
      <c r="AI308" s="382">
        <f t="shared" si="45"/>
        <v>7407.2040299427072</v>
      </c>
      <c r="AJ308" s="165">
        <v>7.0000000000000001E-3</v>
      </c>
      <c r="AK308" s="382">
        <f t="shared" si="46"/>
        <v>7417.1433230449547</v>
      </c>
      <c r="AL308" s="165">
        <v>7.0000000000000001E-3</v>
      </c>
      <c r="AM308" s="382">
        <f t="shared" si="47"/>
        <v>7456.0165718383023</v>
      </c>
      <c r="AN308" s="165">
        <v>7.0000000000000001E-3</v>
      </c>
      <c r="AO308" s="382">
        <f t="shared" si="67"/>
        <v>7482.7817595320794</v>
      </c>
      <c r="AP308" s="165">
        <v>7.0000000000000001E-3</v>
      </c>
      <c r="AQ308" s="382">
        <f t="shared" si="48"/>
        <v>7668.649015327298</v>
      </c>
      <c r="AR308" s="165">
        <v>7.0000000000000001E-3</v>
      </c>
      <c r="AS308" s="382">
        <f t="shared" si="68"/>
        <v>7538.6719133725992</v>
      </c>
      <c r="AT308" s="165">
        <v>7.0000000000000001E-3</v>
      </c>
      <c r="AU308" s="382">
        <f t="shared" si="49"/>
        <v>7548.4201960192013</v>
      </c>
      <c r="AV308" s="165">
        <v>7.0000000000000001E-3</v>
      </c>
      <c r="AW308" s="382">
        <f t="shared" si="69"/>
        <v>7614.0586325063241</v>
      </c>
      <c r="AX308" s="165">
        <v>7.0000000000000001E-3</v>
      </c>
      <c r="AY308" s="382">
        <f t="shared" si="50"/>
        <v>7741.6837678542252</v>
      </c>
      <c r="AZ308" s="165">
        <v>7.0000000000000001E-3</v>
      </c>
      <c r="BA308" s="382">
        <f t="shared" si="70"/>
        <v>7679.6970689934487</v>
      </c>
      <c r="BB308" s="165">
        <v>7.0000000000000001E-3</v>
      </c>
      <c r="BC308" s="382">
        <f t="shared" si="51"/>
        <v>7745.3355054805716</v>
      </c>
      <c r="BD308" s="165">
        <v>7.0000000000000001E-3</v>
      </c>
      <c r="BE308" s="382">
        <f t="shared" si="71"/>
        <v>8234.9401796916663</v>
      </c>
      <c r="BF308" s="165">
        <v>7.0000000000000001E-3</v>
      </c>
      <c r="BG308" s="382">
        <f t="shared" si="52"/>
        <v>8453.9503450680659</v>
      </c>
    </row>
    <row r="309" spans="1:60">
      <c r="A309" s="362">
        <v>44652</v>
      </c>
      <c r="B309" s="166">
        <v>0.02</v>
      </c>
      <c r="C309" s="281">
        <f t="shared" si="36"/>
        <v>1.2346041670358467</v>
      </c>
      <c r="D309" s="165">
        <v>0.02</v>
      </c>
      <c r="E309" s="382">
        <f t="shared" si="60"/>
        <v>6969.0867459167785</v>
      </c>
      <c r="F309" s="165">
        <v>0.02</v>
      </c>
      <c r="G309" s="382">
        <f t="shared" si="61"/>
        <v>7018.6967589278802</v>
      </c>
      <c r="H309" s="165">
        <v>0.02</v>
      </c>
      <c r="I309" s="382">
        <f t="shared" si="62"/>
        <v>7039.4635504243652</v>
      </c>
      <c r="J309" s="165">
        <v>0.02</v>
      </c>
      <c r="K309" s="382">
        <f t="shared" si="63"/>
        <v>7040.8098669263436</v>
      </c>
      <c r="L309" s="165">
        <v>0.02</v>
      </c>
      <c r="M309" s="382">
        <f t="shared" si="64"/>
        <v>7183.949623441712</v>
      </c>
      <c r="N309" s="165">
        <v>0.02</v>
      </c>
      <c r="O309" s="382">
        <f t="shared" si="54"/>
        <v>7537.5800262721141</v>
      </c>
      <c r="P309" s="165">
        <v>0.02</v>
      </c>
      <c r="Q309" s="382">
        <f t="shared" si="55"/>
        <v>7215.5184292486319</v>
      </c>
      <c r="R309" s="165">
        <v>0.02</v>
      </c>
      <c r="S309" s="382">
        <f t="shared" si="56"/>
        <v>7280.1310527077549</v>
      </c>
      <c r="T309" s="165">
        <v>0.02</v>
      </c>
      <c r="U309" s="382">
        <f t="shared" si="57"/>
        <v>7345.1322228212166</v>
      </c>
      <c r="V309" s="165">
        <v>0.02</v>
      </c>
      <c r="W309" s="382">
        <f t="shared" si="58"/>
        <v>7361.7123258198735</v>
      </c>
      <c r="X309" s="165">
        <v>0.02</v>
      </c>
      <c r="Y309" s="382">
        <f t="shared" si="59"/>
        <v>7364.6325738552559</v>
      </c>
      <c r="Z309" s="165">
        <v>0.02</v>
      </c>
      <c r="AA309" s="382">
        <f t="shared" si="65"/>
        <v>7410.1333929346802</v>
      </c>
      <c r="AB309" s="165">
        <v>0.02</v>
      </c>
      <c r="AC309" s="382">
        <f t="shared" si="43"/>
        <v>7475.134563048141</v>
      </c>
      <c r="AD309" s="165">
        <v>0.02</v>
      </c>
      <c r="AE309" s="382">
        <f t="shared" si="66"/>
        <v>7498.5349842889855</v>
      </c>
      <c r="AF309" s="165">
        <v>0.02</v>
      </c>
      <c r="AG309" s="382">
        <f t="shared" si="44"/>
        <v>7755.5681826805048</v>
      </c>
      <c r="AH309" s="165">
        <v>0.02</v>
      </c>
      <c r="AI309" s="382">
        <f t="shared" si="45"/>
        <v>7555.3481105415613</v>
      </c>
      <c r="AJ309" s="165">
        <v>0.02</v>
      </c>
      <c r="AK309" s="382">
        <f t="shared" si="46"/>
        <v>7565.4861895058539</v>
      </c>
      <c r="AL309" s="165">
        <v>0.02</v>
      </c>
      <c r="AM309" s="382">
        <f t="shared" si="47"/>
        <v>7605.1369032750681</v>
      </c>
      <c r="AN309" s="165">
        <v>0.02</v>
      </c>
      <c r="AO309" s="382">
        <f t="shared" si="67"/>
        <v>7632.4373947227214</v>
      </c>
      <c r="AP309" s="165">
        <v>0.02</v>
      </c>
      <c r="AQ309" s="382">
        <f t="shared" si="48"/>
        <v>7822.0219956338442</v>
      </c>
      <c r="AR309" s="165">
        <v>0.02</v>
      </c>
      <c r="AS309" s="382">
        <f t="shared" si="68"/>
        <v>7689.4453516400517</v>
      </c>
      <c r="AT309" s="165">
        <v>0.02</v>
      </c>
      <c r="AU309" s="382">
        <f t="shared" si="49"/>
        <v>7699.3885999395852</v>
      </c>
      <c r="AV309" s="165">
        <v>0.02</v>
      </c>
      <c r="AW309" s="382">
        <f t="shared" si="69"/>
        <v>7766.3398051564509</v>
      </c>
      <c r="AX309" s="165">
        <v>0.02</v>
      </c>
      <c r="AY309" s="382">
        <f t="shared" si="50"/>
        <v>7896.5174432113099</v>
      </c>
      <c r="AZ309" s="165">
        <v>0.02</v>
      </c>
      <c r="BA309" s="382">
        <f t="shared" si="70"/>
        <v>7833.2910103733175</v>
      </c>
      <c r="BB309" s="165">
        <v>0.02</v>
      </c>
      <c r="BC309" s="382">
        <f t="shared" si="51"/>
        <v>7900.2422155901832</v>
      </c>
      <c r="BD309" s="165">
        <v>0.02</v>
      </c>
      <c r="BE309" s="382">
        <f t="shared" si="71"/>
        <v>8399.6389832855002</v>
      </c>
      <c r="BF309" s="165">
        <v>0.02</v>
      </c>
      <c r="BG309" s="382">
        <f t="shared" si="52"/>
        <v>8623.0293519694278</v>
      </c>
    </row>
    <row r="310" spans="1:60">
      <c r="A310" s="362">
        <v>44682</v>
      </c>
      <c r="B310" s="166">
        <v>0.02</v>
      </c>
      <c r="C310" s="281">
        <f t="shared" si="36"/>
        <v>1.2592962503765637</v>
      </c>
      <c r="D310" s="165">
        <v>0.02</v>
      </c>
      <c r="E310" s="382">
        <f t="shared" si="60"/>
        <v>7108.468480835114</v>
      </c>
      <c r="F310" s="165">
        <v>0.02</v>
      </c>
      <c r="G310" s="382">
        <f t="shared" si="61"/>
        <v>7159.0706941064382</v>
      </c>
      <c r="H310" s="165">
        <v>0.02</v>
      </c>
      <c r="I310" s="382">
        <f t="shared" si="62"/>
        <v>7180.2528214328522</v>
      </c>
      <c r="J310" s="165">
        <v>0.02</v>
      </c>
      <c r="K310" s="382">
        <f t="shared" si="63"/>
        <v>7181.6260642648704</v>
      </c>
      <c r="L310" s="165">
        <v>0.02</v>
      </c>
      <c r="M310" s="382">
        <f t="shared" si="64"/>
        <v>7327.6286159105466</v>
      </c>
      <c r="N310" s="165">
        <v>0.02</v>
      </c>
      <c r="O310" s="382">
        <f t="shared" si="54"/>
        <v>7688.3316267975561</v>
      </c>
      <c r="P310" s="165">
        <v>0.02</v>
      </c>
      <c r="Q310" s="382">
        <f t="shared" si="55"/>
        <v>7359.8287978336048</v>
      </c>
      <c r="R310" s="165">
        <v>0.02</v>
      </c>
      <c r="S310" s="382">
        <f t="shared" si="56"/>
        <v>7425.7336737619098</v>
      </c>
      <c r="T310" s="165">
        <v>0.02</v>
      </c>
      <c r="U310" s="382">
        <f t="shared" si="57"/>
        <v>7492.0348672776408</v>
      </c>
      <c r="V310" s="165">
        <v>0.02</v>
      </c>
      <c r="W310" s="382">
        <f t="shared" si="58"/>
        <v>7508.9465723362709</v>
      </c>
      <c r="X310" s="165">
        <v>0.02</v>
      </c>
      <c r="Y310" s="382">
        <f t="shared" si="59"/>
        <v>7511.9252253323612</v>
      </c>
      <c r="Z310" s="165">
        <v>0.02</v>
      </c>
      <c r="AA310" s="382">
        <f t="shared" si="65"/>
        <v>7558.3360607933737</v>
      </c>
      <c r="AB310" s="165">
        <v>0.02</v>
      </c>
      <c r="AC310" s="382">
        <f t="shared" si="43"/>
        <v>7624.6372543091038</v>
      </c>
      <c r="AD310" s="165">
        <v>0.02</v>
      </c>
      <c r="AE310" s="382">
        <f t="shared" si="66"/>
        <v>7648.5056839747649</v>
      </c>
      <c r="AF310" s="165">
        <v>0.02</v>
      </c>
      <c r="AG310" s="382">
        <f t="shared" si="44"/>
        <v>7910.679546334115</v>
      </c>
      <c r="AH310" s="165">
        <v>0.02</v>
      </c>
      <c r="AI310" s="382">
        <f t="shared" si="45"/>
        <v>7706.4550727523929</v>
      </c>
      <c r="AJ310" s="165">
        <v>0.02</v>
      </c>
      <c r="AK310" s="382">
        <f t="shared" si="46"/>
        <v>7716.7959132959713</v>
      </c>
      <c r="AL310" s="165">
        <v>0.02</v>
      </c>
      <c r="AM310" s="382">
        <f t="shared" si="47"/>
        <v>7757.2396413405695</v>
      </c>
      <c r="AN310" s="165">
        <v>0.02</v>
      </c>
      <c r="AO310" s="382">
        <f t="shared" si="67"/>
        <v>7785.0861426171759</v>
      </c>
      <c r="AP310" s="165">
        <v>0.02</v>
      </c>
      <c r="AQ310" s="382">
        <f t="shared" si="48"/>
        <v>7978.4624355465212</v>
      </c>
      <c r="AR310" s="165">
        <v>0.02</v>
      </c>
      <c r="AS310" s="382">
        <f t="shared" si="68"/>
        <v>7843.2342586728528</v>
      </c>
      <c r="AT310" s="165">
        <v>0.02</v>
      </c>
      <c r="AU310" s="382">
        <f t="shared" si="49"/>
        <v>7853.3763719383769</v>
      </c>
      <c r="AV310" s="165">
        <v>2.5000000000000001E-2</v>
      </c>
      <c r="AW310" s="382">
        <f t="shared" si="69"/>
        <v>7960.4983002853614</v>
      </c>
      <c r="AX310" s="165">
        <v>0.02</v>
      </c>
      <c r="AY310" s="382">
        <f t="shared" si="50"/>
        <v>8054.4477920755362</v>
      </c>
      <c r="AZ310" s="165">
        <v>0.02</v>
      </c>
      <c r="BA310" s="382">
        <f t="shared" si="70"/>
        <v>7989.9568305807843</v>
      </c>
      <c r="BB310" s="165">
        <v>0.02</v>
      </c>
      <c r="BC310" s="382">
        <f t="shared" si="51"/>
        <v>8058.2470599019871</v>
      </c>
      <c r="BD310" s="165">
        <v>0.02</v>
      </c>
      <c r="BE310" s="382">
        <f t="shared" si="71"/>
        <v>8567.6317629512105</v>
      </c>
      <c r="BF310" s="165">
        <v>0.02</v>
      </c>
      <c r="BG310" s="382">
        <f t="shared" si="52"/>
        <v>8795.4899390088158</v>
      </c>
    </row>
    <row r="311" spans="1:60">
      <c r="A311" s="362">
        <v>44713</v>
      </c>
      <c r="B311" s="166">
        <v>1.4999999999999999E-2</v>
      </c>
      <c r="C311" s="281">
        <f t="shared" si="36"/>
        <v>1.2781856941322121</v>
      </c>
      <c r="D311" s="165">
        <v>1.4999999999999999E-2</v>
      </c>
      <c r="E311" s="382">
        <f t="shared" si="60"/>
        <v>7215.0955080476397</v>
      </c>
      <c r="F311" s="165">
        <v>1.4999999999999999E-2</v>
      </c>
      <c r="G311" s="382">
        <f t="shared" si="61"/>
        <v>7266.4567545180344</v>
      </c>
      <c r="H311" s="165">
        <v>1.4999999999999999E-2</v>
      </c>
      <c r="I311" s="382">
        <f t="shared" si="62"/>
        <v>7287.9566137543443</v>
      </c>
      <c r="J311" s="165">
        <v>1.4999999999999999E-2</v>
      </c>
      <c r="K311" s="382">
        <f t="shared" si="63"/>
        <v>7289.3504552288423</v>
      </c>
      <c r="L311" s="165">
        <v>1.4999999999999999E-2</v>
      </c>
      <c r="M311" s="382">
        <f t="shared" si="64"/>
        <v>7437.5430451492039</v>
      </c>
      <c r="N311" s="165">
        <v>1.4999999999999999E-2</v>
      </c>
      <c r="O311" s="382">
        <f t="shared" si="54"/>
        <v>7803.6566011995183</v>
      </c>
      <c r="P311" s="165">
        <v>1.4999999999999999E-2</v>
      </c>
      <c r="Q311" s="382">
        <f t="shared" si="55"/>
        <v>7470.2262298011083</v>
      </c>
      <c r="R311" s="165">
        <v>1.4999999999999999E-2</v>
      </c>
      <c r="S311" s="382">
        <f t="shared" si="56"/>
        <v>7537.1196788683374</v>
      </c>
      <c r="T311" s="165">
        <v>1.4999999999999999E-2</v>
      </c>
      <c r="U311" s="382">
        <f t="shared" si="57"/>
        <v>7604.4153902868047</v>
      </c>
      <c r="V311" s="165">
        <v>1.4999999999999999E-2</v>
      </c>
      <c r="W311" s="382">
        <f t="shared" si="58"/>
        <v>7621.5807709213141</v>
      </c>
      <c r="X311" s="165">
        <v>1.4999999999999999E-2</v>
      </c>
      <c r="Y311" s="382">
        <f t="shared" si="59"/>
        <v>7624.6041037123459</v>
      </c>
      <c r="Z311" s="165">
        <v>1.4999999999999999E-2</v>
      </c>
      <c r="AA311" s="382">
        <f t="shared" si="65"/>
        <v>7671.7111017052739</v>
      </c>
      <c r="AB311" s="165">
        <v>1.4999999999999999E-2</v>
      </c>
      <c r="AC311" s="382">
        <f t="shared" si="43"/>
        <v>7739.0068131237394</v>
      </c>
      <c r="AD311" s="165">
        <v>1.4999999999999999E-2</v>
      </c>
      <c r="AE311" s="382">
        <f t="shared" si="66"/>
        <v>7763.2332692343853</v>
      </c>
      <c r="AF311" s="165">
        <v>1.4999999999999999E-2</v>
      </c>
      <c r="AG311" s="382">
        <f t="shared" si="44"/>
        <v>8029.3397395291258</v>
      </c>
      <c r="AH311" s="165">
        <v>1.4999999999999999E-2</v>
      </c>
      <c r="AI311" s="382">
        <f t="shared" si="45"/>
        <v>7822.0518988436779</v>
      </c>
      <c r="AJ311" s="165">
        <v>1.4999999999999999E-2</v>
      </c>
      <c r="AK311" s="382">
        <f t="shared" si="46"/>
        <v>7832.5478519954104</v>
      </c>
      <c r="AL311" s="165">
        <v>1.4999999999999999E-2</v>
      </c>
      <c r="AM311" s="382">
        <f t="shared" si="47"/>
        <v>7873.5982359606769</v>
      </c>
      <c r="AN311" s="165">
        <v>1.4999999999999999E-2</v>
      </c>
      <c r="AO311" s="382">
        <f t="shared" si="67"/>
        <v>7901.8624347564328</v>
      </c>
      <c r="AP311" s="165">
        <v>1.4999999999999999E-2</v>
      </c>
      <c r="AQ311" s="382">
        <f t="shared" si="48"/>
        <v>8098.1393720797187</v>
      </c>
      <c r="AR311" s="165">
        <v>1.4999999999999999E-2</v>
      </c>
      <c r="AS311" s="382">
        <f t="shared" si="68"/>
        <v>7960.8827725529445</v>
      </c>
      <c r="AT311" s="165">
        <v>1.4999999999999999E-2</v>
      </c>
      <c r="AU311" s="382">
        <f t="shared" si="49"/>
        <v>7971.1770175174515</v>
      </c>
      <c r="AV311" s="165">
        <v>1.4999999999999999E-2</v>
      </c>
      <c r="AW311" s="382">
        <f t="shared" si="69"/>
        <v>8079.9057747896413</v>
      </c>
      <c r="AX311" s="165">
        <v>1.4999999999999999E-2</v>
      </c>
      <c r="AY311" s="382">
        <f t="shared" si="50"/>
        <v>8175.2645089566686</v>
      </c>
      <c r="AZ311" s="165">
        <v>1.4999999999999999E-2</v>
      </c>
      <c r="BA311" s="382">
        <f t="shared" si="70"/>
        <v>8109.8061830394954</v>
      </c>
      <c r="BB311" s="165">
        <v>1.4999999999999999E-2</v>
      </c>
      <c r="BC311" s="382">
        <f t="shared" si="51"/>
        <v>8179.120765800516</v>
      </c>
      <c r="BD311" s="165">
        <v>1.4999999999999999E-2</v>
      </c>
      <c r="BE311" s="382">
        <f t="shared" si="71"/>
        <v>8696.1462393954771</v>
      </c>
      <c r="BF311" s="165">
        <v>1.4999999999999999E-2</v>
      </c>
      <c r="BG311" s="382">
        <f t="shared" si="52"/>
        <v>8927.4222880939469</v>
      </c>
    </row>
    <row r="312" spans="1:60">
      <c r="A312" s="362">
        <v>44743</v>
      </c>
      <c r="B312" s="166">
        <v>2.2800000000000001E-2</v>
      </c>
      <c r="C312" s="281">
        <f t="shared" si="36"/>
        <v>1.3073283279584265</v>
      </c>
      <c r="D312" s="166">
        <v>2.2800000000000001E-2</v>
      </c>
      <c r="E312" s="382">
        <f t="shared" si="60"/>
        <v>7379.5996856311258</v>
      </c>
      <c r="F312" s="166">
        <v>2.2800000000000001E-2</v>
      </c>
      <c r="G312" s="382">
        <f t="shared" si="61"/>
        <v>7432.1319685210447</v>
      </c>
      <c r="H312" s="166">
        <v>2.2800000000000001E-2</v>
      </c>
      <c r="I312" s="382">
        <f t="shared" si="62"/>
        <v>7454.1220245479426</v>
      </c>
      <c r="J312" s="166">
        <v>2.2800000000000001E-2</v>
      </c>
      <c r="K312" s="382">
        <f t="shared" si="63"/>
        <v>7455.5476456080596</v>
      </c>
      <c r="L312" s="166">
        <v>2.2800000000000001E-2</v>
      </c>
      <c r="M312" s="382">
        <f t="shared" si="64"/>
        <v>7607.1190265786054</v>
      </c>
      <c r="N312" s="166">
        <v>2.2800000000000001E-2</v>
      </c>
      <c r="O312" s="382">
        <f t="shared" si="54"/>
        <v>7981.5799717068667</v>
      </c>
      <c r="P312" s="166">
        <v>2.2800000000000001E-2</v>
      </c>
      <c r="Q312" s="382">
        <f t="shared" si="55"/>
        <v>7640.5473878405728</v>
      </c>
      <c r="R312" s="166">
        <v>2.2800000000000001E-2</v>
      </c>
      <c r="S312" s="382">
        <f t="shared" si="56"/>
        <v>7708.9660075465354</v>
      </c>
      <c r="T312" s="166">
        <v>2.2800000000000001E-2</v>
      </c>
      <c r="U312" s="382">
        <f t="shared" si="57"/>
        <v>7777.7960611853432</v>
      </c>
      <c r="V312" s="166">
        <v>2.2800000000000001E-2</v>
      </c>
      <c r="W312" s="382">
        <f t="shared" si="58"/>
        <v>7795.3528124983195</v>
      </c>
      <c r="X312" s="166">
        <v>2.2800000000000001E-2</v>
      </c>
      <c r="Y312" s="382">
        <f t="shared" si="59"/>
        <v>7798.4450772769869</v>
      </c>
      <c r="Z312" s="166">
        <v>2.2800000000000001E-2</v>
      </c>
      <c r="AA312" s="382">
        <f t="shared" si="65"/>
        <v>7846.6261148241538</v>
      </c>
      <c r="AB312" s="166">
        <v>2.2800000000000001E-2</v>
      </c>
      <c r="AC312" s="382">
        <f t="shared" si="43"/>
        <v>7915.4561684629598</v>
      </c>
      <c r="AD312" s="166">
        <v>2.2800000000000001E-2</v>
      </c>
      <c r="AE312" s="382">
        <f t="shared" si="66"/>
        <v>7940.2349877729284</v>
      </c>
      <c r="AF312" s="166">
        <v>2.2800000000000001E-2</v>
      </c>
      <c r="AG312" s="382">
        <f t="shared" si="44"/>
        <v>8212.4086855903897</v>
      </c>
      <c r="AH312" s="166">
        <v>2.2800000000000001E-2</v>
      </c>
      <c r="AI312" s="382">
        <f t="shared" si="45"/>
        <v>8000.3946821373129</v>
      </c>
      <c r="AJ312" s="166">
        <v>2.2800000000000001E-2</v>
      </c>
      <c r="AK312" s="382">
        <f t="shared" si="46"/>
        <v>8011.1299430209056</v>
      </c>
      <c r="AL312" s="166">
        <v>2.2800000000000001E-2</v>
      </c>
      <c r="AM312" s="382">
        <f t="shared" si="47"/>
        <v>8053.11627574058</v>
      </c>
      <c r="AN312" s="166">
        <v>2.2800000000000001E-2</v>
      </c>
      <c r="AO312" s="382">
        <f t="shared" si="67"/>
        <v>8082.024898268879</v>
      </c>
      <c r="AP312" s="166">
        <v>2.2800000000000001E-2</v>
      </c>
      <c r="AQ312" s="382">
        <f t="shared" si="48"/>
        <v>8282.7769497631361</v>
      </c>
      <c r="AR312" s="166">
        <v>2.2800000000000001E-2</v>
      </c>
      <c r="AS312" s="382">
        <f t="shared" si="68"/>
        <v>8142.3908997671515</v>
      </c>
      <c r="AT312" s="166">
        <v>2.2800000000000001E-2</v>
      </c>
      <c r="AU312" s="382">
        <f t="shared" si="49"/>
        <v>8152.9198535168489</v>
      </c>
      <c r="AV312" s="166">
        <v>2.2800000000000001E-2</v>
      </c>
      <c r="AW312" s="382">
        <f t="shared" si="69"/>
        <v>8264.1276264548451</v>
      </c>
      <c r="AX312" s="166">
        <v>2.2800000000000001E-2</v>
      </c>
      <c r="AY312" s="382">
        <f t="shared" si="50"/>
        <v>8361.6605397608801</v>
      </c>
      <c r="AZ312" s="166">
        <v>2.2800000000000001E-2</v>
      </c>
      <c r="BA312" s="382">
        <f t="shared" si="70"/>
        <v>8294.7097640127959</v>
      </c>
      <c r="BB312" s="166">
        <v>2.2800000000000001E-2</v>
      </c>
      <c r="BC312" s="382">
        <f t="shared" si="51"/>
        <v>8365.6047192607675</v>
      </c>
      <c r="BD312" s="166">
        <v>2.2800000000000001E-2</v>
      </c>
      <c r="BE312" s="382">
        <f t="shared" si="71"/>
        <v>8894.4183736536925</v>
      </c>
      <c r="BF312" s="166">
        <v>2.2800000000000001E-2</v>
      </c>
      <c r="BG312" s="382">
        <f t="shared" si="52"/>
        <v>9130.9675162624881</v>
      </c>
    </row>
    <row r="313" spans="1:60">
      <c r="A313" s="362">
        <v>44774</v>
      </c>
      <c r="B313" s="166">
        <v>2.1399999999999999E-2</v>
      </c>
      <c r="C313" s="281">
        <f t="shared" si="36"/>
        <v>1.3353051541767367</v>
      </c>
      <c r="D313" s="165">
        <v>2.1399999999999999E-2</v>
      </c>
      <c r="E313" s="382">
        <f t="shared" si="60"/>
        <v>7537.5231189036322</v>
      </c>
      <c r="F313" s="165">
        <v>2.1399999999999999E-2</v>
      </c>
      <c r="G313" s="382">
        <f t="shared" si="61"/>
        <v>7591.179592647396</v>
      </c>
      <c r="H313" s="165">
        <v>2.1399999999999999E-2</v>
      </c>
      <c r="I313" s="382">
        <f t="shared" si="62"/>
        <v>7613.6402358732694</v>
      </c>
      <c r="J313" s="165">
        <v>2.1399999999999999E-2</v>
      </c>
      <c r="K313" s="382">
        <f t="shared" si="63"/>
        <v>7615.0963652240725</v>
      </c>
      <c r="L313" s="165">
        <v>2.1399999999999999E-2</v>
      </c>
      <c r="M313" s="382">
        <f t="shared" si="64"/>
        <v>7769.9113737473881</v>
      </c>
      <c r="N313" s="165">
        <v>2.1399999999999999E-2</v>
      </c>
      <c r="O313" s="382">
        <f t="shared" si="54"/>
        <v>8152.3857831013947</v>
      </c>
      <c r="P313" s="165">
        <v>2.1399999999999999E-2</v>
      </c>
      <c r="Q313" s="382">
        <f t="shared" si="55"/>
        <v>7804.055101940362</v>
      </c>
      <c r="R313" s="165">
        <v>2.1399999999999999E-2</v>
      </c>
      <c r="S313" s="382">
        <f t="shared" si="56"/>
        <v>7873.937880108032</v>
      </c>
      <c r="T313" s="165">
        <v>2.1399999999999999E-2</v>
      </c>
      <c r="U313" s="382">
        <f t="shared" si="57"/>
        <v>7944.2408968947102</v>
      </c>
      <c r="V313" s="165">
        <v>2.1399999999999999E-2</v>
      </c>
      <c r="W313" s="382">
        <f t="shared" si="58"/>
        <v>7962.173362685784</v>
      </c>
      <c r="X313" s="165">
        <v>2.1399999999999999E-2</v>
      </c>
      <c r="Y313" s="382">
        <f t="shared" si="59"/>
        <v>7965.3318019307153</v>
      </c>
      <c r="Z313" s="165">
        <v>2.1399999999999999E-2</v>
      </c>
      <c r="AA313" s="382">
        <f t="shared" si="65"/>
        <v>8014.5439136813911</v>
      </c>
      <c r="AB313" s="165">
        <v>2.1399999999999999E-2</v>
      </c>
      <c r="AC313" s="382">
        <f t="shared" si="43"/>
        <v>8084.8469304680675</v>
      </c>
      <c r="AD313" s="165">
        <v>2.1399999999999999E-2</v>
      </c>
      <c r="AE313" s="382">
        <f t="shared" si="66"/>
        <v>8110.1560165112696</v>
      </c>
      <c r="AF313" s="165">
        <v>2.1399999999999999E-2</v>
      </c>
      <c r="AG313" s="382">
        <f t="shared" si="44"/>
        <v>8388.1542314620256</v>
      </c>
      <c r="AH313" s="165">
        <v>2.1399999999999999E-2</v>
      </c>
      <c r="AI313" s="382">
        <f t="shared" si="45"/>
        <v>8171.6031283350521</v>
      </c>
      <c r="AJ313" s="165">
        <v>2.1399999999999999E-2</v>
      </c>
      <c r="AK313" s="382">
        <f t="shared" si="46"/>
        <v>8182.5681238015541</v>
      </c>
      <c r="AL313" s="165">
        <v>2.1399999999999999E-2</v>
      </c>
      <c r="AM313" s="382">
        <f t="shared" si="47"/>
        <v>8225.4529640414294</v>
      </c>
      <c r="AN313" s="165">
        <v>2.1399999999999999E-2</v>
      </c>
      <c r="AO313" s="382">
        <f t="shared" si="67"/>
        <v>8254.980231091833</v>
      </c>
      <c r="AP313" s="165">
        <v>2.1399999999999999E-2</v>
      </c>
      <c r="AQ313" s="382">
        <f t="shared" si="48"/>
        <v>8460.0283764880678</v>
      </c>
      <c r="AR313" s="165">
        <v>2.1399999999999999E-2</v>
      </c>
      <c r="AS313" s="382">
        <f t="shared" si="68"/>
        <v>8316.638065022169</v>
      </c>
      <c r="AT313" s="165">
        <v>2.1399999999999999E-2</v>
      </c>
      <c r="AU313" s="382">
        <f t="shared" si="49"/>
        <v>8327.3923383821093</v>
      </c>
      <c r="AV313" s="165">
        <v>2.1399999999999999E-2</v>
      </c>
      <c r="AW313" s="382">
        <f t="shared" si="69"/>
        <v>8440.9799576609803</v>
      </c>
      <c r="AX313" s="165">
        <v>2.1399999999999999E-2</v>
      </c>
      <c r="AY313" s="382">
        <f t="shared" si="50"/>
        <v>8540.6000753117642</v>
      </c>
      <c r="AZ313" s="165">
        <v>2.1399999999999999E-2</v>
      </c>
      <c r="BA313" s="382">
        <f t="shared" si="70"/>
        <v>8472.2165529626709</v>
      </c>
      <c r="BB313" s="165">
        <v>2.1399999999999999E-2</v>
      </c>
      <c r="BC313" s="382">
        <f t="shared" si="51"/>
        <v>8544.628660252949</v>
      </c>
      <c r="BD313" s="165">
        <v>2.1399999999999999E-2</v>
      </c>
      <c r="BE313" s="382">
        <f t="shared" si="71"/>
        <v>9084.7589268498814</v>
      </c>
      <c r="BF313" s="165">
        <v>2.1399999999999999E-2</v>
      </c>
      <c r="BG313" s="382">
        <f t="shared" si="52"/>
        <v>9326.3702211105065</v>
      </c>
    </row>
    <row r="314" spans="1:60">
      <c r="A314" s="362">
        <v>44805</v>
      </c>
      <c r="B314" s="166">
        <v>8.6E-3</v>
      </c>
      <c r="C314" s="281">
        <f t="shared" si="36"/>
        <v>1.3467887785026567</v>
      </c>
      <c r="D314" s="165">
        <v>8.6E-3</v>
      </c>
      <c r="E314" s="382">
        <f t="shared" si="60"/>
        <v>7602.3458177262028</v>
      </c>
      <c r="F314" s="165">
        <v>8.6E-3</v>
      </c>
      <c r="G314" s="382">
        <f t="shared" si="61"/>
        <v>7656.4637371441631</v>
      </c>
      <c r="H314" s="165">
        <v>8.6E-3</v>
      </c>
      <c r="I314" s="382">
        <f t="shared" si="62"/>
        <v>7679.1175419017791</v>
      </c>
      <c r="J314" s="165">
        <v>8.6E-3</v>
      </c>
      <c r="K314" s="382">
        <f t="shared" si="63"/>
        <v>7680.5861939649994</v>
      </c>
      <c r="L314" s="165">
        <v>8.6E-3</v>
      </c>
      <c r="M314" s="382">
        <f t="shared" si="64"/>
        <v>7836.7326115616152</v>
      </c>
      <c r="N314" s="165">
        <v>8.6E-3</v>
      </c>
      <c r="O314" s="382">
        <f t="shared" si="54"/>
        <v>8222.4963008360664</v>
      </c>
      <c r="P314" s="165">
        <v>8.6E-3</v>
      </c>
      <c r="Q314" s="382">
        <f t="shared" si="55"/>
        <v>7871.1699758170489</v>
      </c>
      <c r="R314" s="165">
        <v>8.6E-3</v>
      </c>
      <c r="S314" s="382">
        <f t="shared" si="56"/>
        <v>7941.6537458769608</v>
      </c>
      <c r="T314" s="165">
        <v>8.6E-3</v>
      </c>
      <c r="U314" s="382">
        <f t="shared" si="57"/>
        <v>8012.5613686080042</v>
      </c>
      <c r="V314" s="165">
        <v>8.6E-3</v>
      </c>
      <c r="W314" s="382">
        <f t="shared" si="58"/>
        <v>8030.6480536048812</v>
      </c>
      <c r="X314" s="165">
        <v>8.6E-3</v>
      </c>
      <c r="Y314" s="382">
        <f t="shared" si="59"/>
        <v>8033.8336554273192</v>
      </c>
      <c r="Z314" s="165">
        <v>8.6E-3</v>
      </c>
      <c r="AA314" s="382">
        <f t="shared" si="65"/>
        <v>8083.4689913390503</v>
      </c>
      <c r="AB314" s="165">
        <v>8.6E-3</v>
      </c>
      <c r="AC314" s="382">
        <f t="shared" si="43"/>
        <v>8154.3766140700927</v>
      </c>
      <c r="AD314" s="165">
        <v>8.6E-3</v>
      </c>
      <c r="AE314" s="382">
        <f t="shared" si="66"/>
        <v>8179.9033582532657</v>
      </c>
      <c r="AF314" s="165">
        <v>8.6E-3</v>
      </c>
      <c r="AG314" s="382">
        <f t="shared" si="44"/>
        <v>8460.2923578525988</v>
      </c>
      <c r="AH314" s="165">
        <v>8.6E-3</v>
      </c>
      <c r="AI314" s="382">
        <f t="shared" si="45"/>
        <v>8241.8789152387326</v>
      </c>
      <c r="AJ314" s="165">
        <v>8.6E-3</v>
      </c>
      <c r="AK314" s="382">
        <f t="shared" si="46"/>
        <v>8252.9382096662466</v>
      </c>
      <c r="AL314" s="165">
        <v>8.6E-3</v>
      </c>
      <c r="AM314" s="382">
        <f t="shared" si="47"/>
        <v>8296.1918595321858</v>
      </c>
      <c r="AN314" s="165">
        <v>8.6E-3</v>
      </c>
      <c r="AO314" s="382">
        <f t="shared" si="67"/>
        <v>8325.973061079223</v>
      </c>
      <c r="AP314" s="165">
        <v>8.6E-3</v>
      </c>
      <c r="AQ314" s="382">
        <f t="shared" si="48"/>
        <v>8532.7846205258647</v>
      </c>
      <c r="AR314" s="165">
        <v>8.6E-3</v>
      </c>
      <c r="AS314" s="382">
        <f t="shared" si="68"/>
        <v>8388.161152381359</v>
      </c>
      <c r="AT314" s="165">
        <v>8.6E-3</v>
      </c>
      <c r="AU314" s="382">
        <f t="shared" si="49"/>
        <v>8399.0079124921958</v>
      </c>
      <c r="AV314" s="165">
        <v>8.6E-3</v>
      </c>
      <c r="AW314" s="382">
        <f t="shared" si="69"/>
        <v>8513.572385296864</v>
      </c>
      <c r="AX314" s="165">
        <v>8.6E-3</v>
      </c>
      <c r="AY314" s="382">
        <f t="shared" si="50"/>
        <v>8614.0492359594446</v>
      </c>
      <c r="AZ314" s="165">
        <v>8.6E-3</v>
      </c>
      <c r="BA314" s="382">
        <f t="shared" si="70"/>
        <v>8545.0776153181487</v>
      </c>
      <c r="BB314" s="165">
        <v>8.6E-3</v>
      </c>
      <c r="BC314" s="382">
        <f t="shared" si="51"/>
        <v>8618.1124667311233</v>
      </c>
      <c r="BD314" s="165">
        <v>8.6E-3</v>
      </c>
      <c r="BE314" s="382">
        <f t="shared" si="71"/>
        <v>9162.8878536207903</v>
      </c>
      <c r="BF314" s="165">
        <v>8.6E-3</v>
      </c>
      <c r="BG314" s="382">
        <f t="shared" si="52"/>
        <v>9406.5770050120555</v>
      </c>
    </row>
    <row r="315" spans="1:60">
      <c r="A315" s="362">
        <v>44835</v>
      </c>
      <c r="B315" s="166">
        <v>8.9999999999999998E-4</v>
      </c>
      <c r="C315" s="281">
        <f t="shared" si="36"/>
        <v>1.348000888403309</v>
      </c>
      <c r="D315" s="165">
        <v>8.9999999999999998E-4</v>
      </c>
      <c r="E315" s="382">
        <f t="shared" si="60"/>
        <v>7609.1879289621556</v>
      </c>
      <c r="F315" s="165">
        <v>8.9999999999999998E-4</v>
      </c>
      <c r="G315" s="382">
        <f t="shared" si="61"/>
        <v>7663.3545545075922</v>
      </c>
      <c r="H315" s="165">
        <v>8.9999999999999998E-4</v>
      </c>
      <c r="I315" s="382">
        <f t="shared" si="62"/>
        <v>7686.02874768949</v>
      </c>
      <c r="J315" s="165">
        <v>8.9999999999999998E-4</v>
      </c>
      <c r="K315" s="382">
        <f t="shared" si="63"/>
        <v>7687.4987215395668</v>
      </c>
      <c r="L315" s="165">
        <v>8.9999999999999998E-4</v>
      </c>
      <c r="M315" s="382">
        <f t="shared" si="64"/>
        <v>7843.7856709120197</v>
      </c>
      <c r="N315" s="165">
        <v>8.9999999999999998E-4</v>
      </c>
      <c r="O315" s="382">
        <f t="shared" si="54"/>
        <v>8229.896547506818</v>
      </c>
      <c r="P315" s="165">
        <v>8.9999999999999998E-4</v>
      </c>
      <c r="Q315" s="382">
        <f t="shared" si="55"/>
        <v>7878.2540287952834</v>
      </c>
      <c r="R315" s="165">
        <v>8.9999999999999998E-4</v>
      </c>
      <c r="S315" s="382">
        <f t="shared" si="56"/>
        <v>7948.8012342482489</v>
      </c>
      <c r="T315" s="165">
        <v>8.9999999999999998E-4</v>
      </c>
      <c r="U315" s="382">
        <f t="shared" si="57"/>
        <v>8019.7726738397505</v>
      </c>
      <c r="V315" s="165">
        <v>8.9999999999999998E-4</v>
      </c>
      <c r="W315" s="382">
        <f t="shared" si="58"/>
        <v>8037.8756368531249</v>
      </c>
      <c r="X315" s="165">
        <v>8.9999999999999998E-4</v>
      </c>
      <c r="Y315" s="382">
        <f t="shared" si="59"/>
        <v>8041.0641057172033</v>
      </c>
      <c r="Z315" s="165">
        <v>8.9999999999999998E-4</v>
      </c>
      <c r="AA315" s="382">
        <f t="shared" si="65"/>
        <v>8090.7441134312548</v>
      </c>
      <c r="AB315" s="165">
        <v>8.9999999999999998E-4</v>
      </c>
      <c r="AC315" s="382">
        <f t="shared" si="43"/>
        <v>8161.7155530227546</v>
      </c>
      <c r="AD315" s="165">
        <v>8.9999999999999998E-4</v>
      </c>
      <c r="AE315" s="382">
        <f t="shared" si="66"/>
        <v>8187.2652712756926</v>
      </c>
      <c r="AF315" s="165">
        <v>8.9999999999999998E-4</v>
      </c>
      <c r="AG315" s="382">
        <f t="shared" si="44"/>
        <v>8467.9066209746652</v>
      </c>
      <c r="AH315" s="165">
        <v>8.9999999999999998E-4</v>
      </c>
      <c r="AI315" s="382">
        <f t="shared" si="45"/>
        <v>8249.2966062624473</v>
      </c>
      <c r="AJ315" s="165">
        <v>8.9999999999999998E-4</v>
      </c>
      <c r="AK315" s="382">
        <f t="shared" si="46"/>
        <v>8260.3658540549459</v>
      </c>
      <c r="AL315" s="165">
        <v>8.9999999999999998E-4</v>
      </c>
      <c r="AM315" s="382">
        <f t="shared" si="47"/>
        <v>8303.6584322057643</v>
      </c>
      <c r="AN315" s="165">
        <v>8.9999999999999998E-4</v>
      </c>
      <c r="AO315" s="382">
        <f t="shared" si="67"/>
        <v>8333.4664368341928</v>
      </c>
      <c r="AP315" s="165">
        <v>8.9999999999999998E-4</v>
      </c>
      <c r="AQ315" s="382">
        <f t="shared" si="48"/>
        <v>8540.4641266843373</v>
      </c>
      <c r="AR315" s="165">
        <v>8.9999999999999998E-4</v>
      </c>
      <c r="AS315" s="382">
        <f t="shared" si="68"/>
        <v>8395.7104974185022</v>
      </c>
      <c r="AT315" s="165">
        <v>8.9999999999999998E-4</v>
      </c>
      <c r="AU315" s="382">
        <f t="shared" si="49"/>
        <v>8406.5670196134379</v>
      </c>
      <c r="AV315" s="165">
        <v>8.9999999999999998E-4</v>
      </c>
      <c r="AW315" s="382">
        <f t="shared" si="69"/>
        <v>8521.2346004436295</v>
      </c>
      <c r="AX315" s="165">
        <v>8.9999999999999998E-4</v>
      </c>
      <c r="AY315" s="382">
        <f t="shared" si="50"/>
        <v>8621.801880271807</v>
      </c>
      <c r="AZ315" s="165">
        <v>8.9999999999999998E-4</v>
      </c>
      <c r="BA315" s="382">
        <f t="shared" si="70"/>
        <v>8552.7681851719335</v>
      </c>
      <c r="BB315" s="165">
        <v>8.9999999999999998E-4</v>
      </c>
      <c r="BC315" s="382">
        <f t="shared" si="51"/>
        <v>8625.8687679511804</v>
      </c>
      <c r="BD315" s="165">
        <v>8.9999999999999998E-4</v>
      </c>
      <c r="BE315" s="382">
        <f t="shared" si="71"/>
        <v>9171.134452689048</v>
      </c>
      <c r="BF315" s="165">
        <v>8.9999999999999998E-4</v>
      </c>
      <c r="BG315" s="382">
        <f t="shared" si="52"/>
        <v>9415.0429243165654</v>
      </c>
      <c r="BH315" s="365"/>
    </row>
    <row r="316" spans="1:60">
      <c r="A316" s="362">
        <v>44866</v>
      </c>
      <c r="B316" s="166">
        <v>8.9999999999999998E-4</v>
      </c>
      <c r="C316" s="281">
        <f t="shared" si="36"/>
        <v>1.3492140892028719</v>
      </c>
      <c r="D316" s="165">
        <v>8.9999999999999998E-4</v>
      </c>
      <c r="E316" s="382">
        <f t="shared" si="60"/>
        <v>7616.0361980982207</v>
      </c>
      <c r="F316" s="165">
        <v>8.9999999999999998E-4</v>
      </c>
      <c r="G316" s="382">
        <f t="shared" si="61"/>
        <v>7670.251573606648</v>
      </c>
      <c r="H316" s="165">
        <v>8.9999999999999998E-4</v>
      </c>
      <c r="I316" s="382">
        <f t="shared" si="62"/>
        <v>7692.94617356241</v>
      </c>
      <c r="J316" s="165">
        <v>8.9999999999999998E-4</v>
      </c>
      <c r="K316" s="382">
        <f t="shared" si="63"/>
        <v>7694.4174703889512</v>
      </c>
      <c r="L316" s="165">
        <v>8.9999999999999998E-4</v>
      </c>
      <c r="M316" s="382">
        <f t="shared" si="64"/>
        <v>7850.84507801584</v>
      </c>
      <c r="N316" s="165">
        <v>8.9999999999999998E-4</v>
      </c>
      <c r="O316" s="382">
        <f t="shared" si="54"/>
        <v>8237.3034543995727</v>
      </c>
      <c r="P316" s="165">
        <v>8.9999999999999998E-4</v>
      </c>
      <c r="Q316" s="382">
        <f t="shared" si="55"/>
        <v>7885.3444574211981</v>
      </c>
      <c r="R316" s="165">
        <v>8.9999999999999998E-4</v>
      </c>
      <c r="S316" s="382">
        <f t="shared" si="56"/>
        <v>7955.9551553590718</v>
      </c>
      <c r="T316" s="165">
        <v>8.9999999999999998E-4</v>
      </c>
      <c r="U316" s="382">
        <f t="shared" si="57"/>
        <v>8026.9904692462051</v>
      </c>
      <c r="V316" s="165">
        <v>8.9999999999999998E-4</v>
      </c>
      <c r="W316" s="382">
        <f t="shared" si="58"/>
        <v>8045.1097249262921</v>
      </c>
      <c r="X316" s="165">
        <v>8.9999999999999998E-4</v>
      </c>
      <c r="Y316" s="382">
        <f t="shared" si="59"/>
        <v>8048.3010634123484</v>
      </c>
      <c r="Z316" s="165">
        <v>8.9999999999999998E-4</v>
      </c>
      <c r="AA316" s="382">
        <f t="shared" si="65"/>
        <v>8098.025783133342</v>
      </c>
      <c r="AB316" s="165">
        <v>8.9999999999999998E-4</v>
      </c>
      <c r="AC316" s="382">
        <f t="shared" si="43"/>
        <v>8169.0610970204743</v>
      </c>
      <c r="AD316" s="165">
        <v>8.9999999999999998E-4</v>
      </c>
      <c r="AE316" s="382">
        <f t="shared" si="66"/>
        <v>8194.6338100198391</v>
      </c>
      <c r="AF316" s="165">
        <v>8.9999999999999998E-4</v>
      </c>
      <c r="AG316" s="382">
        <f t="shared" si="44"/>
        <v>8475.5277369335417</v>
      </c>
      <c r="AH316" s="165">
        <v>8.9999999999999998E-4</v>
      </c>
      <c r="AI316" s="382">
        <f t="shared" si="45"/>
        <v>8256.7209732080828</v>
      </c>
      <c r="AJ316" s="165">
        <v>8.9999999999999998E-4</v>
      </c>
      <c r="AK316" s="382">
        <f t="shared" si="46"/>
        <v>8267.800183323594</v>
      </c>
      <c r="AL316" s="165">
        <v>8.9999999999999998E-4</v>
      </c>
      <c r="AM316" s="382">
        <f t="shared" si="47"/>
        <v>8311.1317247947482</v>
      </c>
      <c r="AN316" s="165">
        <v>8.9999999999999998E-4</v>
      </c>
      <c r="AO316" s="382">
        <f t="shared" si="67"/>
        <v>8340.9665566273434</v>
      </c>
      <c r="AP316" s="165">
        <v>8.9999999999999998E-4</v>
      </c>
      <c r="AQ316" s="382">
        <f t="shared" si="48"/>
        <v>8548.1505443983515</v>
      </c>
      <c r="AR316" s="165">
        <v>8.9999999999999998E-4</v>
      </c>
      <c r="AS316" s="382">
        <f t="shared" si="68"/>
        <v>8403.2666368661776</v>
      </c>
      <c r="AT316" s="165">
        <v>8.9999999999999998E-4</v>
      </c>
      <c r="AU316" s="382">
        <f t="shared" si="49"/>
        <v>8414.1329299310892</v>
      </c>
      <c r="AV316" s="165">
        <v>8.9999999999999998E-4</v>
      </c>
      <c r="AW316" s="382">
        <f t="shared" si="69"/>
        <v>8528.9037115840274</v>
      </c>
      <c r="AX316" s="165">
        <v>8.9999999999999998E-4</v>
      </c>
      <c r="AY316" s="382">
        <f t="shared" si="50"/>
        <v>8629.56150196405</v>
      </c>
      <c r="AZ316" s="165">
        <v>8.9999999999999998E-4</v>
      </c>
      <c r="BA316" s="382">
        <f t="shared" si="70"/>
        <v>8560.465676538588</v>
      </c>
      <c r="BB316" s="165">
        <v>8.9999999999999998E-4</v>
      </c>
      <c r="BC316" s="382">
        <f t="shared" si="51"/>
        <v>8633.6320498423356</v>
      </c>
      <c r="BD316" s="165">
        <v>8.9999999999999998E-4</v>
      </c>
      <c r="BE316" s="382">
        <f t="shared" si="71"/>
        <v>9179.3884736964665</v>
      </c>
      <c r="BF316" s="165">
        <v>8.9999999999999998E-4</v>
      </c>
      <c r="BG316" s="382">
        <f t="shared" si="52"/>
        <v>9423.5164629484498</v>
      </c>
      <c r="BH316" s="365"/>
    </row>
    <row r="317" spans="1:60">
      <c r="A317" s="362">
        <v>44896</v>
      </c>
      <c r="B317" s="166">
        <v>1.1999999999999999E-3</v>
      </c>
      <c r="C317" s="281">
        <f t="shared" si="36"/>
        <v>1.3508331461099152</v>
      </c>
      <c r="D317" s="165">
        <v>1.1999999999999999E-3</v>
      </c>
      <c r="E317" s="382">
        <f t="shared" si="60"/>
        <v>7625.1754415359392</v>
      </c>
      <c r="F317" s="165">
        <v>1.1999999999999999E-3</v>
      </c>
      <c r="G317" s="382">
        <f t="shared" si="61"/>
        <v>7679.4558754949767</v>
      </c>
      <c r="H317" s="165">
        <v>1.1999999999999999E-3</v>
      </c>
      <c r="I317" s="382">
        <f t="shared" si="62"/>
        <v>7702.1777089706857</v>
      </c>
      <c r="J317" s="165">
        <v>1.1999999999999999E-3</v>
      </c>
      <c r="K317" s="382">
        <f t="shared" si="63"/>
        <v>7703.6507713534183</v>
      </c>
      <c r="L317" s="165">
        <v>1.1999999999999999E-3</v>
      </c>
      <c r="M317" s="382">
        <f t="shared" si="64"/>
        <v>7860.2660921094594</v>
      </c>
      <c r="N317" s="165">
        <v>1.1999999999999999E-3</v>
      </c>
      <c r="O317" s="382">
        <f t="shared" si="54"/>
        <v>8247.1882185448521</v>
      </c>
      <c r="P317" s="165">
        <v>1.1999999999999999E-3</v>
      </c>
      <c r="Q317" s="382">
        <f t="shared" si="55"/>
        <v>7894.8068707701041</v>
      </c>
      <c r="R317" s="165">
        <v>1.1999999999999999E-3</v>
      </c>
      <c r="S317" s="382">
        <f t="shared" si="56"/>
        <v>7965.5023015455035</v>
      </c>
      <c r="T317" s="165">
        <v>1.1999999999999999E-3</v>
      </c>
      <c r="U317" s="382">
        <f t="shared" si="57"/>
        <v>8036.6228578093014</v>
      </c>
      <c r="V317" s="165">
        <v>1.1999999999999999E-3</v>
      </c>
      <c r="W317" s="382">
        <f t="shared" si="58"/>
        <v>8054.7638565962043</v>
      </c>
      <c r="X317" s="165">
        <v>1.1999999999999999E-3</v>
      </c>
      <c r="Y317" s="382">
        <f t="shared" si="59"/>
        <v>8057.9590246884436</v>
      </c>
      <c r="Z317" s="165">
        <v>1.1999999999999999E-3</v>
      </c>
      <c r="AA317" s="382">
        <f t="shared" si="65"/>
        <v>8107.7434140731029</v>
      </c>
      <c r="AB317" s="165">
        <v>1.1999999999999999E-3</v>
      </c>
      <c r="AC317" s="382">
        <f t="shared" si="43"/>
        <v>8178.8639703368999</v>
      </c>
      <c r="AD317" s="165">
        <v>1.1999999999999999E-3</v>
      </c>
      <c r="AE317" s="382">
        <f t="shared" si="66"/>
        <v>8204.4673705918631</v>
      </c>
      <c r="AF317" s="165">
        <v>1.1999999999999999E-3</v>
      </c>
      <c r="AG317" s="382">
        <f t="shared" si="44"/>
        <v>8485.6983702178622</v>
      </c>
      <c r="AH317" s="165">
        <v>1.1999999999999999E-3</v>
      </c>
      <c r="AI317" s="382">
        <f t="shared" si="45"/>
        <v>8266.6290383759333</v>
      </c>
      <c r="AJ317" s="165">
        <v>1.1999999999999999E-3</v>
      </c>
      <c r="AK317" s="382">
        <f t="shared" si="46"/>
        <v>8277.7215435435828</v>
      </c>
      <c r="AL317" s="165">
        <v>1.1999999999999999E-3</v>
      </c>
      <c r="AM317" s="382">
        <f t="shared" si="47"/>
        <v>8321.105082864502</v>
      </c>
      <c r="AN317" s="165">
        <v>1.1999999999999999E-3</v>
      </c>
      <c r="AO317" s="382">
        <f t="shared" si="67"/>
        <v>8350.9757164952971</v>
      </c>
      <c r="AP317" s="165">
        <v>1.1999999999999999E-3</v>
      </c>
      <c r="AQ317" s="382">
        <f t="shared" si="48"/>
        <v>8558.4083250516305</v>
      </c>
      <c r="AR317" s="165">
        <v>1.1999999999999999E-3</v>
      </c>
      <c r="AS317" s="382">
        <f t="shared" si="68"/>
        <v>8413.3505568304172</v>
      </c>
      <c r="AT317" s="165">
        <v>1.1999999999999999E-3</v>
      </c>
      <c r="AU317" s="382">
        <f t="shared" si="49"/>
        <v>8424.2298894470077</v>
      </c>
      <c r="AV317" s="165">
        <v>1.1999999999999999E-3</v>
      </c>
      <c r="AW317" s="382">
        <f t="shared" si="69"/>
        <v>8539.1383960379299</v>
      </c>
      <c r="AX317" s="165">
        <v>1.1999999999999999E-3</v>
      </c>
      <c r="AY317" s="382">
        <f t="shared" si="50"/>
        <v>8639.9169757664076</v>
      </c>
      <c r="AZ317" s="165">
        <v>1.1999999999999999E-3</v>
      </c>
      <c r="BA317" s="382">
        <f t="shared" si="70"/>
        <v>8570.7382353504345</v>
      </c>
      <c r="BB317" s="165">
        <v>1.1999999999999999E-3</v>
      </c>
      <c r="BC317" s="382">
        <f t="shared" si="51"/>
        <v>8643.9924083021469</v>
      </c>
      <c r="BD317" s="165">
        <v>1.1999999999999999E-3</v>
      </c>
      <c r="BE317" s="382">
        <f t="shared" si="71"/>
        <v>9190.4037398649034</v>
      </c>
      <c r="BF317" s="165">
        <v>1.1999999999999999E-3</v>
      </c>
      <c r="BG317" s="382">
        <f t="shared" si="52"/>
        <v>9434.8246827039893</v>
      </c>
    </row>
    <row r="318" spans="1:60">
      <c r="A318" s="362" t="s">
        <v>124</v>
      </c>
      <c r="B318" s="166">
        <v>1.4999999999999999E-2</v>
      </c>
      <c r="C318" s="281">
        <f t="shared" si="36"/>
        <v>1.371095643301564</v>
      </c>
      <c r="D318" s="165">
        <v>1.4999999999999999E-2</v>
      </c>
      <c r="E318" s="382">
        <f t="shared" si="60"/>
        <v>7739.5530731589779</v>
      </c>
      <c r="F318" s="165">
        <v>1.4999999999999999E-2</v>
      </c>
      <c r="G318" s="382">
        <f t="shared" si="61"/>
        <v>7794.6477136274007</v>
      </c>
      <c r="H318" s="165">
        <v>1.4999999999999999E-2</v>
      </c>
      <c r="I318" s="382">
        <f t="shared" si="62"/>
        <v>7817.7103746052453</v>
      </c>
      <c r="J318" s="165">
        <v>1.4999999999999999E-2</v>
      </c>
      <c r="K318" s="382">
        <f t="shared" si="63"/>
        <v>7819.2055329237191</v>
      </c>
      <c r="L318" s="165">
        <v>1.4999999999999999E-2</v>
      </c>
      <c r="M318" s="382">
        <f t="shared" si="64"/>
        <v>7978.1700834911007</v>
      </c>
      <c r="N318" s="165">
        <v>1.4999999999999999E-2</v>
      </c>
      <c r="O318" s="382">
        <f t="shared" si="54"/>
        <v>8370.8960418230236</v>
      </c>
      <c r="P318" s="165">
        <v>1.4999999999999999E-2</v>
      </c>
      <c r="Q318" s="382">
        <f t="shared" si="55"/>
        <v>8013.2289738316549</v>
      </c>
      <c r="R318" s="165">
        <v>1.4999999999999999E-2</v>
      </c>
      <c r="S318" s="382">
        <f t="shared" si="56"/>
        <v>8084.9848360686856</v>
      </c>
      <c r="T318" s="165">
        <v>1.4999999999999999E-2</v>
      </c>
      <c r="U318" s="382">
        <f t="shared" si="57"/>
        <v>8157.1722006764403</v>
      </c>
      <c r="V318" s="165">
        <v>1.4999999999999999E-2</v>
      </c>
      <c r="W318" s="382">
        <f t="shared" si="58"/>
        <v>8175.5853144451467</v>
      </c>
      <c r="X318" s="165">
        <v>1.4999999999999999E-2</v>
      </c>
      <c r="Y318" s="382">
        <f t="shared" si="59"/>
        <v>8178.8284100587698</v>
      </c>
      <c r="Z318" s="165">
        <v>1.4999999999999999E-2</v>
      </c>
      <c r="AA318" s="382">
        <f t="shared" si="65"/>
        <v>8229.3595652841996</v>
      </c>
      <c r="AB318" s="165">
        <v>1.4999999999999999E-2</v>
      </c>
      <c r="AC318" s="382">
        <f t="shared" si="43"/>
        <v>8301.5469298919525</v>
      </c>
      <c r="AD318" s="165">
        <v>1.4999999999999999E-2</v>
      </c>
      <c r="AE318" s="382">
        <f t="shared" si="66"/>
        <v>8327.534381150741</v>
      </c>
      <c r="AF318" s="165">
        <v>1.4999999999999999E-2</v>
      </c>
      <c r="AG318" s="382">
        <f t="shared" si="44"/>
        <v>8612.9838457711285</v>
      </c>
      <c r="AH318" s="165">
        <v>1.4999999999999999E-2</v>
      </c>
      <c r="AI318" s="382">
        <f t="shared" si="45"/>
        <v>8390.6284739515722</v>
      </c>
      <c r="AJ318" s="165">
        <v>1.4999999999999999E-2</v>
      </c>
      <c r="AK318" s="382">
        <f t="shared" si="46"/>
        <v>8401.8873666967356</v>
      </c>
      <c r="AL318" s="165">
        <v>1.4999999999999999E-2</v>
      </c>
      <c r="AM318" s="382">
        <f t="shared" si="47"/>
        <v>8445.9216591074692</v>
      </c>
      <c r="AN318" s="165">
        <v>1.4999999999999999E-2</v>
      </c>
      <c r="AO318" s="382">
        <f t="shared" si="67"/>
        <v>8476.2403522427248</v>
      </c>
      <c r="AP318" s="165">
        <v>1.4999999999999999E-2</v>
      </c>
      <c r="AQ318" s="382">
        <f t="shared" si="48"/>
        <v>8686.7844499274033</v>
      </c>
      <c r="AR318" s="165">
        <v>1.4999999999999999E-2</v>
      </c>
      <c r="AS318" s="382">
        <f t="shared" si="68"/>
        <v>8539.5508151828726</v>
      </c>
      <c r="AT318" s="165">
        <v>1.4999999999999999E-2</v>
      </c>
      <c r="AU318" s="382">
        <f t="shared" si="49"/>
        <v>8550.5933377887122</v>
      </c>
      <c r="AV318" s="165">
        <v>1.4999999999999999E-2</v>
      </c>
      <c r="AW318" s="382">
        <f t="shared" si="69"/>
        <v>8667.2254719784978</v>
      </c>
      <c r="AX318" s="165">
        <v>1.4999999999999999E-2</v>
      </c>
      <c r="AY318" s="382">
        <f t="shared" si="50"/>
        <v>8769.5157304029035</v>
      </c>
      <c r="AZ318" s="165">
        <v>1.4999999999999999E-2</v>
      </c>
      <c r="BA318" s="382">
        <f t="shared" si="70"/>
        <v>8699.2993088806907</v>
      </c>
      <c r="BB318" s="165">
        <v>1.4999999999999999E-2</v>
      </c>
      <c r="BC318" s="382">
        <f t="shared" si="51"/>
        <v>8773.6522944266781</v>
      </c>
      <c r="BD318" s="165">
        <v>1.4999999999999999E-2</v>
      </c>
      <c r="BE318" s="382">
        <f t="shared" si="71"/>
        <v>9328.2597959628765</v>
      </c>
      <c r="BF318" s="165">
        <v>1.4999999999999999E-2</v>
      </c>
      <c r="BG318" s="382">
        <f t="shared" si="52"/>
        <v>9576.3470529445476</v>
      </c>
    </row>
    <row r="319" spans="1:60">
      <c r="A319" s="167" t="s">
        <v>125</v>
      </c>
      <c r="B319" s="166">
        <v>5.0000000000000001E-3</v>
      </c>
      <c r="C319" s="281">
        <f>C318+(B319*C318)</f>
        <v>1.3779511215180718</v>
      </c>
      <c r="D319" s="226">
        <v>5.0000000000000001E-3</v>
      </c>
      <c r="E319" s="382">
        <f t="shared" si="60"/>
        <v>7778.250838524772</v>
      </c>
      <c r="F319" s="165">
        <v>5.0000000000000001E-3</v>
      </c>
      <c r="G319" s="382">
        <f t="shared" si="61"/>
        <v>7833.620952195537</v>
      </c>
      <c r="H319" s="165">
        <v>5.0000000000000001E-3</v>
      </c>
      <c r="I319" s="382">
        <f t="shared" si="62"/>
        <v>7856.7989264782709</v>
      </c>
      <c r="J319" s="165">
        <v>5.0000000000000001E-3</v>
      </c>
      <c r="K319" s="382">
        <f t="shared" si="63"/>
        <v>7858.3015605883365</v>
      </c>
      <c r="L319" s="165">
        <v>5.0000000000000001E-3</v>
      </c>
      <c r="M319" s="382">
        <f t="shared" si="64"/>
        <v>8018.0609339085549</v>
      </c>
      <c r="N319" s="226">
        <v>5.0000000000000001E-3</v>
      </c>
      <c r="O319" s="382">
        <f t="shared" si="54"/>
        <v>8412.7505220321382</v>
      </c>
      <c r="P319" s="226">
        <v>5.0000000000000001E-3</v>
      </c>
      <c r="Q319" s="382">
        <f t="shared" si="55"/>
        <v>8053.2951187008121</v>
      </c>
      <c r="R319" s="226">
        <v>5.0000000000000001E-3</v>
      </c>
      <c r="S319" s="382">
        <f t="shared" si="56"/>
        <v>8125.4097602490283</v>
      </c>
      <c r="T319" s="226">
        <v>5.0000000000000001E-3</v>
      </c>
      <c r="U319" s="382">
        <f t="shared" si="57"/>
        <v>8197.9580616798212</v>
      </c>
      <c r="V319" s="226">
        <v>5.0000000000000001E-3</v>
      </c>
      <c r="W319" s="382">
        <f t="shared" si="58"/>
        <v>8216.4632410173708</v>
      </c>
      <c r="X319" s="226">
        <v>5.0000000000000001E-3</v>
      </c>
      <c r="Y319" s="382">
        <f t="shared" si="59"/>
        <v>8219.7225521090622</v>
      </c>
      <c r="Z319" s="165">
        <v>5.0000000000000001E-3</v>
      </c>
      <c r="AA319" s="382">
        <f t="shared" si="65"/>
        <v>8270.5063631106204</v>
      </c>
      <c r="AB319" s="165">
        <v>5.0000000000000001E-3</v>
      </c>
      <c r="AC319" s="382">
        <f t="shared" si="43"/>
        <v>8343.0546645414106</v>
      </c>
      <c r="AD319" s="165">
        <v>5.0000000000000001E-3</v>
      </c>
      <c r="AE319" s="382">
        <f t="shared" si="66"/>
        <v>8369.1720530564944</v>
      </c>
      <c r="AF319" s="165">
        <v>5.0000000000000001E-3</v>
      </c>
      <c r="AG319" s="382">
        <f t="shared" si="44"/>
        <v>8656.0487649999832</v>
      </c>
      <c r="AH319" s="226">
        <v>5.0000000000000001E-3</v>
      </c>
      <c r="AI319" s="382">
        <f t="shared" si="45"/>
        <v>8432.5816163213294</v>
      </c>
      <c r="AJ319" s="226">
        <v>5.0000000000000001E-3</v>
      </c>
      <c r="AK319" s="382">
        <f t="shared" si="46"/>
        <v>8443.8968035302187</v>
      </c>
      <c r="AL319" s="226">
        <v>5.0000000000000001E-3</v>
      </c>
      <c r="AM319" s="382">
        <f t="shared" si="47"/>
        <v>8488.1512674030055</v>
      </c>
      <c r="AN319" s="165">
        <v>5.0000000000000001E-3</v>
      </c>
      <c r="AO319" s="382">
        <f t="shared" si="67"/>
        <v>8518.6215540039375</v>
      </c>
      <c r="AP319" s="165">
        <v>5.0000000000000001E-3</v>
      </c>
      <c r="AQ319" s="382">
        <f t="shared" si="48"/>
        <v>8730.2183721770398</v>
      </c>
      <c r="AR319" s="165">
        <v>5.0000000000000001E-3</v>
      </c>
      <c r="AS319" s="382">
        <f t="shared" si="68"/>
        <v>8582.2485692587852</v>
      </c>
      <c r="AT319" s="165">
        <v>5.0000000000000001E-3</v>
      </c>
      <c r="AU319" s="382">
        <f t="shared" si="49"/>
        <v>8593.3463044776545</v>
      </c>
      <c r="AV319" s="165">
        <v>2.1600000000000001E-2</v>
      </c>
      <c r="AW319" s="382">
        <f t="shared" si="69"/>
        <v>8854.4375421732348</v>
      </c>
      <c r="AX319" s="165">
        <v>5.0000000000000001E-3</v>
      </c>
      <c r="AY319" s="382">
        <f t="shared" si="50"/>
        <v>8813.3633090549174</v>
      </c>
      <c r="AZ319" s="165">
        <v>5.0000000000000001E-3</v>
      </c>
      <c r="BA319" s="382">
        <f t="shared" si="70"/>
        <v>8742.7958054250939</v>
      </c>
      <c r="BB319" s="165">
        <v>5.0000000000000001E-3</v>
      </c>
      <c r="BC319" s="382">
        <f t="shared" si="51"/>
        <v>8817.5205558988109</v>
      </c>
      <c r="BD319" s="165">
        <v>5.0000000000000001E-3</v>
      </c>
      <c r="BE319" s="382">
        <f t="shared" si="71"/>
        <v>9374.9010949426902</v>
      </c>
      <c r="BF319" s="165">
        <v>5.0000000000000001E-3</v>
      </c>
      <c r="BG319" s="382">
        <f t="shared" si="52"/>
        <v>9624.2287882092696</v>
      </c>
    </row>
    <row r="320" spans="1:60">
      <c r="A320" s="367"/>
      <c r="B320" s="166">
        <v>0.01</v>
      </c>
      <c r="C320" s="281"/>
      <c r="D320" s="226">
        <v>0.01</v>
      </c>
      <c r="E320" s="382">
        <f t="shared" si="60"/>
        <v>7856.0333469100196</v>
      </c>
      <c r="F320" s="165">
        <v>0.01</v>
      </c>
      <c r="G320" s="382">
        <f t="shared" si="61"/>
        <v>7911.9571617174925</v>
      </c>
      <c r="H320" s="165">
        <v>0.01</v>
      </c>
      <c r="I320" s="382">
        <f t="shared" si="62"/>
        <v>7935.3669157430541</v>
      </c>
      <c r="J320" s="165">
        <v>0.01</v>
      </c>
      <c r="K320" s="382">
        <f t="shared" si="63"/>
        <v>7936.8845761942202</v>
      </c>
      <c r="L320" s="165">
        <v>0.01</v>
      </c>
      <c r="M320" s="382">
        <f t="shared" si="64"/>
        <v>8098.2415432476409</v>
      </c>
      <c r="N320" s="226">
        <v>0.01</v>
      </c>
      <c r="O320" s="382">
        <f t="shared" si="54"/>
        <v>8496.87802725246</v>
      </c>
      <c r="P320" s="226">
        <v>0.01</v>
      </c>
      <c r="Q320" s="382">
        <f t="shared" si="55"/>
        <v>8133.8280698878207</v>
      </c>
      <c r="R320" s="226">
        <v>0.01</v>
      </c>
      <c r="S320" s="382">
        <f t="shared" si="56"/>
        <v>8206.6638578515194</v>
      </c>
      <c r="T320" s="226">
        <v>0.01</v>
      </c>
      <c r="U320" s="382">
        <f t="shared" si="57"/>
        <v>8279.9376422966197</v>
      </c>
      <c r="V320" s="226">
        <v>0.01</v>
      </c>
      <c r="W320" s="382">
        <f t="shared" si="58"/>
        <v>8298.6278734275438</v>
      </c>
      <c r="X320" s="226">
        <v>0.01</v>
      </c>
      <c r="Y320" s="382">
        <f t="shared" si="59"/>
        <v>8301.9197776301535</v>
      </c>
      <c r="Z320" s="165">
        <v>0.01</v>
      </c>
      <c r="AA320" s="382">
        <f t="shared" si="65"/>
        <v>8353.2114267417273</v>
      </c>
      <c r="AB320" s="165">
        <v>0.01</v>
      </c>
      <c r="AC320" s="382">
        <f t="shared" si="43"/>
        <v>8426.485211186824</v>
      </c>
      <c r="AD320" s="165">
        <v>0.01</v>
      </c>
      <c r="AE320" s="382">
        <f t="shared" si="66"/>
        <v>8452.8637735870598</v>
      </c>
      <c r="AF320" s="165">
        <v>0.01</v>
      </c>
      <c r="AG320" s="382">
        <f t="shared" si="44"/>
        <v>8742.6092526499833</v>
      </c>
      <c r="AH320" s="226">
        <v>0.01</v>
      </c>
      <c r="AI320" s="382">
        <f t="shared" si="45"/>
        <v>8516.9074324845424</v>
      </c>
      <c r="AJ320" s="226">
        <v>0.01</v>
      </c>
      <c r="AK320" s="382">
        <f t="shared" si="46"/>
        <v>8528.3357715655202</v>
      </c>
      <c r="AL320" s="226">
        <v>0.01</v>
      </c>
      <c r="AM320" s="382">
        <f t="shared" si="47"/>
        <v>8573.0327800770356</v>
      </c>
      <c r="AN320" s="165">
        <v>0.01</v>
      </c>
      <c r="AO320" s="382">
        <f t="shared" si="67"/>
        <v>8603.807769543977</v>
      </c>
      <c r="AP320" s="165">
        <v>0.01</v>
      </c>
      <c r="AQ320" s="382">
        <f t="shared" si="48"/>
        <v>8817.5205558988109</v>
      </c>
      <c r="AR320" s="165">
        <v>0.01</v>
      </c>
      <c r="AS320" s="382">
        <f t="shared" si="68"/>
        <v>8668.0710549513733</v>
      </c>
      <c r="AT320" s="165">
        <v>0.01</v>
      </c>
      <c r="AU320" s="382">
        <f t="shared" si="49"/>
        <v>8679.2797675224319</v>
      </c>
      <c r="AV320" s="165">
        <v>0.01</v>
      </c>
      <c r="AW320" s="382">
        <f t="shared" si="69"/>
        <v>8942.9819175949669</v>
      </c>
      <c r="AX320" s="165">
        <v>0.01</v>
      </c>
      <c r="AY320" s="382">
        <f t="shared" si="50"/>
        <v>8901.4969421454662</v>
      </c>
      <c r="AZ320" s="165">
        <v>0.01</v>
      </c>
      <c r="BA320" s="382">
        <f t="shared" si="70"/>
        <v>8830.2237634793455</v>
      </c>
      <c r="BB320" s="165">
        <v>0.01</v>
      </c>
      <c r="BC320" s="382">
        <f t="shared" si="51"/>
        <v>8905.6957614577987</v>
      </c>
      <c r="BD320" s="165">
        <v>0.01</v>
      </c>
      <c r="BE320" s="382">
        <f t="shared" si="71"/>
        <v>9468.6501058921167</v>
      </c>
      <c r="BF320" s="165">
        <v>0.01</v>
      </c>
      <c r="BG320" s="382">
        <f t="shared" si="52"/>
        <v>9720.4710760913622</v>
      </c>
    </row>
    <row r="321" spans="1:59">
      <c r="A321" s="367"/>
      <c r="B321" s="166">
        <v>0.02</v>
      </c>
      <c r="C321" s="281"/>
      <c r="D321" s="226">
        <v>0.02</v>
      </c>
      <c r="E321" s="382">
        <f t="shared" si="60"/>
        <v>8013.1540138482205</v>
      </c>
      <c r="F321" s="226">
        <v>0.02</v>
      </c>
      <c r="G321" s="382">
        <f t="shared" si="61"/>
        <v>8070.1963049518426</v>
      </c>
      <c r="H321" s="226">
        <v>0.02</v>
      </c>
      <c r="I321" s="382">
        <f t="shared" si="62"/>
        <v>8094.0742540579149</v>
      </c>
      <c r="J321" s="226">
        <v>0.02</v>
      </c>
      <c r="K321" s="382">
        <f t="shared" si="63"/>
        <v>8095.6222677181049</v>
      </c>
      <c r="L321" s="226">
        <v>0.02</v>
      </c>
      <c r="M321" s="382">
        <f t="shared" si="64"/>
        <v>8260.206374112593</v>
      </c>
      <c r="N321" s="226">
        <v>0.02</v>
      </c>
      <c r="O321" s="382">
        <f t="shared" si="54"/>
        <v>8666.8155877975096</v>
      </c>
      <c r="P321" s="401">
        <v>0.02</v>
      </c>
      <c r="Q321" s="382">
        <f t="shared" si="55"/>
        <v>8296.5046312855775</v>
      </c>
      <c r="R321" s="401">
        <v>0.02</v>
      </c>
      <c r="S321" s="382">
        <f t="shared" si="56"/>
        <v>8370.79713500855</v>
      </c>
      <c r="T321" s="401">
        <v>0.02</v>
      </c>
      <c r="U321" s="382">
        <f t="shared" si="57"/>
        <v>8445.5363951425516</v>
      </c>
      <c r="V321" s="401">
        <v>0.02</v>
      </c>
      <c r="W321" s="382">
        <f t="shared" si="58"/>
        <v>8464.6004308960946</v>
      </c>
      <c r="X321" s="401">
        <v>0.02</v>
      </c>
      <c r="Y321" s="382">
        <f t="shared" si="59"/>
        <v>8467.9581731827566</v>
      </c>
      <c r="Z321" s="401">
        <v>0.02</v>
      </c>
      <c r="AA321" s="382">
        <f t="shared" si="65"/>
        <v>8520.2756552765622</v>
      </c>
      <c r="AB321" s="401">
        <v>0.02</v>
      </c>
      <c r="AC321" s="382">
        <f t="shared" si="43"/>
        <v>8595.0149154105602</v>
      </c>
      <c r="AD321" s="401">
        <v>0.02</v>
      </c>
      <c r="AE321" s="382">
        <f t="shared" si="66"/>
        <v>8621.9210490588011</v>
      </c>
      <c r="AF321" s="401">
        <v>0.02</v>
      </c>
      <c r="AG321" s="382">
        <f t="shared" si="44"/>
        <v>8917.4614377029829</v>
      </c>
      <c r="AH321" s="401">
        <v>0.02</v>
      </c>
      <c r="AI321" s="382">
        <f t="shared" si="45"/>
        <v>8687.2455811342334</v>
      </c>
      <c r="AJ321" s="401">
        <v>0.02</v>
      </c>
      <c r="AK321" s="382">
        <f t="shared" si="46"/>
        <v>8698.9024869968307</v>
      </c>
      <c r="AL321" s="401">
        <v>0.02</v>
      </c>
      <c r="AM321" s="382">
        <f t="shared" si="47"/>
        <v>8744.4934356785761</v>
      </c>
      <c r="AN321" s="401">
        <v>0.02</v>
      </c>
      <c r="AO321" s="382">
        <f t="shared" si="67"/>
        <v>8775.8839249348566</v>
      </c>
      <c r="AP321" s="401">
        <v>0.02</v>
      </c>
      <c r="AQ321" s="382">
        <f t="shared" si="48"/>
        <v>8993.8709670167882</v>
      </c>
      <c r="AR321" s="401">
        <v>0.02</v>
      </c>
      <c r="AS321" s="382">
        <f t="shared" si="68"/>
        <v>8841.4324760504005</v>
      </c>
      <c r="AT321" s="401">
        <v>0.02</v>
      </c>
      <c r="AU321" s="382">
        <f t="shared" si="49"/>
        <v>8852.8653628728807</v>
      </c>
      <c r="AV321" s="401">
        <v>0.02</v>
      </c>
      <c r="AW321" s="382">
        <f t="shared" si="69"/>
        <v>9121.8415559468667</v>
      </c>
      <c r="AX321" s="401">
        <v>0.02</v>
      </c>
      <c r="AY321" s="382">
        <f t="shared" si="50"/>
        <v>9079.5268809883764</v>
      </c>
      <c r="AZ321" s="401">
        <v>0.02</v>
      </c>
      <c r="BA321" s="382">
        <f t="shared" si="70"/>
        <v>9006.8282387489326</v>
      </c>
      <c r="BB321" s="401">
        <v>0.02</v>
      </c>
      <c r="BC321" s="382">
        <f t="shared" si="51"/>
        <v>9083.8096766869548</v>
      </c>
      <c r="BD321" s="401">
        <v>0.02</v>
      </c>
      <c r="BE321" s="382">
        <f t="shared" si="71"/>
        <v>9658.0231080099584</v>
      </c>
      <c r="BF321" s="401">
        <v>0.02</v>
      </c>
      <c r="BG321" s="382">
        <f t="shared" si="52"/>
        <v>9914.8804976131887</v>
      </c>
    </row>
    <row r="322" spans="1:59">
      <c r="A322" s="367"/>
      <c r="B322" s="166">
        <v>0.01</v>
      </c>
      <c r="C322" s="281"/>
      <c r="D322" s="226">
        <v>0.04</v>
      </c>
      <c r="E322" s="382">
        <f t="shared" si="60"/>
        <v>8333.6801744021504</v>
      </c>
      <c r="F322" s="226">
        <v>0.03</v>
      </c>
      <c r="G322" s="382">
        <f t="shared" si="61"/>
        <v>8312.302194100399</v>
      </c>
      <c r="H322" s="226">
        <v>0.03</v>
      </c>
      <c r="I322" s="382">
        <f t="shared" si="62"/>
        <v>8336.8964816796524</v>
      </c>
      <c r="J322" s="226">
        <v>0.03</v>
      </c>
      <c r="K322" s="382">
        <f t="shared" si="63"/>
        <v>8338.490935749649</v>
      </c>
      <c r="L322" s="226">
        <v>0.03</v>
      </c>
      <c r="M322" s="382">
        <f t="shared" si="64"/>
        <v>8508.0125653359719</v>
      </c>
      <c r="N322" s="226">
        <v>0.03</v>
      </c>
      <c r="O322" s="382">
        <f t="shared" si="54"/>
        <v>8926.8200554314353</v>
      </c>
      <c r="P322" s="402">
        <v>0.03</v>
      </c>
      <c r="Q322" s="382">
        <f t="shared" si="55"/>
        <v>8545.399770224145</v>
      </c>
      <c r="R322" s="402">
        <v>0.03</v>
      </c>
      <c r="S322" s="382">
        <f t="shared" si="56"/>
        <v>8621.9210490588066</v>
      </c>
      <c r="T322" s="402">
        <v>0.03</v>
      </c>
      <c r="U322" s="382">
        <f t="shared" si="57"/>
        <v>8698.9024869968289</v>
      </c>
      <c r="V322" s="402">
        <v>0.03</v>
      </c>
      <c r="W322" s="382">
        <f t="shared" si="58"/>
        <v>8718.5384438229776</v>
      </c>
      <c r="X322" s="402">
        <v>0.03</v>
      </c>
      <c r="Y322" s="382">
        <f t="shared" si="59"/>
        <v>8721.9969183782396</v>
      </c>
      <c r="Z322" s="402">
        <v>0.03</v>
      </c>
      <c r="AA322" s="382">
        <f t="shared" si="65"/>
        <v>8775.8839249348584</v>
      </c>
      <c r="AB322" s="402">
        <v>0.03</v>
      </c>
      <c r="AC322" s="382">
        <f t="shared" si="43"/>
        <v>8852.8653628728771</v>
      </c>
      <c r="AD322" s="402">
        <v>0.03</v>
      </c>
      <c r="AE322" s="382">
        <f t="shared" si="66"/>
        <v>8880.5786805305652</v>
      </c>
      <c r="AF322" s="402">
        <v>0.03</v>
      </c>
      <c r="AG322" s="382">
        <f t="shared" si="44"/>
        <v>9184.9852808340729</v>
      </c>
      <c r="AH322" s="402">
        <v>0.03</v>
      </c>
      <c r="AI322" s="382">
        <f t="shared" si="45"/>
        <v>8947.8629485682613</v>
      </c>
      <c r="AJ322" s="402">
        <v>0.03</v>
      </c>
      <c r="AK322" s="382">
        <f t="shared" si="46"/>
        <v>8959.8695616067362</v>
      </c>
      <c r="AL322" s="402">
        <v>0.03</v>
      </c>
      <c r="AM322" s="382">
        <f t="shared" si="47"/>
        <v>9006.8282387489344</v>
      </c>
      <c r="AN322" s="402">
        <v>0.03</v>
      </c>
      <c r="AO322" s="382">
        <f t="shared" si="67"/>
        <v>9039.1604426829017</v>
      </c>
      <c r="AP322" s="402">
        <v>0.03</v>
      </c>
      <c r="AQ322" s="382">
        <f t="shared" si="48"/>
        <v>9263.6870960272918</v>
      </c>
      <c r="AR322" s="402">
        <v>0.03</v>
      </c>
      <c r="AS322" s="382">
        <f t="shared" si="68"/>
        <v>9106.6754503319135</v>
      </c>
      <c r="AT322" s="402">
        <v>0.03</v>
      </c>
      <c r="AU322" s="382">
        <f t="shared" si="49"/>
        <v>9118.4513237590672</v>
      </c>
      <c r="AV322" s="402">
        <v>0.03</v>
      </c>
      <c r="AW322" s="382">
        <f t="shared" si="69"/>
        <v>9395.4968026252736</v>
      </c>
      <c r="AX322" s="402">
        <v>0.03</v>
      </c>
      <c r="AY322" s="382">
        <f t="shared" si="50"/>
        <v>9351.9126874180274</v>
      </c>
      <c r="AZ322" s="402">
        <v>0.03</v>
      </c>
      <c r="BA322" s="382">
        <f t="shared" si="70"/>
        <v>9277.0330859114001</v>
      </c>
      <c r="BB322" s="402">
        <v>0.03</v>
      </c>
      <c r="BC322" s="382">
        <f t="shared" si="51"/>
        <v>9356.3239669875638</v>
      </c>
      <c r="BD322" s="402">
        <v>0.03</v>
      </c>
      <c r="BE322" s="382">
        <f t="shared" si="71"/>
        <v>9947.7638012502575</v>
      </c>
      <c r="BF322" s="402">
        <v>0.03</v>
      </c>
      <c r="BG322" s="382">
        <f t="shared" si="52"/>
        <v>10212.326912541585</v>
      </c>
    </row>
    <row r="323" spans="1:59">
      <c r="A323" s="367"/>
      <c r="B323" s="166">
        <v>5.8999999999999999E-3</v>
      </c>
      <c r="C323" s="281"/>
      <c r="D323" s="226">
        <v>5.8999999999999999E-3</v>
      </c>
      <c r="E323" s="382">
        <f t="shared" si="60"/>
        <v>8382.8488874311224</v>
      </c>
      <c r="F323" s="165">
        <v>5.8999999999999999E-3</v>
      </c>
      <c r="G323" s="382">
        <f t="shared" si="61"/>
        <v>8361.3447770455914</v>
      </c>
      <c r="H323" s="165">
        <v>5.8999999999999999E-3</v>
      </c>
      <c r="I323" s="382">
        <f t="shared" si="62"/>
        <v>8386.084170921562</v>
      </c>
      <c r="J323" s="165">
        <v>5.8999999999999999E-3</v>
      </c>
      <c r="K323" s="382">
        <f t="shared" si="63"/>
        <v>8387.6880322705729</v>
      </c>
      <c r="L323" s="165">
        <v>5.8999999999999999E-3</v>
      </c>
      <c r="M323" s="382">
        <f t="shared" si="64"/>
        <v>8558.209839471454</v>
      </c>
      <c r="N323" s="226">
        <v>5.8999999999999999E-3</v>
      </c>
      <c r="O323" s="382">
        <f t="shared" si="54"/>
        <v>8979.4882937584807</v>
      </c>
      <c r="P323" s="226">
        <v>5.8999999999999999E-3</v>
      </c>
      <c r="Q323" s="382">
        <f t="shared" si="55"/>
        <v>8595.8176288684681</v>
      </c>
      <c r="R323" s="226">
        <v>5.8999999999999999E-3</v>
      </c>
      <c r="S323" s="382">
        <f t="shared" si="56"/>
        <v>8672.7903832482534</v>
      </c>
      <c r="T323" s="226">
        <v>5.8999999999999999E-3</v>
      </c>
      <c r="U323" s="382">
        <f t="shared" si="57"/>
        <v>8750.2260116701109</v>
      </c>
      <c r="V323" s="226">
        <v>5.8999999999999999E-3</v>
      </c>
      <c r="W323" s="382">
        <f t="shared" si="58"/>
        <v>8769.977820641534</v>
      </c>
      <c r="X323" s="226">
        <v>5.8999999999999999E-3</v>
      </c>
      <c r="Y323" s="382">
        <f t="shared" si="59"/>
        <v>8773.4567001966716</v>
      </c>
      <c r="Z323" s="165">
        <v>5.8999999999999999E-3</v>
      </c>
      <c r="AA323" s="382">
        <f t="shared" si="65"/>
        <v>8827.6616400919738</v>
      </c>
      <c r="AB323" s="165">
        <v>5.8999999999999999E-3</v>
      </c>
      <c r="AC323" s="382">
        <f t="shared" si="43"/>
        <v>8905.0972685138277</v>
      </c>
      <c r="AD323" s="165">
        <v>5.8999999999999999E-3</v>
      </c>
      <c r="AE323" s="382">
        <f t="shared" si="66"/>
        <v>8932.9740947456958</v>
      </c>
      <c r="AF323" s="165">
        <v>5.8999999999999999E-3</v>
      </c>
      <c r="AG323" s="382">
        <f t="shared" si="44"/>
        <v>9239.176693990994</v>
      </c>
      <c r="AH323" s="226">
        <v>5.8999999999999999E-3</v>
      </c>
      <c r="AI323" s="382">
        <f t="shared" si="45"/>
        <v>9000.6553399648146</v>
      </c>
      <c r="AJ323" s="226">
        <v>5.8999999999999999E-3</v>
      </c>
      <c r="AK323" s="382">
        <f t="shared" si="46"/>
        <v>9012.7327920202169</v>
      </c>
      <c r="AL323" s="226">
        <v>5.8999999999999999E-3</v>
      </c>
      <c r="AM323" s="382">
        <f t="shared" si="47"/>
        <v>9059.9685253575535</v>
      </c>
      <c r="AN323" s="165">
        <v>5.8999999999999999E-3</v>
      </c>
      <c r="AO323" s="382">
        <f t="shared" si="67"/>
        <v>9092.4914892947309</v>
      </c>
      <c r="AP323" s="165">
        <v>5.8999999999999999E-3</v>
      </c>
      <c r="AQ323" s="382">
        <f t="shared" si="48"/>
        <v>9318.3428498938538</v>
      </c>
      <c r="AR323" s="165">
        <v>5.8999999999999999E-3</v>
      </c>
      <c r="AS323" s="382">
        <f t="shared" si="68"/>
        <v>9160.4048354888728</v>
      </c>
      <c r="AT323" s="165">
        <v>5.8999999999999999E-3</v>
      </c>
      <c r="AU323" s="382">
        <f t="shared" si="49"/>
        <v>9172.2501865692466</v>
      </c>
      <c r="AV323" s="165">
        <v>5.8999999999999999E-3</v>
      </c>
      <c r="AW323" s="382">
        <f t="shared" si="69"/>
        <v>9450.9302337607623</v>
      </c>
      <c r="AX323" s="165">
        <v>5.8999999999999999E-3</v>
      </c>
      <c r="AY323" s="382">
        <f t="shared" si="50"/>
        <v>9407.0889722737938</v>
      </c>
      <c r="AZ323" s="165">
        <v>5.8999999999999999E-3</v>
      </c>
      <c r="BA323" s="382">
        <f t="shared" si="70"/>
        <v>9331.767581118278</v>
      </c>
      <c r="BB323" s="165">
        <v>5.8999999999999999E-3</v>
      </c>
      <c r="BC323" s="382">
        <f t="shared" si="51"/>
        <v>9411.5262783927901</v>
      </c>
      <c r="BD323" s="165">
        <v>5.8999999999999999E-3</v>
      </c>
      <c r="BE323" s="382">
        <f t="shared" si="71"/>
        <v>10006.455607677633</v>
      </c>
      <c r="BF323" s="165">
        <v>5.8999999999999999E-3</v>
      </c>
      <c r="BG323" s="382">
        <f t="shared" si="52"/>
        <v>10272.579641325579</v>
      </c>
    </row>
    <row r="324" spans="1:59">
      <c r="A324" s="367"/>
      <c r="B324" s="166">
        <v>5.0000000000000001E-3</v>
      </c>
      <c r="C324" s="281"/>
      <c r="D324" s="226">
        <v>5.0000000000000001E-3</v>
      </c>
      <c r="E324" s="382">
        <f t="shared" si="60"/>
        <v>8424.7631318682779</v>
      </c>
      <c r="F324" s="165">
        <v>5.0000000000000001E-3</v>
      </c>
      <c r="G324" s="382">
        <f t="shared" si="61"/>
        <v>8403.1515009308187</v>
      </c>
      <c r="H324" s="165">
        <v>5.0000000000000001E-3</v>
      </c>
      <c r="I324" s="382">
        <f t="shared" si="62"/>
        <v>8428.0145917761693</v>
      </c>
      <c r="J324" s="165">
        <v>5.0000000000000001E-3</v>
      </c>
      <c r="K324" s="382">
        <f t="shared" si="63"/>
        <v>8429.6264724319244</v>
      </c>
      <c r="L324" s="165">
        <v>5.0000000000000001E-3</v>
      </c>
      <c r="M324" s="382">
        <f t="shared" si="64"/>
        <v>8601.0008886688101</v>
      </c>
      <c r="N324" s="226">
        <v>5.0000000000000001E-3</v>
      </c>
      <c r="O324" s="382">
        <f t="shared" si="54"/>
        <v>9024.3857352272717</v>
      </c>
      <c r="P324" s="226">
        <v>5.0000000000000001E-3</v>
      </c>
      <c r="Q324" s="382">
        <f t="shared" si="55"/>
        <v>8638.7967170128104</v>
      </c>
      <c r="R324" s="226">
        <v>5.0000000000000001E-3</v>
      </c>
      <c r="S324" s="382">
        <f t="shared" si="56"/>
        <v>8716.1543351644941</v>
      </c>
      <c r="T324" s="226">
        <v>5.0000000000000001E-3</v>
      </c>
      <c r="U324" s="382">
        <f t="shared" si="57"/>
        <v>8793.977141728461</v>
      </c>
      <c r="V324" s="226">
        <v>5.0000000000000001E-3</v>
      </c>
      <c r="W324" s="382">
        <f t="shared" si="58"/>
        <v>8813.8277097447408</v>
      </c>
      <c r="X324" s="226">
        <v>5.0000000000000001E-3</v>
      </c>
      <c r="Y324" s="382">
        <f t="shared" si="59"/>
        <v>8817.3239836976536</v>
      </c>
      <c r="Z324" s="165">
        <v>5.0000000000000001E-3</v>
      </c>
      <c r="AA324" s="382">
        <f t="shared" si="65"/>
        <v>8871.7999482924333</v>
      </c>
      <c r="AB324" s="165">
        <v>5.0000000000000001E-3</v>
      </c>
      <c r="AC324" s="382">
        <f t="shared" si="43"/>
        <v>8949.6227548563966</v>
      </c>
      <c r="AD324" s="165">
        <v>5.0000000000000001E-3</v>
      </c>
      <c r="AE324" s="382">
        <f t="shared" si="66"/>
        <v>8977.638965219423</v>
      </c>
      <c r="AF324" s="165">
        <v>5.0000000000000001E-3</v>
      </c>
      <c r="AG324" s="382">
        <f t="shared" si="44"/>
        <v>9285.3725774609484</v>
      </c>
      <c r="AH324" s="226">
        <v>5.0000000000000001E-3</v>
      </c>
      <c r="AI324" s="382">
        <f t="shared" si="45"/>
        <v>9045.6586166646375</v>
      </c>
      <c r="AJ324" s="226">
        <v>5.0000000000000001E-3</v>
      </c>
      <c r="AK324" s="382">
        <f t="shared" si="46"/>
        <v>9057.7964559803168</v>
      </c>
      <c r="AL324" s="226">
        <v>5.0000000000000001E-3</v>
      </c>
      <c r="AM324" s="382">
        <f t="shared" si="47"/>
        <v>9105.2683679843394</v>
      </c>
      <c r="AN324" s="165">
        <v>5.0000000000000001E-3</v>
      </c>
      <c r="AO324" s="382">
        <f t="shared" si="67"/>
        <v>9137.9539467412033</v>
      </c>
      <c r="AP324" s="165">
        <v>5.0000000000000001E-3</v>
      </c>
      <c r="AQ324" s="382">
        <f t="shared" si="48"/>
        <v>9364.9345641433229</v>
      </c>
      <c r="AR324" s="165">
        <v>5.0000000000000001E-3</v>
      </c>
      <c r="AS324" s="382">
        <f t="shared" si="68"/>
        <v>9206.2068596663157</v>
      </c>
      <c r="AT324" s="165">
        <v>5.0000000000000001E-3</v>
      </c>
      <c r="AU324" s="382">
        <f t="shared" si="49"/>
        <v>9218.1114375020916</v>
      </c>
      <c r="AV324" s="165">
        <v>5.0000000000000001E-3</v>
      </c>
      <c r="AW324" s="382">
        <f t="shared" si="69"/>
        <v>9498.1848849295657</v>
      </c>
      <c r="AX324" s="165">
        <v>5.0000000000000001E-3</v>
      </c>
      <c r="AY324" s="382">
        <f t="shared" si="50"/>
        <v>9454.1244171351609</v>
      </c>
      <c r="AZ324" s="165">
        <v>5.0000000000000001E-3</v>
      </c>
      <c r="BA324" s="382">
        <f t="shared" si="70"/>
        <v>9378.4264190238682</v>
      </c>
      <c r="BB324" s="165">
        <v>5.0000000000000001E-3</v>
      </c>
      <c r="BC324" s="382">
        <f t="shared" si="51"/>
        <v>9458.5839097847529</v>
      </c>
      <c r="BD324" s="165">
        <v>5.0000000000000001E-3</v>
      </c>
      <c r="BE324" s="382">
        <f t="shared" si="71"/>
        <v>10056.48788571602</v>
      </c>
      <c r="BF324" s="165">
        <v>5.0000000000000001E-3</v>
      </c>
      <c r="BG324" s="382">
        <f t="shared" si="52"/>
        <v>10323.942539532207</v>
      </c>
    </row>
    <row r="325" spans="1:59">
      <c r="A325" s="367"/>
      <c r="B325" s="166"/>
      <c r="C325" s="281"/>
      <c r="D325" s="226"/>
      <c r="E325" s="382">
        <f t="shared" si="60"/>
        <v>8424.7631318682779</v>
      </c>
      <c r="F325" s="165"/>
      <c r="G325" s="382">
        <f t="shared" si="61"/>
        <v>8403.1515009308187</v>
      </c>
      <c r="H325" s="165"/>
      <c r="I325" s="382">
        <f t="shared" si="62"/>
        <v>8428.0145917761693</v>
      </c>
      <c r="J325" s="165"/>
      <c r="K325" s="382">
        <f t="shared" si="63"/>
        <v>8429.6264724319244</v>
      </c>
      <c r="L325" s="165"/>
      <c r="M325" s="382">
        <f t="shared" si="64"/>
        <v>8601.0008886688101</v>
      </c>
      <c r="N325" s="226"/>
      <c r="O325" s="382">
        <f t="shared" si="54"/>
        <v>9024.3857352272717</v>
      </c>
      <c r="P325" s="226"/>
      <c r="Q325" s="382">
        <f t="shared" si="55"/>
        <v>8638.7967170128104</v>
      </c>
      <c r="R325" s="226"/>
      <c r="S325" s="382">
        <f t="shared" si="56"/>
        <v>8716.1543351644941</v>
      </c>
      <c r="T325" s="226"/>
      <c r="U325" s="382">
        <f t="shared" si="57"/>
        <v>8793.977141728461</v>
      </c>
      <c r="V325" s="226"/>
      <c r="W325" s="382">
        <f t="shared" si="58"/>
        <v>8813.8277097447408</v>
      </c>
      <c r="X325" s="226"/>
      <c r="Y325" s="382">
        <f t="shared" si="59"/>
        <v>8817.3239836976536</v>
      </c>
      <c r="Z325" s="165"/>
      <c r="AA325" s="382">
        <f t="shared" si="65"/>
        <v>8871.7999482924333</v>
      </c>
      <c r="AB325" s="165"/>
      <c r="AC325" s="382">
        <f t="shared" si="43"/>
        <v>8949.6227548563966</v>
      </c>
      <c r="AD325" s="165"/>
      <c r="AE325" s="382">
        <f t="shared" si="66"/>
        <v>8977.638965219423</v>
      </c>
      <c r="AF325" s="165"/>
      <c r="AG325" s="382">
        <f t="shared" si="44"/>
        <v>9285.3725774609484</v>
      </c>
      <c r="AH325" s="226"/>
      <c r="AI325" s="382">
        <f t="shared" si="45"/>
        <v>9045.6586166646375</v>
      </c>
      <c r="AJ325" s="226"/>
      <c r="AK325" s="382">
        <f t="shared" si="46"/>
        <v>9057.7964559803168</v>
      </c>
      <c r="AL325" s="226"/>
      <c r="AM325" s="382">
        <f t="shared" si="47"/>
        <v>9105.2683679843394</v>
      </c>
      <c r="AN325" s="165"/>
      <c r="AO325" s="382">
        <f t="shared" si="67"/>
        <v>9137.9539467412033</v>
      </c>
      <c r="AP325" s="165"/>
      <c r="AQ325" s="382">
        <f t="shared" si="48"/>
        <v>9364.9345641433229</v>
      </c>
      <c r="AR325" s="165"/>
      <c r="AS325" s="382">
        <f t="shared" si="68"/>
        <v>9206.2068596663157</v>
      </c>
      <c r="AT325" s="165"/>
      <c r="AU325" s="382">
        <f t="shared" si="49"/>
        <v>9218.1114375020916</v>
      </c>
      <c r="AV325" s="165"/>
      <c r="AW325" s="382">
        <f t="shared" si="69"/>
        <v>9498.1848849295657</v>
      </c>
      <c r="AX325" s="165"/>
      <c r="AY325" s="382">
        <f t="shared" si="50"/>
        <v>9454.1244171351609</v>
      </c>
      <c r="AZ325" s="165"/>
      <c r="BA325" s="382">
        <f t="shared" si="70"/>
        <v>9378.4264190238682</v>
      </c>
      <c r="BB325" s="165"/>
      <c r="BC325" s="382">
        <f t="shared" si="51"/>
        <v>9458.5839097847529</v>
      </c>
      <c r="BD325" s="165"/>
      <c r="BE325" s="382">
        <f t="shared" si="71"/>
        <v>10056.48788571602</v>
      </c>
      <c r="BF325" s="165"/>
      <c r="BG325" s="382">
        <f t="shared" si="52"/>
        <v>10323.942539532207</v>
      </c>
    </row>
    <row r="326" spans="1:59">
      <c r="A326" s="367"/>
      <c r="B326" s="166"/>
      <c r="C326" s="281"/>
      <c r="D326" s="226"/>
      <c r="E326" s="382">
        <f t="shared" si="60"/>
        <v>8424.7631318682779</v>
      </c>
      <c r="F326" s="165"/>
      <c r="G326" s="382">
        <f t="shared" si="61"/>
        <v>8403.1515009308187</v>
      </c>
      <c r="H326" s="165"/>
      <c r="I326" s="382">
        <f t="shared" si="62"/>
        <v>8428.0145917761693</v>
      </c>
      <c r="J326" s="165"/>
      <c r="K326" s="382">
        <f t="shared" si="63"/>
        <v>8429.6264724319244</v>
      </c>
      <c r="L326" s="165"/>
      <c r="M326" s="382">
        <f t="shared" si="64"/>
        <v>8601.0008886688101</v>
      </c>
      <c r="N326" s="226"/>
      <c r="O326" s="382">
        <f t="shared" si="54"/>
        <v>9024.3857352272717</v>
      </c>
      <c r="P326" s="226"/>
      <c r="Q326" s="382">
        <f t="shared" si="55"/>
        <v>8638.7967170128104</v>
      </c>
      <c r="R326" s="226"/>
      <c r="S326" s="382">
        <f t="shared" si="56"/>
        <v>8716.1543351644941</v>
      </c>
      <c r="T326" s="226"/>
      <c r="U326" s="382">
        <f t="shared" si="57"/>
        <v>8793.977141728461</v>
      </c>
      <c r="V326" s="226"/>
      <c r="W326" s="382">
        <f t="shared" si="58"/>
        <v>8813.8277097447408</v>
      </c>
      <c r="X326" s="226"/>
      <c r="Y326" s="382">
        <f t="shared" si="59"/>
        <v>8817.3239836976536</v>
      </c>
      <c r="Z326" s="165"/>
      <c r="AA326" s="382">
        <f t="shared" si="65"/>
        <v>8871.7999482924333</v>
      </c>
      <c r="AB326" s="165"/>
      <c r="AC326" s="382">
        <f t="shared" si="43"/>
        <v>8949.6227548563966</v>
      </c>
      <c r="AD326" s="165"/>
      <c r="AE326" s="382">
        <f t="shared" si="66"/>
        <v>8977.638965219423</v>
      </c>
      <c r="AF326" s="165"/>
      <c r="AG326" s="382">
        <f t="shared" si="44"/>
        <v>9285.3725774609484</v>
      </c>
      <c r="AH326" s="226"/>
      <c r="AI326" s="382">
        <f t="shared" si="45"/>
        <v>9045.6586166646375</v>
      </c>
      <c r="AJ326" s="226"/>
      <c r="AK326" s="382">
        <f t="shared" si="46"/>
        <v>9057.7964559803168</v>
      </c>
      <c r="AL326" s="226"/>
      <c r="AM326" s="382">
        <f t="shared" si="47"/>
        <v>9105.2683679843394</v>
      </c>
      <c r="AN326" s="165"/>
      <c r="AO326" s="382">
        <f t="shared" si="67"/>
        <v>9137.9539467412033</v>
      </c>
      <c r="AP326" s="165"/>
      <c r="AQ326" s="382">
        <f t="shared" si="48"/>
        <v>9364.9345641433229</v>
      </c>
      <c r="AR326" s="165"/>
      <c r="AS326" s="382">
        <f t="shared" si="68"/>
        <v>9206.2068596663157</v>
      </c>
      <c r="AT326" s="165"/>
      <c r="AU326" s="382">
        <f t="shared" si="49"/>
        <v>9218.1114375020916</v>
      </c>
      <c r="AV326" s="165"/>
      <c r="AW326" s="382">
        <f t="shared" si="69"/>
        <v>9498.1848849295657</v>
      </c>
      <c r="AX326" s="165"/>
      <c r="AY326" s="382">
        <f t="shared" si="50"/>
        <v>9454.1244171351609</v>
      </c>
      <c r="AZ326" s="165"/>
      <c r="BA326" s="382">
        <f t="shared" si="70"/>
        <v>9378.4264190238682</v>
      </c>
      <c r="BB326" s="165"/>
      <c r="BC326" s="382">
        <f t="shared" si="51"/>
        <v>9458.5839097847529</v>
      </c>
      <c r="BD326" s="165"/>
      <c r="BE326" s="382">
        <f t="shared" si="71"/>
        <v>10056.48788571602</v>
      </c>
      <c r="BF326" s="165"/>
      <c r="BG326" s="382">
        <f t="shared" si="52"/>
        <v>10323.942539532207</v>
      </c>
    </row>
    <row r="327" spans="1:59">
      <c r="A327" s="367"/>
      <c r="B327" s="166"/>
      <c r="C327" s="281"/>
      <c r="D327" s="226"/>
      <c r="E327" s="382">
        <f t="shared" si="60"/>
        <v>8424.7631318682779</v>
      </c>
      <c r="F327" s="165"/>
      <c r="G327" s="382">
        <f t="shared" si="61"/>
        <v>8403.1515009308187</v>
      </c>
      <c r="H327" s="165"/>
      <c r="I327" s="382">
        <f t="shared" si="62"/>
        <v>8428.0145917761693</v>
      </c>
      <c r="J327" s="165"/>
      <c r="K327" s="382">
        <f t="shared" si="63"/>
        <v>8429.6264724319244</v>
      </c>
      <c r="L327" s="165"/>
      <c r="M327" s="382">
        <f t="shared" si="64"/>
        <v>8601.0008886688101</v>
      </c>
      <c r="N327" s="226"/>
      <c r="O327" s="382">
        <f t="shared" si="54"/>
        <v>9024.3857352272717</v>
      </c>
      <c r="P327" s="226"/>
      <c r="Q327" s="382">
        <f t="shared" si="55"/>
        <v>8638.7967170128104</v>
      </c>
      <c r="R327" s="226"/>
      <c r="S327" s="382">
        <f t="shared" si="56"/>
        <v>8716.1543351644941</v>
      </c>
      <c r="T327" s="226"/>
      <c r="U327" s="382">
        <f t="shared" si="57"/>
        <v>8793.977141728461</v>
      </c>
      <c r="V327" s="226"/>
      <c r="W327" s="382">
        <f t="shared" si="58"/>
        <v>8813.8277097447408</v>
      </c>
      <c r="X327" s="226"/>
      <c r="Y327" s="382">
        <f t="shared" si="59"/>
        <v>8817.3239836976536</v>
      </c>
      <c r="Z327" s="165"/>
      <c r="AA327" s="382">
        <f t="shared" si="65"/>
        <v>8871.7999482924333</v>
      </c>
      <c r="AB327" s="165"/>
      <c r="AC327" s="382">
        <f t="shared" si="43"/>
        <v>8949.6227548563966</v>
      </c>
      <c r="AD327" s="165"/>
      <c r="AE327" s="382">
        <f t="shared" si="66"/>
        <v>8977.638965219423</v>
      </c>
      <c r="AF327" s="165"/>
      <c r="AG327" s="382">
        <f t="shared" si="44"/>
        <v>9285.3725774609484</v>
      </c>
      <c r="AH327" s="226"/>
      <c r="AI327" s="382">
        <f t="shared" si="45"/>
        <v>9045.6586166646375</v>
      </c>
      <c r="AJ327" s="226"/>
      <c r="AK327" s="382">
        <f t="shared" si="46"/>
        <v>9057.7964559803168</v>
      </c>
      <c r="AL327" s="226"/>
      <c r="AM327" s="382">
        <f t="shared" si="47"/>
        <v>9105.2683679843394</v>
      </c>
      <c r="AN327" s="165"/>
      <c r="AO327" s="382">
        <f t="shared" si="67"/>
        <v>9137.9539467412033</v>
      </c>
      <c r="AP327" s="165"/>
      <c r="AQ327" s="382">
        <f t="shared" si="48"/>
        <v>9364.9345641433229</v>
      </c>
      <c r="AR327" s="165"/>
      <c r="AS327" s="382">
        <f t="shared" si="68"/>
        <v>9206.2068596663157</v>
      </c>
      <c r="AT327" s="165"/>
      <c r="AU327" s="382">
        <f t="shared" si="49"/>
        <v>9218.1114375020916</v>
      </c>
      <c r="AV327" s="165"/>
      <c r="AW327" s="382">
        <f t="shared" si="69"/>
        <v>9498.1848849295657</v>
      </c>
      <c r="AX327" s="165"/>
      <c r="AY327" s="382">
        <f t="shared" si="50"/>
        <v>9454.1244171351609</v>
      </c>
      <c r="AZ327" s="165"/>
      <c r="BA327" s="382">
        <f t="shared" si="70"/>
        <v>9378.4264190238682</v>
      </c>
      <c r="BB327" s="165"/>
      <c r="BC327" s="382">
        <f t="shared" si="51"/>
        <v>9458.5839097847529</v>
      </c>
      <c r="BD327" s="165"/>
      <c r="BE327" s="382">
        <f t="shared" si="71"/>
        <v>10056.48788571602</v>
      </c>
      <c r="BF327" s="165"/>
      <c r="BG327" s="382">
        <f t="shared" si="52"/>
        <v>10323.942539532207</v>
      </c>
    </row>
    <row r="328" spans="1:59">
      <c r="A328" s="367"/>
      <c r="B328" s="166"/>
      <c r="C328" s="281"/>
      <c r="D328" s="226"/>
      <c r="E328" s="382">
        <f t="shared" si="60"/>
        <v>8424.7631318682779</v>
      </c>
      <c r="F328" s="165"/>
      <c r="G328" s="382">
        <f t="shared" si="61"/>
        <v>8403.1515009308187</v>
      </c>
      <c r="H328" s="165"/>
      <c r="I328" s="382">
        <f t="shared" si="62"/>
        <v>8428.0145917761693</v>
      </c>
      <c r="J328" s="165"/>
      <c r="K328" s="382">
        <f t="shared" si="63"/>
        <v>8429.6264724319244</v>
      </c>
      <c r="L328" s="165"/>
      <c r="M328" s="382">
        <f t="shared" si="64"/>
        <v>8601.0008886688101</v>
      </c>
      <c r="N328" s="226"/>
      <c r="O328" s="382">
        <f t="shared" si="54"/>
        <v>9024.3857352272717</v>
      </c>
      <c r="P328" s="226"/>
      <c r="Q328" s="382">
        <f t="shared" si="55"/>
        <v>8638.7967170128104</v>
      </c>
      <c r="R328" s="226"/>
      <c r="S328" s="382">
        <f t="shared" si="56"/>
        <v>8716.1543351644941</v>
      </c>
      <c r="T328" s="226"/>
      <c r="U328" s="382">
        <f t="shared" si="57"/>
        <v>8793.977141728461</v>
      </c>
      <c r="V328" s="226"/>
      <c r="W328" s="382">
        <f t="shared" si="58"/>
        <v>8813.8277097447408</v>
      </c>
      <c r="X328" s="226"/>
      <c r="Y328" s="382">
        <f t="shared" si="59"/>
        <v>8817.3239836976536</v>
      </c>
      <c r="Z328" s="165"/>
      <c r="AA328" s="382">
        <f t="shared" si="65"/>
        <v>8871.7999482924333</v>
      </c>
      <c r="AB328" s="165"/>
      <c r="AC328" s="382">
        <f t="shared" si="43"/>
        <v>8949.6227548563966</v>
      </c>
      <c r="AD328" s="165"/>
      <c r="AE328" s="382">
        <f t="shared" si="66"/>
        <v>8977.638965219423</v>
      </c>
      <c r="AF328" s="165"/>
      <c r="AG328" s="382">
        <f t="shared" si="44"/>
        <v>9285.3725774609484</v>
      </c>
      <c r="AH328" s="226"/>
      <c r="AI328" s="382">
        <f t="shared" si="45"/>
        <v>9045.6586166646375</v>
      </c>
      <c r="AJ328" s="226"/>
      <c r="AK328" s="382">
        <f t="shared" si="46"/>
        <v>9057.7964559803168</v>
      </c>
      <c r="AL328" s="226"/>
      <c r="AM328" s="382">
        <f t="shared" si="47"/>
        <v>9105.2683679843394</v>
      </c>
      <c r="AN328" s="165"/>
      <c r="AO328" s="382">
        <f t="shared" si="67"/>
        <v>9137.9539467412033</v>
      </c>
      <c r="AP328" s="165"/>
      <c r="AQ328" s="382">
        <f t="shared" si="48"/>
        <v>9364.9345641433229</v>
      </c>
      <c r="AR328" s="165"/>
      <c r="AS328" s="382">
        <f t="shared" si="68"/>
        <v>9206.2068596663157</v>
      </c>
      <c r="AT328" s="165"/>
      <c r="AU328" s="382">
        <f t="shared" si="49"/>
        <v>9218.1114375020916</v>
      </c>
      <c r="AV328" s="165"/>
      <c r="AW328" s="382">
        <f t="shared" si="69"/>
        <v>9498.1848849295657</v>
      </c>
      <c r="AX328" s="165"/>
      <c r="AY328" s="382">
        <f t="shared" si="50"/>
        <v>9454.1244171351609</v>
      </c>
      <c r="AZ328" s="165"/>
      <c r="BA328" s="382">
        <f t="shared" si="70"/>
        <v>9378.4264190238682</v>
      </c>
      <c r="BB328" s="165"/>
      <c r="BC328" s="382">
        <f t="shared" si="51"/>
        <v>9458.5839097847529</v>
      </c>
      <c r="BD328" s="165"/>
      <c r="BE328" s="382">
        <f t="shared" si="71"/>
        <v>10056.48788571602</v>
      </c>
      <c r="BF328" s="165"/>
      <c r="BG328" s="382">
        <f t="shared" si="52"/>
        <v>10323.942539532207</v>
      </c>
    </row>
    <row r="329" spans="1:59">
      <c r="A329" s="168" t="s">
        <v>13</v>
      </c>
      <c r="B329" s="169"/>
      <c r="C329" s="281">
        <f>C319+(B329*C319)</f>
        <v>1.3779511215180718</v>
      </c>
      <c r="D329" s="170">
        <f>SUM(D296:D328)</f>
        <v>0.40519999999999995</v>
      </c>
      <c r="E329" s="382"/>
      <c r="F329" s="170">
        <f>SUM(F296:F328)</f>
        <v>0.3952</v>
      </c>
      <c r="G329" s="382"/>
      <c r="H329" s="170">
        <f>SUM(H296:H328)</f>
        <v>0.3952</v>
      </c>
      <c r="I329" s="382"/>
      <c r="J329" s="170">
        <f>SUM(J296:J328)</f>
        <v>0.3952</v>
      </c>
      <c r="K329" s="382"/>
      <c r="L329" s="170">
        <f>SUM(L296:L328)</f>
        <v>0.3952</v>
      </c>
      <c r="M329" s="382"/>
      <c r="N329" s="170">
        <f>SUM(N296:N328)</f>
        <v>0.44520000000000004</v>
      </c>
      <c r="O329" s="382"/>
      <c r="P329" s="170">
        <f>SUM(P296:P328)</f>
        <v>0.3952</v>
      </c>
      <c r="Q329" s="382"/>
      <c r="R329" s="170">
        <f>SUM(R296:R328)</f>
        <v>0.3952</v>
      </c>
      <c r="S329" s="382"/>
      <c r="T329" s="170">
        <f>SUM(T296:T328)</f>
        <v>0.3952</v>
      </c>
      <c r="U329" s="382"/>
      <c r="V329" s="170">
        <f>SUM(V296:V328)</f>
        <v>0.3952</v>
      </c>
      <c r="W329" s="382"/>
      <c r="X329" s="170">
        <f>SUM(X296:X328)</f>
        <v>0.3952</v>
      </c>
      <c r="Y329" s="382"/>
      <c r="Z329" s="170">
        <f>SUM(Z296:Z328)</f>
        <v>0.3952</v>
      </c>
      <c r="AA329" s="382"/>
      <c r="AB329" s="170">
        <f>SUM(AB296:AB328)</f>
        <v>0.3952</v>
      </c>
      <c r="AC329" s="382"/>
      <c r="AD329" s="170">
        <f>SUM(AD296:AD328)</f>
        <v>0.3952</v>
      </c>
      <c r="AE329" s="382"/>
      <c r="AF329" s="170">
        <f>SUM(AF296:AF328)</f>
        <v>0.42520000000000002</v>
      </c>
      <c r="AG329" s="382"/>
      <c r="AH329" s="170">
        <f>SUM(AH296:AH328)</f>
        <v>0.3952</v>
      </c>
      <c r="AI329" s="382"/>
      <c r="AJ329" s="170">
        <f>SUM(AJ296:AJ328)</f>
        <v>0.3952</v>
      </c>
      <c r="AK329" s="382"/>
      <c r="AL329" s="170">
        <f>SUM(AL296:AL328)</f>
        <v>0.3952</v>
      </c>
      <c r="AM329" s="382"/>
      <c r="AN329" s="170">
        <f>SUM(AN296:AN328)</f>
        <v>0.3952</v>
      </c>
      <c r="AO329" s="382"/>
      <c r="AP329" s="170">
        <f>SUM(AP296:AP328)</f>
        <v>0.41520000000000001</v>
      </c>
      <c r="AQ329" s="382"/>
      <c r="AR329" s="170">
        <f>SUM(AR296:AR328)</f>
        <v>0.3952</v>
      </c>
      <c r="AS329" s="382"/>
      <c r="AT329" s="170">
        <f>SUM(AT296:AT328)</f>
        <v>0.3952</v>
      </c>
      <c r="AU329" s="382"/>
      <c r="AV329" s="170">
        <f>SUM(AV296:AV328)</f>
        <v>0.41679999999999995</v>
      </c>
      <c r="AW329" s="382"/>
      <c r="AX329" s="170">
        <f>SUM(AX296:AX328)</f>
        <v>0.4052</v>
      </c>
      <c r="AY329" s="382"/>
      <c r="AZ329" s="170">
        <f>SUM(AZ296:AZ328)</f>
        <v>0.3952</v>
      </c>
      <c r="BA329" s="382"/>
      <c r="BB329" s="170">
        <f>SUM(BB296:BB328)</f>
        <v>0.3952</v>
      </c>
      <c r="BC329" s="382"/>
      <c r="BD329" s="170">
        <f>SUM(BD296:BD328)</f>
        <v>0.3952</v>
      </c>
      <c r="BE329" s="382"/>
      <c r="BF329" s="170">
        <f>SUM(BF296:BF328)</f>
        <v>0.3952</v>
      </c>
      <c r="BG329" s="382"/>
    </row>
    <row r="330" spans="1:59">
      <c r="Z330" s="280"/>
      <c r="AA330" s="280"/>
      <c r="AB330" s="83"/>
    </row>
    <row r="331" spans="1:59" ht="15.95">
      <c r="M331" s="283"/>
      <c r="Z331" s="280"/>
      <c r="AA331" s="280"/>
      <c r="AB331" s="83"/>
    </row>
    <row r="332" spans="1:59">
      <c r="M332" s="197"/>
      <c r="N332" s="197"/>
      <c r="Z332" s="280"/>
      <c r="AA332" s="280"/>
      <c r="AB332" s="83"/>
    </row>
    <row r="333" spans="1:59">
      <c r="Z333" s="280"/>
      <c r="AA333" s="280"/>
      <c r="AB333" s="83"/>
    </row>
    <row r="334" spans="1:59">
      <c r="N334" s="282"/>
      <c r="Z334" s="280"/>
      <c r="AA334" s="280"/>
      <c r="AB334" s="83"/>
    </row>
    <row r="335" spans="1:59">
      <c r="Z335" s="280"/>
      <c r="AA335" s="280"/>
      <c r="AB335" s="83"/>
    </row>
    <row r="336" spans="1:59">
      <c r="Z336" s="280"/>
      <c r="AA336" s="280"/>
      <c r="AB336" s="83"/>
    </row>
    <row r="337" spans="26:28">
      <c r="Z337" s="280"/>
      <c r="AA337" s="280"/>
      <c r="AB337" s="83"/>
    </row>
    <row r="338" spans="26:28">
      <c r="Z338" s="280"/>
      <c r="AA338" s="280"/>
      <c r="AB338" s="83"/>
    </row>
    <row r="339" spans="26:28">
      <c r="Z339" s="280"/>
      <c r="AA339" s="280"/>
      <c r="AB339" s="83"/>
    </row>
    <row r="340" spans="26:28">
      <c r="Z340" s="280"/>
      <c r="AA340" s="280"/>
      <c r="AB340" s="83"/>
    </row>
    <row r="341" spans="26:28">
      <c r="Z341" s="280"/>
      <c r="AA341" s="280"/>
      <c r="AB341" s="83"/>
    </row>
    <row r="342" spans="26:28">
      <c r="Z342" s="280"/>
      <c r="AA342" s="280"/>
      <c r="AB342" s="83"/>
    </row>
    <row r="343" spans="26:28">
      <c r="Z343" s="280"/>
      <c r="AA343" s="280"/>
      <c r="AB343" s="83"/>
    </row>
    <row r="344" spans="26:28">
      <c r="Z344" s="280"/>
      <c r="AA344" s="280"/>
      <c r="AB344" s="83"/>
    </row>
    <row r="345" spans="26:28">
      <c r="Z345" s="280"/>
      <c r="AA345" s="280"/>
      <c r="AB345" s="83"/>
    </row>
    <row r="346" spans="26:28">
      <c r="Z346" s="280"/>
      <c r="AA346" s="280"/>
      <c r="AB346" s="83"/>
    </row>
    <row r="347" spans="26:28">
      <c r="Z347" s="280"/>
      <c r="AA347" s="280"/>
      <c r="AB347" s="83"/>
    </row>
    <row r="348" spans="26:28">
      <c r="Z348" s="280"/>
      <c r="AA348" s="280"/>
      <c r="AB348" s="83"/>
    </row>
    <row r="349" spans="26:28">
      <c r="Z349" s="280"/>
      <c r="AA349" s="280"/>
      <c r="AB349" s="83"/>
    </row>
    <row r="350" spans="26:28">
      <c r="Z350" s="280"/>
      <c r="AA350" s="280"/>
      <c r="AB350" s="83"/>
    </row>
    <row r="351" spans="26:28">
      <c r="Z351" s="280"/>
      <c r="AA351" s="280"/>
      <c r="AB351" s="83"/>
    </row>
    <row r="352" spans="26:28">
      <c r="Z352" s="280"/>
      <c r="AA352" s="280"/>
      <c r="AB352" s="83"/>
    </row>
    <row r="353" spans="26:28">
      <c r="Z353" s="280"/>
      <c r="AA353" s="280"/>
      <c r="AB353" s="83"/>
    </row>
    <row r="354" spans="26:28">
      <c r="Z354" s="280"/>
      <c r="AA354" s="280"/>
      <c r="AB354" s="83"/>
    </row>
    <row r="355" spans="26:28">
      <c r="Z355" s="280"/>
      <c r="AA355" s="280"/>
      <c r="AB355" s="83"/>
    </row>
    <row r="356" spans="26:28">
      <c r="Z356" s="280"/>
      <c r="AA356" s="280"/>
      <c r="AB356" s="83"/>
    </row>
    <row r="357" spans="26:28">
      <c r="Z357" s="280"/>
      <c r="AA357" s="280"/>
      <c r="AB357" s="83"/>
    </row>
    <row r="358" spans="26:28">
      <c r="Z358" s="280"/>
      <c r="AA358" s="280"/>
      <c r="AB358" s="83"/>
    </row>
    <row r="359" spans="26:28">
      <c r="Z359" s="280"/>
      <c r="AA359" s="280"/>
      <c r="AB359" s="83"/>
    </row>
    <row r="360" spans="26:28">
      <c r="Z360" s="280"/>
      <c r="AA360" s="280"/>
      <c r="AB360" s="83"/>
    </row>
    <row r="361" spans="26:28">
      <c r="Z361" s="280"/>
      <c r="AA361" s="280"/>
      <c r="AB361" s="83"/>
    </row>
    <row r="362" spans="26:28">
      <c r="Z362" s="280"/>
      <c r="AA362" s="280"/>
      <c r="AB362" s="83"/>
    </row>
    <row r="363" spans="26:28">
      <c r="Z363" s="280"/>
      <c r="AA363" s="280"/>
      <c r="AB363" s="83"/>
    </row>
    <row r="364" spans="26:28">
      <c r="Z364" s="280"/>
      <c r="AA364" s="280"/>
      <c r="AB364" s="83"/>
    </row>
    <row r="365" spans="26:28">
      <c r="Z365" s="280"/>
      <c r="AA365" s="280"/>
      <c r="AB365" s="83"/>
    </row>
    <row r="366" spans="26:28">
      <c r="Z366" s="280"/>
      <c r="AA366" s="280"/>
      <c r="AB366" s="83"/>
    </row>
    <row r="367" spans="26:28">
      <c r="Z367" s="280"/>
      <c r="AA367" s="280"/>
      <c r="AB367" s="83"/>
    </row>
    <row r="368" spans="26:28">
      <c r="Z368" s="280"/>
      <c r="AA368" s="280"/>
      <c r="AB368" s="83"/>
    </row>
    <row r="369" spans="26:28">
      <c r="Z369" s="280"/>
      <c r="AA369" s="280"/>
      <c r="AB369" s="83"/>
    </row>
    <row r="370" spans="26:28">
      <c r="Z370" s="280"/>
      <c r="AA370" s="280"/>
      <c r="AB370" s="83"/>
    </row>
    <row r="371" spans="26:28">
      <c r="Z371" s="280"/>
      <c r="AA371" s="280"/>
      <c r="AB371" s="83"/>
    </row>
    <row r="372" spans="26:28">
      <c r="Z372" s="280"/>
      <c r="AA372" s="280"/>
      <c r="AB372" s="83"/>
    </row>
    <row r="373" spans="26:28">
      <c r="Z373" s="280"/>
      <c r="AA373" s="280"/>
      <c r="AB373" s="83"/>
    </row>
    <row r="374" spans="26:28">
      <c r="Z374" s="280"/>
      <c r="AA374" s="280"/>
      <c r="AB374" s="83"/>
    </row>
    <row r="375" spans="26:28">
      <c r="Z375" s="280"/>
      <c r="AA375" s="280"/>
      <c r="AB375" s="83"/>
    </row>
    <row r="376" spans="26:28">
      <c r="Z376" s="280"/>
      <c r="AA376" s="280"/>
      <c r="AB376" s="83"/>
    </row>
    <row r="377" spans="26:28">
      <c r="Z377" s="280"/>
      <c r="AA377" s="280"/>
      <c r="AB377" s="83"/>
    </row>
    <row r="378" spans="26:28">
      <c r="Z378" s="280"/>
      <c r="AA378" s="280"/>
      <c r="AB378" s="83"/>
    </row>
    <row r="379" spans="26:28">
      <c r="Z379" s="280"/>
      <c r="AA379" s="280"/>
      <c r="AB379" s="83"/>
    </row>
    <row r="380" spans="26:28">
      <c r="Z380" s="280"/>
      <c r="AA380" s="280"/>
      <c r="AB380" s="83"/>
    </row>
    <row r="381" spans="26:28">
      <c r="Z381" s="280"/>
      <c r="AA381" s="280"/>
      <c r="AB381" s="83"/>
    </row>
    <row r="382" spans="26:28">
      <c r="Z382" s="280"/>
      <c r="AA382" s="280"/>
      <c r="AB382" s="83"/>
    </row>
    <row r="383" spans="26:28">
      <c r="Z383" s="280"/>
      <c r="AA383" s="280"/>
      <c r="AB383" s="83"/>
    </row>
    <row r="384" spans="26:28">
      <c r="Z384" s="280"/>
      <c r="AA384" s="280"/>
      <c r="AB384" s="83"/>
    </row>
    <row r="385" spans="26:28">
      <c r="Z385" s="280"/>
      <c r="AA385" s="280"/>
      <c r="AB385" s="83"/>
    </row>
    <row r="386" spans="26:28">
      <c r="Z386" s="280"/>
      <c r="AA386" s="280"/>
      <c r="AB386" s="83"/>
    </row>
    <row r="387" spans="26:28">
      <c r="Z387" s="280"/>
      <c r="AA387" s="280"/>
      <c r="AB387" s="83"/>
    </row>
    <row r="388" spans="26:28">
      <c r="Z388" s="280"/>
      <c r="AA388" s="280"/>
      <c r="AB388" s="83"/>
    </row>
    <row r="389" spans="26:28">
      <c r="Z389" s="280"/>
      <c r="AA389" s="280"/>
      <c r="AB389" s="83"/>
    </row>
    <row r="390" spans="26:28">
      <c r="Z390" s="280"/>
      <c r="AA390" s="280"/>
      <c r="AB390" s="83"/>
    </row>
    <row r="391" spans="26:28">
      <c r="Z391" s="280"/>
      <c r="AA391" s="280"/>
      <c r="AB391" s="83"/>
    </row>
    <row r="392" spans="26:28">
      <c r="Z392" s="280"/>
      <c r="AA392" s="280"/>
      <c r="AB392" s="83"/>
    </row>
    <row r="393" spans="26:28">
      <c r="Z393" s="280"/>
      <c r="AA393" s="280"/>
      <c r="AB393" s="83"/>
    </row>
    <row r="394" spans="26:28">
      <c r="Z394" s="280"/>
      <c r="AA394" s="280"/>
      <c r="AB394" s="83"/>
    </row>
    <row r="395" spans="26:28">
      <c r="Z395" s="280"/>
      <c r="AA395" s="280"/>
      <c r="AB395" s="83"/>
    </row>
    <row r="396" spans="26:28">
      <c r="Z396" s="280"/>
      <c r="AA396" s="280"/>
      <c r="AB396" s="83"/>
    </row>
    <row r="397" spans="26:28">
      <c r="Z397" s="280"/>
      <c r="AA397" s="280"/>
      <c r="AB397" s="83"/>
    </row>
    <row r="398" spans="26:28">
      <c r="Z398" s="280"/>
      <c r="AA398" s="280"/>
      <c r="AB398" s="83"/>
    </row>
    <row r="399" spans="26:28">
      <c r="Z399" s="280"/>
      <c r="AA399" s="280"/>
      <c r="AB399" s="83"/>
    </row>
    <row r="400" spans="26:28">
      <c r="Z400" s="280"/>
      <c r="AA400" s="280"/>
      <c r="AB400" s="83"/>
    </row>
    <row r="401" spans="26:28">
      <c r="Z401" s="280"/>
      <c r="AA401" s="280"/>
      <c r="AB401" s="83"/>
    </row>
    <row r="402" spans="26:28">
      <c r="Z402" s="280"/>
      <c r="AA402" s="280"/>
      <c r="AB402" s="83"/>
    </row>
    <row r="403" spans="26:28">
      <c r="Z403" s="280"/>
      <c r="AA403" s="280"/>
      <c r="AB403" s="83"/>
    </row>
    <row r="404" spans="26:28">
      <c r="Z404" s="280"/>
      <c r="AA404" s="280"/>
      <c r="AB404" s="83"/>
    </row>
    <row r="405" spans="26:28">
      <c r="Z405" s="280"/>
      <c r="AA405" s="280"/>
      <c r="AB405" s="83"/>
    </row>
    <row r="406" spans="26:28">
      <c r="Z406" s="280"/>
      <c r="AA406" s="280"/>
      <c r="AB406" s="83"/>
    </row>
    <row r="407" spans="26:28">
      <c r="Z407" s="280"/>
      <c r="AA407" s="280"/>
      <c r="AB407" s="83"/>
    </row>
    <row r="408" spans="26:28">
      <c r="Z408" s="280"/>
      <c r="AA408" s="280"/>
      <c r="AB408" s="83"/>
    </row>
    <row r="409" spans="26:28">
      <c r="Z409" s="280"/>
      <c r="AA409" s="280"/>
      <c r="AB409" s="83"/>
    </row>
    <row r="410" spans="26:28">
      <c r="Z410" s="280"/>
      <c r="AA410" s="280"/>
      <c r="AB410" s="83"/>
    </row>
    <row r="411" spans="26:28">
      <c r="Z411" s="280"/>
      <c r="AA411" s="280"/>
      <c r="AB411" s="83"/>
    </row>
    <row r="412" spans="26:28">
      <c r="Z412" s="280"/>
      <c r="AA412" s="280"/>
      <c r="AB412" s="83"/>
    </row>
    <row r="413" spans="26:28">
      <c r="Z413" s="280"/>
      <c r="AA413" s="280"/>
      <c r="AB413" s="83"/>
    </row>
    <row r="414" spans="26:28">
      <c r="Z414" s="280"/>
      <c r="AA414" s="280"/>
      <c r="AB414" s="83"/>
    </row>
    <row r="415" spans="26:28">
      <c r="Z415" s="280"/>
      <c r="AA415" s="280"/>
      <c r="AB415" s="83"/>
    </row>
    <row r="416" spans="26:28">
      <c r="Z416" s="280"/>
      <c r="AA416" s="280"/>
      <c r="AB416" s="83"/>
    </row>
    <row r="417" spans="26:28">
      <c r="Z417" s="280"/>
      <c r="AA417" s="280"/>
      <c r="AB417" s="83"/>
    </row>
    <row r="418" spans="26:28">
      <c r="Z418" s="280"/>
      <c r="AA418" s="280"/>
      <c r="AB418" s="83"/>
    </row>
    <row r="419" spans="26:28">
      <c r="Z419" s="280"/>
      <c r="AA419" s="280"/>
      <c r="AB419" s="83"/>
    </row>
    <row r="420" spans="26:28">
      <c r="Z420" s="280"/>
      <c r="AA420" s="280"/>
      <c r="AB420" s="83"/>
    </row>
    <row r="421" spans="26:28">
      <c r="Z421" s="280"/>
      <c r="AA421" s="280"/>
      <c r="AB421" s="83"/>
    </row>
    <row r="422" spans="26:28">
      <c r="Z422" s="280"/>
      <c r="AA422" s="280"/>
      <c r="AB422" s="83"/>
    </row>
    <row r="423" spans="26:28">
      <c r="Z423" s="280"/>
      <c r="AA423" s="280"/>
      <c r="AB423" s="83"/>
    </row>
    <row r="424" spans="26:28">
      <c r="Z424" s="280"/>
      <c r="AA424" s="280"/>
      <c r="AB424" s="83"/>
    </row>
    <row r="425" spans="26:28">
      <c r="Z425" s="280"/>
      <c r="AA425" s="280"/>
      <c r="AB425" s="83"/>
    </row>
    <row r="426" spans="26:28">
      <c r="Z426" s="280"/>
      <c r="AA426" s="280"/>
      <c r="AB426" s="83"/>
    </row>
    <row r="427" spans="26:28">
      <c r="Z427" s="280"/>
      <c r="AA427" s="280"/>
      <c r="AB427" s="83"/>
    </row>
    <row r="428" spans="26:28">
      <c r="Z428" s="280"/>
      <c r="AA428" s="280"/>
      <c r="AB428" s="83"/>
    </row>
    <row r="429" spans="26:28">
      <c r="Z429" s="280"/>
      <c r="AA429" s="280"/>
      <c r="AB429" s="83"/>
    </row>
    <row r="430" spans="26:28">
      <c r="Z430" s="280"/>
      <c r="AA430" s="280"/>
      <c r="AB430" s="83"/>
    </row>
    <row r="431" spans="26:28">
      <c r="Z431" s="280"/>
      <c r="AA431" s="280"/>
      <c r="AB431" s="83"/>
    </row>
    <row r="432" spans="26:28">
      <c r="Z432" s="280"/>
      <c r="AA432" s="280"/>
      <c r="AB432" s="83"/>
    </row>
    <row r="433" spans="26:28">
      <c r="Z433" s="280"/>
      <c r="AA433" s="280"/>
      <c r="AB433" s="83"/>
    </row>
    <row r="434" spans="26:28">
      <c r="Z434" s="280"/>
      <c r="AA434" s="280"/>
      <c r="AB434" s="83"/>
    </row>
    <row r="435" spans="26:28">
      <c r="Z435" s="280"/>
      <c r="AA435" s="280"/>
      <c r="AB435" s="83"/>
    </row>
    <row r="436" spans="26:28">
      <c r="Z436" s="280"/>
      <c r="AA436" s="280"/>
      <c r="AB436" s="83"/>
    </row>
    <row r="437" spans="26:28">
      <c r="Z437" s="280"/>
      <c r="AA437" s="280"/>
      <c r="AB437" s="83"/>
    </row>
    <row r="438" spans="26:28">
      <c r="Z438" s="280"/>
      <c r="AA438" s="280"/>
      <c r="AB438" s="83"/>
    </row>
    <row r="439" spans="26:28">
      <c r="Z439" s="280"/>
      <c r="AA439" s="280"/>
      <c r="AB439" s="83"/>
    </row>
    <row r="440" spans="26:28">
      <c r="Z440" s="280"/>
      <c r="AA440" s="280"/>
      <c r="AB440" s="83"/>
    </row>
    <row r="441" spans="26:28">
      <c r="Z441" s="280"/>
      <c r="AA441" s="280"/>
      <c r="AB441" s="83"/>
    </row>
    <row r="442" spans="26:28">
      <c r="Z442" s="280"/>
      <c r="AA442" s="280"/>
      <c r="AB442" s="83"/>
    </row>
    <row r="443" spans="26:28">
      <c r="Z443" s="280"/>
      <c r="AA443" s="280"/>
      <c r="AB443" s="83"/>
    </row>
    <row r="444" spans="26:28">
      <c r="Z444" s="280"/>
      <c r="AA444" s="280"/>
      <c r="AB444" s="83"/>
    </row>
    <row r="445" spans="26:28">
      <c r="Z445" s="280"/>
      <c r="AA445" s="280"/>
      <c r="AB445" s="83"/>
    </row>
    <row r="446" spans="26:28">
      <c r="Z446" s="280"/>
      <c r="AA446" s="280"/>
      <c r="AB446" s="83"/>
    </row>
    <row r="447" spans="26:28">
      <c r="Z447" s="280"/>
      <c r="AA447" s="280"/>
      <c r="AB447" s="83"/>
    </row>
    <row r="448" spans="26:28">
      <c r="Z448" s="280"/>
      <c r="AA448" s="280"/>
      <c r="AB448" s="83"/>
    </row>
    <row r="449" spans="26:28">
      <c r="Z449" s="280"/>
      <c r="AA449" s="280"/>
      <c r="AB449" s="83"/>
    </row>
    <row r="450" spans="26:28">
      <c r="Z450" s="280"/>
      <c r="AA450" s="280"/>
      <c r="AB450" s="83"/>
    </row>
    <row r="451" spans="26:28">
      <c r="Z451" s="280"/>
      <c r="AA451" s="280"/>
      <c r="AB451" s="83"/>
    </row>
    <row r="452" spans="26:28">
      <c r="Z452" s="280"/>
      <c r="AA452" s="280"/>
      <c r="AB452" s="83"/>
    </row>
    <row r="453" spans="26:28">
      <c r="Z453" s="280"/>
      <c r="AA453" s="280"/>
      <c r="AB453" s="83"/>
    </row>
    <row r="454" spans="26:28">
      <c r="Z454" s="280"/>
      <c r="AA454" s="280"/>
      <c r="AB454" s="83"/>
    </row>
    <row r="455" spans="26:28">
      <c r="Z455" s="280"/>
      <c r="AA455" s="280"/>
      <c r="AB455" s="83"/>
    </row>
    <row r="456" spans="26:28">
      <c r="Z456" s="280"/>
      <c r="AA456" s="280"/>
      <c r="AB456" s="83"/>
    </row>
    <row r="457" spans="26:28">
      <c r="Z457" s="280"/>
      <c r="AA457" s="280"/>
      <c r="AB457" s="83"/>
    </row>
    <row r="458" spans="26:28">
      <c r="Z458" s="280"/>
      <c r="AA458" s="280"/>
      <c r="AB458" s="83"/>
    </row>
    <row r="459" spans="26:28">
      <c r="Z459" s="280"/>
      <c r="AA459" s="280"/>
      <c r="AB459" s="83"/>
    </row>
    <row r="460" spans="26:28">
      <c r="Z460" s="280"/>
      <c r="AA460" s="280"/>
      <c r="AB460" s="83"/>
    </row>
    <row r="461" spans="26:28">
      <c r="Z461" s="280"/>
      <c r="AA461" s="280"/>
      <c r="AB461" s="83"/>
    </row>
    <row r="462" spans="26:28">
      <c r="Z462" s="280"/>
      <c r="AA462" s="280"/>
      <c r="AB462" s="83"/>
    </row>
    <row r="463" spans="26:28">
      <c r="Z463" s="280"/>
      <c r="AA463" s="280"/>
      <c r="AB463" s="83"/>
    </row>
    <row r="464" spans="26:28">
      <c r="Z464" s="280"/>
      <c r="AA464" s="280"/>
      <c r="AB464" s="83"/>
    </row>
    <row r="465" spans="26:28">
      <c r="Z465" s="280"/>
      <c r="AA465" s="280"/>
      <c r="AB465" s="83"/>
    </row>
    <row r="466" spans="26:28">
      <c r="Z466" s="280"/>
      <c r="AA466" s="280"/>
      <c r="AB466" s="83"/>
    </row>
    <row r="467" spans="26:28">
      <c r="Z467" s="280"/>
      <c r="AA467" s="280"/>
      <c r="AB467" s="83"/>
    </row>
    <row r="468" spans="26:28">
      <c r="Z468" s="280"/>
      <c r="AA468" s="280"/>
      <c r="AB468" s="83"/>
    </row>
    <row r="469" spans="26:28">
      <c r="Z469" s="280"/>
      <c r="AA469" s="280"/>
      <c r="AB469" s="83"/>
    </row>
    <row r="470" spans="26:28">
      <c r="Z470" s="280"/>
      <c r="AA470" s="280"/>
      <c r="AB470" s="83"/>
    </row>
    <row r="471" spans="26:28">
      <c r="Z471" s="280"/>
      <c r="AA471" s="280"/>
      <c r="AB471" s="83"/>
    </row>
    <row r="472" spans="26:28">
      <c r="Z472" s="280"/>
      <c r="AA472" s="280"/>
      <c r="AB472" s="83"/>
    </row>
    <row r="473" spans="26:28">
      <c r="Z473" s="280"/>
      <c r="AA473" s="280"/>
      <c r="AB473" s="83"/>
    </row>
    <row r="474" spans="26:28">
      <c r="Z474" s="280"/>
      <c r="AA474" s="280"/>
      <c r="AB474" s="83"/>
    </row>
    <row r="475" spans="26:28">
      <c r="Z475" s="280"/>
      <c r="AA475" s="280"/>
      <c r="AB475" s="83"/>
    </row>
    <row r="476" spans="26:28">
      <c r="Z476" s="280"/>
      <c r="AA476" s="280"/>
      <c r="AB476" s="83"/>
    </row>
    <row r="477" spans="26:28">
      <c r="Z477" s="280"/>
      <c r="AA477" s="280"/>
      <c r="AB477" s="83"/>
    </row>
    <row r="478" spans="26:28">
      <c r="Z478" s="280"/>
      <c r="AA478" s="280"/>
      <c r="AB478" s="83"/>
    </row>
    <row r="479" spans="26:28">
      <c r="Z479" s="280"/>
      <c r="AA479" s="280"/>
      <c r="AB479" s="83"/>
    </row>
    <row r="480" spans="26:28">
      <c r="Z480" s="280"/>
      <c r="AA480" s="280"/>
      <c r="AB480" s="83"/>
    </row>
    <row r="481" spans="26:28">
      <c r="Z481" s="280"/>
      <c r="AA481" s="280"/>
      <c r="AB481" s="83"/>
    </row>
    <row r="482" spans="26:28">
      <c r="Z482" s="280"/>
      <c r="AA482" s="280"/>
      <c r="AB482" s="83"/>
    </row>
    <row r="483" spans="26:28">
      <c r="Z483" s="280"/>
      <c r="AA483" s="280"/>
      <c r="AB483" s="83"/>
    </row>
    <row r="484" spans="26:28">
      <c r="Z484" s="280"/>
      <c r="AA484" s="280"/>
      <c r="AB484" s="83"/>
    </row>
    <row r="485" spans="26:28">
      <c r="Z485" s="280"/>
      <c r="AA485" s="280"/>
      <c r="AB485" s="83"/>
    </row>
    <row r="486" spans="26:28">
      <c r="Z486" s="280"/>
      <c r="AA486" s="280"/>
      <c r="AB486" s="83"/>
    </row>
    <row r="487" spans="26:28">
      <c r="Z487" s="280"/>
      <c r="AA487" s="280"/>
      <c r="AB487" s="83"/>
    </row>
    <row r="488" spans="26:28">
      <c r="Z488" s="280"/>
      <c r="AA488" s="280"/>
      <c r="AB488" s="83"/>
    </row>
    <row r="489" spans="26:28">
      <c r="Z489" s="280"/>
      <c r="AA489" s="280"/>
      <c r="AB489" s="83"/>
    </row>
    <row r="490" spans="26:28">
      <c r="Z490" s="280"/>
      <c r="AA490" s="280"/>
      <c r="AB490" s="83"/>
    </row>
    <row r="491" spans="26:28">
      <c r="Z491" s="280"/>
      <c r="AA491" s="280"/>
      <c r="AB491" s="83"/>
    </row>
    <row r="492" spans="26:28">
      <c r="Z492" s="280"/>
      <c r="AA492" s="280"/>
      <c r="AB492" s="83"/>
    </row>
    <row r="493" spans="26:28">
      <c r="Z493" s="280"/>
      <c r="AA493" s="280"/>
      <c r="AB493" s="83"/>
    </row>
    <row r="494" spans="26:28">
      <c r="Z494" s="280"/>
      <c r="AA494" s="280"/>
      <c r="AB494" s="83"/>
    </row>
    <row r="495" spans="26:28">
      <c r="Z495" s="280"/>
      <c r="AA495" s="280"/>
      <c r="AB495" s="83"/>
    </row>
    <row r="496" spans="26:28">
      <c r="Z496" s="280"/>
      <c r="AA496" s="280"/>
      <c r="AB496" s="83"/>
    </row>
    <row r="497" spans="26:28">
      <c r="Z497" s="280"/>
      <c r="AA497" s="280"/>
      <c r="AB497" s="83"/>
    </row>
    <row r="498" spans="26:28">
      <c r="Z498" s="280"/>
      <c r="AA498" s="280"/>
      <c r="AB498" s="83"/>
    </row>
    <row r="499" spans="26:28">
      <c r="Z499" s="280"/>
      <c r="AA499" s="280"/>
      <c r="AB499" s="83"/>
    </row>
    <row r="500" spans="26:28">
      <c r="Z500" s="280"/>
      <c r="AA500" s="280"/>
      <c r="AB500" s="83"/>
    </row>
    <row r="501" spans="26:28">
      <c r="Z501" s="280"/>
      <c r="AA501" s="280"/>
      <c r="AB501" s="83"/>
    </row>
    <row r="502" spans="26:28">
      <c r="Z502" s="280"/>
      <c r="AA502" s="280"/>
      <c r="AB502" s="83"/>
    </row>
    <row r="503" spans="26:28">
      <c r="Z503" s="280"/>
      <c r="AA503" s="280"/>
      <c r="AB503" s="83"/>
    </row>
    <row r="504" spans="26:28">
      <c r="Z504" s="280"/>
      <c r="AA504" s="280"/>
      <c r="AB504" s="83"/>
    </row>
    <row r="505" spans="26:28">
      <c r="Z505" s="280"/>
      <c r="AA505" s="280"/>
      <c r="AB505" s="83"/>
    </row>
    <row r="506" spans="26:28">
      <c r="Z506" s="280"/>
      <c r="AA506" s="280"/>
      <c r="AB506" s="83"/>
    </row>
    <row r="507" spans="26:28">
      <c r="Z507" s="280"/>
      <c r="AA507" s="280"/>
      <c r="AB507" s="83"/>
    </row>
    <row r="508" spans="26:28">
      <c r="Z508" s="280"/>
      <c r="AA508" s="280"/>
      <c r="AB508" s="83"/>
    </row>
    <row r="509" spans="26:28">
      <c r="Z509" s="280"/>
      <c r="AA509" s="280"/>
      <c r="AB509" s="83"/>
    </row>
    <row r="510" spans="26:28">
      <c r="Z510" s="280"/>
      <c r="AA510" s="280"/>
      <c r="AB510" s="83"/>
    </row>
    <row r="511" spans="26:28">
      <c r="Z511" s="280"/>
      <c r="AA511" s="280"/>
      <c r="AB511" s="83"/>
    </row>
    <row r="512" spans="26:28">
      <c r="Z512" s="280"/>
      <c r="AA512" s="280"/>
      <c r="AB512" s="83"/>
    </row>
    <row r="513" spans="26:28">
      <c r="Z513" s="280"/>
      <c r="AA513" s="280"/>
      <c r="AB513" s="83"/>
    </row>
    <row r="514" spans="26:28">
      <c r="Z514" s="280"/>
      <c r="AA514" s="280"/>
      <c r="AB514" s="83"/>
    </row>
    <row r="515" spans="26:28">
      <c r="Z515" s="280"/>
      <c r="AA515" s="280"/>
      <c r="AB515" s="83"/>
    </row>
    <row r="516" spans="26:28">
      <c r="Z516" s="280"/>
      <c r="AA516" s="280"/>
      <c r="AB516" s="83"/>
    </row>
    <row r="517" spans="26:28">
      <c r="Z517" s="280"/>
      <c r="AA517" s="280"/>
      <c r="AB517" s="83"/>
    </row>
    <row r="518" spans="26:28">
      <c r="Z518" s="280"/>
      <c r="AA518" s="280"/>
      <c r="AB518" s="83"/>
    </row>
    <row r="519" spans="26:28">
      <c r="Z519" s="280"/>
      <c r="AA519" s="280"/>
      <c r="AB519" s="83"/>
    </row>
    <row r="520" spans="26:28">
      <c r="Z520" s="280"/>
      <c r="AA520" s="280"/>
      <c r="AB520" s="83"/>
    </row>
    <row r="521" spans="26:28">
      <c r="Z521" s="280"/>
      <c r="AA521" s="280"/>
      <c r="AB521" s="83"/>
    </row>
    <row r="522" spans="26:28">
      <c r="Z522" s="280"/>
      <c r="AA522" s="280"/>
      <c r="AB522" s="83"/>
    </row>
    <row r="523" spans="26:28">
      <c r="Z523" s="280"/>
      <c r="AA523" s="280"/>
      <c r="AB523" s="83"/>
    </row>
    <row r="524" spans="26:28">
      <c r="Z524" s="280"/>
      <c r="AA524" s="280"/>
      <c r="AB524" s="83"/>
    </row>
    <row r="525" spans="26:28">
      <c r="Z525" s="280"/>
      <c r="AA525" s="280"/>
      <c r="AB525" s="83"/>
    </row>
    <row r="526" spans="26:28">
      <c r="Z526" s="280"/>
      <c r="AA526" s="280"/>
      <c r="AB526" s="83"/>
    </row>
    <row r="527" spans="26:28">
      <c r="Z527" s="280"/>
      <c r="AA527" s="280"/>
      <c r="AB527" s="83"/>
    </row>
    <row r="528" spans="26:28">
      <c r="Z528" s="280"/>
      <c r="AA528" s="280"/>
      <c r="AB528" s="83"/>
    </row>
    <row r="529" spans="26:28">
      <c r="Z529" s="280"/>
      <c r="AA529" s="280"/>
      <c r="AB529" s="83"/>
    </row>
    <row r="530" spans="26:28">
      <c r="Z530" s="280"/>
      <c r="AA530" s="280"/>
      <c r="AB530" s="83"/>
    </row>
    <row r="531" spans="26:28">
      <c r="Z531" s="280"/>
      <c r="AA531" s="280"/>
      <c r="AB531" s="83"/>
    </row>
    <row r="532" spans="26:28">
      <c r="Z532" s="280"/>
      <c r="AA532" s="280"/>
      <c r="AB532" s="83"/>
    </row>
    <row r="533" spans="26:28">
      <c r="Z533" s="280"/>
      <c r="AA533" s="280"/>
      <c r="AB533" s="83"/>
    </row>
    <row r="534" spans="26:28">
      <c r="Z534" s="280"/>
      <c r="AA534" s="280"/>
      <c r="AB534" s="83"/>
    </row>
    <row r="535" spans="26:28">
      <c r="Z535" s="280"/>
      <c r="AA535" s="280"/>
      <c r="AB535" s="83"/>
    </row>
    <row r="536" spans="26:28">
      <c r="Z536" s="280"/>
      <c r="AA536" s="280"/>
      <c r="AB536" s="83"/>
    </row>
    <row r="537" spans="26:28">
      <c r="Z537" s="280"/>
      <c r="AA537" s="280"/>
      <c r="AB537" s="83"/>
    </row>
    <row r="538" spans="26:28">
      <c r="Z538" s="280"/>
      <c r="AA538" s="280"/>
      <c r="AB538" s="83"/>
    </row>
    <row r="539" spans="26:28">
      <c r="Z539" s="280"/>
      <c r="AA539" s="280"/>
      <c r="AB539" s="83"/>
    </row>
    <row r="540" spans="26:28">
      <c r="Z540" s="280"/>
      <c r="AA540" s="280"/>
      <c r="AB540" s="83"/>
    </row>
    <row r="541" spans="26:28">
      <c r="Z541" s="280"/>
      <c r="AA541" s="280"/>
      <c r="AB541" s="83"/>
    </row>
    <row r="542" spans="26:28">
      <c r="Z542" s="280"/>
      <c r="AA542" s="280"/>
      <c r="AB542" s="83"/>
    </row>
    <row r="543" spans="26:28">
      <c r="Z543" s="280"/>
      <c r="AA543" s="280"/>
      <c r="AB543" s="83"/>
    </row>
    <row r="544" spans="26:28">
      <c r="Z544" s="280"/>
      <c r="AA544" s="280"/>
      <c r="AB544" s="83"/>
    </row>
    <row r="545" spans="26:28">
      <c r="Z545" s="280"/>
      <c r="AA545" s="280"/>
      <c r="AB545" s="83"/>
    </row>
    <row r="546" spans="26:28">
      <c r="Z546" s="280"/>
      <c r="AA546" s="280"/>
      <c r="AB546" s="83"/>
    </row>
    <row r="547" spans="26:28">
      <c r="Z547" s="280"/>
      <c r="AA547" s="280"/>
      <c r="AB547" s="83"/>
    </row>
    <row r="548" spans="26:28">
      <c r="Z548" s="280"/>
      <c r="AA548" s="280"/>
      <c r="AB548" s="83"/>
    </row>
    <row r="549" spans="26:28">
      <c r="Z549" s="280"/>
      <c r="AA549" s="280"/>
      <c r="AB549" s="83"/>
    </row>
    <row r="550" spans="26:28">
      <c r="Z550" s="280"/>
      <c r="AA550" s="280"/>
      <c r="AB550" s="83"/>
    </row>
    <row r="551" spans="26:28">
      <c r="Z551" s="280"/>
      <c r="AA551" s="280"/>
      <c r="AB551" s="83"/>
    </row>
    <row r="552" spans="26:28">
      <c r="Z552" s="280"/>
      <c r="AA552" s="280"/>
      <c r="AB552" s="83"/>
    </row>
    <row r="553" spans="26:28">
      <c r="Z553" s="280"/>
      <c r="AA553" s="280"/>
      <c r="AB553" s="83"/>
    </row>
    <row r="554" spans="26:28">
      <c r="Z554" s="280"/>
      <c r="AA554" s="280"/>
      <c r="AB554" s="83"/>
    </row>
    <row r="555" spans="26:28">
      <c r="Z555" s="280"/>
      <c r="AA555" s="280"/>
      <c r="AB555" s="83"/>
    </row>
    <row r="556" spans="26:28">
      <c r="Z556" s="280"/>
      <c r="AA556" s="280"/>
      <c r="AB556" s="83"/>
    </row>
    <row r="557" spans="26:28">
      <c r="Z557" s="280"/>
      <c r="AA557" s="280"/>
      <c r="AB557" s="83"/>
    </row>
    <row r="558" spans="26:28">
      <c r="Z558" s="280"/>
      <c r="AA558" s="280"/>
      <c r="AB558" s="83"/>
    </row>
    <row r="559" spans="26:28">
      <c r="Z559" s="280"/>
      <c r="AA559" s="280"/>
      <c r="AB559" s="83"/>
    </row>
    <row r="560" spans="26:28">
      <c r="Z560" s="280"/>
      <c r="AA560" s="280"/>
      <c r="AB560" s="83"/>
    </row>
    <row r="561" spans="26:28">
      <c r="Z561" s="280"/>
      <c r="AA561" s="280"/>
      <c r="AB561" s="83"/>
    </row>
    <row r="562" spans="26:28">
      <c r="Z562" s="280"/>
      <c r="AA562" s="280"/>
      <c r="AB562" s="83"/>
    </row>
    <row r="563" spans="26:28">
      <c r="Z563" s="280"/>
      <c r="AA563" s="280"/>
      <c r="AB563" s="83"/>
    </row>
    <row r="564" spans="26:28">
      <c r="Z564" s="280"/>
      <c r="AA564" s="280"/>
      <c r="AB564" s="83"/>
    </row>
    <row r="565" spans="26:28">
      <c r="Z565" s="280"/>
      <c r="AA565" s="280"/>
      <c r="AB565" s="83"/>
    </row>
    <row r="566" spans="26:28">
      <c r="Z566" s="280"/>
      <c r="AA566" s="280"/>
      <c r="AB566" s="83"/>
    </row>
    <row r="567" spans="26:28">
      <c r="Z567" s="280"/>
      <c r="AA567" s="280"/>
      <c r="AB567" s="83"/>
    </row>
    <row r="568" spans="26:28">
      <c r="Z568" s="280"/>
      <c r="AA568" s="280"/>
      <c r="AB568" s="83"/>
    </row>
    <row r="569" spans="26:28">
      <c r="Z569" s="280"/>
      <c r="AA569" s="280"/>
      <c r="AB569" s="83"/>
    </row>
    <row r="570" spans="26:28">
      <c r="Z570" s="280"/>
      <c r="AA570" s="280"/>
      <c r="AB570" s="83"/>
    </row>
    <row r="571" spans="26:28">
      <c r="Z571" s="280"/>
      <c r="AA571" s="280"/>
      <c r="AB571" s="83"/>
    </row>
    <row r="572" spans="26:28">
      <c r="Z572" s="280"/>
      <c r="AA572" s="280"/>
      <c r="AB572" s="83"/>
    </row>
    <row r="573" spans="26:28">
      <c r="Z573" s="280"/>
      <c r="AA573" s="280"/>
      <c r="AB573" s="83"/>
    </row>
    <row r="574" spans="26:28">
      <c r="Z574" s="280"/>
      <c r="AA574" s="280"/>
      <c r="AB574" s="83"/>
    </row>
    <row r="575" spans="26:28">
      <c r="Z575" s="280"/>
      <c r="AA575" s="280"/>
      <c r="AB575" s="83"/>
    </row>
    <row r="576" spans="26:28">
      <c r="Z576" s="280"/>
      <c r="AA576" s="280"/>
      <c r="AB576" s="83"/>
    </row>
    <row r="577" spans="26:28">
      <c r="Z577" s="280"/>
      <c r="AA577" s="280"/>
      <c r="AB577" s="83"/>
    </row>
    <row r="578" spans="26:28">
      <c r="Z578" s="280"/>
      <c r="AA578" s="280"/>
      <c r="AB578" s="83"/>
    </row>
    <row r="579" spans="26:28">
      <c r="Z579" s="280"/>
      <c r="AA579" s="280"/>
      <c r="AB579" s="83"/>
    </row>
    <row r="580" spans="26:28">
      <c r="Z580" s="280"/>
      <c r="AA580" s="280"/>
      <c r="AB580" s="83"/>
    </row>
    <row r="581" spans="26:28">
      <c r="Z581" s="280"/>
      <c r="AA581" s="280"/>
      <c r="AB581" s="83"/>
    </row>
    <row r="582" spans="26:28">
      <c r="Z582" s="280"/>
      <c r="AA582" s="280"/>
      <c r="AB582" s="83"/>
    </row>
    <row r="583" spans="26:28">
      <c r="Z583" s="280"/>
      <c r="AA583" s="280"/>
      <c r="AB583" s="83"/>
    </row>
    <row r="584" spans="26:28">
      <c r="Z584" s="280"/>
      <c r="AA584" s="280"/>
      <c r="AB584" s="83"/>
    </row>
    <row r="585" spans="26:28">
      <c r="Z585" s="280"/>
      <c r="AA585" s="280"/>
      <c r="AB585" s="83"/>
    </row>
    <row r="586" spans="26:28">
      <c r="Z586" s="280"/>
      <c r="AA586" s="280"/>
      <c r="AB586" s="83"/>
    </row>
    <row r="587" spans="26:28">
      <c r="Z587" s="280"/>
      <c r="AA587" s="280"/>
      <c r="AB587" s="83"/>
    </row>
    <row r="588" spans="26:28">
      <c r="Z588" s="280"/>
      <c r="AA588" s="280"/>
      <c r="AB588" s="83"/>
    </row>
    <row r="589" spans="26:28">
      <c r="Z589" s="280"/>
      <c r="AA589" s="280"/>
      <c r="AB589" s="83"/>
    </row>
    <row r="590" spans="26:28">
      <c r="Z590" s="280"/>
      <c r="AA590" s="280"/>
      <c r="AB590" s="83"/>
    </row>
    <row r="591" spans="26:28">
      <c r="Z591" s="280"/>
      <c r="AA591" s="280"/>
      <c r="AB591" s="83"/>
    </row>
    <row r="592" spans="26:28">
      <c r="Z592" s="280"/>
      <c r="AA592" s="280"/>
      <c r="AB592" s="83"/>
    </row>
    <row r="593" spans="26:28">
      <c r="Z593" s="280"/>
      <c r="AA593" s="280"/>
      <c r="AB593" s="83"/>
    </row>
    <row r="594" spans="26:28">
      <c r="Z594" s="280"/>
      <c r="AA594" s="280"/>
      <c r="AB594" s="83"/>
    </row>
    <row r="595" spans="26:28">
      <c r="Z595" s="280"/>
      <c r="AA595" s="280"/>
      <c r="AB595" s="83"/>
    </row>
    <row r="596" spans="26:28">
      <c r="Z596" s="280"/>
      <c r="AA596" s="280"/>
      <c r="AB596" s="83"/>
    </row>
    <row r="597" spans="26:28">
      <c r="Z597" s="280"/>
      <c r="AA597" s="280"/>
      <c r="AB597" s="83"/>
    </row>
    <row r="598" spans="26:28">
      <c r="Z598" s="280"/>
      <c r="AA598" s="280"/>
      <c r="AB598" s="83"/>
    </row>
    <row r="599" spans="26:28">
      <c r="Z599" s="280"/>
      <c r="AA599" s="280"/>
      <c r="AB599" s="83"/>
    </row>
    <row r="600" spans="26:28">
      <c r="Z600" s="280"/>
      <c r="AA600" s="280"/>
      <c r="AB600" s="83"/>
    </row>
    <row r="601" spans="26:28">
      <c r="Z601" s="280"/>
      <c r="AA601" s="280"/>
      <c r="AB601" s="83"/>
    </row>
    <row r="602" spans="26:28">
      <c r="Z602" s="280"/>
      <c r="AA602" s="280"/>
      <c r="AB602" s="83"/>
    </row>
    <row r="603" spans="26:28">
      <c r="Z603" s="280"/>
      <c r="AA603" s="280"/>
      <c r="AB603" s="83"/>
    </row>
    <row r="604" spans="26:28">
      <c r="Z604" s="280"/>
      <c r="AA604" s="280"/>
      <c r="AB604" s="83"/>
    </row>
    <row r="605" spans="26:28">
      <c r="Z605" s="280"/>
      <c r="AA605" s="280"/>
      <c r="AB605" s="83"/>
    </row>
    <row r="606" spans="26:28">
      <c r="Z606" s="280"/>
      <c r="AA606" s="280"/>
      <c r="AB606" s="83"/>
    </row>
    <row r="607" spans="26:28">
      <c r="Z607" s="280"/>
      <c r="AA607" s="280"/>
      <c r="AB607" s="83"/>
    </row>
    <row r="608" spans="26:28">
      <c r="Z608" s="280"/>
      <c r="AA608" s="280"/>
      <c r="AB608" s="83"/>
    </row>
    <row r="609" spans="26:28">
      <c r="Z609" s="280"/>
      <c r="AA609" s="280"/>
      <c r="AB609" s="83"/>
    </row>
    <row r="610" spans="26:28">
      <c r="Z610" s="280"/>
      <c r="AA610" s="280"/>
      <c r="AB610" s="83"/>
    </row>
    <row r="611" spans="26:28">
      <c r="Z611" s="280"/>
      <c r="AA611" s="280"/>
      <c r="AB611" s="83"/>
    </row>
    <row r="612" spans="26:28">
      <c r="Z612" s="280"/>
      <c r="AA612" s="280"/>
      <c r="AB612" s="83"/>
    </row>
    <row r="613" spans="26:28">
      <c r="Z613" s="280"/>
      <c r="AA613" s="280"/>
      <c r="AB613" s="83"/>
    </row>
    <row r="614" spans="26:28">
      <c r="Z614" s="280"/>
      <c r="AA614" s="280"/>
      <c r="AB614" s="83"/>
    </row>
    <row r="615" spans="26:28">
      <c r="Z615" s="280"/>
      <c r="AA615" s="280"/>
      <c r="AB615" s="83"/>
    </row>
    <row r="616" spans="26:28">
      <c r="Z616" s="280"/>
      <c r="AA616" s="280"/>
      <c r="AB616" s="83"/>
    </row>
    <row r="617" spans="26:28">
      <c r="Z617" s="280"/>
      <c r="AA617" s="280"/>
      <c r="AB617" s="83"/>
    </row>
    <row r="618" spans="26:28">
      <c r="Z618" s="280"/>
      <c r="AA618" s="280"/>
      <c r="AB618" s="83"/>
    </row>
    <row r="619" spans="26:28">
      <c r="Z619" s="280"/>
      <c r="AA619" s="280"/>
      <c r="AB619" s="83"/>
    </row>
    <row r="620" spans="26:28">
      <c r="Z620" s="280"/>
      <c r="AA620" s="280"/>
      <c r="AB620" s="83"/>
    </row>
    <row r="621" spans="26:28">
      <c r="Z621" s="280"/>
      <c r="AA621" s="280"/>
      <c r="AB621" s="83"/>
    </row>
    <row r="622" spans="26:28">
      <c r="Z622" s="280"/>
      <c r="AA622" s="280"/>
      <c r="AB622" s="83"/>
    </row>
    <row r="623" spans="26:28">
      <c r="Z623" s="280"/>
      <c r="AA623" s="280"/>
      <c r="AB623" s="83"/>
    </row>
    <row r="624" spans="26:28">
      <c r="Z624" s="280"/>
      <c r="AA624" s="280"/>
      <c r="AB624" s="83"/>
    </row>
    <row r="625" spans="26:28">
      <c r="Z625" s="280"/>
      <c r="AA625" s="280"/>
      <c r="AB625" s="83"/>
    </row>
    <row r="626" spans="26:28">
      <c r="Z626" s="280"/>
      <c r="AA626" s="280"/>
      <c r="AB626" s="83"/>
    </row>
    <row r="627" spans="26:28">
      <c r="Z627" s="280"/>
      <c r="AA627" s="280"/>
      <c r="AB627" s="83"/>
    </row>
    <row r="628" spans="26:28">
      <c r="Z628" s="280"/>
      <c r="AA628" s="280"/>
      <c r="AB628" s="83"/>
    </row>
    <row r="629" spans="26:28">
      <c r="Z629" s="280"/>
      <c r="AA629" s="280"/>
      <c r="AB629" s="83"/>
    </row>
    <row r="630" spans="26:28">
      <c r="Z630" s="280"/>
      <c r="AA630" s="280"/>
      <c r="AB630" s="83"/>
    </row>
    <row r="631" spans="26:28">
      <c r="Z631" s="280"/>
      <c r="AA631" s="280"/>
      <c r="AB631" s="83"/>
    </row>
    <row r="632" spans="26:28">
      <c r="Z632" s="280"/>
      <c r="AA632" s="280"/>
      <c r="AB632" s="83"/>
    </row>
    <row r="633" spans="26:28">
      <c r="Z633" s="280"/>
      <c r="AA633" s="280"/>
      <c r="AB633" s="83"/>
    </row>
    <row r="634" spans="26:28">
      <c r="Z634" s="280"/>
      <c r="AA634" s="280"/>
      <c r="AB634" s="83"/>
    </row>
    <row r="635" spans="26:28">
      <c r="Z635" s="280"/>
      <c r="AA635" s="280"/>
      <c r="AB635" s="83"/>
    </row>
    <row r="636" spans="26:28">
      <c r="Z636" s="280"/>
      <c r="AA636" s="280"/>
      <c r="AB636" s="83"/>
    </row>
    <row r="637" spans="26:28">
      <c r="Z637" s="280"/>
      <c r="AA637" s="280"/>
      <c r="AB637" s="83"/>
    </row>
    <row r="638" spans="26:28">
      <c r="Z638" s="280"/>
      <c r="AA638" s="280"/>
      <c r="AB638" s="83"/>
    </row>
    <row r="639" spans="26:28">
      <c r="Z639" s="280"/>
      <c r="AA639" s="280"/>
      <c r="AB639" s="83"/>
    </row>
    <row r="640" spans="26:28">
      <c r="Z640" s="280"/>
      <c r="AA640" s="280"/>
      <c r="AB640" s="83"/>
    </row>
    <row r="641" spans="26:28">
      <c r="Z641" s="280"/>
      <c r="AA641" s="280"/>
      <c r="AB641" s="83"/>
    </row>
    <row r="642" spans="26:28">
      <c r="Z642" s="280"/>
      <c r="AA642" s="280"/>
      <c r="AB642" s="83"/>
    </row>
    <row r="643" spans="26:28">
      <c r="Z643" s="280"/>
      <c r="AA643" s="280"/>
      <c r="AB643" s="83"/>
    </row>
    <row r="644" spans="26:28">
      <c r="Z644" s="280"/>
      <c r="AA644" s="280"/>
      <c r="AB644" s="83"/>
    </row>
    <row r="645" spans="26:28">
      <c r="Z645" s="280"/>
      <c r="AA645" s="280"/>
      <c r="AB645" s="83"/>
    </row>
    <row r="646" spans="26:28">
      <c r="Z646" s="280"/>
      <c r="AA646" s="280"/>
      <c r="AB646" s="83"/>
    </row>
    <row r="647" spans="26:28">
      <c r="Z647" s="280"/>
      <c r="AA647" s="280"/>
      <c r="AB647" s="83"/>
    </row>
    <row r="648" spans="26:28">
      <c r="Z648" s="280"/>
      <c r="AA648" s="280"/>
      <c r="AB648" s="83"/>
    </row>
    <row r="649" spans="26:28">
      <c r="Z649" s="280"/>
      <c r="AA649" s="280"/>
      <c r="AB649" s="83"/>
    </row>
    <row r="650" spans="26:28">
      <c r="Z650" s="280"/>
      <c r="AA650" s="280"/>
      <c r="AB650" s="83"/>
    </row>
    <row r="651" spans="26:28">
      <c r="Z651" s="280"/>
      <c r="AA651" s="280"/>
      <c r="AB651" s="83"/>
    </row>
    <row r="652" spans="26:28">
      <c r="Z652" s="280"/>
      <c r="AA652" s="280"/>
      <c r="AB652" s="83"/>
    </row>
    <row r="653" spans="26:28">
      <c r="Z653" s="280"/>
      <c r="AA653" s="280"/>
      <c r="AB653" s="83"/>
    </row>
    <row r="654" spans="26:28">
      <c r="Z654" s="280"/>
      <c r="AA654" s="280"/>
      <c r="AB654" s="83"/>
    </row>
    <row r="655" spans="26:28">
      <c r="Z655" s="280"/>
      <c r="AA655" s="280"/>
      <c r="AB655" s="83"/>
    </row>
    <row r="656" spans="26:28">
      <c r="Z656" s="280"/>
      <c r="AA656" s="280"/>
      <c r="AB656" s="83"/>
    </row>
    <row r="657" spans="26:28">
      <c r="Z657" s="280"/>
      <c r="AA657" s="280"/>
      <c r="AB657" s="83"/>
    </row>
    <row r="658" spans="26:28">
      <c r="Z658" s="280"/>
      <c r="AA658" s="280"/>
      <c r="AB658" s="83"/>
    </row>
    <row r="659" spans="26:28">
      <c r="Z659" s="280"/>
      <c r="AA659" s="280"/>
      <c r="AB659" s="83"/>
    </row>
    <row r="660" spans="26:28">
      <c r="Z660" s="280"/>
      <c r="AA660" s="280"/>
      <c r="AB660" s="83"/>
    </row>
    <row r="661" spans="26:28">
      <c r="Z661" s="280"/>
      <c r="AA661" s="280"/>
      <c r="AB661" s="83"/>
    </row>
    <row r="662" spans="26:28">
      <c r="Z662" s="280"/>
      <c r="AA662" s="280"/>
      <c r="AB662" s="83"/>
    </row>
    <row r="663" spans="26:28">
      <c r="Z663" s="280"/>
      <c r="AA663" s="280"/>
      <c r="AB663" s="83"/>
    </row>
    <row r="664" spans="26:28">
      <c r="Z664" s="280"/>
      <c r="AA664" s="280"/>
      <c r="AB664" s="83"/>
    </row>
    <row r="665" spans="26:28">
      <c r="Z665" s="280"/>
      <c r="AA665" s="280"/>
      <c r="AB665" s="83"/>
    </row>
    <row r="666" spans="26:28">
      <c r="Z666" s="280"/>
      <c r="AA666" s="280"/>
      <c r="AB666" s="83"/>
    </row>
    <row r="667" spans="26:28">
      <c r="Z667" s="280"/>
      <c r="AA667" s="280"/>
      <c r="AB667" s="83"/>
    </row>
    <row r="668" spans="26:28">
      <c r="Z668" s="280"/>
      <c r="AA668" s="280"/>
      <c r="AB668" s="83"/>
    </row>
    <row r="669" spans="26:28">
      <c r="Z669" s="280"/>
      <c r="AA669" s="280"/>
      <c r="AB669" s="83"/>
    </row>
    <row r="670" spans="26:28">
      <c r="Z670" s="280"/>
      <c r="AA670" s="280"/>
      <c r="AB670" s="83"/>
    </row>
    <row r="671" spans="26:28">
      <c r="Z671" s="280"/>
      <c r="AA671" s="280"/>
      <c r="AB671" s="83"/>
    </row>
    <row r="672" spans="26:28">
      <c r="Z672" s="280"/>
      <c r="AA672" s="280"/>
      <c r="AB672" s="83"/>
    </row>
    <row r="673" spans="26:28">
      <c r="Z673" s="280"/>
      <c r="AA673" s="280"/>
      <c r="AB673" s="83"/>
    </row>
    <row r="674" spans="26:28">
      <c r="Z674" s="280"/>
      <c r="AA674" s="280"/>
      <c r="AB674" s="83"/>
    </row>
    <row r="675" spans="26:28">
      <c r="Z675" s="280"/>
      <c r="AA675" s="280"/>
      <c r="AB675" s="83"/>
    </row>
    <row r="676" spans="26:28">
      <c r="Z676" s="280"/>
      <c r="AA676" s="280"/>
      <c r="AB676" s="83"/>
    </row>
    <row r="677" spans="26:28">
      <c r="Z677" s="280"/>
      <c r="AA677" s="280"/>
      <c r="AB677" s="83"/>
    </row>
    <row r="678" spans="26:28">
      <c r="Z678" s="280"/>
      <c r="AA678" s="280"/>
      <c r="AB678" s="83"/>
    </row>
    <row r="679" spans="26:28">
      <c r="Z679" s="280"/>
      <c r="AA679" s="280"/>
      <c r="AB679" s="83"/>
    </row>
    <row r="680" spans="26:28">
      <c r="Z680" s="280"/>
      <c r="AA680" s="280"/>
      <c r="AB680" s="83"/>
    </row>
    <row r="681" spans="26:28">
      <c r="Z681" s="280"/>
      <c r="AA681" s="280"/>
      <c r="AB681" s="83"/>
    </row>
    <row r="682" spans="26:28">
      <c r="Z682" s="280"/>
      <c r="AA682" s="280"/>
      <c r="AB682" s="83"/>
    </row>
    <row r="683" spans="26:28">
      <c r="Z683" s="280"/>
      <c r="AA683" s="280"/>
      <c r="AB683" s="83"/>
    </row>
    <row r="684" spans="26:28">
      <c r="Z684" s="280"/>
      <c r="AA684" s="280"/>
      <c r="AB684" s="83"/>
    </row>
    <row r="685" spans="26:28">
      <c r="Z685" s="280"/>
      <c r="AA685" s="280"/>
      <c r="AB685" s="83"/>
    </row>
    <row r="686" spans="26:28">
      <c r="Z686" s="280"/>
      <c r="AA686" s="280"/>
      <c r="AB686" s="83"/>
    </row>
    <row r="687" spans="26:28">
      <c r="Z687" s="280"/>
      <c r="AA687" s="280"/>
      <c r="AB687" s="83"/>
    </row>
    <row r="688" spans="26:28">
      <c r="Z688" s="280"/>
      <c r="AA688" s="280"/>
      <c r="AB688" s="83"/>
    </row>
    <row r="689" spans="26:28">
      <c r="Z689" s="280"/>
      <c r="AA689" s="280"/>
      <c r="AB689" s="83"/>
    </row>
    <row r="690" spans="26:28">
      <c r="Z690" s="280"/>
      <c r="AA690" s="280"/>
      <c r="AB690" s="83"/>
    </row>
    <row r="691" spans="26:28">
      <c r="Z691" s="280"/>
      <c r="AA691" s="280"/>
      <c r="AB691" s="83"/>
    </row>
    <row r="692" spans="26:28">
      <c r="Z692" s="280"/>
      <c r="AA692" s="280"/>
      <c r="AB692" s="83"/>
    </row>
    <row r="693" spans="26:28">
      <c r="Z693" s="280"/>
      <c r="AA693" s="280"/>
      <c r="AB693" s="83"/>
    </row>
    <row r="694" spans="26:28">
      <c r="Z694" s="280"/>
      <c r="AA694" s="280"/>
      <c r="AB694" s="83"/>
    </row>
    <row r="695" spans="26:28">
      <c r="Z695" s="280"/>
      <c r="AA695" s="280"/>
      <c r="AB695" s="83"/>
    </row>
    <row r="696" spans="26:28">
      <c r="Z696" s="280"/>
      <c r="AA696" s="280"/>
      <c r="AB696" s="83"/>
    </row>
    <row r="697" spans="26:28">
      <c r="Z697" s="280"/>
      <c r="AA697" s="280"/>
      <c r="AB697" s="83"/>
    </row>
    <row r="698" spans="26:28">
      <c r="Z698" s="280"/>
      <c r="AA698" s="280"/>
      <c r="AB698" s="83"/>
    </row>
    <row r="699" spans="26:28">
      <c r="Z699" s="280"/>
      <c r="AA699" s="280"/>
      <c r="AB699" s="83"/>
    </row>
    <row r="700" spans="26:28">
      <c r="Z700" s="280"/>
      <c r="AA700" s="280"/>
      <c r="AB700" s="83"/>
    </row>
    <row r="701" spans="26:28">
      <c r="Z701" s="280"/>
      <c r="AA701" s="280"/>
      <c r="AB701" s="83"/>
    </row>
    <row r="702" spans="26:28">
      <c r="Z702" s="280"/>
      <c r="AA702" s="280"/>
      <c r="AB702" s="83"/>
    </row>
    <row r="703" spans="26:28">
      <c r="Z703" s="280"/>
      <c r="AA703" s="280"/>
      <c r="AB703" s="83"/>
    </row>
    <row r="704" spans="26:28">
      <c r="Z704" s="280"/>
      <c r="AA704" s="280"/>
      <c r="AB704" s="83"/>
    </row>
    <row r="705" spans="26:28">
      <c r="Z705" s="280"/>
      <c r="AA705" s="280"/>
      <c r="AB705" s="83"/>
    </row>
    <row r="706" spans="26:28">
      <c r="Z706" s="280"/>
      <c r="AA706" s="280"/>
      <c r="AB706" s="83"/>
    </row>
    <row r="707" spans="26:28">
      <c r="Z707" s="280"/>
      <c r="AA707" s="280"/>
      <c r="AB707" s="83"/>
    </row>
    <row r="708" spans="26:28">
      <c r="Z708" s="280"/>
      <c r="AA708" s="280"/>
      <c r="AB708" s="83"/>
    </row>
    <row r="709" spans="26:28">
      <c r="Z709" s="280"/>
      <c r="AA709" s="280"/>
      <c r="AB709" s="83"/>
    </row>
    <row r="710" spans="26:28">
      <c r="Z710" s="280"/>
      <c r="AA710" s="280"/>
      <c r="AB710" s="83"/>
    </row>
    <row r="711" spans="26:28">
      <c r="Z711" s="280"/>
      <c r="AA711" s="280"/>
      <c r="AB711" s="83"/>
    </row>
    <row r="712" spans="26:28">
      <c r="Z712" s="280"/>
      <c r="AA712" s="280"/>
      <c r="AB712" s="83"/>
    </row>
    <row r="713" spans="26:28">
      <c r="Z713" s="280"/>
      <c r="AA713" s="280"/>
      <c r="AB713" s="83"/>
    </row>
    <row r="714" spans="26:28">
      <c r="Z714" s="280"/>
      <c r="AA714" s="280"/>
      <c r="AB714" s="83"/>
    </row>
    <row r="715" spans="26:28">
      <c r="Z715" s="280"/>
      <c r="AA715" s="280"/>
      <c r="AB715" s="83"/>
    </row>
    <row r="716" spans="26:28">
      <c r="Z716" s="280"/>
      <c r="AA716" s="280"/>
      <c r="AB716" s="83"/>
    </row>
    <row r="717" spans="26:28">
      <c r="Z717" s="280"/>
      <c r="AA717" s="280"/>
      <c r="AB717" s="83"/>
    </row>
    <row r="718" spans="26:28">
      <c r="Z718" s="280"/>
      <c r="AA718" s="280"/>
      <c r="AB718" s="83"/>
    </row>
    <row r="719" spans="26:28">
      <c r="Z719" s="280"/>
      <c r="AA719" s="280"/>
      <c r="AB719" s="83"/>
    </row>
    <row r="720" spans="26:28">
      <c r="Z720" s="280"/>
      <c r="AA720" s="280"/>
      <c r="AB720" s="83"/>
    </row>
    <row r="721" spans="26:28">
      <c r="Z721" s="280"/>
      <c r="AA721" s="280"/>
      <c r="AB721" s="83"/>
    </row>
    <row r="722" spans="26:28">
      <c r="Z722" s="280"/>
      <c r="AA722" s="280"/>
      <c r="AB722" s="83"/>
    </row>
    <row r="723" spans="26:28">
      <c r="Z723" s="280"/>
      <c r="AA723" s="280"/>
      <c r="AB723" s="83"/>
    </row>
    <row r="724" spans="26:28">
      <c r="Z724" s="280"/>
      <c r="AA724" s="280"/>
      <c r="AB724" s="83"/>
    </row>
    <row r="725" spans="26:28">
      <c r="Z725" s="280"/>
      <c r="AA725" s="280"/>
      <c r="AB725" s="83"/>
    </row>
    <row r="726" spans="26:28">
      <c r="Z726" s="280"/>
      <c r="AA726" s="280"/>
      <c r="AB726" s="83"/>
    </row>
    <row r="727" spans="26:28">
      <c r="Z727" s="280"/>
      <c r="AA727" s="280"/>
      <c r="AB727" s="83"/>
    </row>
    <row r="728" spans="26:28">
      <c r="Z728" s="280"/>
      <c r="AA728" s="280"/>
      <c r="AB728" s="83"/>
    </row>
    <row r="729" spans="26:28">
      <c r="Z729" s="280"/>
      <c r="AA729" s="280"/>
      <c r="AB729" s="83"/>
    </row>
    <row r="730" spans="26:28">
      <c r="Z730" s="280"/>
      <c r="AA730" s="280"/>
      <c r="AB730" s="83"/>
    </row>
    <row r="731" spans="26:28">
      <c r="Z731" s="280"/>
      <c r="AA731" s="280"/>
      <c r="AB731" s="83"/>
    </row>
    <row r="732" spans="26:28">
      <c r="Z732" s="280"/>
      <c r="AA732" s="280"/>
      <c r="AB732" s="83"/>
    </row>
    <row r="733" spans="26:28">
      <c r="Z733" s="280"/>
      <c r="AA733" s="280"/>
      <c r="AB733" s="83"/>
    </row>
    <row r="734" spans="26:28">
      <c r="Z734" s="280"/>
      <c r="AA734" s="280"/>
      <c r="AB734" s="83"/>
    </row>
    <row r="735" spans="26:28">
      <c r="Z735" s="280"/>
      <c r="AA735" s="280"/>
      <c r="AB735" s="83"/>
    </row>
    <row r="736" spans="26:28">
      <c r="Z736" s="280"/>
      <c r="AA736" s="280"/>
      <c r="AB736" s="83"/>
    </row>
    <row r="737" spans="26:28">
      <c r="Z737" s="280"/>
      <c r="AA737" s="280"/>
      <c r="AB737" s="83"/>
    </row>
    <row r="738" spans="26:28">
      <c r="Z738" s="280"/>
      <c r="AA738" s="280"/>
      <c r="AB738" s="83"/>
    </row>
    <row r="739" spans="26:28">
      <c r="Z739" s="280"/>
      <c r="AA739" s="280"/>
      <c r="AB739" s="83"/>
    </row>
    <row r="740" spans="26:28">
      <c r="Z740" s="280"/>
      <c r="AA740" s="280"/>
      <c r="AB740" s="83"/>
    </row>
    <row r="741" spans="26:28">
      <c r="Z741" s="280"/>
      <c r="AA741" s="280"/>
      <c r="AB741" s="83"/>
    </row>
    <row r="742" spans="26:28">
      <c r="Z742" s="280"/>
      <c r="AA742" s="280"/>
      <c r="AB742" s="83"/>
    </row>
    <row r="743" spans="26:28">
      <c r="Z743" s="280"/>
      <c r="AA743" s="280"/>
      <c r="AB743" s="83"/>
    </row>
    <row r="744" spans="26:28">
      <c r="Z744" s="280"/>
      <c r="AA744" s="280"/>
      <c r="AB744" s="83"/>
    </row>
    <row r="745" spans="26:28">
      <c r="Z745" s="280"/>
      <c r="AA745" s="280"/>
      <c r="AB745" s="83"/>
    </row>
    <row r="746" spans="26:28">
      <c r="Z746" s="280"/>
      <c r="AA746" s="280"/>
      <c r="AB746" s="83"/>
    </row>
    <row r="747" spans="26:28">
      <c r="Z747" s="280"/>
      <c r="AA747" s="280"/>
      <c r="AB747" s="83"/>
    </row>
    <row r="748" spans="26:28">
      <c r="Z748" s="280"/>
      <c r="AA748" s="280"/>
      <c r="AB748" s="83"/>
    </row>
    <row r="749" spans="26:28">
      <c r="Z749" s="280"/>
      <c r="AA749" s="280"/>
      <c r="AB749" s="83"/>
    </row>
    <row r="750" spans="26:28">
      <c r="Z750" s="280"/>
      <c r="AA750" s="280"/>
      <c r="AB750" s="83"/>
    </row>
    <row r="751" spans="26:28">
      <c r="Z751" s="280"/>
      <c r="AA751" s="280"/>
      <c r="AB751" s="83"/>
    </row>
    <row r="752" spans="26:28">
      <c r="Z752" s="280"/>
      <c r="AA752" s="280"/>
      <c r="AB752" s="83"/>
    </row>
    <row r="753" spans="26:28">
      <c r="Z753" s="280"/>
      <c r="AA753" s="280"/>
      <c r="AB753" s="83"/>
    </row>
    <row r="754" spans="26:28">
      <c r="Z754" s="280"/>
      <c r="AA754" s="280"/>
      <c r="AB754" s="83"/>
    </row>
    <row r="755" spans="26:28">
      <c r="Z755" s="280"/>
      <c r="AA755" s="280"/>
      <c r="AB755" s="83"/>
    </row>
    <row r="756" spans="26:28">
      <c r="Z756" s="280"/>
      <c r="AA756" s="280"/>
      <c r="AB756" s="83"/>
    </row>
    <row r="757" spans="26:28">
      <c r="Z757" s="280"/>
      <c r="AA757" s="280"/>
      <c r="AB757" s="83"/>
    </row>
    <row r="758" spans="26:28">
      <c r="Z758" s="280"/>
      <c r="AA758" s="280"/>
      <c r="AB758" s="83"/>
    </row>
    <row r="759" spans="26:28">
      <c r="Z759" s="280"/>
      <c r="AA759" s="280"/>
      <c r="AB759" s="83"/>
    </row>
    <row r="760" spans="26:28">
      <c r="Z760" s="280"/>
      <c r="AA760" s="280"/>
      <c r="AB760" s="83"/>
    </row>
    <row r="761" spans="26:28">
      <c r="Z761" s="280"/>
      <c r="AA761" s="280"/>
      <c r="AB761" s="83"/>
    </row>
    <row r="762" spans="26:28">
      <c r="Z762" s="280"/>
      <c r="AA762" s="280"/>
      <c r="AB762" s="83"/>
    </row>
    <row r="763" spans="26:28">
      <c r="Z763" s="280"/>
      <c r="AA763" s="280"/>
      <c r="AB763" s="83"/>
    </row>
    <row r="764" spans="26:28">
      <c r="AA764" s="280"/>
      <c r="AB764" s="83"/>
    </row>
    <row r="765" spans="26:28">
      <c r="AA765" s="280"/>
      <c r="AB765" s="83"/>
    </row>
    <row r="766" spans="26:28">
      <c r="AA766" s="280"/>
      <c r="AB766" s="83"/>
    </row>
    <row r="767" spans="26:28">
      <c r="AA767" s="280"/>
      <c r="AB767" s="83"/>
    </row>
    <row r="768" spans="26:28">
      <c r="AA768" s="280"/>
      <c r="AB768" s="83"/>
    </row>
    <row r="769" spans="27:28">
      <c r="AA769" s="280"/>
      <c r="AB769" s="83"/>
    </row>
    <row r="770" spans="27:28">
      <c r="AA770" s="280"/>
      <c r="AB770" s="83"/>
    </row>
    <row r="771" spans="27:28">
      <c r="AA771" s="280"/>
      <c r="AB771" s="83"/>
    </row>
    <row r="772" spans="27:28">
      <c r="AA772" s="280"/>
      <c r="AB772" s="83"/>
    </row>
    <row r="773" spans="27:28">
      <c r="AA773" s="280"/>
      <c r="AB773" s="83"/>
    </row>
    <row r="774" spans="27:28">
      <c r="AA774" s="280"/>
      <c r="AB774" s="83"/>
    </row>
    <row r="775" spans="27:28">
      <c r="AA775" s="280"/>
      <c r="AB775" s="83"/>
    </row>
    <row r="776" spans="27:28">
      <c r="AA776" s="280"/>
      <c r="AB776" s="83"/>
    </row>
    <row r="777" spans="27:28">
      <c r="AA777" s="280"/>
      <c r="AB777" s="83"/>
    </row>
    <row r="778" spans="27:28">
      <c r="AA778" s="280"/>
      <c r="AB778" s="83"/>
    </row>
    <row r="779" spans="27:28">
      <c r="AA779" s="280"/>
      <c r="AB779" s="83"/>
    </row>
    <row r="780" spans="27:28">
      <c r="AA780" s="280"/>
      <c r="AB780" s="83"/>
    </row>
    <row r="781" spans="27:28">
      <c r="AA781" s="280"/>
      <c r="AB781" s="83"/>
    </row>
    <row r="782" spans="27:28">
      <c r="AA782" s="280"/>
      <c r="AB782" s="83"/>
    </row>
    <row r="783" spans="27:28">
      <c r="AA783" s="280"/>
      <c r="AB783" s="83"/>
    </row>
    <row r="784" spans="27:28">
      <c r="AA784" s="280"/>
      <c r="AB784" s="83"/>
    </row>
    <row r="785" spans="27:28">
      <c r="AA785" s="280"/>
      <c r="AB785" s="83"/>
    </row>
    <row r="786" spans="27:28">
      <c r="AA786" s="280"/>
      <c r="AB786" s="83"/>
    </row>
    <row r="787" spans="27:28">
      <c r="AA787" s="280"/>
      <c r="AB787" s="83"/>
    </row>
  </sheetData>
  <sheetProtection selectLockedCells="1" selectUnlockedCells="1"/>
  <dataConsolidate/>
  <mergeCells count="42">
    <mergeCell ref="N294:O294"/>
    <mergeCell ref="P294:Q294"/>
    <mergeCell ref="R294:S294"/>
    <mergeCell ref="T294:U294"/>
    <mergeCell ref="V294:W294"/>
    <mergeCell ref="B16:F16"/>
    <mergeCell ref="G3:G5"/>
    <mergeCell ref="F3:F5"/>
    <mergeCell ref="B3:C3"/>
    <mergeCell ref="N86:Q86"/>
    <mergeCell ref="M74:N74"/>
    <mergeCell ref="T25:U25"/>
    <mergeCell ref="H294:I294"/>
    <mergeCell ref="AB294:AC294"/>
    <mergeCell ref="R25:S25"/>
    <mergeCell ref="B294:C294"/>
    <mergeCell ref="B73:C73"/>
    <mergeCell ref="B39:E39"/>
    <mergeCell ref="L294:M294"/>
    <mergeCell ref="F294:G294"/>
    <mergeCell ref="J294:K294"/>
    <mergeCell ref="E73:F74"/>
    <mergeCell ref="Z294:AA294"/>
    <mergeCell ref="D294:E294"/>
    <mergeCell ref="A257:F257"/>
    <mergeCell ref="A294:A295"/>
    <mergeCell ref="X294:Y294"/>
    <mergeCell ref="AD294:AE294"/>
    <mergeCell ref="AF294:AG294"/>
    <mergeCell ref="AH294:AI294"/>
    <mergeCell ref="AJ294:AK294"/>
    <mergeCell ref="AL294:AM294"/>
    <mergeCell ref="AN294:AO294"/>
    <mergeCell ref="AP294:AQ294"/>
    <mergeCell ref="AR294:AS294"/>
    <mergeCell ref="AT294:AU294"/>
    <mergeCell ref="AV294:AW294"/>
    <mergeCell ref="AX294:AY294"/>
    <mergeCell ref="AZ294:BA294"/>
    <mergeCell ref="BB294:BC294"/>
    <mergeCell ref="BD294:BE294"/>
    <mergeCell ref="BF294:BG294"/>
  </mergeCells>
  <phoneticPr fontId="7" type="noConversion"/>
  <conditionalFormatting sqref="E89:E251 E252:G253">
    <cfRule type="expression" dxfId="10" priority="5" stopIfTrue="1">
      <formula>E89="Disponivel"</formula>
    </cfRule>
  </conditionalFormatting>
  <dataValidations count="4">
    <dataValidation type="list" allowBlank="1" showInputMessage="1" showErrorMessage="1" sqref="E252:G253 E89:E251" xr:uid="{00000000-0002-0000-0000-000000000000}">
      <formula1>"Contrato,Disponivel"</formula1>
    </dataValidation>
    <dataValidation type="list" allowBlank="1" showInputMessage="1" showErrorMessage="1" sqref="E75:E80" xr:uid="{00000000-0002-0000-0000-000001000000}">
      <formula1>"Pós Venda,Pós Entrega"</formula1>
    </dataValidation>
    <dataValidation type="list" allowBlank="1" showInputMessage="1" showErrorMessage="1" sqref="C20" xr:uid="{00000000-0002-0000-0000-000002000000}">
      <formula1>"Viabilidade,Cliente"</formula1>
    </dataValidation>
    <dataValidation type="list" allowBlank="1" showInputMessage="1" showErrorMessage="1" sqref="D89:D253" xr:uid="{00000000-0002-0000-0000-000003000000}">
      <formula1>$B$41:$B$68</formula1>
    </dataValidation>
  </dataValidations>
  <pageMargins left="0.78740157499999996" right="0.78740157499999996" top="1.534251969" bottom="0.984251969" header="0.49212598499999999" footer="0.49212598499999999"/>
  <pageSetup paperSize="9" scale="95" orientation="portrait" horizontalDpi="4294967294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AI185"/>
  <sheetViews>
    <sheetView showGridLines="0" zoomScaleNormal="100" workbookViewId="0">
      <selection activeCell="B74" sqref="B74"/>
    </sheetView>
  </sheetViews>
  <sheetFormatPr defaultColWidth="8.85546875" defaultRowHeight="23.1"/>
  <cols>
    <col min="1" max="1" width="21" style="261" customWidth="1"/>
    <col min="2" max="2" width="19.85546875" style="261" customWidth="1"/>
    <col min="3" max="3" width="15.28515625" style="261" customWidth="1"/>
    <col min="4" max="4" width="16.42578125" style="261" customWidth="1"/>
    <col min="5" max="5" width="26.42578125" style="261" customWidth="1"/>
    <col min="6" max="6" width="23.42578125" style="261" customWidth="1"/>
    <col min="7" max="7" width="10.7109375" style="261" customWidth="1"/>
    <col min="8" max="8" width="11.42578125" style="261" customWidth="1"/>
    <col min="9" max="9" width="13.42578125" style="261" customWidth="1"/>
    <col min="10" max="10" width="12.140625" style="261" hidden="1" customWidth="1"/>
    <col min="11" max="11" width="17.85546875" style="261" customWidth="1"/>
    <col min="12" max="12" width="18.42578125" style="261" customWidth="1"/>
    <col min="13" max="13" width="15.85546875" style="261" hidden="1" customWidth="1"/>
    <col min="14" max="14" width="19.85546875" style="261" customWidth="1"/>
    <col min="15" max="15" width="22.42578125" style="261" customWidth="1"/>
    <col min="16" max="16" width="26.140625" style="261" customWidth="1"/>
    <col min="17" max="17" width="22.7109375" style="261" customWidth="1"/>
    <col min="18" max="18" width="23.28515625" style="261" hidden="1" customWidth="1"/>
    <col min="19" max="19" width="20.7109375" style="261" hidden="1" customWidth="1"/>
    <col min="20" max="20" width="23.85546875" style="261" customWidth="1"/>
    <col min="21" max="21" width="2.140625" style="261" customWidth="1"/>
    <col min="22" max="22" width="23.85546875" style="261" customWidth="1"/>
    <col min="23" max="23" width="7.28515625" style="262" hidden="1" customWidth="1"/>
    <col min="24" max="24" width="21.7109375" style="261" hidden="1" customWidth="1"/>
    <col min="25" max="25" width="25.7109375" style="261" hidden="1" customWidth="1"/>
    <col min="26" max="26" width="20.85546875" style="261" hidden="1" customWidth="1"/>
    <col min="27" max="27" width="28.42578125" style="261" hidden="1" customWidth="1"/>
    <col min="28" max="28" width="3.85546875" style="249" customWidth="1"/>
    <col min="32" max="32" width="19.42578125" bestFit="1" customWidth="1"/>
    <col min="33" max="33" width="9.42578125" bestFit="1" customWidth="1"/>
    <col min="34" max="34" width="19.42578125" bestFit="1" customWidth="1"/>
  </cols>
  <sheetData>
    <row r="1" spans="1:29" ht="10.5" customHeight="1" thickBot="1">
      <c r="A1" s="246"/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7"/>
      <c r="X1" s="246"/>
      <c r="Y1" s="246"/>
      <c r="Z1" s="246"/>
      <c r="AA1" s="246"/>
      <c r="AB1" s="246"/>
      <c r="AC1" s="245"/>
    </row>
    <row r="2" spans="1:29" ht="24.95">
      <c r="A2" s="325"/>
      <c r="B2" s="326"/>
      <c r="C2" s="326"/>
      <c r="D2" s="327"/>
      <c r="E2" s="327"/>
      <c r="F2" s="328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9"/>
      <c r="W2" s="329"/>
      <c r="X2" s="342"/>
      <c r="Y2" s="342"/>
      <c r="Z2" s="342"/>
      <c r="AA2" s="342"/>
      <c r="AB2" s="342"/>
      <c r="AC2" s="342"/>
    </row>
    <row r="3" spans="1:29" ht="24.95">
      <c r="A3" s="330"/>
      <c r="B3" s="331"/>
      <c r="C3" s="331"/>
      <c r="D3" s="332"/>
      <c r="E3" s="332"/>
      <c r="F3" s="333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4"/>
      <c r="W3" s="334"/>
      <c r="X3" s="342"/>
      <c r="Y3" s="342"/>
      <c r="Z3" s="342"/>
      <c r="AA3" s="342"/>
      <c r="AB3" s="342"/>
      <c r="AC3" s="342"/>
    </row>
    <row r="4" spans="1:29" ht="24.95">
      <c r="A4" s="330"/>
      <c r="B4" s="331"/>
      <c r="C4" s="331"/>
      <c r="D4" s="332"/>
      <c r="E4" s="332"/>
      <c r="F4" s="333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4"/>
      <c r="W4" s="334"/>
      <c r="X4" s="342"/>
      <c r="Y4" s="342"/>
      <c r="Z4" s="342"/>
      <c r="AA4" s="342"/>
      <c r="AB4" s="342"/>
      <c r="AC4" s="342"/>
    </row>
    <row r="5" spans="1:29" ht="24.95">
      <c r="A5" s="330"/>
      <c r="B5" s="331"/>
      <c r="C5" s="331"/>
      <c r="D5" s="332"/>
      <c r="E5" s="332"/>
      <c r="F5" s="333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 t="s">
        <v>126</v>
      </c>
      <c r="V5" s="334"/>
      <c r="W5" s="334"/>
      <c r="X5" s="342"/>
      <c r="Y5" s="342"/>
      <c r="Z5" s="342"/>
      <c r="AA5" s="342"/>
      <c r="AB5" s="342"/>
      <c r="AC5" s="342"/>
    </row>
    <row r="6" spans="1:29" ht="24.95">
      <c r="A6" s="330"/>
      <c r="B6" s="331"/>
      <c r="C6" s="331"/>
      <c r="D6" s="332"/>
      <c r="E6" s="332"/>
      <c r="F6" s="333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4"/>
      <c r="W6" s="334"/>
      <c r="X6" s="342"/>
      <c r="Y6" s="342"/>
      <c r="Z6" s="342"/>
      <c r="AA6" s="342"/>
      <c r="AB6" s="342"/>
      <c r="AC6" s="342"/>
    </row>
    <row r="7" spans="1:29" ht="24.95">
      <c r="A7" s="330"/>
      <c r="B7" s="331"/>
      <c r="C7" s="331"/>
      <c r="D7" s="332"/>
      <c r="E7" s="332"/>
      <c r="F7" s="333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4"/>
      <c r="W7" s="334"/>
      <c r="X7" s="342"/>
      <c r="Y7" s="342"/>
      <c r="Z7" s="342"/>
      <c r="AA7" s="342"/>
      <c r="AB7" s="342"/>
      <c r="AC7" s="342"/>
    </row>
    <row r="8" spans="1:29" ht="24.95">
      <c r="A8" s="330"/>
      <c r="B8" s="331"/>
      <c r="C8" s="331"/>
      <c r="D8" s="332"/>
      <c r="E8" s="332"/>
      <c r="F8" s="333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4"/>
      <c r="W8" s="334"/>
      <c r="X8" s="342"/>
      <c r="Y8" s="342"/>
      <c r="Z8" s="342"/>
      <c r="AA8" s="342"/>
      <c r="AB8" s="342"/>
      <c r="AC8" s="342"/>
    </row>
    <row r="9" spans="1:29" ht="24.95">
      <c r="A9" s="330"/>
      <c r="B9" s="331"/>
      <c r="C9" s="331"/>
      <c r="D9" s="332"/>
      <c r="E9" s="332"/>
      <c r="F9" s="333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4"/>
      <c r="W9" s="334"/>
      <c r="X9" s="342"/>
      <c r="Y9" s="342"/>
      <c r="Z9" s="342"/>
      <c r="AA9" s="342"/>
      <c r="AB9" s="342"/>
      <c r="AC9" s="342"/>
    </row>
    <row r="10" spans="1:29" ht="26.1" thickBot="1">
      <c r="A10" s="335"/>
      <c r="B10" s="336"/>
      <c r="C10" s="336"/>
      <c r="D10" s="337"/>
      <c r="E10" s="337"/>
      <c r="F10" s="338"/>
      <c r="G10" s="337"/>
      <c r="H10" s="337"/>
      <c r="I10" s="337"/>
      <c r="J10" s="337"/>
      <c r="K10" s="337"/>
      <c r="L10" s="337"/>
      <c r="M10" s="337"/>
      <c r="N10" s="337"/>
      <c r="O10" s="337"/>
      <c r="P10" s="337"/>
      <c r="Q10" s="337"/>
      <c r="R10" s="337"/>
      <c r="S10" s="337"/>
      <c r="T10" s="337"/>
      <c r="U10" s="337"/>
      <c r="V10" s="339"/>
      <c r="W10" s="339"/>
      <c r="X10" s="342"/>
      <c r="Y10" s="342"/>
      <c r="Z10" s="342"/>
      <c r="AA10" s="342"/>
      <c r="AB10" s="342"/>
      <c r="AC10" s="342"/>
    </row>
    <row r="11" spans="1:29" ht="26.1" thickBot="1">
      <c r="A11" s="463" t="s">
        <v>127</v>
      </c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5"/>
      <c r="M11" s="466"/>
      <c r="N11" s="464"/>
      <c r="O11" s="464"/>
      <c r="P11" s="464"/>
      <c r="Q11" s="464"/>
      <c r="R11" s="464"/>
      <c r="S11" s="464"/>
      <c r="T11" s="464"/>
      <c r="U11" s="464"/>
      <c r="V11" s="465"/>
      <c r="W11" s="467"/>
      <c r="X11" s="342"/>
      <c r="Y11" s="342"/>
      <c r="Z11" s="342"/>
      <c r="AA11" s="342"/>
      <c r="AB11" s="342"/>
      <c r="AC11" s="342"/>
    </row>
    <row r="12" spans="1:29" ht="26.1" thickBot="1">
      <c r="A12" s="468" t="s">
        <v>128</v>
      </c>
      <c r="B12" s="469"/>
      <c r="C12" s="469"/>
      <c r="D12" s="469"/>
      <c r="E12" s="469"/>
      <c r="F12" s="469"/>
      <c r="G12" s="469"/>
      <c r="H12" s="469"/>
      <c r="I12" s="469"/>
      <c r="J12" s="469"/>
      <c r="K12" s="469"/>
      <c r="L12" s="470"/>
      <c r="M12" s="469"/>
      <c r="N12" s="469"/>
      <c r="O12" s="469"/>
      <c r="P12" s="469"/>
      <c r="Q12" s="469"/>
      <c r="R12" s="469"/>
      <c r="S12" s="469"/>
      <c r="T12" s="469"/>
      <c r="U12" s="469"/>
      <c r="V12" s="470"/>
      <c r="W12" s="471"/>
      <c r="X12" s="342"/>
      <c r="Y12" s="342"/>
      <c r="Z12" s="342"/>
      <c r="AA12" s="342"/>
      <c r="AB12" s="342"/>
      <c r="AC12" s="342"/>
    </row>
    <row r="13" spans="1:29" ht="26.1" thickBot="1">
      <c r="A13" s="360"/>
      <c r="B13" s="360"/>
      <c r="C13" s="360"/>
      <c r="D13" s="360"/>
      <c r="E13" s="360"/>
      <c r="F13" s="360"/>
      <c r="G13" s="360"/>
      <c r="H13" s="360"/>
      <c r="I13" s="360"/>
      <c r="J13" s="360"/>
      <c r="K13" s="360"/>
      <c r="L13" s="361"/>
      <c r="M13" s="342"/>
      <c r="N13" s="360"/>
      <c r="O13" s="360"/>
      <c r="P13" s="360"/>
      <c r="Q13" s="360"/>
      <c r="R13" s="360"/>
      <c r="S13" s="360"/>
      <c r="T13" s="360"/>
      <c r="U13" s="360"/>
      <c r="V13" s="361"/>
      <c r="W13" s="342"/>
      <c r="X13" s="342"/>
      <c r="Y13" s="342"/>
      <c r="Z13" s="342"/>
      <c r="AA13" s="342"/>
      <c r="AB13" s="342"/>
      <c r="AC13" s="342"/>
    </row>
    <row r="14" spans="1:29" ht="48">
      <c r="A14" s="460" t="s">
        <v>129</v>
      </c>
      <c r="B14" s="460" t="s">
        <v>130</v>
      </c>
      <c r="C14" s="460" t="s">
        <v>131</v>
      </c>
      <c r="D14" s="460" t="s">
        <v>132</v>
      </c>
      <c r="E14" s="460" t="s">
        <v>133</v>
      </c>
      <c r="F14" s="460" t="s">
        <v>134</v>
      </c>
      <c r="G14" s="460" t="s">
        <v>135</v>
      </c>
      <c r="H14" s="460" t="s">
        <v>136</v>
      </c>
      <c r="I14" s="460" t="s">
        <v>137</v>
      </c>
      <c r="J14" s="460" t="s">
        <v>135</v>
      </c>
      <c r="K14" s="460" t="s">
        <v>138</v>
      </c>
      <c r="L14" s="460" t="s">
        <v>139</v>
      </c>
      <c r="M14" s="460" t="s">
        <v>140</v>
      </c>
      <c r="N14" s="472" t="s">
        <v>141</v>
      </c>
      <c r="O14" s="343" t="s">
        <v>142</v>
      </c>
      <c r="P14" s="343" t="s">
        <v>142</v>
      </c>
      <c r="Q14" s="345" t="str">
        <f>Piloto!G77</f>
        <v>MENSAIS</v>
      </c>
      <c r="R14" s="354" t="str">
        <f>Piloto!G78</f>
        <v>SEMESTRAIS</v>
      </c>
      <c r="S14" s="354" t="str">
        <f>Piloto!G79</f>
        <v>Única</v>
      </c>
      <c r="T14" s="475" t="s">
        <v>143</v>
      </c>
      <c r="U14" s="319"/>
      <c r="V14" s="478" t="s">
        <v>144</v>
      </c>
      <c r="W14" s="50"/>
      <c r="X14" s="51" t="s">
        <v>145</v>
      </c>
      <c r="Y14" s="244" t="str">
        <f>Piloto!G79</f>
        <v>Única</v>
      </c>
      <c r="Z14" s="132" t="s">
        <v>145</v>
      </c>
      <c r="AA14" s="244" t="str">
        <f>Piloto!G80</f>
        <v>FINANC. BANCÁRIO</v>
      </c>
      <c r="AB14" s="50"/>
      <c r="AC14" s="52"/>
    </row>
    <row r="15" spans="1:29" ht="48">
      <c r="A15" s="461"/>
      <c r="B15" s="461"/>
      <c r="C15" s="461"/>
      <c r="D15" s="461"/>
      <c r="E15" s="461"/>
      <c r="F15" s="461"/>
      <c r="G15" s="461"/>
      <c r="H15" s="461"/>
      <c r="I15" s="461"/>
      <c r="J15" s="461"/>
      <c r="K15" s="461"/>
      <c r="L15" s="461"/>
      <c r="M15" s="461"/>
      <c r="N15" s="473"/>
      <c r="O15" s="344">
        <f>Piloto!A75</f>
        <v>1</v>
      </c>
      <c r="P15" s="346">
        <f>Piloto!A76</f>
        <v>3</v>
      </c>
      <c r="Q15" s="347">
        <f>Piloto!A77</f>
        <v>2</v>
      </c>
      <c r="R15" s="344">
        <f>Piloto!A78</f>
        <v>0</v>
      </c>
      <c r="S15" s="344">
        <f>Piloto!A79</f>
        <v>0</v>
      </c>
      <c r="T15" s="476"/>
      <c r="U15" s="320"/>
      <c r="V15" s="479"/>
      <c r="W15" s="53"/>
      <c r="X15" s="54" t="str">
        <f>Y14</f>
        <v>Única</v>
      </c>
      <c r="Y15" s="130">
        <f>Piloto!A79</f>
        <v>0</v>
      </c>
      <c r="Z15" s="50" t="str">
        <f>AA14</f>
        <v>FINANC. BANCÁRIO</v>
      </c>
      <c r="AA15" s="130">
        <f>Piloto!A80</f>
        <v>1</v>
      </c>
      <c r="AB15" s="53"/>
      <c r="AC15" s="52"/>
    </row>
    <row r="16" spans="1:29" ht="26.1" thickBot="1">
      <c r="A16" s="461"/>
      <c r="B16" s="461"/>
      <c r="C16" s="461"/>
      <c r="D16" s="461"/>
      <c r="E16" s="461"/>
      <c r="F16" s="461"/>
      <c r="G16" s="461"/>
      <c r="H16" s="461"/>
      <c r="I16" s="461"/>
      <c r="J16" s="461"/>
      <c r="K16" s="461"/>
      <c r="L16" s="461"/>
      <c r="M16" s="461"/>
      <c r="N16" s="474"/>
      <c r="O16" s="355" t="s">
        <v>84</v>
      </c>
      <c r="P16" s="348" t="s">
        <v>146</v>
      </c>
      <c r="Q16" s="349"/>
      <c r="R16" s="350"/>
      <c r="S16" s="349"/>
      <c r="T16" s="477"/>
      <c r="U16" s="320"/>
      <c r="V16" s="480"/>
      <c r="W16" s="53"/>
      <c r="X16" s="54"/>
      <c r="Y16" s="130"/>
      <c r="Z16" s="50"/>
      <c r="AA16" s="130"/>
      <c r="AB16" s="53"/>
      <c r="AC16" s="52"/>
    </row>
    <row r="17" spans="1:35" ht="26.1" thickBot="1">
      <c r="A17" s="462"/>
      <c r="B17" s="462"/>
      <c r="C17" s="462"/>
      <c r="D17" s="462"/>
      <c r="E17" s="462"/>
      <c r="F17" s="462"/>
      <c r="G17" s="462"/>
      <c r="H17" s="462"/>
      <c r="I17" s="462"/>
      <c r="J17" s="462"/>
      <c r="K17" s="462"/>
      <c r="L17" s="462"/>
      <c r="M17" s="462"/>
      <c r="N17" s="341"/>
      <c r="O17" s="321">
        <f>Piloto!H75</f>
        <v>45108</v>
      </c>
      <c r="P17" s="321">
        <f>Piloto!H76</f>
        <v>45139</v>
      </c>
      <c r="Q17" s="321">
        <f>Piloto!H77</f>
        <v>45231</v>
      </c>
      <c r="R17" s="321">
        <f>Piloto!H78</f>
        <v>45292</v>
      </c>
      <c r="S17" s="321">
        <f>Piloto!H79</f>
        <v>45323</v>
      </c>
      <c r="T17" s="322"/>
      <c r="U17" s="322"/>
      <c r="V17" s="321">
        <f>Piloto!H80</f>
        <v>45323</v>
      </c>
      <c r="W17" s="55"/>
      <c r="X17" s="56"/>
      <c r="Y17" s="57">
        <f>Piloto!H79+4</f>
        <v>45327</v>
      </c>
      <c r="Z17" s="133"/>
      <c r="AA17" s="57">
        <f>Piloto!H80+9</f>
        <v>45332</v>
      </c>
      <c r="AB17" s="248"/>
      <c r="AC17" s="52"/>
    </row>
    <row r="18" spans="1:35" hidden="1">
      <c r="A18" s="250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2">
        <f>Piloto!C75</f>
        <v>0.05</v>
      </c>
      <c r="P18" s="252">
        <f>Piloto!C76</f>
        <v>0.05</v>
      </c>
      <c r="Q18" s="252">
        <f>Piloto!C77</f>
        <v>0.05</v>
      </c>
      <c r="R18" s="252">
        <f>Piloto!C78</f>
        <v>0</v>
      </c>
      <c r="S18" s="252">
        <f>Piloto!C79</f>
        <v>0</v>
      </c>
      <c r="T18" s="253"/>
      <c r="U18" s="253"/>
      <c r="V18" s="252">
        <f>Piloto!C80</f>
        <v>0.7</v>
      </c>
      <c r="W18" s="254"/>
      <c r="X18" s="252"/>
      <c r="Y18" s="252">
        <f>Piloto!C79</f>
        <v>0</v>
      </c>
      <c r="Z18" s="252"/>
      <c r="AA18" s="252">
        <f>Piloto!C80</f>
        <v>0.7</v>
      </c>
      <c r="AB18" s="248"/>
      <c r="AC18" s="49" t="s">
        <v>104</v>
      </c>
    </row>
    <row r="19" spans="1:35" ht="24" hidden="1">
      <c r="A19" s="260">
        <f>Piloto!B89</f>
        <v>401</v>
      </c>
      <c r="B19" s="356">
        <f>Piloto!G89</f>
        <v>177.92000000000002</v>
      </c>
      <c r="C19" s="257">
        <v>161.30000000000001</v>
      </c>
      <c r="D19" s="257">
        <v>12.53</v>
      </c>
      <c r="E19" s="258" t="s">
        <v>147</v>
      </c>
      <c r="F19" s="258" t="s">
        <v>148</v>
      </c>
      <c r="G19" s="258" t="s">
        <v>149</v>
      </c>
      <c r="H19" s="353">
        <v>4.09</v>
      </c>
      <c r="I19" s="353">
        <v>0</v>
      </c>
      <c r="J19" s="353">
        <v>4.09</v>
      </c>
      <c r="K19" s="258"/>
      <c r="L19" s="353">
        <v>0</v>
      </c>
      <c r="M19" s="351">
        <f t="shared" ref="M19:M50" si="0">N19/B19</f>
        <v>8813.8264388489206</v>
      </c>
      <c r="N19" s="351">
        <f>VLOOKUP(A19,Piloto!$B$89:$G$251,5,FALSE)</f>
        <v>1568156</v>
      </c>
      <c r="O19" s="256">
        <f t="shared" ref="O19:O31" si="1">N19*$O$18</f>
        <v>78407.8</v>
      </c>
      <c r="P19" s="256">
        <f t="shared" ref="P19:P31" si="2">N19*$P$18</f>
        <v>78407.8</v>
      </c>
      <c r="Q19" s="256">
        <f t="shared" ref="Q19:Q31" si="3">N19*$Q$18</f>
        <v>78407.8</v>
      </c>
      <c r="R19" s="256">
        <f t="shared" ref="R19:R31" si="4">N19*$R$18</f>
        <v>0</v>
      </c>
      <c r="S19" s="256">
        <f t="shared" ref="S19:S31" si="5">N19*$S$18</f>
        <v>0</v>
      </c>
      <c r="T19" s="256">
        <f t="shared" ref="T19:T31" si="6">O19*$O$15+P19*$P$15+Q19*$Q$15+R19*$R$15+S19*$S$15</f>
        <v>470446.80000000005</v>
      </c>
      <c r="U19" s="256"/>
      <c r="V19" s="259">
        <f t="shared" ref="V19:V31" si="7">N19*$V$18</f>
        <v>1097709.2</v>
      </c>
      <c r="W19" s="268"/>
      <c r="X19" s="256" t="e">
        <f>ROUND(#REF!*Y$18,0)*$Y$15</f>
        <v>#REF!</v>
      </c>
      <c r="Y19" s="256" t="e">
        <f>PMT((1+Piloto!#REF!)^(IF($Y$14="Semestrais",6,IF($Y$14="Anuais",12,1)))-1,$Y$15,-X19)</f>
        <v>#REF!</v>
      </c>
      <c r="Z19" s="256" t="e">
        <f>ROUND(#REF!*AA$18,0)*$AA$15</f>
        <v>#REF!</v>
      </c>
      <c r="AA19" s="256" t="e">
        <f>PMT((1+Piloto!#REF!)^(IF($AA$14="Semestrais",6,IF($AA$14="Anuais",12,1)))-1,$AA$15,-Z19)</f>
        <v>#REF!</v>
      </c>
      <c r="AB19" s="255"/>
      <c r="AC19" s="49" t="str">
        <f>VLOOKUP(A19,Piloto!B89:H251,4,FALSE)</f>
        <v>Contrato</v>
      </c>
      <c r="AF19" s="357"/>
      <c r="AG19" s="357"/>
      <c r="AH19" s="357"/>
      <c r="AI19" s="282"/>
    </row>
    <row r="20" spans="1:35" ht="24">
      <c r="A20" s="260">
        <f>Piloto!B90</f>
        <v>402</v>
      </c>
      <c r="B20" s="356">
        <f>Piloto!G90</f>
        <v>206.9</v>
      </c>
      <c r="C20" s="257">
        <v>161.30000000000001</v>
      </c>
      <c r="D20" s="257">
        <v>37.32</v>
      </c>
      <c r="E20" s="258" t="s">
        <v>150</v>
      </c>
      <c r="F20" s="258" t="s">
        <v>148</v>
      </c>
      <c r="G20" s="258">
        <v>13</v>
      </c>
      <c r="H20" s="353">
        <v>4.09</v>
      </c>
      <c r="I20" s="353">
        <v>4.1900000000000004</v>
      </c>
      <c r="J20" s="353">
        <v>8.2800000000000011</v>
      </c>
      <c r="K20" s="258"/>
      <c r="L20" s="353">
        <v>0</v>
      </c>
      <c r="M20" s="351">
        <f t="shared" si="0"/>
        <v>8593.2576123731269</v>
      </c>
      <c r="N20" s="351">
        <f>VLOOKUP(A20,Piloto!$B$89:$G$251,5,FALSE)</f>
        <v>1777945</v>
      </c>
      <c r="O20" s="256">
        <f t="shared" si="1"/>
        <v>88897.25</v>
      </c>
      <c r="P20" s="256">
        <f t="shared" si="2"/>
        <v>88897.25</v>
      </c>
      <c r="Q20" s="256">
        <f t="shared" si="3"/>
        <v>88897.25</v>
      </c>
      <c r="R20" s="256">
        <f t="shared" si="4"/>
        <v>0</v>
      </c>
      <c r="S20" s="256">
        <f t="shared" si="5"/>
        <v>0</v>
      </c>
      <c r="T20" s="256">
        <f t="shared" si="6"/>
        <v>533383.5</v>
      </c>
      <c r="U20" s="256"/>
      <c r="V20" s="259">
        <f t="shared" si="7"/>
        <v>1244561.5</v>
      </c>
      <c r="W20" s="268"/>
      <c r="X20" s="256" t="e">
        <f>ROUND(#REF!*Y$18,0)*$Y$15</f>
        <v>#REF!</v>
      </c>
      <c r="Y20" s="256" t="e">
        <f>PMT((1+Piloto!#REF!)^(IF($Y$14="Semestrais",6,IF($Y$14="Anuais",12,1)))-1,$Y$15,-X20)</f>
        <v>#REF!</v>
      </c>
      <c r="Z20" s="256" t="e">
        <f>ROUND(#REF!*AA$18,0)*$AA$15</f>
        <v>#REF!</v>
      </c>
      <c r="AA20" s="256" t="e">
        <f>PMT((1+Piloto!#REF!)^(IF($AA$14="Semestrais",6,IF($AA$14="Anuais",12,1)))-1,$AA$15,-Z20)</f>
        <v>#REF!</v>
      </c>
      <c r="AB20" s="255"/>
      <c r="AC20" s="49" t="str">
        <f>VLOOKUP(A20,Piloto!B90:I252,4,FALSE)</f>
        <v>Disponivel</v>
      </c>
      <c r="AF20" s="357"/>
      <c r="AG20" s="357"/>
      <c r="AH20" s="357"/>
      <c r="AI20" s="282"/>
    </row>
    <row r="21" spans="1:35" ht="24">
      <c r="A21" s="260">
        <f>Piloto!B91</f>
        <v>403</v>
      </c>
      <c r="B21" s="356">
        <f>Piloto!G91</f>
        <v>149.94000000000003</v>
      </c>
      <c r="C21" s="257">
        <v>133.49</v>
      </c>
      <c r="D21" s="257">
        <v>12.36</v>
      </c>
      <c r="E21" s="258" t="s">
        <v>151</v>
      </c>
      <c r="F21" s="258" t="s">
        <v>152</v>
      </c>
      <c r="G21" s="258" t="s">
        <v>149</v>
      </c>
      <c r="H21" s="353">
        <v>4.09</v>
      </c>
      <c r="I21" s="353">
        <v>0</v>
      </c>
      <c r="J21" s="353">
        <v>4.09</v>
      </c>
      <c r="K21" s="258"/>
      <c r="L21" s="353">
        <v>0</v>
      </c>
      <c r="M21" s="351">
        <f t="shared" si="0"/>
        <v>8613.2319594504461</v>
      </c>
      <c r="N21" s="351">
        <f>VLOOKUP(A21,Piloto!$B$89:$G$251,5,FALSE)</f>
        <v>1291468</v>
      </c>
      <c r="O21" s="256">
        <f t="shared" si="1"/>
        <v>64573.4</v>
      </c>
      <c r="P21" s="256">
        <f t="shared" si="2"/>
        <v>64573.4</v>
      </c>
      <c r="Q21" s="256">
        <f t="shared" si="3"/>
        <v>64573.4</v>
      </c>
      <c r="R21" s="256">
        <f t="shared" si="4"/>
        <v>0</v>
      </c>
      <c r="S21" s="256">
        <f t="shared" si="5"/>
        <v>0</v>
      </c>
      <c r="T21" s="256">
        <f t="shared" si="6"/>
        <v>387440.4</v>
      </c>
      <c r="U21" s="256"/>
      <c r="V21" s="259">
        <f t="shared" si="7"/>
        <v>904027.6</v>
      </c>
      <c r="W21" s="268"/>
      <c r="X21" s="256" t="e">
        <f>ROUND(#REF!*Y$18,0)*$Y$15</f>
        <v>#REF!</v>
      </c>
      <c r="Y21" s="256" t="e">
        <f>PMT((1+Piloto!#REF!)^(IF($Y$14="Semestrais",6,IF($Y$14="Anuais",12,1)))-1,$Y$15,-X21)</f>
        <v>#REF!</v>
      </c>
      <c r="Z21" s="256" t="e">
        <f>ROUND(#REF!*AA$18,0)*$AA$15</f>
        <v>#REF!</v>
      </c>
      <c r="AA21" s="256" t="e">
        <f>PMT((1+Piloto!#REF!)^(IF($AA$14="Semestrais",6,IF($AA$14="Anuais",12,1)))-1,$AA$15,-Z21)</f>
        <v>#REF!</v>
      </c>
      <c r="AB21" s="255"/>
      <c r="AC21" s="49" t="str">
        <f>VLOOKUP(A21,Piloto!B91:I253,4,FALSE)</f>
        <v>Disponivel</v>
      </c>
      <c r="AF21" s="357"/>
      <c r="AG21" s="357"/>
      <c r="AH21" s="357"/>
      <c r="AI21" s="282"/>
    </row>
    <row r="22" spans="1:35" ht="24" hidden="1">
      <c r="A22" s="260">
        <f>Piloto!B92</f>
        <v>404</v>
      </c>
      <c r="B22" s="356">
        <f>Piloto!G92</f>
        <v>149.94000000000003</v>
      </c>
      <c r="C22" s="257">
        <v>133.49</v>
      </c>
      <c r="D22" s="257">
        <v>12.36</v>
      </c>
      <c r="E22" s="258" t="s">
        <v>153</v>
      </c>
      <c r="F22" s="258" t="s">
        <v>152</v>
      </c>
      <c r="G22" s="258" t="s">
        <v>149</v>
      </c>
      <c r="H22" s="353">
        <v>4.09</v>
      </c>
      <c r="I22" s="353">
        <v>0</v>
      </c>
      <c r="J22" s="353">
        <v>4.09</v>
      </c>
      <c r="K22" s="258"/>
      <c r="L22" s="353">
        <v>0</v>
      </c>
      <c r="M22" s="351">
        <f t="shared" si="0"/>
        <v>8811.5712951847381</v>
      </c>
      <c r="N22" s="351">
        <f>VLOOKUP(A22,Piloto!$B$89:$G$251,5,FALSE)</f>
        <v>1321207</v>
      </c>
      <c r="O22" s="256">
        <f t="shared" si="1"/>
        <v>66060.350000000006</v>
      </c>
      <c r="P22" s="256">
        <f t="shared" si="2"/>
        <v>66060.350000000006</v>
      </c>
      <c r="Q22" s="256">
        <f t="shared" si="3"/>
        <v>66060.350000000006</v>
      </c>
      <c r="R22" s="256">
        <f t="shared" si="4"/>
        <v>0</v>
      </c>
      <c r="S22" s="256">
        <f t="shared" si="5"/>
        <v>0</v>
      </c>
      <c r="T22" s="256">
        <f t="shared" si="6"/>
        <v>396362.10000000003</v>
      </c>
      <c r="U22" s="256"/>
      <c r="V22" s="259">
        <f t="shared" si="7"/>
        <v>924844.89999999991</v>
      </c>
      <c r="W22" s="268"/>
      <c r="X22" s="256" t="e">
        <f>ROUND(#REF!*Y$18,0)*$Y$15</f>
        <v>#REF!</v>
      </c>
      <c r="Y22" s="256" t="e">
        <f>PMT((1+Piloto!#REF!)^(IF($Y$14="Semestrais",6,IF($Y$14="Anuais",12,1)))-1,$Y$15,-X22)</f>
        <v>#REF!</v>
      </c>
      <c r="Z22" s="256" t="e">
        <f>ROUND(#REF!*AA$18,0)*$AA$15</f>
        <v>#REF!</v>
      </c>
      <c r="AA22" s="256" t="e">
        <f>PMT((1+Piloto!#REF!)^(IF($AA$14="Semestrais",6,IF($AA$14="Anuais",12,1)))-1,$AA$15,-Z22)</f>
        <v>#REF!</v>
      </c>
      <c r="AB22" s="255"/>
      <c r="AC22" s="49" t="str">
        <f>VLOOKUP(A22,Piloto!B92:I254,4,FALSE)</f>
        <v>Contrato</v>
      </c>
      <c r="AF22" s="357"/>
      <c r="AG22" s="357"/>
      <c r="AH22" s="357"/>
      <c r="AI22" s="282"/>
    </row>
    <row r="23" spans="1:35" ht="24">
      <c r="A23" s="260">
        <f>Piloto!B93</f>
        <v>501</v>
      </c>
      <c r="B23" s="356">
        <f>Piloto!G93</f>
        <v>165.39000000000001</v>
      </c>
      <c r="C23" s="257">
        <v>161.30000000000001</v>
      </c>
      <c r="D23" s="257">
        <v>0</v>
      </c>
      <c r="E23" s="258" t="s">
        <v>154</v>
      </c>
      <c r="F23" s="258" t="s">
        <v>148</v>
      </c>
      <c r="G23" s="258" t="s">
        <v>149</v>
      </c>
      <c r="H23" s="353">
        <v>4.09</v>
      </c>
      <c r="I23" s="353">
        <v>0</v>
      </c>
      <c r="J23" s="353">
        <v>4.09</v>
      </c>
      <c r="K23" s="258"/>
      <c r="L23" s="353">
        <v>0</v>
      </c>
      <c r="M23" s="351">
        <f t="shared" si="0"/>
        <v>9284.2433037063893</v>
      </c>
      <c r="N23" s="351">
        <f>VLOOKUP(A23,Piloto!$B$89:$G$251,5,FALSE)</f>
        <v>1535521</v>
      </c>
      <c r="O23" s="256">
        <f t="shared" si="1"/>
        <v>76776.05</v>
      </c>
      <c r="P23" s="256">
        <f t="shared" si="2"/>
        <v>76776.05</v>
      </c>
      <c r="Q23" s="256">
        <f t="shared" si="3"/>
        <v>76776.05</v>
      </c>
      <c r="R23" s="256">
        <f t="shared" si="4"/>
        <v>0</v>
      </c>
      <c r="S23" s="256">
        <f t="shared" si="5"/>
        <v>0</v>
      </c>
      <c r="T23" s="256">
        <f t="shared" si="6"/>
        <v>460656.30000000005</v>
      </c>
      <c r="U23" s="256"/>
      <c r="V23" s="259">
        <f t="shared" si="7"/>
        <v>1074864.7</v>
      </c>
      <c r="W23" s="268"/>
      <c r="X23" s="256" t="e">
        <f>ROUND(#REF!*Y$18,0)*$Y$15</f>
        <v>#REF!</v>
      </c>
      <c r="Y23" s="256" t="e">
        <f>PMT((1+Piloto!#REF!)^(IF($Y$14="Semestrais",6,IF($Y$14="Anuais",12,1)))-1,$Y$15,-X23)</f>
        <v>#REF!</v>
      </c>
      <c r="Z23" s="256" t="e">
        <f>ROUND(#REF!*AA$18,0)*$AA$15</f>
        <v>#REF!</v>
      </c>
      <c r="AA23" s="256" t="e">
        <f>PMT((1+Piloto!#REF!)^(IF($AA$14="Semestrais",6,IF($AA$14="Anuais",12,1)))-1,$AA$15,-Z23)</f>
        <v>#REF!</v>
      </c>
      <c r="AB23" s="255"/>
      <c r="AC23" s="49" t="str">
        <f>VLOOKUP(A23,Piloto!B93:I255,4,FALSE)</f>
        <v>Disponivel</v>
      </c>
      <c r="AF23" s="357"/>
      <c r="AG23" s="357"/>
      <c r="AH23" s="357"/>
      <c r="AI23" s="282"/>
    </row>
    <row r="24" spans="1:35" ht="24">
      <c r="A24" s="421">
        <f>Piloto!B94</f>
        <v>502</v>
      </c>
      <c r="B24" s="356">
        <f>Piloto!G94</f>
        <v>165.39000000000001</v>
      </c>
      <c r="C24" s="257">
        <v>161.30000000000001</v>
      </c>
      <c r="D24" s="257">
        <v>0</v>
      </c>
      <c r="E24" s="258" t="s">
        <v>155</v>
      </c>
      <c r="F24" s="258" t="s">
        <v>148</v>
      </c>
      <c r="G24" s="258" t="s">
        <v>149</v>
      </c>
      <c r="H24" s="353">
        <v>4.09</v>
      </c>
      <c r="I24" s="353">
        <v>0</v>
      </c>
      <c r="J24" s="353">
        <v>4.09</v>
      </c>
      <c r="K24" s="258"/>
      <c r="L24" s="353">
        <v>0</v>
      </c>
      <c r="M24" s="351">
        <f t="shared" si="0"/>
        <v>12311.566600157203</v>
      </c>
      <c r="N24" s="351">
        <f>VLOOKUP(A24,Piloto!$B$89:$G$251,5,FALSE)</f>
        <v>2036210</v>
      </c>
      <c r="O24" s="256">
        <f t="shared" si="1"/>
        <v>101810.5</v>
      </c>
      <c r="P24" s="256">
        <f t="shared" si="2"/>
        <v>101810.5</v>
      </c>
      <c r="Q24" s="256">
        <f t="shared" si="3"/>
        <v>101810.5</v>
      </c>
      <c r="R24" s="256">
        <f t="shared" si="4"/>
        <v>0</v>
      </c>
      <c r="S24" s="256">
        <f t="shared" si="5"/>
        <v>0</v>
      </c>
      <c r="T24" s="256">
        <f t="shared" si="6"/>
        <v>610863</v>
      </c>
      <c r="U24" s="256"/>
      <c r="V24" s="259">
        <f t="shared" si="7"/>
        <v>1425347</v>
      </c>
      <c r="W24" s="268"/>
      <c r="X24" s="256" t="e">
        <f>ROUND(#REF!*Y$18,0)*$Y$15</f>
        <v>#REF!</v>
      </c>
      <c r="Y24" s="256" t="e">
        <f>PMT((1+Piloto!#REF!)^(IF($Y$14="Semestrais",6,IF($Y$14="Anuais",12,1)))-1,$Y$15,-X24)</f>
        <v>#REF!</v>
      </c>
      <c r="Z24" s="256" t="e">
        <f>ROUND(#REF!*AA$18,0)*$AA$15</f>
        <v>#REF!</v>
      </c>
      <c r="AA24" s="256" t="e">
        <f>PMT((1+Piloto!#REF!)^(IF($AA$14="Semestrais",6,IF($AA$14="Anuais",12,1)))-1,$AA$15,-Z24)</f>
        <v>#REF!</v>
      </c>
      <c r="AB24" s="255"/>
      <c r="AC24" s="49" t="str">
        <f>VLOOKUP(A24,Piloto!B94:I256,4,FALSE)</f>
        <v>Disponivel</v>
      </c>
      <c r="AF24" s="357"/>
      <c r="AG24" s="357"/>
      <c r="AH24" s="357"/>
      <c r="AI24" s="282"/>
    </row>
    <row r="25" spans="1:35" ht="24" hidden="1">
      <c r="A25" s="260">
        <f>Piloto!B95</f>
        <v>503</v>
      </c>
      <c r="B25" s="356">
        <f>Piloto!G95</f>
        <v>137.58000000000001</v>
      </c>
      <c r="C25" s="257">
        <v>133.49</v>
      </c>
      <c r="D25" s="257">
        <v>0</v>
      </c>
      <c r="E25" s="258" t="s">
        <v>156</v>
      </c>
      <c r="F25" s="258" t="s">
        <v>152</v>
      </c>
      <c r="G25" s="258" t="s">
        <v>149</v>
      </c>
      <c r="H25" s="353">
        <v>4.09</v>
      </c>
      <c r="I25" s="353">
        <v>0</v>
      </c>
      <c r="J25" s="353">
        <v>4.09</v>
      </c>
      <c r="K25" s="258"/>
      <c r="L25" s="353">
        <v>0</v>
      </c>
      <c r="M25" s="351">
        <f t="shared" si="0"/>
        <v>11183.783980229684</v>
      </c>
      <c r="N25" s="351">
        <f>VLOOKUP(A25,Piloto!$B$89:$G$251,5,FALSE)</f>
        <v>1538665</v>
      </c>
      <c r="O25" s="256">
        <f t="shared" si="1"/>
        <v>76933.25</v>
      </c>
      <c r="P25" s="256">
        <f t="shared" si="2"/>
        <v>76933.25</v>
      </c>
      <c r="Q25" s="256">
        <f t="shared" si="3"/>
        <v>76933.25</v>
      </c>
      <c r="R25" s="256">
        <f t="shared" si="4"/>
        <v>0</v>
      </c>
      <c r="S25" s="256">
        <f t="shared" si="5"/>
        <v>0</v>
      </c>
      <c r="T25" s="256">
        <f t="shared" si="6"/>
        <v>461599.5</v>
      </c>
      <c r="U25" s="256"/>
      <c r="V25" s="259">
        <f t="shared" si="7"/>
        <v>1077065.5</v>
      </c>
      <c r="W25" s="268"/>
      <c r="X25" s="256" t="e">
        <f>ROUND(#REF!*Y$18,0)*$Y$15</f>
        <v>#REF!</v>
      </c>
      <c r="Y25" s="256" t="e">
        <f>PMT((1+Piloto!#REF!)^(IF($Y$14="Semestrais",6,IF($Y$14="Anuais",12,1)))-1,$Y$15,-X25)</f>
        <v>#REF!</v>
      </c>
      <c r="Z25" s="256" t="e">
        <f>ROUND(#REF!*AA$18,0)*$AA$15</f>
        <v>#REF!</v>
      </c>
      <c r="AA25" s="256" t="e">
        <f>PMT((1+Piloto!#REF!)^(IF($AA$14="Semestrais",6,IF($AA$14="Anuais",12,1)))-1,$AA$15,-Z25)</f>
        <v>#REF!</v>
      </c>
      <c r="AB25" s="255"/>
      <c r="AC25" s="49" t="str">
        <f>VLOOKUP(A25,Piloto!B95:I257,4,FALSE)</f>
        <v>Contrato</v>
      </c>
      <c r="AF25" s="357"/>
      <c r="AG25" s="357"/>
      <c r="AH25" s="357"/>
      <c r="AI25" s="282"/>
    </row>
    <row r="26" spans="1:35" ht="24">
      <c r="A26" s="260">
        <f>Piloto!B96</f>
        <v>504</v>
      </c>
      <c r="B26" s="356">
        <f>Piloto!G96</f>
        <v>137.58000000000001</v>
      </c>
      <c r="C26" s="257">
        <v>133.49</v>
      </c>
      <c r="D26" s="257">
        <v>0</v>
      </c>
      <c r="E26" s="258" t="s">
        <v>157</v>
      </c>
      <c r="F26" s="258" t="s">
        <v>158</v>
      </c>
      <c r="G26" s="258" t="s">
        <v>149</v>
      </c>
      <c r="H26" s="353">
        <v>4.09</v>
      </c>
      <c r="I26" s="353">
        <v>0</v>
      </c>
      <c r="J26" s="353">
        <v>4.09</v>
      </c>
      <c r="K26" s="258"/>
      <c r="L26" s="353">
        <v>0</v>
      </c>
      <c r="M26" s="351">
        <f t="shared" si="0"/>
        <v>8817.3208315162083</v>
      </c>
      <c r="N26" s="351">
        <f>VLOOKUP(A26,Piloto!$B$89:$G$251,5,FALSE)</f>
        <v>1213087</v>
      </c>
      <c r="O26" s="256">
        <f t="shared" si="1"/>
        <v>60654.350000000006</v>
      </c>
      <c r="P26" s="256">
        <f t="shared" si="2"/>
        <v>60654.350000000006</v>
      </c>
      <c r="Q26" s="256">
        <f t="shared" si="3"/>
        <v>60654.350000000006</v>
      </c>
      <c r="R26" s="256">
        <f t="shared" si="4"/>
        <v>0</v>
      </c>
      <c r="S26" s="256">
        <f t="shared" si="5"/>
        <v>0</v>
      </c>
      <c r="T26" s="256">
        <f t="shared" si="6"/>
        <v>363926.10000000003</v>
      </c>
      <c r="U26" s="256"/>
      <c r="V26" s="259">
        <f t="shared" si="7"/>
        <v>849160.89999999991</v>
      </c>
      <c r="W26" s="268"/>
      <c r="X26" s="256" t="e">
        <f>ROUND(#REF!*Y$18,0)*$Y$15</f>
        <v>#REF!</v>
      </c>
      <c r="Y26" s="256" t="e">
        <f>PMT((1+Piloto!#REF!)^(IF($Y$14="Semestrais",6,IF($Y$14="Anuais",12,1)))-1,$Y$15,-X26)</f>
        <v>#REF!</v>
      </c>
      <c r="Z26" s="256" t="e">
        <f>ROUND(#REF!*AA$18,0)*$AA$15</f>
        <v>#REF!</v>
      </c>
      <c r="AA26" s="256" t="e">
        <f>PMT((1+Piloto!#REF!)^(IF($AA$14="Semestrais",6,IF($AA$14="Anuais",12,1)))-1,$AA$15,-Z26)</f>
        <v>#REF!</v>
      </c>
      <c r="AB26" s="255"/>
      <c r="AC26" s="49" t="str">
        <f>VLOOKUP(A26,Piloto!B96:I258,4,FALSE)</f>
        <v>Disponivel</v>
      </c>
      <c r="AF26" s="357"/>
      <c r="AG26" s="357"/>
      <c r="AH26" s="357"/>
      <c r="AI26" s="282"/>
    </row>
    <row r="27" spans="1:35" ht="24">
      <c r="A27" s="260">
        <f>Piloto!B97</f>
        <v>601</v>
      </c>
      <c r="B27" s="356">
        <f>Piloto!G97</f>
        <v>170.78</v>
      </c>
      <c r="C27" s="257">
        <v>161.30000000000001</v>
      </c>
      <c r="D27" s="257">
        <v>0</v>
      </c>
      <c r="E27" s="258" t="s">
        <v>159</v>
      </c>
      <c r="F27" s="258" t="s">
        <v>148</v>
      </c>
      <c r="G27" s="258">
        <v>8</v>
      </c>
      <c r="H27" s="353">
        <v>4.09</v>
      </c>
      <c r="I27" s="353">
        <v>5.39</v>
      </c>
      <c r="J27" s="353">
        <v>9.48</v>
      </c>
      <c r="K27" s="258"/>
      <c r="L27" s="353">
        <v>0</v>
      </c>
      <c r="M27" s="351">
        <f t="shared" si="0"/>
        <v>9366.4012179412111</v>
      </c>
      <c r="N27" s="351">
        <f>VLOOKUP(A27,Piloto!$B$89:$G$251,5,FALSE)</f>
        <v>1599594</v>
      </c>
      <c r="O27" s="256">
        <f t="shared" si="1"/>
        <v>79979.700000000012</v>
      </c>
      <c r="P27" s="256">
        <f t="shared" si="2"/>
        <v>79979.700000000012</v>
      </c>
      <c r="Q27" s="256">
        <f t="shared" si="3"/>
        <v>79979.700000000012</v>
      </c>
      <c r="R27" s="256">
        <f t="shared" si="4"/>
        <v>0</v>
      </c>
      <c r="S27" s="256">
        <f t="shared" si="5"/>
        <v>0</v>
      </c>
      <c r="T27" s="256">
        <f t="shared" si="6"/>
        <v>479878.20000000007</v>
      </c>
      <c r="U27" s="256"/>
      <c r="V27" s="259">
        <f t="shared" si="7"/>
        <v>1119715.7999999998</v>
      </c>
      <c r="W27" s="268"/>
      <c r="X27" s="256" t="e">
        <f>ROUND(#REF!*Y$18,0)*$Y$15</f>
        <v>#REF!</v>
      </c>
      <c r="Y27" s="256" t="e">
        <f>PMT((1+Piloto!#REF!)^(IF($Y$14="Semestrais",6,IF($Y$14="Anuais",12,1)))-1,$Y$15,-X27)</f>
        <v>#REF!</v>
      </c>
      <c r="Z27" s="256" t="e">
        <f>ROUND(#REF!*AA$18,0)*$AA$15</f>
        <v>#REF!</v>
      </c>
      <c r="AA27" s="256" t="e">
        <f>PMT((1+Piloto!#REF!)^(IF($AA$14="Semestrais",6,IF($AA$14="Anuais",12,1)))-1,$AA$15,-Z27)</f>
        <v>#REF!</v>
      </c>
      <c r="AB27" s="255"/>
      <c r="AC27" s="49" t="str">
        <f>VLOOKUP(A27,Piloto!B97:I259,4,FALSE)</f>
        <v>Disponivel</v>
      </c>
      <c r="AF27" s="357"/>
      <c r="AG27" s="357"/>
      <c r="AH27" s="357"/>
      <c r="AI27" s="282"/>
    </row>
    <row r="28" spans="1:35" ht="24">
      <c r="A28" s="260">
        <f>Piloto!B98</f>
        <v>602</v>
      </c>
      <c r="B28" s="356">
        <f>Piloto!G98</f>
        <v>165.39000000000001</v>
      </c>
      <c r="C28" s="257">
        <v>161.30000000000001</v>
      </c>
      <c r="D28" s="257">
        <v>0</v>
      </c>
      <c r="E28" s="258" t="s">
        <v>160</v>
      </c>
      <c r="F28" s="258" t="s">
        <v>148</v>
      </c>
      <c r="G28" s="258" t="s">
        <v>149</v>
      </c>
      <c r="H28" s="353">
        <v>4.09</v>
      </c>
      <c r="I28" s="353">
        <v>0</v>
      </c>
      <c r="J28" s="353">
        <v>4.09</v>
      </c>
      <c r="K28" s="258"/>
      <c r="L28" s="353">
        <v>0</v>
      </c>
      <c r="M28" s="351">
        <f t="shared" si="0"/>
        <v>9049.2351411814489</v>
      </c>
      <c r="N28" s="351">
        <f>VLOOKUP(A28,Piloto!$B$89:$G$251,5,FALSE)</f>
        <v>1496653</v>
      </c>
      <c r="O28" s="256">
        <f t="shared" si="1"/>
        <v>74832.650000000009</v>
      </c>
      <c r="P28" s="256">
        <f t="shared" si="2"/>
        <v>74832.650000000009</v>
      </c>
      <c r="Q28" s="256">
        <f t="shared" si="3"/>
        <v>74832.650000000009</v>
      </c>
      <c r="R28" s="256">
        <f t="shared" si="4"/>
        <v>0</v>
      </c>
      <c r="S28" s="256">
        <f t="shared" si="5"/>
        <v>0</v>
      </c>
      <c r="T28" s="256">
        <f t="shared" si="6"/>
        <v>448995.9</v>
      </c>
      <c r="U28" s="256"/>
      <c r="V28" s="259">
        <f t="shared" si="7"/>
        <v>1047657.1</v>
      </c>
      <c r="W28" s="268"/>
      <c r="X28" s="256" t="e">
        <f>ROUND(#REF!*Y$18,0)*$Y$15</f>
        <v>#REF!</v>
      </c>
      <c r="Y28" s="256" t="e">
        <f>PMT((1+Piloto!#REF!)^(IF($Y$14="Semestrais",6,IF($Y$14="Anuais",12,1)))-1,$Y$15,-X28)</f>
        <v>#REF!</v>
      </c>
      <c r="Z28" s="256" t="e">
        <f>ROUND(#REF!*AA$18,0)*$AA$15</f>
        <v>#REF!</v>
      </c>
      <c r="AA28" s="256" t="e">
        <f>PMT((1+Piloto!#REF!)^(IF($AA$14="Semestrais",6,IF($AA$14="Anuais",12,1)))-1,$AA$15,-Z28)</f>
        <v>#REF!</v>
      </c>
      <c r="AB28" s="255"/>
      <c r="AC28" s="49" t="str">
        <f>VLOOKUP(A28,Piloto!B98:I260,4,FALSE)</f>
        <v>Disponivel</v>
      </c>
      <c r="AF28" s="357"/>
      <c r="AG28" s="357"/>
      <c r="AH28" s="357"/>
      <c r="AI28" s="282"/>
    </row>
    <row r="29" spans="1:35" ht="24" hidden="1">
      <c r="A29" s="260">
        <f>Piloto!B99</f>
        <v>603</v>
      </c>
      <c r="B29" s="356">
        <f>Piloto!G99</f>
        <v>137.58000000000001</v>
      </c>
      <c r="C29" s="257">
        <v>133.49</v>
      </c>
      <c r="D29" s="257">
        <v>0</v>
      </c>
      <c r="E29" s="258" t="s">
        <v>161</v>
      </c>
      <c r="F29" s="258" t="s">
        <v>158</v>
      </c>
      <c r="G29" s="258" t="s">
        <v>149</v>
      </c>
      <c r="H29" s="353">
        <v>4.09</v>
      </c>
      <c r="I29" s="353">
        <v>0</v>
      </c>
      <c r="J29" s="353">
        <v>4.09</v>
      </c>
      <c r="K29" s="353"/>
      <c r="L29" s="353">
        <v>0</v>
      </c>
      <c r="M29" s="351">
        <f t="shared" si="0"/>
        <v>8716.1578717836892</v>
      </c>
      <c r="N29" s="351">
        <f>VLOOKUP(A29,Piloto!$B$89:$G$251,5,FALSE)</f>
        <v>1199169</v>
      </c>
      <c r="O29" s="256">
        <f t="shared" si="1"/>
        <v>59958.450000000004</v>
      </c>
      <c r="P29" s="256">
        <f t="shared" si="2"/>
        <v>59958.450000000004</v>
      </c>
      <c r="Q29" s="256">
        <f t="shared" si="3"/>
        <v>59958.450000000004</v>
      </c>
      <c r="R29" s="256">
        <f t="shared" si="4"/>
        <v>0</v>
      </c>
      <c r="S29" s="256">
        <f t="shared" si="5"/>
        <v>0</v>
      </c>
      <c r="T29" s="256">
        <f t="shared" si="6"/>
        <v>359750.7</v>
      </c>
      <c r="U29" s="256"/>
      <c r="V29" s="259">
        <f t="shared" si="7"/>
        <v>839418.29999999993</v>
      </c>
      <c r="W29" s="268"/>
      <c r="X29" s="256" t="e">
        <f>ROUND(#REF!*Y$18,0)*$Y$15</f>
        <v>#REF!</v>
      </c>
      <c r="Y29" s="256" t="e">
        <f>PMT((1+Piloto!#REF!)^(IF($Y$14="Semestrais",6,IF($Y$14="Anuais",12,1)))-1,$Y$15,-X29)</f>
        <v>#REF!</v>
      </c>
      <c r="Z29" s="256" t="e">
        <f>ROUND(#REF!*AA$18,0)*$AA$15</f>
        <v>#REF!</v>
      </c>
      <c r="AA29" s="256" t="e">
        <f>PMT((1+Piloto!#REF!)^(IF($AA$14="Semestrais",6,IF($AA$14="Anuais",12,1)))-1,$AA$15,-Z29)</f>
        <v>#REF!</v>
      </c>
      <c r="AB29" s="255"/>
      <c r="AC29" s="49" t="str">
        <f>VLOOKUP(A29,Piloto!B99:I261,4,FALSE)</f>
        <v>Contrato</v>
      </c>
      <c r="AF29" s="357"/>
      <c r="AG29" s="357"/>
      <c r="AH29" s="357"/>
      <c r="AI29" s="282"/>
    </row>
    <row r="30" spans="1:35" ht="24">
      <c r="A30" s="260">
        <f>Piloto!B100</f>
        <v>604</v>
      </c>
      <c r="B30" s="356">
        <f>Piloto!G100</f>
        <v>145.21</v>
      </c>
      <c r="C30" s="257">
        <v>133.49</v>
      </c>
      <c r="D30" s="257">
        <v>0</v>
      </c>
      <c r="E30" s="258" t="s">
        <v>162</v>
      </c>
      <c r="F30" s="258" t="s">
        <v>158</v>
      </c>
      <c r="G30" s="258">
        <v>25</v>
      </c>
      <c r="H30" s="353">
        <v>4.09</v>
      </c>
      <c r="I30" s="353">
        <v>7.63</v>
      </c>
      <c r="J30" s="353">
        <v>11.719999999999999</v>
      </c>
      <c r="K30" s="258"/>
      <c r="L30" s="353">
        <v>0</v>
      </c>
      <c r="M30" s="351">
        <f t="shared" si="0"/>
        <v>8977.6392810412508</v>
      </c>
      <c r="N30" s="351">
        <f>VLOOKUP(A30,Piloto!$B$89:$G$251,5,FALSE)</f>
        <v>1303643</v>
      </c>
      <c r="O30" s="256">
        <f t="shared" si="1"/>
        <v>65182.15</v>
      </c>
      <c r="P30" s="256">
        <f t="shared" si="2"/>
        <v>65182.15</v>
      </c>
      <c r="Q30" s="256">
        <f t="shared" si="3"/>
        <v>65182.15</v>
      </c>
      <c r="R30" s="256">
        <f t="shared" si="4"/>
        <v>0</v>
      </c>
      <c r="S30" s="256">
        <f t="shared" si="5"/>
        <v>0</v>
      </c>
      <c r="T30" s="256">
        <f t="shared" si="6"/>
        <v>391092.9</v>
      </c>
      <c r="U30" s="256"/>
      <c r="V30" s="259">
        <f t="shared" si="7"/>
        <v>912550.1</v>
      </c>
      <c r="W30" s="268"/>
      <c r="X30" s="256" t="e">
        <f>ROUND(#REF!*Y$18,0)*$Y$15</f>
        <v>#REF!</v>
      </c>
      <c r="Y30" s="256" t="e">
        <f>PMT((1+Piloto!#REF!)^(IF($Y$14="Semestrais",6,IF($Y$14="Anuais",12,1)))-1,$Y$15,-X30)</f>
        <v>#REF!</v>
      </c>
      <c r="Z30" s="256" t="e">
        <f>ROUND(#REF!*AA$18,0)*$AA$15</f>
        <v>#REF!</v>
      </c>
      <c r="AA30" s="256" t="e">
        <f>PMT((1+Piloto!#REF!)^(IF($AA$14="Semestrais",6,IF($AA$14="Anuais",12,1)))-1,$AA$15,-Z30)</f>
        <v>#REF!</v>
      </c>
      <c r="AB30" s="255"/>
      <c r="AC30" s="49" t="str">
        <f>VLOOKUP(A30,Piloto!B100:I262,4,FALSE)</f>
        <v>Disponivel</v>
      </c>
      <c r="AF30" s="357"/>
      <c r="AG30" s="357"/>
      <c r="AH30" s="357"/>
      <c r="AI30" s="282"/>
    </row>
    <row r="31" spans="1:35" ht="24" hidden="1">
      <c r="A31" s="260">
        <f>Piloto!B101</f>
        <v>701</v>
      </c>
      <c r="B31" s="356">
        <f>Piloto!G101</f>
        <v>165.39000000000001</v>
      </c>
      <c r="C31" s="257">
        <v>161.30000000000001</v>
      </c>
      <c r="D31" s="257">
        <v>0</v>
      </c>
      <c r="E31" s="258" t="s">
        <v>163</v>
      </c>
      <c r="F31" s="258" t="s">
        <v>148</v>
      </c>
      <c r="G31" s="258" t="s">
        <v>149</v>
      </c>
      <c r="H31" s="353">
        <v>4.09</v>
      </c>
      <c r="I31" s="353">
        <v>0</v>
      </c>
      <c r="J31" s="353">
        <v>4.09</v>
      </c>
      <c r="K31" s="353"/>
      <c r="L31" s="353">
        <v>0</v>
      </c>
      <c r="M31" s="351">
        <f t="shared" si="0"/>
        <v>9218.108712739584</v>
      </c>
      <c r="N31" s="351">
        <f>VLOOKUP(A31,Piloto!$B$89:$G$251,5,FALSE)</f>
        <v>1524583</v>
      </c>
      <c r="O31" s="256">
        <f t="shared" si="1"/>
        <v>76229.150000000009</v>
      </c>
      <c r="P31" s="256">
        <f t="shared" si="2"/>
        <v>76229.150000000009</v>
      </c>
      <c r="Q31" s="256">
        <f t="shared" si="3"/>
        <v>76229.150000000009</v>
      </c>
      <c r="R31" s="256">
        <f t="shared" si="4"/>
        <v>0</v>
      </c>
      <c r="S31" s="256">
        <f t="shared" si="5"/>
        <v>0</v>
      </c>
      <c r="T31" s="256">
        <f t="shared" si="6"/>
        <v>457374.9</v>
      </c>
      <c r="U31" s="256"/>
      <c r="V31" s="259">
        <f t="shared" si="7"/>
        <v>1067208.0999999999</v>
      </c>
      <c r="W31" s="268"/>
      <c r="X31" s="256" t="e">
        <f>ROUND(#REF!*Y$18,0)*$Y$15</f>
        <v>#REF!</v>
      </c>
      <c r="Y31" s="256" t="e">
        <f>PMT((1+Piloto!#REF!)^(IF($Y$14="Semestrais",6,IF($Y$14="Anuais",12,1)))-1,$Y$15,-X31)</f>
        <v>#REF!</v>
      </c>
      <c r="Z31" s="256" t="e">
        <f>ROUND(#REF!*AA$18,0)*$AA$15</f>
        <v>#REF!</v>
      </c>
      <c r="AA31" s="256" t="e">
        <f>PMT((1+Piloto!#REF!)^(IF($AA$14="Semestrais",6,IF($AA$14="Anuais",12,1)))-1,$AA$15,-Z31)</f>
        <v>#REF!</v>
      </c>
      <c r="AB31" s="255"/>
      <c r="AC31" s="49" t="str">
        <f>VLOOKUP(A31,Piloto!B101:I263,4,FALSE)</f>
        <v>Contrato</v>
      </c>
      <c r="AF31" s="357"/>
      <c r="AG31" s="357"/>
      <c r="AH31" s="357"/>
      <c r="AI31" s="282"/>
    </row>
    <row r="32" spans="1:35" ht="24">
      <c r="A32" s="260">
        <f>Piloto!B102</f>
        <v>702</v>
      </c>
      <c r="B32" s="356">
        <f>Piloto!G102</f>
        <v>165.39000000000001</v>
      </c>
      <c r="C32" s="257">
        <v>161.30000000000001</v>
      </c>
      <c r="D32" s="257">
        <v>0</v>
      </c>
      <c r="E32" s="258" t="s">
        <v>164</v>
      </c>
      <c r="F32" s="258" t="s">
        <v>148</v>
      </c>
      <c r="G32" s="258" t="s">
        <v>149</v>
      </c>
      <c r="H32" s="353">
        <v>4.09</v>
      </c>
      <c r="I32" s="353">
        <v>0</v>
      </c>
      <c r="J32" s="353">
        <v>4.09</v>
      </c>
      <c r="K32" s="258"/>
      <c r="L32" s="353">
        <v>0</v>
      </c>
      <c r="M32" s="351">
        <f t="shared" si="0"/>
        <v>9128.6172078118379</v>
      </c>
      <c r="N32" s="351">
        <f>VLOOKUP(A32,Piloto!$B$89:$G$251,5,FALSE)</f>
        <v>1509782</v>
      </c>
      <c r="O32" s="256">
        <f t="shared" ref="O32:O95" si="8">N32*$O$18</f>
        <v>75489.100000000006</v>
      </c>
      <c r="P32" s="256">
        <f t="shared" ref="P32:P95" si="9">N32*$P$18</f>
        <v>75489.100000000006</v>
      </c>
      <c r="Q32" s="256">
        <f t="shared" ref="Q32:Q95" si="10">N32*$Q$18</f>
        <v>75489.100000000006</v>
      </c>
      <c r="R32" s="256">
        <f t="shared" ref="R32:R95" si="11">N32*$R$18</f>
        <v>0</v>
      </c>
      <c r="S32" s="256">
        <f t="shared" ref="S32:S95" si="12">N32*$S$18</f>
        <v>0</v>
      </c>
      <c r="T32" s="256">
        <f t="shared" ref="T32:T95" si="13">O32*$O$15+P32*$P$15+Q32*$Q$15+R32*$R$15+S32*$S$15</f>
        <v>452934.60000000003</v>
      </c>
      <c r="U32" s="256"/>
      <c r="V32" s="259">
        <f t="shared" ref="V32:V95" si="14">N32*$V$18</f>
        <v>1056847.3999999999</v>
      </c>
      <c r="W32" s="268"/>
      <c r="X32" s="256" t="e">
        <f>ROUND(#REF!*Y$18,0)*$Y$15</f>
        <v>#REF!</v>
      </c>
      <c r="Y32" s="256" t="e">
        <f>PMT((1+Piloto!#REF!)^(IF($Y$14="Semestrais",6,IF($Y$14="Anuais",12,1)))-1,$Y$15,-X32)</f>
        <v>#REF!</v>
      </c>
      <c r="Z32" s="256" t="e">
        <f>ROUND(#REF!*AA$18,0)*$AA$15</f>
        <v>#REF!</v>
      </c>
      <c r="AA32" s="256" t="e">
        <f>PMT((1+Piloto!#REF!)^(IF($AA$14="Semestrais",6,IF($AA$14="Anuais",12,1)))-1,$AA$15,-Z32)</f>
        <v>#REF!</v>
      </c>
      <c r="AB32" s="255"/>
      <c r="AC32" s="49" t="str">
        <f>VLOOKUP(A32,Piloto!B102:I264,4,FALSE)</f>
        <v>Disponivel</v>
      </c>
      <c r="AF32" s="357"/>
      <c r="AG32" s="357"/>
      <c r="AH32" s="357"/>
      <c r="AI32" s="282"/>
    </row>
    <row r="33" spans="1:35" ht="24">
      <c r="A33" s="260">
        <f>Piloto!B103</f>
        <v>703</v>
      </c>
      <c r="B33" s="356">
        <f>Piloto!G103</f>
        <v>137.58000000000001</v>
      </c>
      <c r="C33" s="257">
        <v>133.49</v>
      </c>
      <c r="D33" s="257">
        <v>0</v>
      </c>
      <c r="E33" s="258" t="s">
        <v>165</v>
      </c>
      <c r="F33" s="258" t="s">
        <v>158</v>
      </c>
      <c r="G33" s="258" t="s">
        <v>149</v>
      </c>
      <c r="H33" s="353">
        <v>4.09</v>
      </c>
      <c r="I33" s="353">
        <v>0</v>
      </c>
      <c r="J33" s="353">
        <v>4.09</v>
      </c>
      <c r="K33" s="258"/>
      <c r="L33" s="353">
        <v>0</v>
      </c>
      <c r="M33" s="351">
        <f t="shared" si="0"/>
        <v>8793.9744148858845</v>
      </c>
      <c r="N33" s="351">
        <f>VLOOKUP(A33,Piloto!$B$89:$G$251,5,FALSE)</f>
        <v>1209875</v>
      </c>
      <c r="O33" s="256">
        <f t="shared" si="8"/>
        <v>60493.75</v>
      </c>
      <c r="P33" s="256">
        <f t="shared" si="9"/>
        <v>60493.75</v>
      </c>
      <c r="Q33" s="256">
        <f t="shared" si="10"/>
        <v>60493.75</v>
      </c>
      <c r="R33" s="256">
        <f t="shared" si="11"/>
        <v>0</v>
      </c>
      <c r="S33" s="256">
        <f t="shared" si="12"/>
        <v>0</v>
      </c>
      <c r="T33" s="256">
        <f t="shared" si="13"/>
        <v>362962.5</v>
      </c>
      <c r="U33" s="256"/>
      <c r="V33" s="259">
        <f t="shared" si="14"/>
        <v>846912.5</v>
      </c>
      <c r="W33" s="268"/>
      <c r="X33" s="256" t="e">
        <f>ROUND(#REF!*Y$18,0)*$Y$15</f>
        <v>#REF!</v>
      </c>
      <c r="Y33" s="256" t="e">
        <f>PMT((1+Piloto!#REF!)^(IF($Y$14="Semestrais",6,IF($Y$14="Anuais",12,1)))-1,$Y$15,-X33)</f>
        <v>#REF!</v>
      </c>
      <c r="Z33" s="256" t="e">
        <f>ROUND(#REF!*AA$18,0)*$AA$15</f>
        <v>#REF!</v>
      </c>
      <c r="AA33" s="256" t="e">
        <f>PMT((1+Piloto!#REF!)^(IF($AA$14="Semestrais",6,IF($AA$14="Anuais",12,1)))-1,$AA$15,-Z33)</f>
        <v>#REF!</v>
      </c>
      <c r="AB33" s="255"/>
      <c r="AC33" s="49" t="str">
        <f>VLOOKUP(A33,Piloto!B103:I265,4,FALSE)</f>
        <v>Disponivel</v>
      </c>
      <c r="AF33" s="357"/>
      <c r="AG33" s="357"/>
      <c r="AH33" s="357"/>
      <c r="AI33" s="282"/>
    </row>
    <row r="34" spans="1:35" ht="24" hidden="1">
      <c r="A34" s="260">
        <f>Piloto!B104</f>
        <v>704</v>
      </c>
      <c r="B34" s="356">
        <f>Piloto!G104</f>
        <v>137.58000000000001</v>
      </c>
      <c r="C34" s="257">
        <v>133.49</v>
      </c>
      <c r="D34" s="257">
        <v>0</v>
      </c>
      <c r="E34" s="258" t="s">
        <v>166</v>
      </c>
      <c r="F34" s="258" t="s">
        <v>167</v>
      </c>
      <c r="G34" s="258" t="s">
        <v>149</v>
      </c>
      <c r="H34" s="353">
        <v>4.09</v>
      </c>
      <c r="I34" s="353">
        <v>0</v>
      </c>
      <c r="J34" s="353">
        <v>4.09</v>
      </c>
      <c r="K34" s="353"/>
      <c r="L34" s="353">
        <v>0</v>
      </c>
      <c r="M34" s="351">
        <f t="shared" si="0"/>
        <v>9057.7990987062058</v>
      </c>
      <c r="N34" s="351">
        <f>VLOOKUP(A34,Piloto!$B$89:$G$251,5,FALSE)</f>
        <v>1246172</v>
      </c>
      <c r="O34" s="256">
        <f t="shared" si="8"/>
        <v>62308.600000000006</v>
      </c>
      <c r="P34" s="256">
        <f t="shared" si="9"/>
        <v>62308.600000000006</v>
      </c>
      <c r="Q34" s="256">
        <f t="shared" si="10"/>
        <v>62308.600000000006</v>
      </c>
      <c r="R34" s="256">
        <f t="shared" si="11"/>
        <v>0</v>
      </c>
      <c r="S34" s="256">
        <f t="shared" si="12"/>
        <v>0</v>
      </c>
      <c r="T34" s="256">
        <f t="shared" si="13"/>
        <v>373851.60000000003</v>
      </c>
      <c r="U34" s="256"/>
      <c r="V34" s="259">
        <f t="shared" si="14"/>
        <v>872320.39999999991</v>
      </c>
      <c r="W34" s="268"/>
      <c r="X34" s="256" t="e">
        <f>ROUND(#REF!*Y$18,0)*$Y$15</f>
        <v>#REF!</v>
      </c>
      <c r="Y34" s="256" t="e">
        <f>PMT((1+Piloto!#REF!)^(IF($Y$14="Semestrais",6,IF($Y$14="Anuais",12,1)))-1,$Y$15,-X34)</f>
        <v>#REF!</v>
      </c>
      <c r="Z34" s="256" t="e">
        <f>ROUND(#REF!*AA$18,0)*$AA$15</f>
        <v>#REF!</v>
      </c>
      <c r="AA34" s="256" t="e">
        <f>PMT((1+Piloto!#REF!)^(IF($AA$14="Semestrais",6,IF($AA$14="Anuais",12,1)))-1,$AA$15,-Z34)</f>
        <v>#REF!</v>
      </c>
      <c r="AB34" s="255"/>
      <c r="AC34" s="49" t="str">
        <f>VLOOKUP(A34,Piloto!B104:I266,4,FALSE)</f>
        <v>Contrato</v>
      </c>
      <c r="AF34" s="357"/>
      <c r="AG34" s="357"/>
      <c r="AH34" s="357"/>
      <c r="AI34" s="282"/>
    </row>
    <row r="35" spans="1:35" ht="24">
      <c r="A35" s="260">
        <f>Piloto!B105</f>
        <v>801</v>
      </c>
      <c r="B35" s="356">
        <f>Piloto!G105</f>
        <v>165.39000000000001</v>
      </c>
      <c r="C35" s="257">
        <v>161.30000000000001</v>
      </c>
      <c r="D35" s="257">
        <v>0</v>
      </c>
      <c r="E35" s="258" t="s">
        <v>168</v>
      </c>
      <c r="F35" s="258" t="s">
        <v>148</v>
      </c>
      <c r="G35" s="258" t="s">
        <v>149</v>
      </c>
      <c r="H35" s="353">
        <v>4.09</v>
      </c>
      <c r="I35" s="353">
        <v>0</v>
      </c>
      <c r="J35" s="353">
        <v>4.09</v>
      </c>
      <c r="K35" s="258"/>
      <c r="L35" s="353">
        <v>0</v>
      </c>
      <c r="M35" s="351">
        <f t="shared" si="0"/>
        <v>9498.186105568655</v>
      </c>
      <c r="N35" s="351">
        <f>VLOOKUP(A35,Piloto!$B$89:$G$251,5,FALSE)</f>
        <v>1570905</v>
      </c>
      <c r="O35" s="256">
        <f t="shared" si="8"/>
        <v>78545.25</v>
      </c>
      <c r="P35" s="256">
        <f t="shared" si="9"/>
        <v>78545.25</v>
      </c>
      <c r="Q35" s="256">
        <f t="shared" si="10"/>
        <v>78545.25</v>
      </c>
      <c r="R35" s="256">
        <f t="shared" si="11"/>
        <v>0</v>
      </c>
      <c r="S35" s="256">
        <f t="shared" si="12"/>
        <v>0</v>
      </c>
      <c r="T35" s="256">
        <f t="shared" si="13"/>
        <v>471271.5</v>
      </c>
      <c r="U35" s="256"/>
      <c r="V35" s="259">
        <f t="shared" si="14"/>
        <v>1099633.5</v>
      </c>
      <c r="W35" s="268"/>
      <c r="X35" s="256" t="e">
        <f>ROUND(#REF!*Y$18,0)*$Y$15</f>
        <v>#REF!</v>
      </c>
      <c r="Y35" s="256" t="e">
        <f>PMT((1+Piloto!#REF!)^(IF($Y$14="Semestrais",6,IF($Y$14="Anuais",12,1)))-1,$Y$15,-X35)</f>
        <v>#REF!</v>
      </c>
      <c r="Z35" s="256" t="e">
        <f>ROUND(#REF!*AA$18,0)*$AA$15</f>
        <v>#REF!</v>
      </c>
      <c r="AA35" s="256" t="e">
        <f>PMT((1+Piloto!#REF!)^(IF($AA$14="Semestrais",6,IF($AA$14="Anuais",12,1)))-1,$AA$15,-Z35)</f>
        <v>#REF!</v>
      </c>
      <c r="AB35" s="255"/>
      <c r="AC35" s="49" t="str">
        <f>VLOOKUP(A35,Piloto!B105:I267,4,FALSE)</f>
        <v>Disponivel</v>
      </c>
      <c r="AF35" s="357"/>
      <c r="AG35" s="357"/>
      <c r="AH35" s="357"/>
      <c r="AI35" s="282"/>
    </row>
    <row r="36" spans="1:35" ht="24">
      <c r="A36" s="260">
        <f>Piloto!B106</f>
        <v>802</v>
      </c>
      <c r="B36" s="356">
        <f>Piloto!G106</f>
        <v>165.39000000000001</v>
      </c>
      <c r="C36" s="257">
        <v>161.30000000000001</v>
      </c>
      <c r="D36" s="257">
        <v>0</v>
      </c>
      <c r="E36" s="258" t="s">
        <v>169</v>
      </c>
      <c r="F36" s="258" t="s">
        <v>148</v>
      </c>
      <c r="G36" s="258" t="s">
        <v>149</v>
      </c>
      <c r="H36" s="353">
        <v>4.09</v>
      </c>
      <c r="I36" s="353">
        <v>0</v>
      </c>
      <c r="J36" s="353">
        <v>4.09</v>
      </c>
      <c r="K36" s="258"/>
      <c r="L36" s="353">
        <v>0</v>
      </c>
      <c r="M36" s="351">
        <f t="shared" si="0"/>
        <v>9471.0804764496024</v>
      </c>
      <c r="N36" s="351">
        <f>VLOOKUP(A36,Piloto!$B$89:$G$251,5,FALSE)</f>
        <v>1566422</v>
      </c>
      <c r="O36" s="256">
        <f t="shared" si="8"/>
        <v>78321.100000000006</v>
      </c>
      <c r="P36" s="256">
        <f t="shared" si="9"/>
        <v>78321.100000000006</v>
      </c>
      <c r="Q36" s="256">
        <f t="shared" si="10"/>
        <v>78321.100000000006</v>
      </c>
      <c r="R36" s="256">
        <f t="shared" si="11"/>
        <v>0</v>
      </c>
      <c r="S36" s="256">
        <f t="shared" si="12"/>
        <v>0</v>
      </c>
      <c r="T36" s="256">
        <f t="shared" si="13"/>
        <v>469926.60000000003</v>
      </c>
      <c r="U36" s="256"/>
      <c r="V36" s="259">
        <f t="shared" si="14"/>
        <v>1096495.3999999999</v>
      </c>
      <c r="W36" s="268"/>
      <c r="X36" s="256" t="e">
        <f>ROUND(#REF!*Y$18,0)*$Y$15</f>
        <v>#REF!</v>
      </c>
      <c r="Y36" s="256" t="e">
        <f>PMT((1+Piloto!#REF!)^(IF($Y$14="Semestrais",6,IF($Y$14="Anuais",12,1)))-1,$Y$15,-X36)</f>
        <v>#REF!</v>
      </c>
      <c r="Z36" s="256" t="e">
        <f>ROUND(#REF!*AA$18,0)*$AA$15</f>
        <v>#REF!</v>
      </c>
      <c r="AA36" s="256" t="e">
        <f>PMT((1+Piloto!#REF!)^(IF($AA$14="Semestrais",6,IF($AA$14="Anuais",12,1)))-1,$AA$15,-Z36)</f>
        <v>#REF!</v>
      </c>
      <c r="AB36" s="255"/>
      <c r="AC36" s="49" t="str">
        <f>VLOOKUP(A36,Piloto!B106:I268,4,FALSE)</f>
        <v>Disponivel</v>
      </c>
      <c r="AF36" s="357"/>
      <c r="AG36" s="357"/>
      <c r="AH36" s="357"/>
      <c r="AI36" s="282"/>
    </row>
    <row r="37" spans="1:35" ht="24">
      <c r="A37" s="260">
        <f>Piloto!B107</f>
        <v>803</v>
      </c>
      <c r="B37" s="356">
        <f>Piloto!G107</f>
        <v>137.58000000000001</v>
      </c>
      <c r="C37" s="257">
        <v>133.49</v>
      </c>
      <c r="D37" s="257">
        <v>0</v>
      </c>
      <c r="E37" s="258" t="s">
        <v>170</v>
      </c>
      <c r="F37" s="258" t="s">
        <v>158</v>
      </c>
      <c r="G37" s="258" t="s">
        <v>149</v>
      </c>
      <c r="H37" s="353">
        <v>4.09</v>
      </c>
      <c r="I37" s="353">
        <v>0</v>
      </c>
      <c r="J37" s="353">
        <v>4.09</v>
      </c>
      <c r="K37" s="258"/>
      <c r="L37" s="353">
        <v>0</v>
      </c>
      <c r="M37" s="351">
        <f t="shared" si="0"/>
        <v>8871.7982264864077</v>
      </c>
      <c r="N37" s="351">
        <f>VLOOKUP(A37,Piloto!$B$89:$G$251,5,FALSE)</f>
        <v>1220582</v>
      </c>
      <c r="O37" s="256">
        <f t="shared" si="8"/>
        <v>61029.100000000006</v>
      </c>
      <c r="P37" s="256">
        <f t="shared" si="9"/>
        <v>61029.100000000006</v>
      </c>
      <c r="Q37" s="256">
        <f t="shared" si="10"/>
        <v>61029.100000000006</v>
      </c>
      <c r="R37" s="256">
        <f t="shared" si="11"/>
        <v>0</v>
      </c>
      <c r="S37" s="256">
        <f t="shared" si="12"/>
        <v>0</v>
      </c>
      <c r="T37" s="256">
        <f t="shared" si="13"/>
        <v>366174.60000000003</v>
      </c>
      <c r="U37" s="256"/>
      <c r="V37" s="259">
        <f t="shared" si="14"/>
        <v>854407.39999999991</v>
      </c>
      <c r="W37" s="268"/>
      <c r="X37" s="256" t="e">
        <f>ROUND(#REF!*Y$18,0)*$Y$15</f>
        <v>#REF!</v>
      </c>
      <c r="Y37" s="256" t="e">
        <f>PMT((1+Piloto!#REF!)^(IF($Y$14="Semestrais",6,IF($Y$14="Anuais",12,1)))-1,$Y$15,-X37)</f>
        <v>#REF!</v>
      </c>
      <c r="Z37" s="256" t="e">
        <f>ROUND(#REF!*AA$18,0)*$AA$15</f>
        <v>#REF!</v>
      </c>
      <c r="AA37" s="256" t="e">
        <f>PMT((1+Piloto!#REF!)^(IF($AA$14="Semestrais",6,IF($AA$14="Anuais",12,1)))-1,$AA$15,-Z37)</f>
        <v>#REF!</v>
      </c>
      <c r="AB37" s="255"/>
      <c r="AC37" s="49" t="str">
        <f>VLOOKUP(A37,Piloto!B107:I269,4,FALSE)</f>
        <v>Disponivel</v>
      </c>
      <c r="AF37" s="357"/>
      <c r="AG37" s="357"/>
      <c r="AH37" s="357"/>
      <c r="AI37" s="282"/>
    </row>
    <row r="38" spans="1:35" ht="24" hidden="1">
      <c r="A38" s="260">
        <f>Piloto!B108</f>
        <v>804</v>
      </c>
      <c r="B38" s="356">
        <f>Piloto!G108</f>
        <v>137.58000000000001</v>
      </c>
      <c r="C38" s="257">
        <v>133.49</v>
      </c>
      <c r="D38" s="257">
        <v>0</v>
      </c>
      <c r="E38" s="258" t="s">
        <v>171</v>
      </c>
      <c r="F38" s="258" t="s">
        <v>172</v>
      </c>
      <c r="G38" s="258" t="s">
        <v>149</v>
      </c>
      <c r="H38" s="353">
        <v>4.09</v>
      </c>
      <c r="I38" s="353">
        <v>0</v>
      </c>
      <c r="J38" s="353">
        <v>4.09</v>
      </c>
      <c r="K38" s="353"/>
      <c r="L38" s="353">
        <v>0</v>
      </c>
      <c r="M38" s="351">
        <f t="shared" si="0"/>
        <v>9498.1828754179369</v>
      </c>
      <c r="N38" s="351">
        <f>VLOOKUP(A38,Piloto!$B$89:$G$251,5,FALSE)</f>
        <v>1306760</v>
      </c>
      <c r="O38" s="256">
        <f t="shared" si="8"/>
        <v>65338</v>
      </c>
      <c r="P38" s="256">
        <f t="shared" si="9"/>
        <v>65338</v>
      </c>
      <c r="Q38" s="256">
        <f t="shared" si="10"/>
        <v>65338</v>
      </c>
      <c r="R38" s="256">
        <f t="shared" si="11"/>
        <v>0</v>
      </c>
      <c r="S38" s="256">
        <f t="shared" si="12"/>
        <v>0</v>
      </c>
      <c r="T38" s="256">
        <f t="shared" si="13"/>
        <v>392028</v>
      </c>
      <c r="U38" s="256"/>
      <c r="V38" s="259">
        <f t="shared" si="14"/>
        <v>914732</v>
      </c>
      <c r="W38" s="268"/>
      <c r="X38" s="256" t="e">
        <f>ROUND(#REF!*Y$18,0)*$Y$15</f>
        <v>#REF!</v>
      </c>
      <c r="Y38" s="256" t="e">
        <f>PMT((1+Piloto!#REF!)^(IF($Y$14="Semestrais",6,IF($Y$14="Anuais",12,1)))-1,$Y$15,-X38)</f>
        <v>#REF!</v>
      </c>
      <c r="Z38" s="256" t="e">
        <f>ROUND(#REF!*AA$18,0)*$AA$15</f>
        <v>#REF!</v>
      </c>
      <c r="AA38" s="256" t="e">
        <f>PMT((1+Piloto!#REF!)^(IF($AA$14="Semestrais",6,IF($AA$14="Anuais",12,1)))-1,$AA$15,-Z38)</f>
        <v>#REF!</v>
      </c>
      <c r="AB38" s="255"/>
      <c r="AC38" s="49" t="str">
        <f>VLOOKUP(A38,Piloto!B108:I270,4,FALSE)</f>
        <v>Contrato</v>
      </c>
      <c r="AF38" s="357"/>
      <c r="AG38" s="357"/>
      <c r="AH38" s="357"/>
      <c r="AI38" s="282"/>
    </row>
    <row r="39" spans="1:35" ht="24" hidden="1">
      <c r="A39" s="260">
        <f>Piloto!B109</f>
        <v>901</v>
      </c>
      <c r="B39" s="356">
        <f>Piloto!G109</f>
        <v>169.02</v>
      </c>
      <c r="C39" s="257">
        <v>161.30000000000001</v>
      </c>
      <c r="D39" s="257">
        <v>0</v>
      </c>
      <c r="E39" s="258" t="s">
        <v>173</v>
      </c>
      <c r="F39" s="258" t="s">
        <v>148</v>
      </c>
      <c r="G39" s="258">
        <v>16</v>
      </c>
      <c r="H39" s="353">
        <v>4.09</v>
      </c>
      <c r="I39" s="353">
        <v>3.63</v>
      </c>
      <c r="J39" s="353">
        <v>7.72</v>
      </c>
      <c r="K39" s="353"/>
      <c r="L39" s="353">
        <v>0</v>
      </c>
      <c r="M39" s="351">
        <f t="shared" si="0"/>
        <v>9378.4285883327411</v>
      </c>
      <c r="N39" s="351">
        <f>VLOOKUP(A39,Piloto!$B$89:$G$251,5,FALSE)</f>
        <v>1585142</v>
      </c>
      <c r="O39" s="256">
        <f t="shared" si="8"/>
        <v>79257.100000000006</v>
      </c>
      <c r="P39" s="256">
        <f t="shared" si="9"/>
        <v>79257.100000000006</v>
      </c>
      <c r="Q39" s="256">
        <f t="shared" si="10"/>
        <v>79257.100000000006</v>
      </c>
      <c r="R39" s="256">
        <f t="shared" si="11"/>
        <v>0</v>
      </c>
      <c r="S39" s="256">
        <f t="shared" si="12"/>
        <v>0</v>
      </c>
      <c r="T39" s="256">
        <f t="shared" si="13"/>
        <v>475542.60000000003</v>
      </c>
      <c r="U39" s="256"/>
      <c r="V39" s="259">
        <f t="shared" si="14"/>
        <v>1109599.3999999999</v>
      </c>
      <c r="W39" s="268"/>
      <c r="X39" s="256" t="e">
        <f>ROUND(#REF!*Y$18,0)*$Y$15</f>
        <v>#REF!</v>
      </c>
      <c r="Y39" s="256" t="e">
        <f>PMT((1+Piloto!#REF!)^(IF($Y$14="Semestrais",6,IF($Y$14="Anuais",12,1)))-1,$Y$15,-X39)</f>
        <v>#REF!</v>
      </c>
      <c r="Z39" s="256" t="e">
        <f>ROUND(#REF!*AA$18,0)*$AA$15</f>
        <v>#REF!</v>
      </c>
      <c r="AA39" s="256" t="e">
        <f>PMT((1+Piloto!#REF!)^(IF($AA$14="Semestrais",6,IF($AA$14="Anuais",12,1)))-1,$AA$15,-Z39)</f>
        <v>#REF!</v>
      </c>
      <c r="AB39" s="255"/>
      <c r="AC39" s="49" t="str">
        <f>VLOOKUP(A39,Piloto!B109:I271,4,FALSE)</f>
        <v>Contrato</v>
      </c>
      <c r="AF39" s="357"/>
      <c r="AG39" s="357"/>
      <c r="AH39" s="357"/>
      <c r="AI39" s="282"/>
    </row>
    <row r="40" spans="1:35" ht="24">
      <c r="A40" s="260">
        <f>Piloto!B110</f>
        <v>902</v>
      </c>
      <c r="B40" s="356">
        <f>Piloto!G110</f>
        <v>165.39000000000001</v>
      </c>
      <c r="C40" s="257">
        <v>161.30000000000001</v>
      </c>
      <c r="D40" s="257">
        <v>0</v>
      </c>
      <c r="E40" s="258" t="s">
        <v>174</v>
      </c>
      <c r="F40" s="258" t="s">
        <v>148</v>
      </c>
      <c r="G40" s="258" t="s">
        <v>149</v>
      </c>
      <c r="H40" s="353">
        <v>4.09</v>
      </c>
      <c r="I40" s="353">
        <v>0</v>
      </c>
      <c r="J40" s="353">
        <v>4.09</v>
      </c>
      <c r="K40" s="258"/>
      <c r="L40" s="353">
        <v>0</v>
      </c>
      <c r="M40" s="351">
        <f t="shared" si="0"/>
        <v>9287.375294757845</v>
      </c>
      <c r="N40" s="351">
        <f>VLOOKUP(A40,Piloto!$B$89:$G$251,5,FALSE)</f>
        <v>1536039</v>
      </c>
      <c r="O40" s="256">
        <f t="shared" si="8"/>
        <v>76801.95</v>
      </c>
      <c r="P40" s="256">
        <f t="shared" si="9"/>
        <v>76801.95</v>
      </c>
      <c r="Q40" s="256">
        <f t="shared" si="10"/>
        <v>76801.95</v>
      </c>
      <c r="R40" s="256">
        <f t="shared" si="11"/>
        <v>0</v>
      </c>
      <c r="S40" s="256">
        <f t="shared" si="12"/>
        <v>0</v>
      </c>
      <c r="T40" s="256">
        <f t="shared" si="13"/>
        <v>460811.69999999995</v>
      </c>
      <c r="U40" s="256"/>
      <c r="V40" s="259">
        <f t="shared" si="14"/>
        <v>1075227.3</v>
      </c>
      <c r="W40" s="268"/>
      <c r="X40" s="256" t="e">
        <f>ROUND(#REF!*Y$18,0)*$Y$15</f>
        <v>#REF!</v>
      </c>
      <c r="Y40" s="256" t="e">
        <f>PMT((1+Piloto!#REF!)^(IF($Y$14="Semestrais",6,IF($Y$14="Anuais",12,1)))-1,$Y$15,-X40)</f>
        <v>#REF!</v>
      </c>
      <c r="Z40" s="256" t="e">
        <f>ROUND(#REF!*AA$18,0)*$AA$15</f>
        <v>#REF!</v>
      </c>
      <c r="AA40" s="256" t="e">
        <f>PMT((1+Piloto!#REF!)^(IF($AA$14="Semestrais",6,IF($AA$14="Anuais",12,1)))-1,$AA$15,-Z40)</f>
        <v>#REF!</v>
      </c>
      <c r="AB40" s="255"/>
      <c r="AC40" s="49" t="str">
        <f>VLOOKUP(A40,Piloto!B110:I272,4,FALSE)</f>
        <v>Disponivel</v>
      </c>
      <c r="AF40" s="357"/>
      <c r="AG40" s="357"/>
      <c r="AH40" s="357"/>
      <c r="AI40" s="282"/>
    </row>
    <row r="41" spans="1:35" ht="24">
      <c r="A41" s="260">
        <f>Piloto!B111</f>
        <v>903</v>
      </c>
      <c r="B41" s="356">
        <f>Piloto!G111</f>
        <v>175.8</v>
      </c>
      <c r="C41" s="257">
        <v>171.71</v>
      </c>
      <c r="D41" s="257">
        <v>0</v>
      </c>
      <c r="E41" s="258" t="s">
        <v>175</v>
      </c>
      <c r="F41" s="258" t="s">
        <v>152</v>
      </c>
      <c r="G41" s="258" t="s">
        <v>149</v>
      </c>
      <c r="H41" s="353">
        <v>4.09</v>
      </c>
      <c r="I41" s="353">
        <v>0</v>
      </c>
      <c r="J41" s="353">
        <v>4.09</v>
      </c>
      <c r="K41" s="258"/>
      <c r="L41" s="353">
        <v>0</v>
      </c>
      <c r="M41" s="351">
        <f t="shared" si="0"/>
        <v>9218.1114903299203</v>
      </c>
      <c r="N41" s="351">
        <f>VLOOKUP(A41,Piloto!$B$89:$G$251,5,FALSE)</f>
        <v>1620544</v>
      </c>
      <c r="O41" s="256">
        <f t="shared" si="8"/>
        <v>81027.200000000012</v>
      </c>
      <c r="P41" s="256">
        <f t="shared" si="9"/>
        <v>81027.200000000012</v>
      </c>
      <c r="Q41" s="256">
        <f t="shared" si="10"/>
        <v>81027.200000000012</v>
      </c>
      <c r="R41" s="256">
        <f t="shared" si="11"/>
        <v>0</v>
      </c>
      <c r="S41" s="256">
        <f t="shared" si="12"/>
        <v>0</v>
      </c>
      <c r="T41" s="256">
        <f t="shared" si="13"/>
        <v>486163.20000000007</v>
      </c>
      <c r="U41" s="256"/>
      <c r="V41" s="259">
        <f t="shared" si="14"/>
        <v>1134380.7999999998</v>
      </c>
      <c r="W41" s="268"/>
      <c r="X41" s="256" t="e">
        <f>ROUND(#REF!*Y$18,0)*$Y$15</f>
        <v>#REF!</v>
      </c>
      <c r="Y41" s="256" t="e">
        <f>PMT((1+Piloto!#REF!)^(IF($Y$14="Semestrais",6,IF($Y$14="Anuais",12,1)))-1,$Y$15,-X41)</f>
        <v>#REF!</v>
      </c>
      <c r="Z41" s="256" t="e">
        <f>ROUND(#REF!*AA$18,0)*$AA$15</f>
        <v>#REF!</v>
      </c>
      <c r="AA41" s="256" t="e">
        <f>PMT((1+Piloto!#REF!)^(IF($AA$14="Semestrais",6,IF($AA$14="Anuais",12,1)))-1,$AA$15,-Z41)</f>
        <v>#REF!</v>
      </c>
      <c r="AB41" s="255"/>
      <c r="AC41" s="49" t="str">
        <f>VLOOKUP(A41,Piloto!B111:I273,4,FALSE)</f>
        <v>Disponivel</v>
      </c>
      <c r="AF41" s="357"/>
      <c r="AG41" s="357"/>
      <c r="AH41" s="357"/>
      <c r="AI41" s="282"/>
    </row>
    <row r="42" spans="1:35" ht="24" hidden="1">
      <c r="A42" s="260">
        <f>Piloto!B112</f>
        <v>904</v>
      </c>
      <c r="B42" s="356">
        <f>Piloto!G112</f>
        <v>137.58000000000001</v>
      </c>
      <c r="C42" s="257">
        <v>133.49</v>
      </c>
      <c r="D42" s="257">
        <v>0</v>
      </c>
      <c r="E42" s="258" t="s">
        <v>176</v>
      </c>
      <c r="F42" s="258" t="s">
        <v>167</v>
      </c>
      <c r="G42" s="258" t="s">
        <v>149</v>
      </c>
      <c r="H42" s="353">
        <v>4.09</v>
      </c>
      <c r="I42" s="353">
        <v>0</v>
      </c>
      <c r="J42" s="353">
        <v>4.09</v>
      </c>
      <c r="K42" s="258"/>
      <c r="L42" s="353">
        <v>0</v>
      </c>
      <c r="M42" s="351">
        <f t="shared" si="0"/>
        <v>9218.1130978339861</v>
      </c>
      <c r="N42" s="351">
        <f>VLOOKUP(A42,Piloto!$B$89:$G$251,5,FALSE)</f>
        <v>1268228</v>
      </c>
      <c r="O42" s="256">
        <f t="shared" si="8"/>
        <v>63411.4</v>
      </c>
      <c r="P42" s="256">
        <f t="shared" si="9"/>
        <v>63411.4</v>
      </c>
      <c r="Q42" s="256">
        <f t="shared" si="10"/>
        <v>63411.4</v>
      </c>
      <c r="R42" s="256">
        <f t="shared" si="11"/>
        <v>0</v>
      </c>
      <c r="S42" s="256">
        <f t="shared" si="12"/>
        <v>0</v>
      </c>
      <c r="T42" s="256">
        <f t="shared" si="13"/>
        <v>380468.4</v>
      </c>
      <c r="U42" s="256"/>
      <c r="V42" s="259">
        <f t="shared" si="14"/>
        <v>887759.6</v>
      </c>
      <c r="W42" s="268"/>
      <c r="X42" s="256" t="e">
        <f>ROUND(#REF!*Y$18,0)*$Y$15</f>
        <v>#REF!</v>
      </c>
      <c r="Y42" s="256" t="e">
        <f>PMT((1+Piloto!#REF!)^(IF($Y$14="Semestrais",6,IF($Y$14="Anuais",12,1)))-1,$Y$15,-X42)</f>
        <v>#REF!</v>
      </c>
      <c r="Z42" s="256" t="e">
        <f>ROUND(#REF!*AA$18,0)*$AA$15</f>
        <v>#REF!</v>
      </c>
      <c r="AA42" s="256" t="e">
        <f>PMT((1+Piloto!#REF!)^(IF($AA$14="Semestrais",6,IF($AA$14="Anuais",12,1)))-1,$AA$15,-Z42)</f>
        <v>#REF!</v>
      </c>
      <c r="AB42" s="255"/>
      <c r="AC42" s="49" t="str">
        <f>VLOOKUP(A42,Piloto!B112:I274,4,FALSE)</f>
        <v>Contrato</v>
      </c>
      <c r="AF42" s="357"/>
      <c r="AG42" s="357"/>
      <c r="AH42" s="357"/>
      <c r="AI42" s="282"/>
    </row>
    <row r="43" spans="1:35" ht="24" hidden="1">
      <c r="A43" s="260">
        <f>Piloto!B113</f>
        <v>1001</v>
      </c>
      <c r="B43" s="356">
        <f>Piloto!G113</f>
        <v>169.02</v>
      </c>
      <c r="C43" s="257">
        <v>161.30000000000001</v>
      </c>
      <c r="D43" s="257">
        <v>0</v>
      </c>
      <c r="E43" s="258" t="s">
        <v>177</v>
      </c>
      <c r="F43" s="258" t="s">
        <v>148</v>
      </c>
      <c r="G43" s="258">
        <v>18</v>
      </c>
      <c r="H43" s="353">
        <v>4.09</v>
      </c>
      <c r="I43" s="353">
        <v>3.63</v>
      </c>
      <c r="J43" s="353">
        <v>7.72</v>
      </c>
      <c r="K43" s="258"/>
      <c r="L43" s="353">
        <v>0</v>
      </c>
      <c r="M43" s="351">
        <f t="shared" si="0"/>
        <v>9695.0479233226833</v>
      </c>
      <c r="N43" s="351">
        <f>VLOOKUP(A43,Piloto!$B$89:$G$251,5,FALSE)</f>
        <v>1638657</v>
      </c>
      <c r="O43" s="256">
        <f t="shared" si="8"/>
        <v>81932.850000000006</v>
      </c>
      <c r="P43" s="256">
        <f t="shared" si="9"/>
        <v>81932.850000000006</v>
      </c>
      <c r="Q43" s="256">
        <f t="shared" si="10"/>
        <v>81932.850000000006</v>
      </c>
      <c r="R43" s="256">
        <f t="shared" si="11"/>
        <v>0</v>
      </c>
      <c r="S43" s="256">
        <f t="shared" si="12"/>
        <v>0</v>
      </c>
      <c r="T43" s="256">
        <f t="shared" si="13"/>
        <v>491597.10000000003</v>
      </c>
      <c r="U43" s="256"/>
      <c r="V43" s="259">
        <f t="shared" si="14"/>
        <v>1147059.8999999999</v>
      </c>
      <c r="W43" s="268"/>
      <c r="X43" s="256" t="e">
        <f>ROUND(#REF!*Y$18,0)*$Y$15</f>
        <v>#REF!</v>
      </c>
      <c r="Y43" s="256" t="e">
        <f>PMT((1+Piloto!#REF!)^(IF($Y$14="Semestrais",6,IF($Y$14="Anuais",12,1)))-1,$Y$15,-X43)</f>
        <v>#REF!</v>
      </c>
      <c r="Z43" s="256" t="e">
        <f>ROUND(#REF!*AA$18,0)*$AA$15</f>
        <v>#REF!</v>
      </c>
      <c r="AA43" s="256" t="e">
        <f>PMT((1+Piloto!#REF!)^(IF($AA$14="Semestrais",6,IF($AA$14="Anuais",12,1)))-1,$AA$15,-Z43)</f>
        <v>#REF!</v>
      </c>
      <c r="AB43" s="255"/>
      <c r="AC43" s="49" t="str">
        <f>VLOOKUP(A43,Piloto!B113:I275,4,FALSE)</f>
        <v>Contrato</v>
      </c>
      <c r="AF43" s="357"/>
      <c r="AG43" s="357"/>
      <c r="AH43" s="357"/>
      <c r="AI43" s="282"/>
    </row>
    <row r="44" spans="1:35" ht="24" hidden="1">
      <c r="A44" s="260">
        <f>Piloto!B114</f>
        <v>1002</v>
      </c>
      <c r="B44" s="356">
        <f>Piloto!G114</f>
        <v>169.45000000000002</v>
      </c>
      <c r="C44" s="257">
        <v>161.30000000000001</v>
      </c>
      <c r="D44" s="257">
        <v>0</v>
      </c>
      <c r="E44" s="258" t="s">
        <v>178</v>
      </c>
      <c r="F44" s="258" t="s">
        <v>148</v>
      </c>
      <c r="G44" s="258">
        <v>12</v>
      </c>
      <c r="H44" s="353">
        <v>4.09</v>
      </c>
      <c r="I44" s="353">
        <v>4.0599999999999996</v>
      </c>
      <c r="J44" s="353">
        <v>8.1499999999999986</v>
      </c>
      <c r="K44" s="258"/>
      <c r="L44" s="353">
        <v>0</v>
      </c>
      <c r="M44" s="351">
        <f t="shared" si="0"/>
        <v>9552.233697255826</v>
      </c>
      <c r="N44" s="351">
        <f>VLOOKUP(A44,Piloto!$B$89:$G$251,5,FALSE)</f>
        <v>1618626</v>
      </c>
      <c r="O44" s="256">
        <f t="shared" si="8"/>
        <v>80931.3</v>
      </c>
      <c r="P44" s="256">
        <f t="shared" si="9"/>
        <v>80931.3</v>
      </c>
      <c r="Q44" s="256">
        <f t="shared" si="10"/>
        <v>80931.3</v>
      </c>
      <c r="R44" s="256">
        <f t="shared" si="11"/>
        <v>0</v>
      </c>
      <c r="S44" s="256">
        <f t="shared" si="12"/>
        <v>0</v>
      </c>
      <c r="T44" s="256">
        <f t="shared" si="13"/>
        <v>485587.80000000005</v>
      </c>
      <c r="U44" s="256"/>
      <c r="V44" s="259">
        <f t="shared" si="14"/>
        <v>1133038.2</v>
      </c>
      <c r="W44" s="268"/>
      <c r="X44" s="256" t="e">
        <f>ROUND(#REF!*Y$18,0)*$Y$15</f>
        <v>#REF!</v>
      </c>
      <c r="Y44" s="256" t="e">
        <f>PMT((1+Piloto!#REF!)^(IF($Y$14="Semestrais",6,IF($Y$14="Anuais",12,1)))-1,$Y$15,-X44)</f>
        <v>#REF!</v>
      </c>
      <c r="Z44" s="256" t="e">
        <f>ROUND(#REF!*AA$18,0)*$AA$15</f>
        <v>#REF!</v>
      </c>
      <c r="AA44" s="256" t="e">
        <f>PMT((1+Piloto!#REF!)^(IF($AA$14="Semestrais",6,IF($AA$14="Anuais",12,1)))-1,$AA$15,-Z44)</f>
        <v>#REF!</v>
      </c>
      <c r="AB44" s="255"/>
      <c r="AC44" s="49" t="str">
        <f>VLOOKUP(A44,Piloto!B114:I276,4,FALSE)</f>
        <v>Contrato</v>
      </c>
      <c r="AF44" s="357"/>
      <c r="AG44" s="357"/>
      <c r="AH44" s="357"/>
      <c r="AI44" s="282"/>
    </row>
    <row r="45" spans="1:35" ht="24">
      <c r="A45" s="260">
        <f>Piloto!B115</f>
        <v>1003</v>
      </c>
      <c r="B45" s="356">
        <f>Piloto!G115</f>
        <v>182.35000000000002</v>
      </c>
      <c r="C45" s="257">
        <v>171.71</v>
      </c>
      <c r="D45" s="257">
        <v>0</v>
      </c>
      <c r="E45" s="258" t="s">
        <v>179</v>
      </c>
      <c r="F45" s="258" t="s">
        <v>152</v>
      </c>
      <c r="G45" s="258">
        <v>20</v>
      </c>
      <c r="H45" s="353">
        <v>4.09</v>
      </c>
      <c r="I45" s="353">
        <v>6.55</v>
      </c>
      <c r="J45" s="353">
        <v>10.64</v>
      </c>
      <c r="K45" s="258"/>
      <c r="L45" s="353">
        <v>0</v>
      </c>
      <c r="M45" s="351">
        <f t="shared" si="0"/>
        <v>9285.3742802303259</v>
      </c>
      <c r="N45" s="351">
        <f>VLOOKUP(A45,Piloto!$B$89:$G$251,5,FALSE)</f>
        <v>1693188</v>
      </c>
      <c r="O45" s="256">
        <f t="shared" si="8"/>
        <v>84659.400000000009</v>
      </c>
      <c r="P45" s="256">
        <f t="shared" si="9"/>
        <v>84659.400000000009</v>
      </c>
      <c r="Q45" s="256">
        <f t="shared" si="10"/>
        <v>84659.400000000009</v>
      </c>
      <c r="R45" s="256">
        <f t="shared" si="11"/>
        <v>0</v>
      </c>
      <c r="S45" s="256">
        <f t="shared" si="12"/>
        <v>0</v>
      </c>
      <c r="T45" s="256">
        <f t="shared" si="13"/>
        <v>507956.4</v>
      </c>
      <c r="U45" s="256"/>
      <c r="V45" s="259">
        <f t="shared" si="14"/>
        <v>1185231.5999999999</v>
      </c>
      <c r="W45" s="268"/>
      <c r="X45" s="256" t="e">
        <f>ROUND(#REF!*Y$18,0)*$Y$15</f>
        <v>#REF!</v>
      </c>
      <c r="Y45" s="256" t="e">
        <f>PMT((1+Piloto!#REF!)^(IF($Y$14="Semestrais",6,IF($Y$14="Anuais",12,1)))-1,$Y$15,-X45)</f>
        <v>#REF!</v>
      </c>
      <c r="Z45" s="256" t="e">
        <f>ROUND(#REF!*AA$18,0)*$AA$15</f>
        <v>#REF!</v>
      </c>
      <c r="AA45" s="256" t="e">
        <f>PMT((1+Piloto!#REF!)^(IF($AA$14="Semestrais",6,IF($AA$14="Anuais",12,1)))-1,$AA$15,-Z45)</f>
        <v>#REF!</v>
      </c>
      <c r="AB45" s="255"/>
      <c r="AC45" s="49" t="str">
        <f>VLOOKUP(A45,Piloto!B115:I277,4,FALSE)</f>
        <v>Disponivel</v>
      </c>
      <c r="AF45" s="357"/>
      <c r="AG45" s="357"/>
      <c r="AH45" s="357"/>
      <c r="AI45" s="282"/>
    </row>
    <row r="46" spans="1:35" ht="24" hidden="1">
      <c r="A46" s="260">
        <f>Piloto!B116</f>
        <v>1004</v>
      </c>
      <c r="B46" s="356">
        <f>Piloto!G116</f>
        <v>137.58000000000001</v>
      </c>
      <c r="C46" s="257">
        <v>133.49</v>
      </c>
      <c r="D46" s="257">
        <v>0</v>
      </c>
      <c r="E46" s="258" t="s">
        <v>180</v>
      </c>
      <c r="F46" s="258" t="s">
        <v>167</v>
      </c>
      <c r="G46" s="258" t="s">
        <v>149</v>
      </c>
      <c r="H46" s="353">
        <v>4.09</v>
      </c>
      <c r="I46" s="353">
        <v>0</v>
      </c>
      <c r="J46" s="353">
        <v>4.09</v>
      </c>
      <c r="K46" s="353"/>
      <c r="L46" s="353">
        <v>0</v>
      </c>
      <c r="M46" s="351">
        <f t="shared" si="0"/>
        <v>9498.1828754179369</v>
      </c>
      <c r="N46" s="351">
        <f>VLOOKUP(A46,Piloto!$B$89:$G$251,5,FALSE)</f>
        <v>1306760</v>
      </c>
      <c r="O46" s="256">
        <f t="shared" si="8"/>
        <v>65338</v>
      </c>
      <c r="P46" s="256">
        <f t="shared" si="9"/>
        <v>65338</v>
      </c>
      <c r="Q46" s="256">
        <f t="shared" si="10"/>
        <v>65338</v>
      </c>
      <c r="R46" s="256">
        <f t="shared" si="11"/>
        <v>0</v>
      </c>
      <c r="S46" s="256">
        <f t="shared" si="12"/>
        <v>0</v>
      </c>
      <c r="T46" s="256">
        <f t="shared" si="13"/>
        <v>392028</v>
      </c>
      <c r="U46" s="256"/>
      <c r="V46" s="259">
        <f t="shared" si="14"/>
        <v>914732</v>
      </c>
      <c r="W46" s="268"/>
      <c r="X46" s="256" t="e">
        <f>ROUND(#REF!*Y$18,0)*$Y$15</f>
        <v>#REF!</v>
      </c>
      <c r="Y46" s="256" t="e">
        <f>PMT((1+Piloto!#REF!)^(IF($Y$14="Semestrais",6,IF($Y$14="Anuais",12,1)))-1,$Y$15,-X46)</f>
        <v>#REF!</v>
      </c>
      <c r="Z46" s="256" t="e">
        <f>ROUND(#REF!*AA$18,0)*$AA$15</f>
        <v>#REF!</v>
      </c>
      <c r="AA46" s="256" t="e">
        <f>PMT((1+Piloto!#REF!)^(IF($AA$14="Semestrais",6,IF($AA$14="Anuais",12,1)))-1,$AA$15,-Z46)</f>
        <v>#REF!</v>
      </c>
      <c r="AB46" s="255"/>
      <c r="AC46" s="49" t="str">
        <f>VLOOKUP(A46,Piloto!B116:I278,4,FALSE)</f>
        <v>Contrato</v>
      </c>
      <c r="AF46" s="357"/>
      <c r="AG46" s="357"/>
      <c r="AH46" s="357"/>
      <c r="AI46" s="282"/>
    </row>
    <row r="47" spans="1:35" ht="24">
      <c r="A47" s="260">
        <f>Piloto!B117</f>
        <v>1101</v>
      </c>
      <c r="B47" s="356">
        <f>Piloto!G117</f>
        <v>165.39000000000001</v>
      </c>
      <c r="C47" s="257">
        <v>161.30000000000001</v>
      </c>
      <c r="D47" s="257">
        <v>0</v>
      </c>
      <c r="E47" s="258" t="s">
        <v>181</v>
      </c>
      <c r="F47" s="258" t="s">
        <v>148</v>
      </c>
      <c r="G47" s="258" t="s">
        <v>149</v>
      </c>
      <c r="H47" s="353">
        <v>4.09</v>
      </c>
      <c r="I47" s="353">
        <v>0</v>
      </c>
      <c r="J47" s="353">
        <v>4.09</v>
      </c>
      <c r="K47" s="258"/>
      <c r="L47" s="353">
        <v>0</v>
      </c>
      <c r="M47" s="351">
        <f t="shared" si="0"/>
        <v>9695.0480682024299</v>
      </c>
      <c r="N47" s="351">
        <f>VLOOKUP(A47,Piloto!$B$89:$G$251,5,FALSE)</f>
        <v>1603464</v>
      </c>
      <c r="O47" s="256">
        <f t="shared" si="8"/>
        <v>80173.200000000012</v>
      </c>
      <c r="P47" s="256">
        <f t="shared" si="9"/>
        <v>80173.200000000012</v>
      </c>
      <c r="Q47" s="256">
        <f t="shared" si="10"/>
        <v>80173.200000000012</v>
      </c>
      <c r="R47" s="256">
        <f t="shared" si="11"/>
        <v>0</v>
      </c>
      <c r="S47" s="256">
        <f t="shared" si="12"/>
        <v>0</v>
      </c>
      <c r="T47" s="256">
        <f t="shared" si="13"/>
        <v>481039.20000000007</v>
      </c>
      <c r="U47" s="256"/>
      <c r="V47" s="259">
        <f t="shared" si="14"/>
        <v>1122424.7999999998</v>
      </c>
      <c r="W47" s="268"/>
      <c r="X47" s="256" t="e">
        <f>ROUND(#REF!*Y$18,0)*$Y$15</f>
        <v>#REF!</v>
      </c>
      <c r="Y47" s="256" t="e">
        <f>PMT((1+Piloto!#REF!)^(IF($Y$14="Semestrais",6,IF($Y$14="Anuais",12,1)))-1,$Y$15,-X47)</f>
        <v>#REF!</v>
      </c>
      <c r="Z47" s="256" t="e">
        <f>ROUND(#REF!*AA$18,0)*$AA$15</f>
        <v>#REF!</v>
      </c>
      <c r="AA47" s="256" t="e">
        <f>PMT((1+Piloto!#REF!)^(IF($AA$14="Semestrais",6,IF($AA$14="Anuais",12,1)))-1,$AA$15,-Z47)</f>
        <v>#REF!</v>
      </c>
      <c r="AB47" s="255"/>
      <c r="AC47" s="49" t="str">
        <f>VLOOKUP(A47,Piloto!B117:I279,4,FALSE)</f>
        <v>Disponivel</v>
      </c>
      <c r="AF47" s="357"/>
      <c r="AG47" s="357"/>
      <c r="AH47" s="357"/>
      <c r="AI47" s="282"/>
    </row>
    <row r="48" spans="1:35" ht="24" hidden="1">
      <c r="A48" s="260">
        <f>Piloto!B118</f>
        <v>1102</v>
      </c>
      <c r="B48" s="356">
        <f>Piloto!G118</f>
        <v>165.39000000000001</v>
      </c>
      <c r="C48" s="257">
        <v>161.30000000000001</v>
      </c>
      <c r="D48" s="257">
        <v>0</v>
      </c>
      <c r="E48" s="258" t="s">
        <v>182</v>
      </c>
      <c r="F48" s="258" t="s">
        <v>148</v>
      </c>
      <c r="G48" s="258" t="s">
        <v>149</v>
      </c>
      <c r="H48" s="353">
        <v>4.09</v>
      </c>
      <c r="I48" s="353">
        <v>0</v>
      </c>
      <c r="J48" s="353">
        <v>4.09</v>
      </c>
      <c r="K48" s="258"/>
      <c r="L48" s="353">
        <v>0</v>
      </c>
      <c r="M48" s="351">
        <f t="shared" si="0"/>
        <v>9552.2341133079372</v>
      </c>
      <c r="N48" s="351">
        <f>VLOOKUP(A48,Piloto!$B$89:$G$251,5,FALSE)</f>
        <v>1579844</v>
      </c>
      <c r="O48" s="256">
        <f t="shared" si="8"/>
        <v>78992.200000000012</v>
      </c>
      <c r="P48" s="256">
        <f t="shared" si="9"/>
        <v>78992.200000000012</v>
      </c>
      <c r="Q48" s="256">
        <f t="shared" si="10"/>
        <v>78992.200000000012</v>
      </c>
      <c r="R48" s="256">
        <f t="shared" si="11"/>
        <v>0</v>
      </c>
      <c r="S48" s="256">
        <f t="shared" si="12"/>
        <v>0</v>
      </c>
      <c r="T48" s="256">
        <f t="shared" si="13"/>
        <v>473953.20000000007</v>
      </c>
      <c r="U48" s="256"/>
      <c r="V48" s="259">
        <f t="shared" si="14"/>
        <v>1105890.7999999998</v>
      </c>
      <c r="W48" s="268"/>
      <c r="X48" s="256" t="e">
        <f>ROUND(#REF!*Y$18,0)*$Y$15</f>
        <v>#REF!</v>
      </c>
      <c r="Y48" s="256" t="e">
        <f>PMT((1+Piloto!#REF!)^(IF($Y$14="Semestrais",6,IF($Y$14="Anuais",12,1)))-1,$Y$15,-X48)</f>
        <v>#REF!</v>
      </c>
      <c r="Z48" s="256" t="e">
        <f>ROUND(#REF!*AA$18,0)*$AA$15</f>
        <v>#REF!</v>
      </c>
      <c r="AA48" s="256" t="e">
        <f>PMT((1+Piloto!#REF!)^(IF($AA$14="Semestrais",6,IF($AA$14="Anuais",12,1)))-1,$AA$15,-Z48)</f>
        <v>#REF!</v>
      </c>
      <c r="AB48" s="255"/>
      <c r="AC48" s="49" t="str">
        <f>VLOOKUP(A48,Piloto!B118:I280,4,FALSE)</f>
        <v>Contrato</v>
      </c>
      <c r="AF48" s="357"/>
      <c r="AG48" s="357"/>
      <c r="AH48" s="357"/>
      <c r="AI48" s="282"/>
    </row>
    <row r="49" spans="1:35" ht="24" hidden="1">
      <c r="A49" s="260">
        <f>Piloto!B119</f>
        <v>1103</v>
      </c>
      <c r="B49" s="356">
        <f>Piloto!G119</f>
        <v>182.35000000000002</v>
      </c>
      <c r="C49" s="257">
        <v>171.71</v>
      </c>
      <c r="D49" s="257">
        <v>0</v>
      </c>
      <c r="E49" s="258" t="s">
        <v>183</v>
      </c>
      <c r="F49" s="258" t="s">
        <v>152</v>
      </c>
      <c r="G49" s="258">
        <v>21</v>
      </c>
      <c r="H49" s="353">
        <v>4.09</v>
      </c>
      <c r="I49" s="353">
        <v>6.55</v>
      </c>
      <c r="J49" s="353">
        <v>10.64</v>
      </c>
      <c r="K49" s="258"/>
      <c r="L49" s="353">
        <v>0</v>
      </c>
      <c r="M49" s="351">
        <f t="shared" si="0"/>
        <v>9285.3742802303259</v>
      </c>
      <c r="N49" s="351">
        <f>VLOOKUP(A49,Piloto!$B$89:$G$251,5,FALSE)</f>
        <v>1693188</v>
      </c>
      <c r="O49" s="256">
        <f t="shared" si="8"/>
        <v>84659.400000000009</v>
      </c>
      <c r="P49" s="256">
        <f t="shared" si="9"/>
        <v>84659.400000000009</v>
      </c>
      <c r="Q49" s="256">
        <f t="shared" si="10"/>
        <v>84659.400000000009</v>
      </c>
      <c r="R49" s="256">
        <f t="shared" si="11"/>
        <v>0</v>
      </c>
      <c r="S49" s="256">
        <f t="shared" si="12"/>
        <v>0</v>
      </c>
      <c r="T49" s="256">
        <f t="shared" si="13"/>
        <v>507956.4</v>
      </c>
      <c r="U49" s="256"/>
      <c r="V49" s="259">
        <f t="shared" si="14"/>
        <v>1185231.5999999999</v>
      </c>
      <c r="W49" s="268"/>
      <c r="X49" s="256" t="e">
        <f>ROUND(#REF!*Y$18,0)*$Y$15</f>
        <v>#REF!</v>
      </c>
      <c r="Y49" s="256" t="e">
        <f>PMT((1+Piloto!#REF!)^(IF($Y$14="Semestrais",6,IF($Y$14="Anuais",12,1)))-1,$Y$15,-X49)</f>
        <v>#REF!</v>
      </c>
      <c r="Z49" s="256" t="e">
        <f>ROUND(#REF!*AA$18,0)*$AA$15</f>
        <v>#REF!</v>
      </c>
      <c r="AA49" s="256" t="e">
        <f>PMT((1+Piloto!#REF!)^(IF($AA$14="Semestrais",6,IF($AA$14="Anuais",12,1)))-1,$AA$15,-Z49)</f>
        <v>#REF!</v>
      </c>
      <c r="AB49" s="255"/>
      <c r="AC49" s="49" t="str">
        <f>VLOOKUP(A49,Piloto!B119:I281,4,FALSE)</f>
        <v>Contrato</v>
      </c>
      <c r="AF49" s="357"/>
      <c r="AG49" s="357"/>
      <c r="AH49" s="357"/>
      <c r="AI49" s="282"/>
    </row>
    <row r="50" spans="1:35" ht="24" hidden="1">
      <c r="A50" s="260">
        <f>Piloto!B120</f>
        <v>1104</v>
      </c>
      <c r="B50" s="356">
        <f>Piloto!G120</f>
        <v>137.58000000000001</v>
      </c>
      <c r="C50" s="257">
        <v>133.49</v>
      </c>
      <c r="D50" s="257">
        <v>0</v>
      </c>
      <c r="E50" s="258" t="s">
        <v>184</v>
      </c>
      <c r="F50" s="258" t="s">
        <v>148</v>
      </c>
      <c r="G50" s="258" t="s">
        <v>149</v>
      </c>
      <c r="H50" s="353">
        <v>4.09</v>
      </c>
      <c r="I50" s="353">
        <v>0</v>
      </c>
      <c r="J50" s="353">
        <v>4.09</v>
      </c>
      <c r="K50" s="353"/>
      <c r="L50" s="353">
        <v>0</v>
      </c>
      <c r="M50" s="351">
        <f t="shared" si="0"/>
        <v>9498.1828754179369</v>
      </c>
      <c r="N50" s="351">
        <f>VLOOKUP(A50,Piloto!$B$89:$G$251,5,FALSE)</f>
        <v>1306760</v>
      </c>
      <c r="O50" s="256">
        <f t="shared" si="8"/>
        <v>65338</v>
      </c>
      <c r="P50" s="256">
        <f t="shared" si="9"/>
        <v>65338</v>
      </c>
      <c r="Q50" s="256">
        <f t="shared" si="10"/>
        <v>65338</v>
      </c>
      <c r="R50" s="256">
        <f t="shared" si="11"/>
        <v>0</v>
      </c>
      <c r="S50" s="256">
        <f t="shared" si="12"/>
        <v>0</v>
      </c>
      <c r="T50" s="256">
        <f t="shared" si="13"/>
        <v>392028</v>
      </c>
      <c r="U50" s="256"/>
      <c r="V50" s="259">
        <f t="shared" si="14"/>
        <v>914732</v>
      </c>
      <c r="W50" s="268"/>
      <c r="X50" s="256" t="e">
        <f>ROUND(#REF!*Y$18,0)*$Y$15</f>
        <v>#REF!</v>
      </c>
      <c r="Y50" s="256" t="e">
        <f>PMT((1+Piloto!#REF!)^(IF($Y$14="Semestrais",6,IF($Y$14="Anuais",12,1)))-1,$Y$15,-X50)</f>
        <v>#REF!</v>
      </c>
      <c r="Z50" s="256" t="e">
        <f>ROUND(#REF!*AA$18,0)*$AA$15</f>
        <v>#REF!</v>
      </c>
      <c r="AA50" s="256" t="e">
        <f>PMT((1+Piloto!#REF!)^(IF($AA$14="Semestrais",6,IF($AA$14="Anuais",12,1)))-1,$AA$15,-Z50)</f>
        <v>#REF!</v>
      </c>
      <c r="AB50" s="255"/>
      <c r="AC50" s="49" t="str">
        <f>VLOOKUP(A50,Piloto!B120:I282,4,FALSE)</f>
        <v>Contrato</v>
      </c>
      <c r="AF50" s="357"/>
      <c r="AG50" s="357"/>
      <c r="AH50" s="357"/>
      <c r="AI50" s="282"/>
    </row>
    <row r="51" spans="1:35" ht="24" hidden="1">
      <c r="A51" s="260">
        <f>Piloto!B121</f>
        <v>1201</v>
      </c>
      <c r="B51" s="356">
        <f>Piloto!G121</f>
        <v>165.39000000000001</v>
      </c>
      <c r="C51" s="257">
        <v>161.30000000000001</v>
      </c>
      <c r="D51" s="257">
        <v>0</v>
      </c>
      <c r="E51" s="258" t="s">
        <v>185</v>
      </c>
      <c r="F51" s="258" t="s">
        <v>148</v>
      </c>
      <c r="G51" s="258" t="s">
        <v>149</v>
      </c>
      <c r="H51" s="353">
        <v>4.09</v>
      </c>
      <c r="I51" s="353">
        <v>0</v>
      </c>
      <c r="J51" s="353">
        <v>4.09</v>
      </c>
      <c r="K51" s="353"/>
      <c r="L51" s="353">
        <v>0</v>
      </c>
      <c r="M51" s="351">
        <f t="shared" ref="M51:M82" si="15">N51/B51</f>
        <v>9458.582743817642</v>
      </c>
      <c r="N51" s="351">
        <f>VLOOKUP(A51,Piloto!$B$89:$G$251,5,FALSE)</f>
        <v>1564355</v>
      </c>
      <c r="O51" s="256">
        <f t="shared" si="8"/>
        <v>78217.75</v>
      </c>
      <c r="P51" s="256">
        <f t="shared" si="9"/>
        <v>78217.75</v>
      </c>
      <c r="Q51" s="256">
        <f t="shared" si="10"/>
        <v>78217.75</v>
      </c>
      <c r="R51" s="256">
        <f t="shared" si="11"/>
        <v>0</v>
      </c>
      <c r="S51" s="256">
        <f t="shared" si="12"/>
        <v>0</v>
      </c>
      <c r="T51" s="256">
        <f t="shared" si="13"/>
        <v>469306.5</v>
      </c>
      <c r="U51" s="256"/>
      <c r="V51" s="259">
        <f t="shared" si="14"/>
        <v>1095048.5</v>
      </c>
      <c r="W51" s="268"/>
      <c r="X51" s="256" t="e">
        <f>ROUND(#REF!*Y$18,0)*$Y$15</f>
        <v>#REF!</v>
      </c>
      <c r="Y51" s="256" t="e">
        <f>PMT((1+Piloto!#REF!)^(IF($Y$14="Semestrais",6,IF($Y$14="Anuais",12,1)))-1,$Y$15,-X51)</f>
        <v>#REF!</v>
      </c>
      <c r="Z51" s="256" t="e">
        <f>ROUND(#REF!*AA$18,0)*$AA$15</f>
        <v>#REF!</v>
      </c>
      <c r="AA51" s="256" t="e">
        <f>PMT((1+Piloto!#REF!)^(IF($AA$14="Semestrais",6,IF($AA$14="Anuais",12,1)))-1,$AA$15,-Z51)</f>
        <v>#REF!</v>
      </c>
      <c r="AB51" s="255"/>
      <c r="AC51" s="49" t="str">
        <f>VLOOKUP(A51,Piloto!B121:I283,4,FALSE)</f>
        <v>Contrato</v>
      </c>
      <c r="AF51" s="357"/>
      <c r="AG51" s="357"/>
      <c r="AH51" s="357"/>
      <c r="AI51" s="282"/>
    </row>
    <row r="52" spans="1:35" ht="24" hidden="1">
      <c r="A52" s="260">
        <f>Piloto!B122</f>
        <v>1202</v>
      </c>
      <c r="B52" s="356">
        <f>Piloto!G122</f>
        <v>165.39000000000001</v>
      </c>
      <c r="C52" s="257">
        <v>161.30000000000001</v>
      </c>
      <c r="D52" s="257">
        <v>0</v>
      </c>
      <c r="E52" s="258" t="s">
        <v>186</v>
      </c>
      <c r="F52" s="258" t="s">
        <v>148</v>
      </c>
      <c r="G52" s="258" t="s">
        <v>149</v>
      </c>
      <c r="H52" s="353">
        <v>4.09</v>
      </c>
      <c r="I52" s="353">
        <v>0</v>
      </c>
      <c r="J52" s="353">
        <v>4.09</v>
      </c>
      <c r="K52" s="258"/>
      <c r="L52" s="353">
        <v>0</v>
      </c>
      <c r="M52" s="351">
        <f t="shared" si="15"/>
        <v>9599.0567748957001</v>
      </c>
      <c r="N52" s="351">
        <f>VLOOKUP(A52,Piloto!$B$89:$G$251,5,FALSE)</f>
        <v>1587588</v>
      </c>
      <c r="O52" s="256">
        <f t="shared" si="8"/>
        <v>79379.400000000009</v>
      </c>
      <c r="P52" s="256">
        <f t="shared" si="9"/>
        <v>79379.400000000009</v>
      </c>
      <c r="Q52" s="256">
        <f t="shared" si="10"/>
        <v>79379.400000000009</v>
      </c>
      <c r="R52" s="256">
        <f t="shared" si="11"/>
        <v>0</v>
      </c>
      <c r="S52" s="256">
        <f t="shared" si="12"/>
        <v>0</v>
      </c>
      <c r="T52" s="256">
        <f t="shared" si="13"/>
        <v>476276.4</v>
      </c>
      <c r="U52" s="256"/>
      <c r="V52" s="259">
        <f t="shared" si="14"/>
        <v>1111311.5999999999</v>
      </c>
      <c r="W52" s="268"/>
      <c r="X52" s="256" t="e">
        <f>ROUND(#REF!*Y$18,0)*$Y$15</f>
        <v>#REF!</v>
      </c>
      <c r="Y52" s="256" t="e">
        <f>PMT((1+Piloto!#REF!)^(IF($Y$14="Semestrais",6,IF($Y$14="Anuais",12,1)))-1,$Y$15,-X52)</f>
        <v>#REF!</v>
      </c>
      <c r="Z52" s="256" t="e">
        <f>ROUND(#REF!*AA$18,0)*$AA$15</f>
        <v>#REF!</v>
      </c>
      <c r="AA52" s="256" t="e">
        <f>PMT((1+Piloto!#REF!)^(IF($AA$14="Semestrais",6,IF($AA$14="Anuais",12,1)))-1,$AA$15,-Z52)</f>
        <v>#REF!</v>
      </c>
      <c r="AB52" s="255"/>
      <c r="AC52" s="49" t="str">
        <f>VLOOKUP(A52,Piloto!B122:I284,4,FALSE)</f>
        <v>Contrato</v>
      </c>
      <c r="AF52" s="357"/>
      <c r="AG52" s="357"/>
      <c r="AH52" s="357"/>
      <c r="AI52" s="282"/>
    </row>
    <row r="53" spans="1:35" ht="24" hidden="1">
      <c r="A53" s="260">
        <f>Piloto!B123</f>
        <v>1203</v>
      </c>
      <c r="B53" s="356">
        <f>Piloto!G123</f>
        <v>195.57000000000002</v>
      </c>
      <c r="C53" s="257">
        <v>133.49</v>
      </c>
      <c r="D53" s="257">
        <v>49.21</v>
      </c>
      <c r="E53" s="258" t="s">
        <v>187</v>
      </c>
      <c r="F53" s="258" t="s">
        <v>152</v>
      </c>
      <c r="G53" s="258" t="s">
        <v>149</v>
      </c>
      <c r="H53" s="353">
        <v>4.09</v>
      </c>
      <c r="I53" s="353">
        <v>0</v>
      </c>
      <c r="J53" s="353">
        <v>4.09</v>
      </c>
      <c r="K53" s="353" t="s">
        <v>188</v>
      </c>
      <c r="L53" s="353">
        <v>8.7800000000000011</v>
      </c>
      <c r="M53" s="351">
        <f t="shared" si="15"/>
        <v>9188.2906376233568</v>
      </c>
      <c r="N53" s="351">
        <f>VLOOKUP(A53,Piloto!$B$89:$G$251,5,FALSE)</f>
        <v>1796954</v>
      </c>
      <c r="O53" s="256">
        <f t="shared" si="8"/>
        <v>89847.700000000012</v>
      </c>
      <c r="P53" s="256">
        <f t="shared" si="9"/>
        <v>89847.700000000012</v>
      </c>
      <c r="Q53" s="256">
        <f t="shared" si="10"/>
        <v>89847.700000000012</v>
      </c>
      <c r="R53" s="256">
        <f t="shared" si="11"/>
        <v>0</v>
      </c>
      <c r="S53" s="256">
        <f t="shared" si="12"/>
        <v>0</v>
      </c>
      <c r="T53" s="256">
        <f t="shared" si="13"/>
        <v>539086.20000000007</v>
      </c>
      <c r="U53" s="256"/>
      <c r="V53" s="259">
        <f t="shared" si="14"/>
        <v>1257867.7999999998</v>
      </c>
      <c r="W53" s="268"/>
      <c r="X53" s="256" t="e">
        <f>ROUND(#REF!*Y$18,0)*$Y$15</f>
        <v>#REF!</v>
      </c>
      <c r="Y53" s="256" t="e">
        <f>PMT((1+Piloto!#REF!)^(IF($Y$14="Semestrais",6,IF($Y$14="Anuais",12,1)))-1,$Y$15,-X53)</f>
        <v>#REF!</v>
      </c>
      <c r="Z53" s="256" t="e">
        <f>ROUND(#REF!*AA$18,0)*$AA$15</f>
        <v>#REF!</v>
      </c>
      <c r="AA53" s="256" t="e">
        <f>PMT((1+Piloto!#REF!)^(IF($AA$14="Semestrais",6,IF($AA$14="Anuais",12,1)))-1,$AA$15,-Z53)</f>
        <v>#REF!</v>
      </c>
      <c r="AB53" s="255"/>
      <c r="AC53" s="49" t="str">
        <f>VLOOKUP(A53,Piloto!B123:I285,4,FALSE)</f>
        <v>Contrato</v>
      </c>
      <c r="AF53" s="357"/>
      <c r="AG53" s="357"/>
      <c r="AH53" s="357"/>
      <c r="AI53" s="282"/>
    </row>
    <row r="54" spans="1:35" ht="24" hidden="1">
      <c r="A54" s="260">
        <f>Piloto!B124</f>
        <v>1204</v>
      </c>
      <c r="B54" s="356">
        <f>Piloto!G124</f>
        <v>137.58000000000001</v>
      </c>
      <c r="C54" s="257">
        <v>133.49</v>
      </c>
      <c r="D54" s="257">
        <v>0</v>
      </c>
      <c r="E54" s="258" t="s">
        <v>189</v>
      </c>
      <c r="F54" s="258" t="s">
        <v>158</v>
      </c>
      <c r="G54" s="258" t="s">
        <v>149</v>
      </c>
      <c r="H54" s="353">
        <v>4.09</v>
      </c>
      <c r="I54" s="353">
        <v>0</v>
      </c>
      <c r="J54" s="353">
        <v>4.09</v>
      </c>
      <c r="K54" s="353"/>
      <c r="L54" s="353">
        <v>0</v>
      </c>
      <c r="M54" s="351">
        <f t="shared" si="15"/>
        <v>9498.1828754179369</v>
      </c>
      <c r="N54" s="351">
        <f>VLOOKUP(A54,Piloto!$B$89:$G$251,5,FALSE)</f>
        <v>1306760</v>
      </c>
      <c r="O54" s="256">
        <f t="shared" si="8"/>
        <v>65338</v>
      </c>
      <c r="P54" s="256">
        <f t="shared" si="9"/>
        <v>65338</v>
      </c>
      <c r="Q54" s="256">
        <f t="shared" si="10"/>
        <v>65338</v>
      </c>
      <c r="R54" s="256">
        <f t="shared" si="11"/>
        <v>0</v>
      </c>
      <c r="S54" s="256">
        <f t="shared" si="12"/>
        <v>0</v>
      </c>
      <c r="T54" s="256">
        <f t="shared" si="13"/>
        <v>392028</v>
      </c>
      <c r="U54" s="256"/>
      <c r="V54" s="259">
        <f t="shared" si="14"/>
        <v>914732</v>
      </c>
      <c r="W54" s="268"/>
      <c r="X54" s="256" t="e">
        <f>ROUND(#REF!*Y$18,0)*$Y$15</f>
        <v>#REF!</v>
      </c>
      <c r="Y54" s="256" t="e">
        <f>PMT((1+Piloto!#REF!)^(IF($Y$14="Semestrais",6,IF($Y$14="Anuais",12,1)))-1,$Y$15,-X54)</f>
        <v>#REF!</v>
      </c>
      <c r="Z54" s="256" t="e">
        <f>ROUND(#REF!*AA$18,0)*$AA$15</f>
        <v>#REF!</v>
      </c>
      <c r="AA54" s="256" t="e">
        <f>PMT((1+Piloto!#REF!)^(IF($AA$14="Semestrais",6,IF($AA$14="Anuais",12,1)))-1,$AA$15,-Z54)</f>
        <v>#REF!</v>
      </c>
      <c r="AB54" s="255"/>
      <c r="AC54" s="49" t="str">
        <f>VLOOKUP(A54,Piloto!B124:I286,4,FALSE)</f>
        <v>Contrato</v>
      </c>
      <c r="AF54" s="357"/>
      <c r="AG54" s="357"/>
      <c r="AH54" s="357"/>
      <c r="AI54" s="282"/>
    </row>
    <row r="55" spans="1:35" ht="24" hidden="1">
      <c r="A55" s="260">
        <f>Piloto!B125</f>
        <v>1301</v>
      </c>
      <c r="B55" s="356">
        <f>Piloto!G125</f>
        <v>165.39000000000001</v>
      </c>
      <c r="C55" s="257">
        <v>161.30000000000001</v>
      </c>
      <c r="D55" s="257">
        <v>0</v>
      </c>
      <c r="E55" s="258" t="s">
        <v>190</v>
      </c>
      <c r="F55" s="258" t="s">
        <v>148</v>
      </c>
      <c r="G55" s="258" t="s">
        <v>149</v>
      </c>
      <c r="H55" s="353">
        <v>4.09</v>
      </c>
      <c r="I55" s="353">
        <v>0</v>
      </c>
      <c r="J55" s="353">
        <v>4.09</v>
      </c>
      <c r="K55" s="353"/>
      <c r="L55" s="353">
        <v>0</v>
      </c>
      <c r="M55" s="351">
        <f t="shared" si="15"/>
        <v>9458.582743817642</v>
      </c>
      <c r="N55" s="351">
        <f>VLOOKUP(A55,Piloto!$B$89:$G$251,5,FALSE)</f>
        <v>1564355</v>
      </c>
      <c r="O55" s="256">
        <f t="shared" si="8"/>
        <v>78217.75</v>
      </c>
      <c r="P55" s="256">
        <f t="shared" si="9"/>
        <v>78217.75</v>
      </c>
      <c r="Q55" s="256">
        <f t="shared" si="10"/>
        <v>78217.75</v>
      </c>
      <c r="R55" s="256">
        <f t="shared" si="11"/>
        <v>0</v>
      </c>
      <c r="S55" s="256">
        <f t="shared" si="12"/>
        <v>0</v>
      </c>
      <c r="T55" s="256">
        <f t="shared" si="13"/>
        <v>469306.5</v>
      </c>
      <c r="U55" s="256"/>
      <c r="V55" s="259">
        <f t="shared" si="14"/>
        <v>1095048.5</v>
      </c>
      <c r="W55" s="268"/>
      <c r="X55" s="256" t="e">
        <f>ROUND(#REF!*Y$18,0)*$Y$15</f>
        <v>#REF!</v>
      </c>
      <c r="Y55" s="256" t="e">
        <f>PMT((1+Piloto!#REF!)^(IF($Y$14="Semestrais",6,IF($Y$14="Anuais",12,1)))-1,$Y$15,-X55)</f>
        <v>#REF!</v>
      </c>
      <c r="Z55" s="256" t="e">
        <f>ROUND(#REF!*AA$18,0)*$AA$15</f>
        <v>#REF!</v>
      </c>
      <c r="AA55" s="256" t="e">
        <f>PMT((1+Piloto!#REF!)^(IF($AA$14="Semestrais",6,IF($AA$14="Anuais",12,1)))-1,$AA$15,-Z55)</f>
        <v>#REF!</v>
      </c>
      <c r="AB55" s="255"/>
      <c r="AC55" s="49" t="str">
        <f>VLOOKUP(A55,Piloto!B125:I287,4,FALSE)</f>
        <v>Contrato</v>
      </c>
      <c r="AF55" s="357"/>
      <c r="AG55" s="357"/>
      <c r="AH55" s="357"/>
      <c r="AI55" s="282"/>
    </row>
    <row r="56" spans="1:35" ht="24" hidden="1">
      <c r="A56" s="260">
        <f>Piloto!B126</f>
        <v>1302</v>
      </c>
      <c r="B56" s="356">
        <f>Piloto!G126</f>
        <v>165.39000000000001</v>
      </c>
      <c r="C56" s="257">
        <v>161.30000000000001</v>
      </c>
      <c r="D56" s="257">
        <v>0</v>
      </c>
      <c r="E56" s="258" t="s">
        <v>191</v>
      </c>
      <c r="F56" s="258" t="s">
        <v>148</v>
      </c>
      <c r="G56" s="258" t="s">
        <v>149</v>
      </c>
      <c r="H56" s="353">
        <v>4.09</v>
      </c>
      <c r="I56" s="353">
        <v>0</v>
      </c>
      <c r="J56" s="353">
        <v>4.09</v>
      </c>
      <c r="K56" s="258"/>
      <c r="L56" s="353">
        <v>0</v>
      </c>
      <c r="M56" s="351">
        <f t="shared" si="15"/>
        <v>9599.0567748957001</v>
      </c>
      <c r="N56" s="351">
        <f>VLOOKUP(A56,Piloto!$B$89:$G$251,5,FALSE)</f>
        <v>1587588</v>
      </c>
      <c r="O56" s="256">
        <f t="shared" si="8"/>
        <v>79379.400000000009</v>
      </c>
      <c r="P56" s="256">
        <f t="shared" si="9"/>
        <v>79379.400000000009</v>
      </c>
      <c r="Q56" s="256">
        <f t="shared" si="10"/>
        <v>79379.400000000009</v>
      </c>
      <c r="R56" s="256">
        <f t="shared" si="11"/>
        <v>0</v>
      </c>
      <c r="S56" s="256">
        <f t="shared" si="12"/>
        <v>0</v>
      </c>
      <c r="T56" s="256">
        <f t="shared" si="13"/>
        <v>476276.4</v>
      </c>
      <c r="U56" s="256"/>
      <c r="V56" s="259">
        <f t="shared" si="14"/>
        <v>1111311.5999999999</v>
      </c>
      <c r="W56" s="268"/>
      <c r="X56" s="256" t="e">
        <f>ROUND(#REF!*Y$18,0)*$Y$15</f>
        <v>#REF!</v>
      </c>
      <c r="Y56" s="256" t="e">
        <f>PMT((1+Piloto!#REF!)^(IF($Y$14="Semestrais",6,IF($Y$14="Anuais",12,1)))-1,$Y$15,-X56)</f>
        <v>#REF!</v>
      </c>
      <c r="Z56" s="256" t="e">
        <f>ROUND(#REF!*AA$18,0)*$AA$15</f>
        <v>#REF!</v>
      </c>
      <c r="AA56" s="256" t="e">
        <f>PMT((1+Piloto!#REF!)^(IF($AA$14="Semestrais",6,IF($AA$14="Anuais",12,1)))-1,$AA$15,-Z56)</f>
        <v>#REF!</v>
      </c>
      <c r="AB56" s="255"/>
      <c r="AC56" s="49" t="str">
        <f>VLOOKUP(A56,Piloto!B126:I288,4,FALSE)</f>
        <v>Contrato</v>
      </c>
      <c r="AF56" s="357"/>
      <c r="AG56" s="357"/>
      <c r="AH56" s="357"/>
      <c r="AI56" s="282"/>
    </row>
    <row r="57" spans="1:35" ht="24" hidden="1">
      <c r="A57" s="260">
        <f>Piloto!B127</f>
        <v>1303</v>
      </c>
      <c r="B57" s="356">
        <f>Piloto!G127</f>
        <v>137.58000000000001</v>
      </c>
      <c r="C57" s="257">
        <v>133.49</v>
      </c>
      <c r="D57" s="257">
        <v>0</v>
      </c>
      <c r="E57" s="258" t="s">
        <v>192</v>
      </c>
      <c r="F57" s="258" t="s">
        <v>148</v>
      </c>
      <c r="G57" s="258" t="s">
        <v>149</v>
      </c>
      <c r="H57" s="353">
        <v>4.09</v>
      </c>
      <c r="I57" s="353">
        <v>0</v>
      </c>
      <c r="J57" s="353">
        <v>4.09</v>
      </c>
      <c r="K57" s="353"/>
      <c r="L57" s="353">
        <v>0</v>
      </c>
      <c r="M57" s="351">
        <f t="shared" si="15"/>
        <v>9285.3757813635693</v>
      </c>
      <c r="N57" s="351">
        <f>VLOOKUP(A57,Piloto!$B$89:$G$251,5,FALSE)</f>
        <v>1277482</v>
      </c>
      <c r="O57" s="256">
        <f t="shared" si="8"/>
        <v>63874.100000000006</v>
      </c>
      <c r="P57" s="256">
        <f t="shared" si="9"/>
        <v>63874.100000000006</v>
      </c>
      <c r="Q57" s="256">
        <f t="shared" si="10"/>
        <v>63874.100000000006</v>
      </c>
      <c r="R57" s="256">
        <f t="shared" si="11"/>
        <v>0</v>
      </c>
      <c r="S57" s="256">
        <f t="shared" si="12"/>
        <v>0</v>
      </c>
      <c r="T57" s="256">
        <f t="shared" si="13"/>
        <v>383244.60000000003</v>
      </c>
      <c r="U57" s="256"/>
      <c r="V57" s="259">
        <f t="shared" si="14"/>
        <v>894237.39999999991</v>
      </c>
      <c r="W57" s="268"/>
      <c r="X57" s="256" t="e">
        <f>ROUND(#REF!*Y$18,0)*$Y$15</f>
        <v>#REF!</v>
      </c>
      <c r="Y57" s="256" t="e">
        <f>PMT((1+Piloto!#REF!)^(IF($Y$14="Semestrais",6,IF($Y$14="Anuais",12,1)))-1,$Y$15,-X57)</f>
        <v>#REF!</v>
      </c>
      <c r="Z57" s="256" t="e">
        <f>ROUND(#REF!*AA$18,0)*$AA$15</f>
        <v>#REF!</v>
      </c>
      <c r="AA57" s="256" t="e">
        <f>PMT((1+Piloto!#REF!)^(IF($AA$14="Semestrais",6,IF($AA$14="Anuais",12,1)))-1,$AA$15,-Z57)</f>
        <v>#REF!</v>
      </c>
      <c r="AB57" s="255"/>
      <c r="AC57" s="49" t="str">
        <f>VLOOKUP(A57,Piloto!B127:I289,4,FALSE)</f>
        <v>Contrato</v>
      </c>
      <c r="AF57" s="357"/>
      <c r="AG57" s="357"/>
      <c r="AH57" s="357"/>
      <c r="AI57" s="282"/>
    </row>
    <row r="58" spans="1:35" ht="24" hidden="1">
      <c r="A58" s="260">
        <f>Piloto!B128</f>
        <v>1304</v>
      </c>
      <c r="B58" s="356">
        <f>Piloto!G128</f>
        <v>137.58000000000001</v>
      </c>
      <c r="C58" s="257">
        <v>133.49</v>
      </c>
      <c r="D58" s="257">
        <v>0</v>
      </c>
      <c r="E58" s="258" t="s">
        <v>193</v>
      </c>
      <c r="F58" s="258" t="s">
        <v>148</v>
      </c>
      <c r="G58" s="258" t="s">
        <v>149</v>
      </c>
      <c r="H58" s="353">
        <v>4.09</v>
      </c>
      <c r="I58" s="353">
        <v>0</v>
      </c>
      <c r="J58" s="353">
        <v>4.09</v>
      </c>
      <c r="K58" s="353"/>
      <c r="L58" s="353">
        <v>0</v>
      </c>
      <c r="M58" s="351">
        <f t="shared" si="15"/>
        <v>9498.1828754179369</v>
      </c>
      <c r="N58" s="351">
        <f>VLOOKUP(A58,Piloto!$B$89:$G$251,5,FALSE)</f>
        <v>1306760</v>
      </c>
      <c r="O58" s="256">
        <f t="shared" si="8"/>
        <v>65338</v>
      </c>
      <c r="P58" s="256">
        <f t="shared" si="9"/>
        <v>65338</v>
      </c>
      <c r="Q58" s="256">
        <f t="shared" si="10"/>
        <v>65338</v>
      </c>
      <c r="R58" s="256">
        <f t="shared" si="11"/>
        <v>0</v>
      </c>
      <c r="S58" s="256">
        <f t="shared" si="12"/>
        <v>0</v>
      </c>
      <c r="T58" s="256">
        <f t="shared" si="13"/>
        <v>392028</v>
      </c>
      <c r="U58" s="256"/>
      <c r="V58" s="259">
        <f t="shared" si="14"/>
        <v>914732</v>
      </c>
      <c r="W58" s="268"/>
      <c r="X58" s="256" t="e">
        <f>ROUND(#REF!*Y$18,0)*$Y$15</f>
        <v>#REF!</v>
      </c>
      <c r="Y58" s="256" t="e">
        <f>PMT((1+Piloto!#REF!)^(IF($Y$14="Semestrais",6,IF($Y$14="Anuais",12,1)))-1,$Y$15,-X58)</f>
        <v>#REF!</v>
      </c>
      <c r="Z58" s="256" t="e">
        <f>ROUND(#REF!*AA$18,0)*$AA$15</f>
        <v>#REF!</v>
      </c>
      <c r="AA58" s="256" t="e">
        <f>PMT((1+Piloto!#REF!)^(IF($AA$14="Semestrais",6,IF($AA$14="Anuais",12,1)))-1,$AA$15,-Z58)</f>
        <v>#REF!</v>
      </c>
      <c r="AB58" s="255"/>
      <c r="AC58" s="49" t="str">
        <f>VLOOKUP(A58,Piloto!B128:I290,4,FALSE)</f>
        <v>Contrato</v>
      </c>
      <c r="AF58" s="357"/>
      <c r="AG58" s="357"/>
      <c r="AH58" s="357"/>
      <c r="AI58" s="282"/>
    </row>
    <row r="59" spans="1:35" ht="24">
      <c r="A59" s="412">
        <f>Piloto!B129</f>
        <v>1401</v>
      </c>
      <c r="B59" s="413">
        <f>Piloto!G129</f>
        <v>165.39000000000001</v>
      </c>
      <c r="C59" s="414">
        <v>161.30000000000001</v>
      </c>
      <c r="D59" s="414">
        <v>0</v>
      </c>
      <c r="E59" s="415" t="s">
        <v>194</v>
      </c>
      <c r="F59" s="415" t="s">
        <v>158</v>
      </c>
      <c r="G59" s="415" t="s">
        <v>149</v>
      </c>
      <c r="H59" s="416">
        <v>4.09</v>
      </c>
      <c r="I59" s="416">
        <v>0</v>
      </c>
      <c r="J59" s="353">
        <v>4.09</v>
      </c>
      <c r="K59" s="416"/>
      <c r="L59" s="416">
        <v>0</v>
      </c>
      <c r="M59" s="351">
        <f t="shared" si="15"/>
        <v>9742.342342342341</v>
      </c>
      <c r="N59" s="415">
        <f>VLOOKUP(A59,Piloto!$B$89:$G$251,5,FALSE)</f>
        <v>1611286</v>
      </c>
      <c r="O59" s="417">
        <f t="shared" si="8"/>
        <v>80564.3</v>
      </c>
      <c r="P59" s="417">
        <f t="shared" si="9"/>
        <v>80564.3</v>
      </c>
      <c r="Q59" s="417">
        <f t="shared" si="10"/>
        <v>80564.3</v>
      </c>
      <c r="R59" s="256">
        <f t="shared" si="11"/>
        <v>0</v>
      </c>
      <c r="S59" s="256">
        <f t="shared" si="12"/>
        <v>0</v>
      </c>
      <c r="T59" s="417">
        <f t="shared" si="13"/>
        <v>483385.80000000005</v>
      </c>
      <c r="U59" s="417"/>
      <c r="V59" s="418">
        <f t="shared" si="14"/>
        <v>1127900.2</v>
      </c>
      <c r="W59" s="268"/>
      <c r="X59" s="256" t="e">
        <f>ROUND(#REF!*Y$18,0)*$Y$15</f>
        <v>#REF!</v>
      </c>
      <c r="Y59" s="256" t="e">
        <f>PMT((1+Piloto!#REF!)^(IF($Y$14="Semestrais",6,IF($Y$14="Anuais",12,1)))-1,$Y$15,-X59)</f>
        <v>#REF!</v>
      </c>
      <c r="Z59" s="256" t="e">
        <f>ROUND(#REF!*AA$18,0)*$AA$15</f>
        <v>#REF!</v>
      </c>
      <c r="AA59" s="256" t="e">
        <f>PMT((1+Piloto!#REF!)^(IF($AA$14="Semestrais",6,IF($AA$14="Anuais",12,1)))-1,$AA$15,-Z59)</f>
        <v>#REF!</v>
      </c>
      <c r="AB59" s="255"/>
      <c r="AC59" s="49" t="str">
        <f>VLOOKUP(A59,Piloto!B129:I291,4,FALSE)</f>
        <v>Disponivel</v>
      </c>
      <c r="AF59" s="357"/>
      <c r="AG59" s="357"/>
      <c r="AH59" s="357"/>
      <c r="AI59" s="282"/>
    </row>
    <row r="60" spans="1:35" ht="24" hidden="1">
      <c r="A60" s="260">
        <f>Piloto!B130</f>
        <v>1402</v>
      </c>
      <c r="B60" s="356">
        <f>Piloto!G130</f>
        <v>165.39000000000001</v>
      </c>
      <c r="C60" s="257">
        <v>161.30000000000001</v>
      </c>
      <c r="D60" s="257">
        <v>0</v>
      </c>
      <c r="E60" s="258" t="s">
        <v>195</v>
      </c>
      <c r="F60" s="258" t="s">
        <v>158</v>
      </c>
      <c r="G60" s="258" t="s">
        <v>149</v>
      </c>
      <c r="H60" s="353">
        <v>4.09</v>
      </c>
      <c r="I60" s="353">
        <v>0</v>
      </c>
      <c r="J60" s="353">
        <v>4.09</v>
      </c>
      <c r="K60" s="353"/>
      <c r="L60" s="353">
        <v>0</v>
      </c>
      <c r="M60" s="351">
        <f t="shared" si="15"/>
        <v>9364.937420642118</v>
      </c>
      <c r="N60" s="351">
        <f>VLOOKUP(A60,Piloto!$B$89:$G$251,5,FALSE)</f>
        <v>1548867</v>
      </c>
      <c r="O60" s="256">
        <f t="shared" si="8"/>
        <v>77443.350000000006</v>
      </c>
      <c r="P60" s="256">
        <f t="shared" si="9"/>
        <v>77443.350000000006</v>
      </c>
      <c r="Q60" s="256">
        <f t="shared" si="10"/>
        <v>77443.350000000006</v>
      </c>
      <c r="R60" s="256">
        <f t="shared" si="11"/>
        <v>0</v>
      </c>
      <c r="S60" s="256">
        <f t="shared" si="12"/>
        <v>0</v>
      </c>
      <c r="T60" s="256">
        <f t="shared" si="13"/>
        <v>464660.10000000003</v>
      </c>
      <c r="U60" s="256"/>
      <c r="V60" s="259">
        <f t="shared" si="14"/>
        <v>1084206.8999999999</v>
      </c>
      <c r="W60" s="268"/>
      <c r="X60" s="256" t="e">
        <f>ROUND(#REF!*Y$18,0)*$Y$15</f>
        <v>#REF!</v>
      </c>
      <c r="Y60" s="256" t="e">
        <f>PMT((1+Piloto!#REF!)^(IF($Y$14="Semestrais",6,IF($Y$14="Anuais",12,1)))-1,$Y$15,-X60)</f>
        <v>#REF!</v>
      </c>
      <c r="Z60" s="256" t="e">
        <f>ROUND(#REF!*AA$18,0)*$AA$15</f>
        <v>#REF!</v>
      </c>
      <c r="AA60" s="256" t="e">
        <f>PMT((1+Piloto!#REF!)^(IF($AA$14="Semestrais",6,IF($AA$14="Anuais",12,1)))-1,$AA$15,-Z60)</f>
        <v>#REF!</v>
      </c>
      <c r="AB60" s="255"/>
      <c r="AC60" s="49" t="str">
        <f>VLOOKUP(A60,Piloto!B130:I292,4,FALSE)</f>
        <v>Contrato</v>
      </c>
      <c r="AF60" s="357"/>
      <c r="AG60" s="357"/>
      <c r="AH60" s="357"/>
      <c r="AI60" s="282"/>
    </row>
    <row r="61" spans="1:35" ht="24">
      <c r="A61" s="260">
        <f>Piloto!B131</f>
        <v>1403</v>
      </c>
      <c r="B61" s="356">
        <f>Piloto!G131</f>
        <v>141.88</v>
      </c>
      <c r="C61" s="257">
        <v>133.49</v>
      </c>
      <c r="D61" s="257">
        <v>0</v>
      </c>
      <c r="E61" s="258" t="s">
        <v>196</v>
      </c>
      <c r="F61" s="258" t="s">
        <v>167</v>
      </c>
      <c r="G61" s="258">
        <v>37</v>
      </c>
      <c r="H61" s="353">
        <v>4.09</v>
      </c>
      <c r="I61" s="353">
        <v>4.3</v>
      </c>
      <c r="J61" s="353">
        <v>8.39</v>
      </c>
      <c r="K61" s="258"/>
      <c r="L61" s="353">
        <v>0</v>
      </c>
      <c r="M61" s="351">
        <f t="shared" si="15"/>
        <v>9285.374964758952</v>
      </c>
      <c r="N61" s="351">
        <f>VLOOKUP(A61,Piloto!$B$89:$G$251,5,FALSE)</f>
        <v>1317409</v>
      </c>
      <c r="O61" s="256">
        <f t="shared" si="8"/>
        <v>65870.45</v>
      </c>
      <c r="P61" s="256">
        <f t="shared" si="9"/>
        <v>65870.45</v>
      </c>
      <c r="Q61" s="256">
        <f t="shared" si="10"/>
        <v>65870.45</v>
      </c>
      <c r="R61" s="256">
        <f t="shared" si="11"/>
        <v>0</v>
      </c>
      <c r="S61" s="256">
        <f t="shared" si="12"/>
        <v>0</v>
      </c>
      <c r="T61" s="256">
        <f t="shared" si="13"/>
        <v>395222.69999999995</v>
      </c>
      <c r="U61" s="256"/>
      <c r="V61" s="259">
        <f t="shared" si="14"/>
        <v>922186.29999999993</v>
      </c>
      <c r="W61" s="268"/>
      <c r="X61" s="256" t="e">
        <f>ROUND(#REF!*Y$18,0)*$Y$15</f>
        <v>#REF!</v>
      </c>
      <c r="Y61" s="256" t="e">
        <f>PMT((1+Piloto!#REF!)^(IF($Y$14="Semestrais",6,IF($Y$14="Anuais",12,1)))-1,$Y$15,-X61)</f>
        <v>#REF!</v>
      </c>
      <c r="Z61" s="256" t="e">
        <f>ROUND(#REF!*AA$18,0)*$AA$15</f>
        <v>#REF!</v>
      </c>
      <c r="AA61" s="256" t="e">
        <f>PMT((1+Piloto!#REF!)^(IF($AA$14="Semestrais",6,IF($AA$14="Anuais",12,1)))-1,$AA$15,-Z61)</f>
        <v>#REF!</v>
      </c>
      <c r="AB61" s="255"/>
      <c r="AC61" s="49" t="str">
        <f>VLOOKUP(A61,Piloto!B131:I293,4,FALSE)</f>
        <v>Disponivel</v>
      </c>
      <c r="AF61" s="357"/>
      <c r="AG61" s="357"/>
      <c r="AH61" s="357"/>
      <c r="AI61" s="282"/>
    </row>
    <row r="62" spans="1:35" ht="24" hidden="1">
      <c r="A62" s="260">
        <f>Piloto!B132</f>
        <v>1404</v>
      </c>
      <c r="B62" s="356">
        <f>Piloto!G132</f>
        <v>137.58000000000001</v>
      </c>
      <c r="C62" s="257">
        <v>133.49</v>
      </c>
      <c r="D62" s="257">
        <v>0</v>
      </c>
      <c r="E62" s="258" t="s">
        <v>197</v>
      </c>
      <c r="F62" s="258" t="s">
        <v>148</v>
      </c>
      <c r="G62" s="258" t="s">
        <v>149</v>
      </c>
      <c r="H62" s="353">
        <v>4.09</v>
      </c>
      <c r="I62" s="353">
        <v>0</v>
      </c>
      <c r="J62" s="353">
        <v>4.09</v>
      </c>
      <c r="K62" s="353"/>
      <c r="L62" s="353">
        <v>0</v>
      </c>
      <c r="M62" s="351">
        <f t="shared" si="15"/>
        <v>9498.1828754179369</v>
      </c>
      <c r="N62" s="351">
        <f>VLOOKUP(A62,Piloto!$B$89:$G$251,5,FALSE)</f>
        <v>1306760</v>
      </c>
      <c r="O62" s="256">
        <f t="shared" si="8"/>
        <v>65338</v>
      </c>
      <c r="P62" s="256">
        <f t="shared" si="9"/>
        <v>65338</v>
      </c>
      <c r="Q62" s="256">
        <f t="shared" si="10"/>
        <v>65338</v>
      </c>
      <c r="R62" s="256">
        <f t="shared" si="11"/>
        <v>0</v>
      </c>
      <c r="S62" s="256">
        <f t="shared" si="12"/>
        <v>0</v>
      </c>
      <c r="T62" s="256">
        <f t="shared" si="13"/>
        <v>392028</v>
      </c>
      <c r="U62" s="256"/>
      <c r="V62" s="259">
        <f t="shared" si="14"/>
        <v>914732</v>
      </c>
      <c r="W62" s="268"/>
      <c r="X62" s="256" t="e">
        <f>ROUND(#REF!*Y$18,0)*$Y$15</f>
        <v>#REF!</v>
      </c>
      <c r="Y62" s="256" t="e">
        <f>PMT((1+Piloto!#REF!)^(IF($Y$14="Semestrais",6,IF($Y$14="Anuais",12,1)))-1,$Y$15,-X62)</f>
        <v>#REF!</v>
      </c>
      <c r="Z62" s="256" t="e">
        <f>ROUND(#REF!*AA$18,0)*$AA$15</f>
        <v>#REF!</v>
      </c>
      <c r="AA62" s="256" t="e">
        <f>PMT((1+Piloto!#REF!)^(IF($AA$14="Semestrais",6,IF($AA$14="Anuais",12,1)))-1,$AA$15,-Z62)</f>
        <v>#REF!</v>
      </c>
      <c r="AB62" s="255"/>
      <c r="AC62" s="49" t="str">
        <f>VLOOKUP(A62,Piloto!B132:I294,4,FALSE)</f>
        <v>Contrato</v>
      </c>
      <c r="AF62" s="357"/>
      <c r="AG62" s="357"/>
      <c r="AH62" s="357"/>
      <c r="AI62" s="282"/>
    </row>
    <row r="63" spans="1:35" ht="24" hidden="1">
      <c r="A63" s="260">
        <f>Piloto!B133</f>
        <v>1501</v>
      </c>
      <c r="B63" s="356">
        <f>Piloto!G133</f>
        <v>165.39000000000001</v>
      </c>
      <c r="C63" s="257">
        <v>161.30000000000001</v>
      </c>
      <c r="D63" s="257">
        <v>0</v>
      </c>
      <c r="E63" s="258" t="s">
        <v>198</v>
      </c>
      <c r="F63" s="258" t="s">
        <v>158</v>
      </c>
      <c r="G63" s="258" t="s">
        <v>149</v>
      </c>
      <c r="H63" s="353">
        <v>4.09</v>
      </c>
      <c r="I63" s="353">
        <v>0</v>
      </c>
      <c r="J63" s="353">
        <v>4.09</v>
      </c>
      <c r="K63" s="353"/>
      <c r="L63" s="353">
        <v>0</v>
      </c>
      <c r="M63" s="351">
        <f t="shared" si="15"/>
        <v>9458.582743817642</v>
      </c>
      <c r="N63" s="351">
        <f>VLOOKUP(A63,Piloto!$B$89:$G$251,5,FALSE)</f>
        <v>1564355</v>
      </c>
      <c r="O63" s="256">
        <f t="shared" si="8"/>
        <v>78217.75</v>
      </c>
      <c r="P63" s="256">
        <f t="shared" si="9"/>
        <v>78217.75</v>
      </c>
      <c r="Q63" s="256">
        <f t="shared" si="10"/>
        <v>78217.75</v>
      </c>
      <c r="R63" s="256">
        <f t="shared" si="11"/>
        <v>0</v>
      </c>
      <c r="S63" s="256">
        <f t="shared" si="12"/>
        <v>0</v>
      </c>
      <c r="T63" s="256">
        <f t="shared" si="13"/>
        <v>469306.5</v>
      </c>
      <c r="U63" s="256"/>
      <c r="V63" s="259">
        <f t="shared" si="14"/>
        <v>1095048.5</v>
      </c>
      <c r="W63" s="268"/>
      <c r="X63" s="256" t="e">
        <f>ROUND(#REF!*Y$18,0)*$Y$15</f>
        <v>#REF!</v>
      </c>
      <c r="Y63" s="256" t="e">
        <f>PMT((1+Piloto!#REF!)^(IF($Y$14="Semestrais",6,IF($Y$14="Anuais",12,1)))-1,$Y$15,-X63)</f>
        <v>#REF!</v>
      </c>
      <c r="Z63" s="256" t="e">
        <f>ROUND(#REF!*AA$18,0)*$AA$15</f>
        <v>#REF!</v>
      </c>
      <c r="AA63" s="256" t="e">
        <f>PMT((1+Piloto!#REF!)^(IF($AA$14="Semestrais",6,IF($AA$14="Anuais",12,1)))-1,$AA$15,-Z63)</f>
        <v>#REF!</v>
      </c>
      <c r="AB63" s="255"/>
      <c r="AC63" s="49" t="str">
        <f>VLOOKUP(A63,Piloto!B133:I295,4,FALSE)</f>
        <v>Contrato</v>
      </c>
      <c r="AF63" s="357"/>
      <c r="AG63" s="357"/>
      <c r="AH63" s="357"/>
      <c r="AI63" s="282"/>
    </row>
    <row r="64" spans="1:35" ht="24" hidden="1">
      <c r="A64" s="260">
        <f>Piloto!B134</f>
        <v>1502</v>
      </c>
      <c r="B64" s="356">
        <f>Piloto!G134</f>
        <v>170.12</v>
      </c>
      <c r="C64" s="257">
        <v>161.30000000000001</v>
      </c>
      <c r="D64" s="257">
        <v>0</v>
      </c>
      <c r="E64" s="258" t="s">
        <v>199</v>
      </c>
      <c r="F64" s="258" t="s">
        <v>158</v>
      </c>
      <c r="G64" s="258" t="s">
        <v>149</v>
      </c>
      <c r="H64" s="353">
        <v>4.09</v>
      </c>
      <c r="I64" s="353">
        <v>0</v>
      </c>
      <c r="J64" s="353">
        <v>4.09</v>
      </c>
      <c r="K64" s="258">
        <v>20</v>
      </c>
      <c r="L64" s="353">
        <v>4.7300000000000004</v>
      </c>
      <c r="M64" s="351">
        <f t="shared" si="15"/>
        <v>9599.0594874206436</v>
      </c>
      <c r="N64" s="351">
        <f>VLOOKUP(A64,Piloto!$B$89:$G$251,5,FALSE)</f>
        <v>1632992</v>
      </c>
      <c r="O64" s="256">
        <f t="shared" si="8"/>
        <v>81649.600000000006</v>
      </c>
      <c r="P64" s="256">
        <f t="shared" si="9"/>
        <v>81649.600000000006</v>
      </c>
      <c r="Q64" s="256">
        <f t="shared" si="10"/>
        <v>81649.600000000006</v>
      </c>
      <c r="R64" s="256">
        <f t="shared" si="11"/>
        <v>0</v>
      </c>
      <c r="S64" s="256">
        <f t="shared" si="12"/>
        <v>0</v>
      </c>
      <c r="T64" s="256">
        <f t="shared" si="13"/>
        <v>489897.60000000003</v>
      </c>
      <c r="U64" s="256"/>
      <c r="V64" s="259">
        <f t="shared" si="14"/>
        <v>1143094.3999999999</v>
      </c>
      <c r="W64" s="268"/>
      <c r="X64" s="256" t="e">
        <f>ROUND(#REF!*Y$18,0)*$Y$15</f>
        <v>#REF!</v>
      </c>
      <c r="Y64" s="256" t="e">
        <f>PMT((1+Piloto!#REF!)^(IF($Y$14="Semestrais",6,IF($Y$14="Anuais",12,1)))-1,$Y$15,-X64)</f>
        <v>#REF!</v>
      </c>
      <c r="Z64" s="256" t="e">
        <f>ROUND(#REF!*AA$18,0)*$AA$15</f>
        <v>#REF!</v>
      </c>
      <c r="AA64" s="256" t="e">
        <f>PMT((1+Piloto!#REF!)^(IF($AA$14="Semestrais",6,IF($AA$14="Anuais",12,1)))-1,$AA$15,-Z64)</f>
        <v>#REF!</v>
      </c>
      <c r="AB64" s="255"/>
      <c r="AC64" s="49" t="str">
        <f>VLOOKUP(A64,Piloto!B134:I296,4,FALSE)</f>
        <v>Contrato</v>
      </c>
      <c r="AF64" s="357"/>
      <c r="AG64" s="357"/>
      <c r="AH64" s="357"/>
      <c r="AI64" s="282"/>
    </row>
    <row r="65" spans="1:35" ht="24">
      <c r="A65" s="260">
        <f>Piloto!B135</f>
        <v>1503</v>
      </c>
      <c r="B65" s="356">
        <f>Piloto!G135</f>
        <v>137.58000000000001</v>
      </c>
      <c r="C65" s="257">
        <v>133.49</v>
      </c>
      <c r="D65" s="257">
        <v>0</v>
      </c>
      <c r="E65" s="258" t="s">
        <v>200</v>
      </c>
      <c r="F65" s="258" t="s">
        <v>167</v>
      </c>
      <c r="G65" s="258" t="s">
        <v>149</v>
      </c>
      <c r="H65" s="353">
        <v>4.09</v>
      </c>
      <c r="I65" s="353">
        <v>0</v>
      </c>
      <c r="J65" s="353">
        <v>4.09</v>
      </c>
      <c r="K65" s="258"/>
      <c r="L65" s="353">
        <v>0</v>
      </c>
      <c r="M65" s="351">
        <f t="shared" si="15"/>
        <v>9285.3757813635693</v>
      </c>
      <c r="N65" s="351">
        <f>VLOOKUP(A65,Piloto!$B$89:$G$251,5,FALSE)</f>
        <v>1277482</v>
      </c>
      <c r="O65" s="256">
        <f t="shared" si="8"/>
        <v>63874.100000000006</v>
      </c>
      <c r="P65" s="256">
        <f t="shared" si="9"/>
        <v>63874.100000000006</v>
      </c>
      <c r="Q65" s="256">
        <f t="shared" si="10"/>
        <v>63874.100000000006</v>
      </c>
      <c r="R65" s="256">
        <f t="shared" si="11"/>
        <v>0</v>
      </c>
      <c r="S65" s="256">
        <f t="shared" si="12"/>
        <v>0</v>
      </c>
      <c r="T65" s="256">
        <f t="shared" si="13"/>
        <v>383244.60000000003</v>
      </c>
      <c r="U65" s="256"/>
      <c r="V65" s="259">
        <f t="shared" si="14"/>
        <v>894237.39999999991</v>
      </c>
      <c r="W65" s="268"/>
      <c r="X65" s="256" t="e">
        <f>ROUND(#REF!*Y$18,0)*$Y$15</f>
        <v>#REF!</v>
      </c>
      <c r="Y65" s="256" t="e">
        <f>PMT((1+Piloto!#REF!)^(IF($Y$14="Semestrais",6,IF($Y$14="Anuais",12,1)))-1,$Y$15,-X65)</f>
        <v>#REF!</v>
      </c>
      <c r="Z65" s="256" t="e">
        <f>ROUND(#REF!*AA$18,0)*$AA$15</f>
        <v>#REF!</v>
      </c>
      <c r="AA65" s="256" t="e">
        <f>PMT((1+Piloto!#REF!)^(IF($AA$14="Semestrais",6,IF($AA$14="Anuais",12,1)))-1,$AA$15,-Z65)</f>
        <v>#REF!</v>
      </c>
      <c r="AB65" s="255"/>
      <c r="AC65" s="49" t="str">
        <f>VLOOKUP(A65,Piloto!B135:I297,4,FALSE)</f>
        <v>Disponivel</v>
      </c>
      <c r="AF65" s="357"/>
      <c r="AG65" s="357"/>
      <c r="AH65" s="357"/>
      <c r="AI65" s="282"/>
    </row>
    <row r="66" spans="1:35" ht="24">
      <c r="A66" s="260">
        <f>Piloto!B136</f>
        <v>1504</v>
      </c>
      <c r="B66" s="356">
        <f>Piloto!G136</f>
        <v>175.93</v>
      </c>
      <c r="C66" s="257">
        <v>171.84</v>
      </c>
      <c r="D66" s="257">
        <v>0</v>
      </c>
      <c r="E66" s="258" t="s">
        <v>201</v>
      </c>
      <c r="F66" s="258" t="s">
        <v>152</v>
      </c>
      <c r="G66" s="258" t="s">
        <v>149</v>
      </c>
      <c r="H66" s="353">
        <v>4.09</v>
      </c>
      <c r="I66" s="353">
        <v>0</v>
      </c>
      <c r="J66" s="353">
        <v>4.09</v>
      </c>
      <c r="K66" s="258"/>
      <c r="L66" s="353">
        <v>0</v>
      </c>
      <c r="M66" s="351">
        <f t="shared" si="15"/>
        <v>9498.1867788324889</v>
      </c>
      <c r="N66" s="351">
        <f>VLOOKUP(A66,Piloto!$B$89:$G$251,5,FALSE)</f>
        <v>1671016</v>
      </c>
      <c r="O66" s="256">
        <f t="shared" si="8"/>
        <v>83550.8</v>
      </c>
      <c r="P66" s="256">
        <f t="shared" si="9"/>
        <v>83550.8</v>
      </c>
      <c r="Q66" s="256">
        <f t="shared" si="10"/>
        <v>83550.8</v>
      </c>
      <c r="R66" s="256">
        <f t="shared" si="11"/>
        <v>0</v>
      </c>
      <c r="S66" s="256">
        <f t="shared" si="12"/>
        <v>0</v>
      </c>
      <c r="T66" s="256">
        <f t="shared" si="13"/>
        <v>501304.80000000005</v>
      </c>
      <c r="U66" s="256"/>
      <c r="V66" s="259">
        <f t="shared" si="14"/>
        <v>1169711.2</v>
      </c>
      <c r="W66" s="268"/>
      <c r="X66" s="256" t="e">
        <f>ROUND(#REF!*Y$18,0)*$Y$15</f>
        <v>#REF!</v>
      </c>
      <c r="Y66" s="256" t="e">
        <f>PMT((1+Piloto!#REF!)^(IF($Y$14="Semestrais",6,IF($Y$14="Anuais",12,1)))-1,$Y$15,-X66)</f>
        <v>#REF!</v>
      </c>
      <c r="Z66" s="256" t="e">
        <f>ROUND(#REF!*AA$18,0)*$AA$15</f>
        <v>#REF!</v>
      </c>
      <c r="AA66" s="256" t="e">
        <f>PMT((1+Piloto!#REF!)^(IF($AA$14="Semestrais",6,IF($AA$14="Anuais",12,1)))-1,$AA$15,-Z66)</f>
        <v>#REF!</v>
      </c>
      <c r="AB66" s="255"/>
      <c r="AC66" s="49" t="str">
        <f>VLOOKUP(A66,Piloto!B136:I298,4,FALSE)</f>
        <v>Disponivel</v>
      </c>
      <c r="AF66" s="357"/>
      <c r="AG66" s="357"/>
      <c r="AH66" s="357"/>
      <c r="AI66" s="282"/>
    </row>
    <row r="67" spans="1:35" ht="24" hidden="1">
      <c r="A67" s="260">
        <f>Piloto!B137</f>
        <v>1601</v>
      </c>
      <c r="B67" s="356">
        <f>Piloto!G137</f>
        <v>169.58</v>
      </c>
      <c r="C67" s="257">
        <v>161.30000000000001</v>
      </c>
      <c r="D67" s="257">
        <v>0</v>
      </c>
      <c r="E67" s="258" t="s">
        <v>202</v>
      </c>
      <c r="F67" s="258" t="s">
        <v>167</v>
      </c>
      <c r="G67" s="258">
        <v>42</v>
      </c>
      <c r="H67" s="353">
        <v>4.09</v>
      </c>
      <c r="I67" s="353">
        <v>4.1900000000000004</v>
      </c>
      <c r="J67" s="353">
        <v>8.2800000000000011</v>
      </c>
      <c r="K67" s="353"/>
      <c r="L67" s="353">
        <v>0</v>
      </c>
      <c r="M67" s="351">
        <f t="shared" si="15"/>
        <v>9458.585918150724</v>
      </c>
      <c r="N67" s="351">
        <f>VLOOKUP(A67,Piloto!$B$89:$G$251,5,FALSE)</f>
        <v>1603987</v>
      </c>
      <c r="O67" s="256">
        <f t="shared" si="8"/>
        <v>80199.350000000006</v>
      </c>
      <c r="P67" s="256">
        <f t="shared" si="9"/>
        <v>80199.350000000006</v>
      </c>
      <c r="Q67" s="256">
        <f t="shared" si="10"/>
        <v>80199.350000000006</v>
      </c>
      <c r="R67" s="256">
        <f t="shared" si="11"/>
        <v>0</v>
      </c>
      <c r="S67" s="256">
        <f t="shared" si="12"/>
        <v>0</v>
      </c>
      <c r="T67" s="256">
        <f t="shared" si="13"/>
        <v>481196.10000000003</v>
      </c>
      <c r="U67" s="256"/>
      <c r="V67" s="259">
        <f t="shared" si="14"/>
        <v>1122790.8999999999</v>
      </c>
      <c r="W67" s="268"/>
      <c r="X67" s="256" t="e">
        <f>ROUND(#REF!*Y$18,0)*$Y$15</f>
        <v>#REF!</v>
      </c>
      <c r="Y67" s="256" t="e">
        <f>PMT((1+Piloto!#REF!)^(IF($Y$14="Semestrais",6,IF($Y$14="Anuais",12,1)))-1,$Y$15,-X67)</f>
        <v>#REF!</v>
      </c>
      <c r="Z67" s="256" t="e">
        <f>ROUND(#REF!*AA$18,0)*$AA$15</f>
        <v>#REF!</v>
      </c>
      <c r="AA67" s="256" t="e">
        <f>PMT((1+Piloto!#REF!)^(IF($AA$14="Semestrais",6,IF($AA$14="Anuais",12,1)))-1,$AA$15,-Z67)</f>
        <v>#REF!</v>
      </c>
      <c r="AB67" s="255"/>
      <c r="AC67" s="49" t="str">
        <f>VLOOKUP(A67,Piloto!B137:I299,4,FALSE)</f>
        <v>Contrato</v>
      </c>
      <c r="AF67" s="357"/>
      <c r="AG67" s="357"/>
      <c r="AH67" s="357"/>
      <c r="AI67" s="282"/>
    </row>
    <row r="68" spans="1:35" ht="24" hidden="1">
      <c r="A68" s="260">
        <f>Piloto!B138</f>
        <v>1602</v>
      </c>
      <c r="B68" s="356">
        <f>Piloto!G138</f>
        <v>165.39000000000001</v>
      </c>
      <c r="C68" s="257">
        <v>161.30000000000001</v>
      </c>
      <c r="D68" s="257">
        <v>0</v>
      </c>
      <c r="E68" s="258" t="s">
        <v>203</v>
      </c>
      <c r="F68" s="258" t="s">
        <v>158</v>
      </c>
      <c r="G68" s="258" t="s">
        <v>149</v>
      </c>
      <c r="H68" s="353">
        <v>4.09</v>
      </c>
      <c r="I68" s="353">
        <v>0</v>
      </c>
      <c r="J68" s="353">
        <v>4.09</v>
      </c>
      <c r="K68" s="258"/>
      <c r="L68" s="353">
        <v>0</v>
      </c>
      <c r="M68" s="351">
        <f t="shared" si="15"/>
        <v>9599.0567748957001</v>
      </c>
      <c r="N68" s="351">
        <f>VLOOKUP(A68,Piloto!$B$89:$G$251,5,FALSE)</f>
        <v>1587588</v>
      </c>
      <c r="O68" s="256">
        <f t="shared" si="8"/>
        <v>79379.400000000009</v>
      </c>
      <c r="P68" s="256">
        <f t="shared" si="9"/>
        <v>79379.400000000009</v>
      </c>
      <c r="Q68" s="256">
        <f t="shared" si="10"/>
        <v>79379.400000000009</v>
      </c>
      <c r="R68" s="256">
        <f t="shared" si="11"/>
        <v>0</v>
      </c>
      <c r="S68" s="256">
        <f t="shared" si="12"/>
        <v>0</v>
      </c>
      <c r="T68" s="256">
        <f t="shared" si="13"/>
        <v>476276.4</v>
      </c>
      <c r="U68" s="256"/>
      <c r="V68" s="259">
        <f t="shared" si="14"/>
        <v>1111311.5999999999</v>
      </c>
      <c r="W68" s="268"/>
      <c r="X68" s="256" t="e">
        <f>ROUND(#REF!*Y$18,0)*$Y$15</f>
        <v>#REF!</v>
      </c>
      <c r="Y68" s="256" t="e">
        <f>PMT((1+Piloto!#REF!)^(IF($Y$14="Semestrais",6,IF($Y$14="Anuais",12,1)))-1,$Y$15,-X68)</f>
        <v>#REF!</v>
      </c>
      <c r="Z68" s="256" t="e">
        <f>ROUND(#REF!*AA$18,0)*$AA$15</f>
        <v>#REF!</v>
      </c>
      <c r="AA68" s="256" t="e">
        <f>PMT((1+Piloto!#REF!)^(IF($AA$14="Semestrais",6,IF($AA$14="Anuais",12,1)))-1,$AA$15,-Z68)</f>
        <v>#REF!</v>
      </c>
      <c r="AB68" s="255"/>
      <c r="AC68" s="49" t="str">
        <f>VLOOKUP(A68,Piloto!B138:I300,4,FALSE)</f>
        <v>Contrato</v>
      </c>
      <c r="AF68" s="357"/>
      <c r="AG68" s="357"/>
      <c r="AH68" s="357"/>
      <c r="AI68" s="282"/>
    </row>
    <row r="69" spans="1:35" ht="24" hidden="1">
      <c r="A69" s="260">
        <f>Piloto!B139</f>
        <v>1603</v>
      </c>
      <c r="B69" s="356">
        <f>Piloto!G139</f>
        <v>137.58000000000001</v>
      </c>
      <c r="C69" s="257">
        <v>133.49</v>
      </c>
      <c r="D69" s="257">
        <v>0</v>
      </c>
      <c r="E69" s="258" t="s">
        <v>204</v>
      </c>
      <c r="F69" s="258" t="s">
        <v>172</v>
      </c>
      <c r="G69" s="258" t="s">
        <v>149</v>
      </c>
      <c r="H69" s="353">
        <v>4.09</v>
      </c>
      <c r="I69" s="353">
        <v>0</v>
      </c>
      <c r="J69" s="353">
        <v>4.09</v>
      </c>
      <c r="K69" s="258"/>
      <c r="L69" s="353">
        <v>0</v>
      </c>
      <c r="M69" s="351">
        <f t="shared" si="15"/>
        <v>9285.3757813635693</v>
      </c>
      <c r="N69" s="351">
        <f>VLOOKUP(A69,Piloto!$B$89:$G$251,5,FALSE)</f>
        <v>1277482</v>
      </c>
      <c r="O69" s="256">
        <f t="shared" si="8"/>
        <v>63874.100000000006</v>
      </c>
      <c r="P69" s="256">
        <f t="shared" si="9"/>
        <v>63874.100000000006</v>
      </c>
      <c r="Q69" s="256">
        <f t="shared" si="10"/>
        <v>63874.100000000006</v>
      </c>
      <c r="R69" s="256">
        <f t="shared" si="11"/>
        <v>0</v>
      </c>
      <c r="S69" s="256">
        <f t="shared" si="12"/>
        <v>0</v>
      </c>
      <c r="T69" s="256">
        <f t="shared" si="13"/>
        <v>383244.60000000003</v>
      </c>
      <c r="U69" s="256"/>
      <c r="V69" s="259">
        <f t="shared" si="14"/>
        <v>894237.39999999991</v>
      </c>
      <c r="W69" s="268"/>
      <c r="X69" s="256" t="e">
        <f>ROUND(#REF!*Y$18,0)*$Y$15</f>
        <v>#REF!</v>
      </c>
      <c r="Y69" s="256" t="e">
        <f>PMT((1+Piloto!#REF!)^(IF($Y$14="Semestrais",6,IF($Y$14="Anuais",12,1)))-1,$Y$15,-X69)</f>
        <v>#REF!</v>
      </c>
      <c r="Z69" s="256" t="e">
        <f>ROUND(#REF!*AA$18,0)*$AA$15</f>
        <v>#REF!</v>
      </c>
      <c r="AA69" s="256" t="e">
        <f>PMT((1+Piloto!#REF!)^(IF($AA$14="Semestrais",6,IF($AA$14="Anuais",12,1)))-1,$AA$15,-Z69)</f>
        <v>#REF!</v>
      </c>
      <c r="AB69" s="255"/>
      <c r="AC69" s="49" t="str">
        <f>VLOOKUP(A69,Piloto!B139:I319,4,FALSE)</f>
        <v>Contrato</v>
      </c>
      <c r="AF69" s="357"/>
      <c r="AG69" s="357"/>
      <c r="AH69" s="357"/>
      <c r="AI69" s="282"/>
    </row>
    <row r="70" spans="1:35" ht="24">
      <c r="A70" s="260">
        <f>Piloto!B140</f>
        <v>1604</v>
      </c>
      <c r="B70" s="356">
        <f>Piloto!G140</f>
        <v>175.8</v>
      </c>
      <c r="C70" s="257">
        <v>171.71</v>
      </c>
      <c r="D70" s="257">
        <v>0</v>
      </c>
      <c r="E70" s="258" t="s">
        <v>205</v>
      </c>
      <c r="F70" s="258" t="s">
        <v>152</v>
      </c>
      <c r="G70" s="258" t="s">
        <v>149</v>
      </c>
      <c r="H70" s="353">
        <v>4.09</v>
      </c>
      <c r="I70" s="353">
        <v>0</v>
      </c>
      <c r="J70" s="353">
        <v>4.09</v>
      </c>
      <c r="K70" s="258"/>
      <c r="L70" s="353">
        <v>0</v>
      </c>
      <c r="M70" s="351">
        <f t="shared" si="15"/>
        <v>9498.1854379977249</v>
      </c>
      <c r="N70" s="351">
        <f>VLOOKUP(A70,Piloto!$B$89:$G$251,5,FALSE)</f>
        <v>1669781</v>
      </c>
      <c r="O70" s="256">
        <f t="shared" si="8"/>
        <v>83489.05</v>
      </c>
      <c r="P70" s="256">
        <f t="shared" si="9"/>
        <v>83489.05</v>
      </c>
      <c r="Q70" s="256">
        <f t="shared" si="10"/>
        <v>83489.05</v>
      </c>
      <c r="R70" s="256">
        <f t="shared" si="11"/>
        <v>0</v>
      </c>
      <c r="S70" s="256">
        <f t="shared" si="12"/>
        <v>0</v>
      </c>
      <c r="T70" s="256">
        <f t="shared" si="13"/>
        <v>500934.30000000005</v>
      </c>
      <c r="U70" s="256"/>
      <c r="V70" s="259">
        <f t="shared" si="14"/>
        <v>1168846.7</v>
      </c>
      <c r="W70" s="268"/>
      <c r="X70" s="256" t="e">
        <f>ROUND(#REF!*Y$18,0)*$Y$15</f>
        <v>#REF!</v>
      </c>
      <c r="Y70" s="256" t="e">
        <f>PMT((1+Piloto!#REF!)^(IF($Y$14="Semestrais",6,IF($Y$14="Anuais",12,1)))-1,$Y$15,-X70)</f>
        <v>#REF!</v>
      </c>
      <c r="Z70" s="256" t="e">
        <f>ROUND(#REF!*AA$18,0)*$AA$15</f>
        <v>#REF!</v>
      </c>
      <c r="AA70" s="256" t="e">
        <f>PMT((1+Piloto!#REF!)^(IF($AA$14="Semestrais",6,IF($AA$14="Anuais",12,1)))-1,$AA$15,-Z70)</f>
        <v>#REF!</v>
      </c>
      <c r="AB70" s="255"/>
      <c r="AC70" s="49" t="str">
        <f>VLOOKUP(A70,Piloto!B140:I329,4,FALSE)</f>
        <v>Disponivel</v>
      </c>
      <c r="AF70" s="357"/>
      <c r="AG70" s="357"/>
      <c r="AH70" s="357"/>
      <c r="AI70" s="282"/>
    </row>
    <row r="71" spans="1:35" ht="24" hidden="1">
      <c r="A71" s="260">
        <f>Piloto!B141</f>
        <v>1701</v>
      </c>
      <c r="B71" s="356">
        <f>Piloto!G141</f>
        <v>169.58</v>
      </c>
      <c r="C71" s="257">
        <v>161.30000000000001</v>
      </c>
      <c r="D71" s="257">
        <v>0</v>
      </c>
      <c r="E71" s="258" t="s">
        <v>206</v>
      </c>
      <c r="F71" s="258" t="s">
        <v>158</v>
      </c>
      <c r="G71" s="258">
        <v>32</v>
      </c>
      <c r="H71" s="353">
        <v>4.09</v>
      </c>
      <c r="I71" s="353">
        <v>4.1900000000000004</v>
      </c>
      <c r="J71" s="353">
        <v>8.2800000000000011</v>
      </c>
      <c r="K71" s="353"/>
      <c r="L71" s="353">
        <v>0</v>
      </c>
      <c r="M71" s="351">
        <f t="shared" si="15"/>
        <v>9458.585918150724</v>
      </c>
      <c r="N71" s="351">
        <f>VLOOKUP(A71,Piloto!$B$89:$G$251,5,FALSE)</f>
        <v>1603987</v>
      </c>
      <c r="O71" s="256">
        <f t="shared" si="8"/>
        <v>80199.350000000006</v>
      </c>
      <c r="P71" s="256">
        <f t="shared" si="9"/>
        <v>80199.350000000006</v>
      </c>
      <c r="Q71" s="256">
        <f t="shared" si="10"/>
        <v>80199.350000000006</v>
      </c>
      <c r="R71" s="256">
        <f t="shared" si="11"/>
        <v>0</v>
      </c>
      <c r="S71" s="256">
        <f t="shared" si="12"/>
        <v>0</v>
      </c>
      <c r="T71" s="256">
        <f t="shared" si="13"/>
        <v>481196.10000000003</v>
      </c>
      <c r="U71" s="256"/>
      <c r="V71" s="259">
        <f t="shared" si="14"/>
        <v>1122790.8999999999</v>
      </c>
      <c r="W71" s="268"/>
      <c r="X71" s="256" t="e">
        <f>ROUND(#REF!*Y$18,0)*$Y$15</f>
        <v>#REF!</v>
      </c>
      <c r="Y71" s="256" t="e">
        <f>PMT((1+Piloto!#REF!)^(IF($Y$14="Semestrais",6,IF($Y$14="Anuais",12,1)))-1,$Y$15,-X71)</f>
        <v>#REF!</v>
      </c>
      <c r="Z71" s="256" t="e">
        <f>ROUND(#REF!*AA$18,0)*$AA$15</f>
        <v>#REF!</v>
      </c>
      <c r="AA71" s="256" t="e">
        <f>PMT((1+Piloto!#REF!)^(IF($AA$14="Semestrais",6,IF($AA$14="Anuais",12,1)))-1,$AA$15,-Z71)</f>
        <v>#REF!</v>
      </c>
      <c r="AB71" s="255"/>
      <c r="AC71" s="49" t="str">
        <f>VLOOKUP(A71,Piloto!B141:I330,4,FALSE)</f>
        <v>Contrato</v>
      </c>
      <c r="AF71" s="357"/>
      <c r="AG71" s="357"/>
      <c r="AH71" s="357"/>
      <c r="AI71" s="282"/>
    </row>
    <row r="72" spans="1:35" ht="24" hidden="1">
      <c r="A72" s="260">
        <f>Piloto!B142</f>
        <v>1702</v>
      </c>
      <c r="B72" s="356">
        <f>Piloto!G142</f>
        <v>169.72</v>
      </c>
      <c r="C72" s="257">
        <v>161.30000000000001</v>
      </c>
      <c r="D72" s="257">
        <v>0</v>
      </c>
      <c r="E72" s="258" t="s">
        <v>207</v>
      </c>
      <c r="F72" s="258" t="s">
        <v>158</v>
      </c>
      <c r="G72" s="258">
        <v>29</v>
      </c>
      <c r="H72" s="353">
        <v>4.09</v>
      </c>
      <c r="I72" s="353">
        <v>4.33</v>
      </c>
      <c r="J72" s="353">
        <v>8.42</v>
      </c>
      <c r="K72" s="353"/>
      <c r="L72" s="353">
        <v>0</v>
      </c>
      <c r="M72" s="351">
        <f t="shared" si="15"/>
        <v>9599.0572707989631</v>
      </c>
      <c r="N72" s="351">
        <f>VLOOKUP(A72,Piloto!$B$89:$G$251,5,FALSE)</f>
        <v>1629152</v>
      </c>
      <c r="O72" s="256">
        <f t="shared" si="8"/>
        <v>81457.600000000006</v>
      </c>
      <c r="P72" s="256">
        <f t="shared" si="9"/>
        <v>81457.600000000006</v>
      </c>
      <c r="Q72" s="256">
        <f t="shared" si="10"/>
        <v>81457.600000000006</v>
      </c>
      <c r="R72" s="256">
        <f t="shared" si="11"/>
        <v>0</v>
      </c>
      <c r="S72" s="256">
        <f t="shared" si="12"/>
        <v>0</v>
      </c>
      <c r="T72" s="256">
        <f t="shared" si="13"/>
        <v>488745.60000000003</v>
      </c>
      <c r="U72" s="256"/>
      <c r="V72" s="259">
        <f t="shared" si="14"/>
        <v>1140406.3999999999</v>
      </c>
      <c r="W72" s="268"/>
      <c r="X72" s="256" t="e">
        <f>ROUND(#REF!*Y$18,0)*$Y$15</f>
        <v>#REF!</v>
      </c>
      <c r="Y72" s="256" t="e">
        <f>PMT((1+Piloto!#REF!)^(IF($Y$14="Semestrais",6,IF($Y$14="Anuais",12,1)))-1,$Y$15,-X72)</f>
        <v>#REF!</v>
      </c>
      <c r="Z72" s="256" t="e">
        <f>ROUND(#REF!*AA$18,0)*$AA$15</f>
        <v>#REF!</v>
      </c>
      <c r="AA72" s="256" t="e">
        <f>PMT((1+Piloto!#REF!)^(IF($AA$14="Semestrais",6,IF($AA$14="Anuais",12,1)))-1,$AA$15,-Z72)</f>
        <v>#REF!</v>
      </c>
      <c r="AB72" s="255"/>
      <c r="AC72" s="49" t="str">
        <f>VLOOKUP(A72,Piloto!B142:I331,4,FALSE)</f>
        <v>Contrato</v>
      </c>
      <c r="AF72" s="357"/>
      <c r="AG72" s="357"/>
      <c r="AH72" s="357"/>
      <c r="AI72" s="282"/>
    </row>
    <row r="73" spans="1:35" ht="24">
      <c r="A73" s="260">
        <f>Piloto!B143</f>
        <v>1703</v>
      </c>
      <c r="B73" s="356">
        <f>Piloto!G143</f>
        <v>137.58000000000001</v>
      </c>
      <c r="C73" s="257">
        <v>133.49</v>
      </c>
      <c r="D73" s="257">
        <v>0</v>
      </c>
      <c r="E73" s="258" t="s">
        <v>208</v>
      </c>
      <c r="F73" s="258" t="s">
        <v>158</v>
      </c>
      <c r="G73" s="258" t="s">
        <v>149</v>
      </c>
      <c r="H73" s="353">
        <v>4.09</v>
      </c>
      <c r="I73" s="353">
        <v>0</v>
      </c>
      <c r="J73" s="353">
        <v>4.09</v>
      </c>
      <c r="K73" s="258"/>
      <c r="L73" s="353">
        <v>0</v>
      </c>
      <c r="M73" s="351">
        <f t="shared" si="15"/>
        <v>9285.3757813635693</v>
      </c>
      <c r="N73" s="351">
        <f>VLOOKUP(A73,Piloto!$B$89:$G$251,5,FALSE)</f>
        <v>1277482</v>
      </c>
      <c r="O73" s="256">
        <f t="shared" si="8"/>
        <v>63874.100000000006</v>
      </c>
      <c r="P73" s="256">
        <f t="shared" si="9"/>
        <v>63874.100000000006</v>
      </c>
      <c r="Q73" s="256">
        <f t="shared" si="10"/>
        <v>63874.100000000006</v>
      </c>
      <c r="R73" s="256">
        <f t="shared" si="11"/>
        <v>0</v>
      </c>
      <c r="S73" s="256">
        <f t="shared" si="12"/>
        <v>0</v>
      </c>
      <c r="T73" s="256">
        <f t="shared" si="13"/>
        <v>383244.60000000003</v>
      </c>
      <c r="U73" s="256"/>
      <c r="V73" s="259">
        <f t="shared" si="14"/>
        <v>894237.39999999991</v>
      </c>
      <c r="W73" s="268"/>
      <c r="X73" s="256" t="e">
        <f>ROUND(#REF!*Y$18,0)*$Y$15</f>
        <v>#REF!</v>
      </c>
      <c r="Y73" s="256" t="e">
        <f>PMT((1+Piloto!#REF!)^(IF($Y$14="Semestrais",6,IF($Y$14="Anuais",12,1)))-1,$Y$15,-X73)</f>
        <v>#REF!</v>
      </c>
      <c r="Z73" s="256" t="e">
        <f>ROUND(#REF!*AA$18,0)*$AA$15</f>
        <v>#REF!</v>
      </c>
      <c r="AA73" s="256" t="e">
        <f>PMT((1+Piloto!#REF!)^(IF($AA$14="Semestrais",6,IF($AA$14="Anuais",12,1)))-1,$AA$15,-Z73)</f>
        <v>#REF!</v>
      </c>
      <c r="AB73" s="255"/>
      <c r="AC73" s="49" t="str">
        <f>VLOOKUP(A73,Piloto!B143:I332,4,FALSE)</f>
        <v>Disponivel</v>
      </c>
      <c r="AF73" s="357"/>
      <c r="AG73" s="357"/>
      <c r="AH73" s="357"/>
      <c r="AI73" s="282"/>
    </row>
    <row r="74" spans="1:35" ht="24">
      <c r="A74" s="260">
        <f>Piloto!B144</f>
        <v>1704</v>
      </c>
      <c r="B74" s="356">
        <f>Piloto!G144</f>
        <v>175.8</v>
      </c>
      <c r="C74" s="257">
        <v>171.71</v>
      </c>
      <c r="D74" s="257">
        <v>0</v>
      </c>
      <c r="E74" s="258" t="s">
        <v>209</v>
      </c>
      <c r="F74" s="258" t="s">
        <v>210</v>
      </c>
      <c r="G74" s="258" t="s">
        <v>149</v>
      </c>
      <c r="H74" s="353">
        <v>4.09</v>
      </c>
      <c r="I74" s="353">
        <v>0</v>
      </c>
      <c r="J74" s="353">
        <v>4.09</v>
      </c>
      <c r="K74" s="258"/>
      <c r="L74" s="353">
        <v>0</v>
      </c>
      <c r="M74" s="351">
        <f t="shared" si="15"/>
        <v>9498.1854379977249</v>
      </c>
      <c r="N74" s="351">
        <f>VLOOKUP(A74,Piloto!$B$89:$G$251,5,FALSE)</f>
        <v>1669781</v>
      </c>
      <c r="O74" s="256">
        <f t="shared" si="8"/>
        <v>83489.05</v>
      </c>
      <c r="P74" s="256">
        <f t="shared" si="9"/>
        <v>83489.05</v>
      </c>
      <c r="Q74" s="256">
        <f t="shared" si="10"/>
        <v>83489.05</v>
      </c>
      <c r="R74" s="256">
        <f t="shared" si="11"/>
        <v>0</v>
      </c>
      <c r="S74" s="256">
        <f t="shared" si="12"/>
        <v>0</v>
      </c>
      <c r="T74" s="256">
        <f t="shared" si="13"/>
        <v>500934.30000000005</v>
      </c>
      <c r="U74" s="256"/>
      <c r="V74" s="259">
        <f t="shared" si="14"/>
        <v>1168846.7</v>
      </c>
      <c r="W74" s="268"/>
      <c r="X74" s="256" t="e">
        <f>ROUND(#REF!*Y$18,0)*$Y$15</f>
        <v>#REF!</v>
      </c>
      <c r="Y74" s="256" t="e">
        <f>PMT((1+Piloto!#REF!)^(IF($Y$14="Semestrais",6,IF($Y$14="Anuais",12,1)))-1,$Y$15,-X74)</f>
        <v>#REF!</v>
      </c>
      <c r="Z74" s="256" t="e">
        <f>ROUND(#REF!*AA$18,0)*$AA$15</f>
        <v>#REF!</v>
      </c>
      <c r="AA74" s="256" t="e">
        <f>PMT((1+Piloto!#REF!)^(IF($AA$14="Semestrais",6,IF($AA$14="Anuais",12,1)))-1,$AA$15,-Z74)</f>
        <v>#REF!</v>
      </c>
      <c r="AB74" s="255"/>
      <c r="AC74" s="49" t="str">
        <f>VLOOKUP(A74,Piloto!B144:I333,4,FALSE)</f>
        <v>Disponivel</v>
      </c>
      <c r="AF74" s="357"/>
      <c r="AG74" s="357"/>
      <c r="AH74" s="357"/>
      <c r="AI74" s="282"/>
    </row>
    <row r="75" spans="1:35" ht="24" hidden="1">
      <c r="A75" s="260">
        <f>Piloto!B145</f>
        <v>1801</v>
      </c>
      <c r="B75" s="356">
        <f>Piloto!G145</f>
        <v>165.39000000000001</v>
      </c>
      <c r="C75" s="257">
        <v>161.30000000000001</v>
      </c>
      <c r="D75" s="257">
        <v>0</v>
      </c>
      <c r="E75" s="258" t="s">
        <v>211</v>
      </c>
      <c r="F75" s="258" t="s">
        <v>158</v>
      </c>
      <c r="G75" s="258" t="s">
        <v>149</v>
      </c>
      <c r="H75" s="353">
        <v>4.09</v>
      </c>
      <c r="I75" s="353">
        <v>0</v>
      </c>
      <c r="J75" s="353">
        <v>4.09</v>
      </c>
      <c r="K75" s="353"/>
      <c r="L75" s="353">
        <v>0</v>
      </c>
      <c r="M75" s="351">
        <f t="shared" si="15"/>
        <v>9458.582743817642</v>
      </c>
      <c r="N75" s="351">
        <f>VLOOKUP(A75,Piloto!$B$89:$G$251,5,FALSE)</f>
        <v>1564355</v>
      </c>
      <c r="O75" s="256">
        <f t="shared" si="8"/>
        <v>78217.75</v>
      </c>
      <c r="P75" s="256">
        <f t="shared" si="9"/>
        <v>78217.75</v>
      </c>
      <c r="Q75" s="256">
        <f t="shared" si="10"/>
        <v>78217.75</v>
      </c>
      <c r="R75" s="256">
        <f t="shared" si="11"/>
        <v>0</v>
      </c>
      <c r="S75" s="256">
        <f t="shared" si="12"/>
        <v>0</v>
      </c>
      <c r="T75" s="256">
        <f t="shared" si="13"/>
        <v>469306.5</v>
      </c>
      <c r="U75" s="256"/>
      <c r="V75" s="259">
        <f t="shared" si="14"/>
        <v>1095048.5</v>
      </c>
      <c r="W75" s="268"/>
      <c r="X75" s="256" t="e">
        <f>ROUND(#REF!*Y$18,0)*$Y$15</f>
        <v>#REF!</v>
      </c>
      <c r="Y75" s="256" t="e">
        <f>PMT((1+Piloto!#REF!)^(IF($Y$14="Semestrais",6,IF($Y$14="Anuais",12,1)))-1,$Y$15,-X75)</f>
        <v>#REF!</v>
      </c>
      <c r="Z75" s="256" t="e">
        <f>ROUND(#REF!*AA$18,0)*$AA$15</f>
        <v>#REF!</v>
      </c>
      <c r="AA75" s="256" t="e">
        <f>PMT((1+Piloto!#REF!)^(IF($AA$14="Semestrais",6,IF($AA$14="Anuais",12,1)))-1,$AA$15,-Z75)</f>
        <v>#REF!</v>
      </c>
      <c r="AB75" s="255"/>
      <c r="AC75" s="49" t="str">
        <f>VLOOKUP(A75,Piloto!B145:I334,4,FALSE)</f>
        <v>Contrato</v>
      </c>
      <c r="AF75" s="357"/>
      <c r="AG75" s="357"/>
      <c r="AH75" s="357"/>
      <c r="AI75" s="282"/>
    </row>
    <row r="76" spans="1:35" ht="24" hidden="1">
      <c r="A76" s="260">
        <f>Piloto!B146</f>
        <v>1802</v>
      </c>
      <c r="B76" s="356">
        <f>Piloto!G146</f>
        <v>165.39000000000001</v>
      </c>
      <c r="C76" s="257">
        <v>161.30000000000001</v>
      </c>
      <c r="D76" s="257">
        <v>0</v>
      </c>
      <c r="E76" s="258" t="s">
        <v>212</v>
      </c>
      <c r="F76" s="258" t="s">
        <v>158</v>
      </c>
      <c r="G76" s="258" t="s">
        <v>149</v>
      </c>
      <c r="H76" s="353">
        <v>4.09</v>
      </c>
      <c r="I76" s="353">
        <v>0</v>
      </c>
      <c r="J76" s="353">
        <v>4.09</v>
      </c>
      <c r="K76" s="353"/>
      <c r="L76" s="353">
        <v>0</v>
      </c>
      <c r="M76" s="351">
        <f t="shared" si="15"/>
        <v>9364.937420642118</v>
      </c>
      <c r="N76" s="351">
        <f>VLOOKUP(A76,Piloto!$B$89:$G$251,5,FALSE)</f>
        <v>1548867</v>
      </c>
      <c r="O76" s="256">
        <f t="shared" si="8"/>
        <v>77443.350000000006</v>
      </c>
      <c r="P76" s="256">
        <f t="shared" si="9"/>
        <v>77443.350000000006</v>
      </c>
      <c r="Q76" s="256">
        <f t="shared" si="10"/>
        <v>77443.350000000006</v>
      </c>
      <c r="R76" s="256">
        <f t="shared" si="11"/>
        <v>0</v>
      </c>
      <c r="S76" s="256">
        <f t="shared" si="12"/>
        <v>0</v>
      </c>
      <c r="T76" s="256">
        <f t="shared" si="13"/>
        <v>464660.10000000003</v>
      </c>
      <c r="U76" s="256"/>
      <c r="V76" s="259">
        <f t="shared" si="14"/>
        <v>1084206.8999999999</v>
      </c>
      <c r="W76" s="268"/>
      <c r="X76" s="256" t="e">
        <f>ROUND(#REF!*Y$18,0)*$Y$15</f>
        <v>#REF!</v>
      </c>
      <c r="Y76" s="256" t="e">
        <f>PMT((1+Piloto!#REF!)^(IF($Y$14="Semestrais",6,IF($Y$14="Anuais",12,1)))-1,$Y$15,-X76)</f>
        <v>#REF!</v>
      </c>
      <c r="Z76" s="256" t="e">
        <f>ROUND(#REF!*AA$18,0)*$AA$15</f>
        <v>#REF!</v>
      </c>
      <c r="AA76" s="256" t="e">
        <f>PMT((1+Piloto!#REF!)^(IF($AA$14="Semestrais",6,IF($AA$14="Anuais",12,1)))-1,$AA$15,-Z76)</f>
        <v>#REF!</v>
      </c>
      <c r="AB76" s="255"/>
      <c r="AC76" s="49" t="str">
        <f>VLOOKUP(A76,Piloto!B146:I335,4,FALSE)</f>
        <v>Contrato</v>
      </c>
      <c r="AF76" s="357"/>
      <c r="AG76" s="357"/>
      <c r="AH76" s="357"/>
      <c r="AI76" s="282"/>
    </row>
    <row r="77" spans="1:35" ht="24">
      <c r="A77" s="260">
        <f>Piloto!B147</f>
        <v>1803</v>
      </c>
      <c r="B77" s="356">
        <f>Piloto!G147</f>
        <v>137.58000000000001</v>
      </c>
      <c r="C77" s="257">
        <v>133.49</v>
      </c>
      <c r="D77" s="257">
        <v>0</v>
      </c>
      <c r="E77" s="258" t="s">
        <v>213</v>
      </c>
      <c r="F77" s="258" t="s">
        <v>158</v>
      </c>
      <c r="G77" s="258" t="s">
        <v>149</v>
      </c>
      <c r="H77" s="353">
        <v>4.09</v>
      </c>
      <c r="I77" s="353">
        <v>0</v>
      </c>
      <c r="J77" s="353">
        <v>4.09</v>
      </c>
      <c r="K77" s="353"/>
      <c r="L77" s="353">
        <v>0</v>
      </c>
      <c r="M77" s="351">
        <f t="shared" si="15"/>
        <v>9285.3757813635693</v>
      </c>
      <c r="N77" s="351">
        <f>VLOOKUP(A77,Piloto!$B$89:$G$251,5,FALSE)</f>
        <v>1277482</v>
      </c>
      <c r="O77" s="256">
        <f t="shared" si="8"/>
        <v>63874.100000000006</v>
      </c>
      <c r="P77" s="256">
        <f t="shared" si="9"/>
        <v>63874.100000000006</v>
      </c>
      <c r="Q77" s="256">
        <f t="shared" si="10"/>
        <v>63874.100000000006</v>
      </c>
      <c r="R77" s="256">
        <f t="shared" si="11"/>
        <v>0</v>
      </c>
      <c r="S77" s="256">
        <f t="shared" si="12"/>
        <v>0</v>
      </c>
      <c r="T77" s="256">
        <f t="shared" si="13"/>
        <v>383244.60000000003</v>
      </c>
      <c r="U77" s="256"/>
      <c r="V77" s="259">
        <f t="shared" si="14"/>
        <v>894237.39999999991</v>
      </c>
      <c r="W77" s="268"/>
      <c r="X77" s="256" t="e">
        <f>ROUND(#REF!*Y$18,0)*$Y$15</f>
        <v>#REF!</v>
      </c>
      <c r="Y77" s="256" t="e">
        <f>PMT((1+Piloto!#REF!)^(IF($Y$14="Semestrais",6,IF($Y$14="Anuais",12,1)))-1,$Y$15,-X77)</f>
        <v>#REF!</v>
      </c>
      <c r="Z77" s="256" t="e">
        <f>ROUND(#REF!*AA$18,0)*$AA$15</f>
        <v>#REF!</v>
      </c>
      <c r="AA77" s="256" t="e">
        <f>PMT((1+Piloto!#REF!)^(IF($AA$14="Semestrais",6,IF($AA$14="Anuais",12,1)))-1,$AA$15,-Z77)</f>
        <v>#REF!</v>
      </c>
      <c r="AB77" s="255"/>
      <c r="AC77" s="49" t="str">
        <f>VLOOKUP(A77,Piloto!B147:I336,4,FALSE)</f>
        <v>Disponivel</v>
      </c>
      <c r="AF77" s="357"/>
      <c r="AG77" s="357"/>
      <c r="AH77" s="357"/>
      <c r="AI77" s="282"/>
    </row>
    <row r="78" spans="1:35" ht="24" hidden="1">
      <c r="A78" s="260">
        <f>Piloto!B148</f>
        <v>1804</v>
      </c>
      <c r="B78" s="356">
        <f>Piloto!G148</f>
        <v>186.79000000000002</v>
      </c>
      <c r="C78" s="257">
        <v>133.49</v>
      </c>
      <c r="D78" s="257">
        <v>49.21</v>
      </c>
      <c r="E78" s="258" t="s">
        <v>214</v>
      </c>
      <c r="F78" s="258" t="s">
        <v>152</v>
      </c>
      <c r="G78" s="258" t="s">
        <v>149</v>
      </c>
      <c r="H78" s="353">
        <v>4.09</v>
      </c>
      <c r="I78" s="353">
        <v>0</v>
      </c>
      <c r="J78" s="353">
        <v>4.09</v>
      </c>
      <c r="K78" s="353"/>
      <c r="L78" s="353">
        <v>0</v>
      </c>
      <c r="M78" s="351">
        <f t="shared" si="15"/>
        <v>9375.0896728946936</v>
      </c>
      <c r="N78" s="351">
        <f>VLOOKUP(A78,Piloto!$B$89:$G$251,5,FALSE)</f>
        <v>1751173</v>
      </c>
      <c r="O78" s="256">
        <f t="shared" si="8"/>
        <v>87558.650000000009</v>
      </c>
      <c r="P78" s="256">
        <f t="shared" si="9"/>
        <v>87558.650000000009</v>
      </c>
      <c r="Q78" s="256">
        <f t="shared" si="10"/>
        <v>87558.650000000009</v>
      </c>
      <c r="R78" s="256">
        <f t="shared" si="11"/>
        <v>0</v>
      </c>
      <c r="S78" s="256">
        <f t="shared" si="12"/>
        <v>0</v>
      </c>
      <c r="T78" s="256">
        <f t="shared" si="13"/>
        <v>525351.9</v>
      </c>
      <c r="U78" s="256"/>
      <c r="V78" s="259">
        <f t="shared" si="14"/>
        <v>1225821.0999999999</v>
      </c>
      <c r="W78" s="268"/>
      <c r="X78" s="256" t="e">
        <f>ROUND(#REF!*Y$18,0)*$Y$15</f>
        <v>#REF!</v>
      </c>
      <c r="Y78" s="256" t="e">
        <f>PMT((1+Piloto!#REF!)^(IF($Y$14="Semestrais",6,IF($Y$14="Anuais",12,1)))-1,$Y$15,-X78)</f>
        <v>#REF!</v>
      </c>
      <c r="Z78" s="256" t="e">
        <f>ROUND(#REF!*AA$18,0)*$AA$15</f>
        <v>#REF!</v>
      </c>
      <c r="AA78" s="256" t="e">
        <f>PMT((1+Piloto!#REF!)^(IF($AA$14="Semestrais",6,IF($AA$14="Anuais",12,1)))-1,$AA$15,-Z78)</f>
        <v>#REF!</v>
      </c>
      <c r="AB78" s="255"/>
      <c r="AC78" s="49" t="str">
        <f>VLOOKUP(A78,Piloto!B148:I337,4,FALSE)</f>
        <v>Contrato</v>
      </c>
      <c r="AF78" s="357"/>
      <c r="AG78" s="357"/>
      <c r="AH78" s="357"/>
      <c r="AI78" s="282"/>
    </row>
    <row r="79" spans="1:35" ht="24" hidden="1">
      <c r="A79" s="260">
        <f>Piloto!B149</f>
        <v>1901</v>
      </c>
      <c r="B79" s="356">
        <f>Piloto!G149</f>
        <v>165.39000000000001</v>
      </c>
      <c r="C79" s="257">
        <v>161.30000000000001</v>
      </c>
      <c r="D79" s="257">
        <v>0</v>
      </c>
      <c r="E79" s="258" t="s">
        <v>215</v>
      </c>
      <c r="F79" s="258" t="s">
        <v>172</v>
      </c>
      <c r="G79" s="258" t="s">
        <v>149</v>
      </c>
      <c r="H79" s="353">
        <v>4.09</v>
      </c>
      <c r="I79" s="353">
        <v>0</v>
      </c>
      <c r="J79" s="353">
        <v>4.09</v>
      </c>
      <c r="K79" s="353"/>
      <c r="L79" s="353">
        <v>0</v>
      </c>
      <c r="M79" s="351">
        <f t="shared" si="15"/>
        <v>9458.582743817642</v>
      </c>
      <c r="N79" s="351">
        <f>VLOOKUP(A79,Piloto!$B$89:$G$251,5,FALSE)</f>
        <v>1564355</v>
      </c>
      <c r="O79" s="256">
        <f t="shared" si="8"/>
        <v>78217.75</v>
      </c>
      <c r="P79" s="256">
        <f t="shared" si="9"/>
        <v>78217.75</v>
      </c>
      <c r="Q79" s="256">
        <f t="shared" si="10"/>
        <v>78217.75</v>
      </c>
      <c r="R79" s="256">
        <f t="shared" si="11"/>
        <v>0</v>
      </c>
      <c r="S79" s="256">
        <f t="shared" si="12"/>
        <v>0</v>
      </c>
      <c r="T79" s="256">
        <f t="shared" si="13"/>
        <v>469306.5</v>
      </c>
      <c r="U79" s="256"/>
      <c r="V79" s="259">
        <f t="shared" si="14"/>
        <v>1095048.5</v>
      </c>
      <c r="W79" s="268"/>
      <c r="X79" s="256" t="e">
        <f>ROUND(#REF!*Y$18,0)*$Y$15</f>
        <v>#REF!</v>
      </c>
      <c r="Y79" s="256" t="e">
        <f>PMT((1+Piloto!#REF!)^(IF($Y$14="Semestrais",6,IF($Y$14="Anuais",12,1)))-1,$Y$15,-X79)</f>
        <v>#REF!</v>
      </c>
      <c r="Z79" s="256" t="e">
        <f>ROUND(#REF!*AA$18,0)*$AA$15</f>
        <v>#REF!</v>
      </c>
      <c r="AA79" s="256" t="e">
        <f>PMT((1+Piloto!#REF!)^(IF($AA$14="Semestrais",6,IF($AA$14="Anuais",12,1)))-1,$AA$15,-Z79)</f>
        <v>#REF!</v>
      </c>
      <c r="AB79" s="255"/>
      <c r="AC79" s="49" t="str">
        <f>VLOOKUP(A79,Piloto!B149:I338,4,FALSE)</f>
        <v>Contrato</v>
      </c>
      <c r="AF79" s="357"/>
      <c r="AG79" s="357"/>
      <c r="AH79" s="357"/>
      <c r="AI79" s="282"/>
    </row>
    <row r="80" spans="1:35" ht="24" hidden="1">
      <c r="A80" s="260">
        <f>Piloto!B150</f>
        <v>1902</v>
      </c>
      <c r="B80" s="400">
        <f>Piloto!G150</f>
        <v>224.36</v>
      </c>
      <c r="C80" s="399">
        <v>220.27</v>
      </c>
      <c r="D80" s="257">
        <v>0</v>
      </c>
      <c r="E80" s="258" t="s">
        <v>216</v>
      </c>
      <c r="F80" s="258" t="s">
        <v>152</v>
      </c>
      <c r="G80" s="258" t="s">
        <v>149</v>
      </c>
      <c r="H80" s="353">
        <v>4.09</v>
      </c>
      <c r="I80" s="353">
        <v>0</v>
      </c>
      <c r="J80" s="353">
        <v>4.09</v>
      </c>
      <c r="K80" s="353"/>
      <c r="L80" s="353">
        <v>0</v>
      </c>
      <c r="M80" s="351">
        <f t="shared" si="15"/>
        <v>9364.9358174362624</v>
      </c>
      <c r="N80" s="351">
        <f>VLOOKUP(A80,Piloto!$B$89:$G$251,5,FALSE)</f>
        <v>2101117</v>
      </c>
      <c r="O80" s="256">
        <f t="shared" si="8"/>
        <v>105055.85</v>
      </c>
      <c r="P80" s="256">
        <f t="shared" si="9"/>
        <v>105055.85</v>
      </c>
      <c r="Q80" s="256">
        <f t="shared" si="10"/>
        <v>105055.85</v>
      </c>
      <c r="R80" s="256">
        <f t="shared" si="11"/>
        <v>0</v>
      </c>
      <c r="S80" s="256">
        <f t="shared" si="12"/>
        <v>0</v>
      </c>
      <c r="T80" s="256">
        <f t="shared" si="13"/>
        <v>630335.10000000009</v>
      </c>
      <c r="U80" s="256"/>
      <c r="V80" s="259">
        <f t="shared" si="14"/>
        <v>1470781.9</v>
      </c>
      <c r="W80" s="268"/>
      <c r="X80" s="256" t="e">
        <f>ROUND(#REF!*Y$18,0)*$Y$15</f>
        <v>#REF!</v>
      </c>
      <c r="Y80" s="256" t="e">
        <f>PMT((1+Piloto!#REF!)^(IF($Y$14="Semestrais",6,IF($Y$14="Anuais",12,1)))-1,$Y$15,-X80)</f>
        <v>#REF!</v>
      </c>
      <c r="Z80" s="256" t="e">
        <f>ROUND(#REF!*AA$18,0)*$AA$15</f>
        <v>#REF!</v>
      </c>
      <c r="AA80" s="256" t="e">
        <f>PMT((1+Piloto!#REF!)^(IF($AA$14="Semestrais",6,IF($AA$14="Anuais",12,1)))-1,$AA$15,-Z80)</f>
        <v>#REF!</v>
      </c>
      <c r="AB80" s="255"/>
      <c r="AC80" s="49" t="str">
        <f>VLOOKUP(A80,Piloto!B150:I339,4,FALSE)</f>
        <v>Contrato</v>
      </c>
      <c r="AF80" s="357"/>
      <c r="AG80" s="357"/>
      <c r="AH80" s="357"/>
      <c r="AI80" s="282"/>
    </row>
    <row r="81" spans="1:35" ht="24">
      <c r="A81" s="260">
        <f>Piloto!B151</f>
        <v>1903</v>
      </c>
      <c r="B81" s="356">
        <f>Piloto!G151</f>
        <v>137.58000000000001</v>
      </c>
      <c r="C81" s="257">
        <v>133.49</v>
      </c>
      <c r="D81" s="257">
        <v>0</v>
      </c>
      <c r="E81" s="258" t="s">
        <v>217</v>
      </c>
      <c r="F81" s="258" t="s">
        <v>158</v>
      </c>
      <c r="G81" s="258" t="s">
        <v>149</v>
      </c>
      <c r="H81" s="353">
        <v>4.09</v>
      </c>
      <c r="I81" s="353">
        <v>0</v>
      </c>
      <c r="J81" s="353">
        <v>4.09</v>
      </c>
      <c r="K81" s="258"/>
      <c r="L81" s="353">
        <v>0</v>
      </c>
      <c r="M81" s="351">
        <f t="shared" si="15"/>
        <v>9285.3757813635693</v>
      </c>
      <c r="N81" s="351">
        <f>VLOOKUP(A81,Piloto!$B$89:$G$251,5,FALSE)</f>
        <v>1277482</v>
      </c>
      <c r="O81" s="256">
        <f t="shared" si="8"/>
        <v>63874.100000000006</v>
      </c>
      <c r="P81" s="256">
        <f t="shared" si="9"/>
        <v>63874.100000000006</v>
      </c>
      <c r="Q81" s="256">
        <f t="shared" si="10"/>
        <v>63874.100000000006</v>
      </c>
      <c r="R81" s="256">
        <f t="shared" si="11"/>
        <v>0</v>
      </c>
      <c r="S81" s="256">
        <f t="shared" si="12"/>
        <v>0</v>
      </c>
      <c r="T81" s="256">
        <f t="shared" si="13"/>
        <v>383244.60000000003</v>
      </c>
      <c r="U81" s="256"/>
      <c r="V81" s="259">
        <f t="shared" si="14"/>
        <v>894237.39999999991</v>
      </c>
      <c r="W81" s="268"/>
      <c r="X81" s="256" t="e">
        <f>ROUND(#REF!*Y$18,0)*$Y$15</f>
        <v>#REF!</v>
      </c>
      <c r="Y81" s="256" t="e">
        <f>PMT((1+Piloto!#REF!)^(IF($Y$14="Semestrais",6,IF($Y$14="Anuais",12,1)))-1,$Y$15,-X81)</f>
        <v>#REF!</v>
      </c>
      <c r="Z81" s="256" t="e">
        <f>ROUND(#REF!*AA$18,0)*$AA$15</f>
        <v>#REF!</v>
      </c>
      <c r="AA81" s="256" t="e">
        <f>PMT((1+Piloto!#REF!)^(IF($AA$14="Semestrais",6,IF($AA$14="Anuais",12,1)))-1,$AA$15,-Z81)</f>
        <v>#REF!</v>
      </c>
      <c r="AB81" s="255"/>
      <c r="AC81" s="49" t="str">
        <f>VLOOKUP(A81,Piloto!B151:I340,4,FALSE)</f>
        <v>Disponivel</v>
      </c>
      <c r="AF81" s="357"/>
      <c r="AG81" s="357"/>
      <c r="AH81" s="357"/>
      <c r="AI81" s="282"/>
    </row>
    <row r="82" spans="1:35" ht="24" hidden="1">
      <c r="A82" s="260">
        <f>Piloto!B152</f>
        <v>1904</v>
      </c>
      <c r="B82" s="356">
        <f>Piloto!G152</f>
        <v>144.43</v>
      </c>
      <c r="C82" s="257">
        <v>133.49</v>
      </c>
      <c r="D82" s="257">
        <v>0</v>
      </c>
      <c r="E82" s="258" t="s">
        <v>218</v>
      </c>
      <c r="F82" s="258" t="s">
        <v>158</v>
      </c>
      <c r="G82" s="258">
        <v>24</v>
      </c>
      <c r="H82" s="353">
        <v>4.09</v>
      </c>
      <c r="I82" s="353">
        <v>6.85</v>
      </c>
      <c r="J82" s="353">
        <v>10.94</v>
      </c>
      <c r="K82" s="353"/>
      <c r="L82" s="353">
        <v>0</v>
      </c>
      <c r="M82" s="351">
        <f t="shared" si="15"/>
        <v>9498.185972443398</v>
      </c>
      <c r="N82" s="351">
        <f>VLOOKUP(A82,Piloto!$B$89:$G$251,5,FALSE)</f>
        <v>1371823</v>
      </c>
      <c r="O82" s="256">
        <f t="shared" si="8"/>
        <v>68591.150000000009</v>
      </c>
      <c r="P82" s="256">
        <f t="shared" si="9"/>
        <v>68591.150000000009</v>
      </c>
      <c r="Q82" s="256">
        <f t="shared" si="10"/>
        <v>68591.150000000009</v>
      </c>
      <c r="R82" s="256">
        <f t="shared" si="11"/>
        <v>0</v>
      </c>
      <c r="S82" s="256">
        <f t="shared" si="12"/>
        <v>0</v>
      </c>
      <c r="T82" s="256">
        <f t="shared" si="13"/>
        <v>411546.9</v>
      </c>
      <c r="U82" s="256"/>
      <c r="V82" s="259">
        <f t="shared" si="14"/>
        <v>960276.1</v>
      </c>
      <c r="W82" s="268"/>
      <c r="X82" s="256" t="e">
        <f>ROUND(#REF!*Y$18,0)*$Y$15</f>
        <v>#REF!</v>
      </c>
      <c r="Y82" s="256" t="e">
        <f>PMT((1+Piloto!#REF!)^(IF($Y$14="Semestrais",6,IF($Y$14="Anuais",12,1)))-1,$Y$15,-X82)</f>
        <v>#REF!</v>
      </c>
      <c r="Z82" s="256" t="e">
        <f>ROUND(#REF!*AA$18,0)*$AA$15</f>
        <v>#REF!</v>
      </c>
      <c r="AA82" s="256" t="e">
        <f>PMT((1+Piloto!#REF!)^(IF($AA$14="Semestrais",6,IF($AA$14="Anuais",12,1)))-1,$AA$15,-Z82)</f>
        <v>#REF!</v>
      </c>
      <c r="AB82" s="255"/>
      <c r="AC82" s="49" t="str">
        <f>VLOOKUP(A82,Piloto!B152:I341,4,FALSE)</f>
        <v>Contrato</v>
      </c>
      <c r="AF82" s="357"/>
      <c r="AG82" s="357"/>
      <c r="AH82" s="357"/>
      <c r="AI82" s="282"/>
    </row>
    <row r="83" spans="1:35" ht="24" hidden="1">
      <c r="A83" s="260">
        <f>Piloto!B153</f>
        <v>2001</v>
      </c>
      <c r="B83" s="356">
        <f>Piloto!G153</f>
        <v>165.39000000000001</v>
      </c>
      <c r="C83" s="257">
        <v>161.30000000000001</v>
      </c>
      <c r="D83" s="257">
        <v>0</v>
      </c>
      <c r="E83" s="258" t="s">
        <v>219</v>
      </c>
      <c r="F83" s="258" t="s">
        <v>167</v>
      </c>
      <c r="G83" s="258" t="s">
        <v>149</v>
      </c>
      <c r="H83" s="353">
        <v>4.09</v>
      </c>
      <c r="I83" s="353">
        <v>0</v>
      </c>
      <c r="J83" s="353">
        <v>4.09</v>
      </c>
      <c r="K83" s="353"/>
      <c r="L83" s="353">
        <v>0</v>
      </c>
      <c r="M83" s="351">
        <f t="shared" ref="M83:M114" si="16">N83/B83</f>
        <v>9458.582743817642</v>
      </c>
      <c r="N83" s="351">
        <f>VLOOKUP(A83,Piloto!$B$89:$G$251,5,FALSE)</f>
        <v>1564355</v>
      </c>
      <c r="O83" s="256">
        <f t="shared" si="8"/>
        <v>78217.75</v>
      </c>
      <c r="P83" s="256">
        <f t="shared" si="9"/>
        <v>78217.75</v>
      </c>
      <c r="Q83" s="256">
        <f t="shared" si="10"/>
        <v>78217.75</v>
      </c>
      <c r="R83" s="256">
        <f t="shared" si="11"/>
        <v>0</v>
      </c>
      <c r="S83" s="256">
        <f t="shared" si="12"/>
        <v>0</v>
      </c>
      <c r="T83" s="256">
        <f t="shared" si="13"/>
        <v>469306.5</v>
      </c>
      <c r="U83" s="256"/>
      <c r="V83" s="259">
        <f t="shared" si="14"/>
        <v>1095048.5</v>
      </c>
      <c r="W83" s="268"/>
      <c r="X83" s="256" t="e">
        <f>ROUND(#REF!*Y$18,0)*$Y$15</f>
        <v>#REF!</v>
      </c>
      <c r="Y83" s="256" t="e">
        <f>PMT((1+Piloto!#REF!)^(IF($Y$14="Semestrais",6,IF($Y$14="Anuais",12,1)))-1,$Y$15,-X83)</f>
        <v>#REF!</v>
      </c>
      <c r="Z83" s="256" t="e">
        <f>ROUND(#REF!*AA$18,0)*$AA$15</f>
        <v>#REF!</v>
      </c>
      <c r="AA83" s="256" t="e">
        <f>PMT((1+Piloto!#REF!)^(IF($AA$14="Semestrais",6,IF($AA$14="Anuais",12,1)))-1,$AA$15,-Z83)</f>
        <v>#REF!</v>
      </c>
      <c r="AB83" s="255"/>
      <c r="AC83" s="49" t="str">
        <f>VLOOKUP(A83,Piloto!B153:I342,4,FALSE)</f>
        <v>Contrato</v>
      </c>
      <c r="AF83" s="357"/>
      <c r="AG83" s="357"/>
      <c r="AH83" s="357"/>
      <c r="AI83" s="282"/>
    </row>
    <row r="84" spans="1:35" ht="24">
      <c r="A84" s="260">
        <f>Piloto!B154</f>
        <v>2002</v>
      </c>
      <c r="B84" s="356">
        <f>Piloto!G154</f>
        <v>224.3</v>
      </c>
      <c r="C84" s="257">
        <v>220.21</v>
      </c>
      <c r="D84" s="257">
        <v>0</v>
      </c>
      <c r="E84" s="258" t="s">
        <v>220</v>
      </c>
      <c r="F84" s="258" t="s">
        <v>152</v>
      </c>
      <c r="G84" s="258" t="s">
        <v>149</v>
      </c>
      <c r="H84" s="353">
        <v>4.09</v>
      </c>
      <c r="I84" s="353">
        <v>0</v>
      </c>
      <c r="J84" s="353">
        <v>4.09</v>
      </c>
      <c r="K84" s="258"/>
      <c r="L84" s="353">
        <v>0</v>
      </c>
      <c r="M84" s="351">
        <f t="shared" si="16"/>
        <v>9599.0592955862685</v>
      </c>
      <c r="N84" s="351">
        <f>VLOOKUP(A84,Piloto!$B$89:$G$251,5,FALSE)</f>
        <v>2153069</v>
      </c>
      <c r="O84" s="256">
        <f t="shared" si="8"/>
        <v>107653.45000000001</v>
      </c>
      <c r="P84" s="256">
        <f t="shared" si="9"/>
        <v>107653.45000000001</v>
      </c>
      <c r="Q84" s="256">
        <f t="shared" si="10"/>
        <v>107653.45000000001</v>
      </c>
      <c r="R84" s="256">
        <f t="shared" si="11"/>
        <v>0</v>
      </c>
      <c r="S84" s="256">
        <f t="shared" si="12"/>
        <v>0</v>
      </c>
      <c r="T84" s="256">
        <f t="shared" si="13"/>
        <v>645920.70000000007</v>
      </c>
      <c r="U84" s="256"/>
      <c r="V84" s="259">
        <f t="shared" si="14"/>
        <v>1507148.2999999998</v>
      </c>
      <c r="W84" s="268"/>
      <c r="X84" s="256" t="e">
        <f>ROUND(#REF!*Y$18,0)*$Y$15</f>
        <v>#REF!</v>
      </c>
      <c r="Y84" s="256" t="e">
        <f>PMT((1+Piloto!#REF!)^(IF($Y$14="Semestrais",6,IF($Y$14="Anuais",12,1)))-1,$Y$15,-X84)</f>
        <v>#REF!</v>
      </c>
      <c r="Z84" s="256" t="e">
        <f>ROUND(#REF!*AA$18,0)*$AA$15</f>
        <v>#REF!</v>
      </c>
      <c r="AA84" s="256" t="e">
        <f>PMT((1+Piloto!#REF!)^(IF($AA$14="Semestrais",6,IF($AA$14="Anuais",12,1)))-1,$AA$15,-Z84)</f>
        <v>#REF!</v>
      </c>
      <c r="AB84" s="255"/>
      <c r="AC84" s="49" t="str">
        <f>VLOOKUP(A84,Piloto!B154:I343,4,FALSE)</f>
        <v>Disponivel</v>
      </c>
      <c r="AF84" s="357"/>
      <c r="AG84" s="357"/>
      <c r="AH84" s="357"/>
      <c r="AI84" s="282"/>
    </row>
    <row r="85" spans="1:35" ht="24">
      <c r="A85" s="260">
        <f>Piloto!B155</f>
        <v>2003</v>
      </c>
      <c r="B85" s="422">
        <f>Piloto!G155</f>
        <v>137.58000000000001</v>
      </c>
      <c r="C85" s="423">
        <v>133.49</v>
      </c>
      <c r="D85" s="423">
        <v>0</v>
      </c>
      <c r="E85" s="258" t="s">
        <v>221</v>
      </c>
      <c r="F85" s="258" t="s">
        <v>148</v>
      </c>
      <c r="G85" s="258" t="s">
        <v>149</v>
      </c>
      <c r="H85" s="353">
        <v>4.09</v>
      </c>
      <c r="I85" s="353">
        <v>0</v>
      </c>
      <c r="J85" s="353">
        <v>4.09</v>
      </c>
      <c r="K85" s="258"/>
      <c r="L85" s="353">
        <v>0</v>
      </c>
      <c r="M85" s="351">
        <f t="shared" si="16"/>
        <v>9285.3757813635693</v>
      </c>
      <c r="N85" s="351">
        <f>VLOOKUP(A85,Piloto!$B$89:$G$251,5,FALSE)</f>
        <v>1277482</v>
      </c>
      <c r="O85" s="256">
        <f t="shared" si="8"/>
        <v>63874.100000000006</v>
      </c>
      <c r="P85" s="256">
        <f t="shared" si="9"/>
        <v>63874.100000000006</v>
      </c>
      <c r="Q85" s="256">
        <f t="shared" si="10"/>
        <v>63874.100000000006</v>
      </c>
      <c r="R85" s="256">
        <f t="shared" si="11"/>
        <v>0</v>
      </c>
      <c r="S85" s="256">
        <f t="shared" si="12"/>
        <v>0</v>
      </c>
      <c r="T85" s="256">
        <f t="shared" si="13"/>
        <v>383244.60000000003</v>
      </c>
      <c r="U85" s="256"/>
      <c r="V85" s="259">
        <f t="shared" si="14"/>
        <v>894237.39999999991</v>
      </c>
      <c r="W85" s="268"/>
      <c r="X85" s="256" t="e">
        <f>ROUND(#REF!*Y$18,0)*$Y$15</f>
        <v>#REF!</v>
      </c>
      <c r="Y85" s="256" t="e">
        <f>PMT((1+Piloto!#REF!)^(IF($Y$14="Semestrais",6,IF($Y$14="Anuais",12,1)))-1,$Y$15,-X85)</f>
        <v>#REF!</v>
      </c>
      <c r="Z85" s="256" t="e">
        <f>ROUND(#REF!*AA$18,0)*$AA$15</f>
        <v>#REF!</v>
      </c>
      <c r="AA85" s="256" t="e">
        <f>PMT((1+Piloto!#REF!)^(IF($AA$14="Semestrais",6,IF($AA$14="Anuais",12,1)))-1,$AA$15,-Z85)</f>
        <v>#REF!</v>
      </c>
      <c r="AB85" s="255"/>
      <c r="AC85" s="49" t="str">
        <f>VLOOKUP(A85,Piloto!B155:I344,4,FALSE)</f>
        <v>Disponivel</v>
      </c>
      <c r="AF85" s="357"/>
      <c r="AG85" s="357"/>
      <c r="AH85" s="357"/>
      <c r="AI85" s="282"/>
    </row>
    <row r="86" spans="1:35" ht="24" hidden="1">
      <c r="A86" s="260">
        <f>Piloto!B156</f>
        <v>2004</v>
      </c>
      <c r="B86" s="356">
        <f>Piloto!G156</f>
        <v>149.98000000000002</v>
      </c>
      <c r="C86" s="257">
        <v>133.49</v>
      </c>
      <c r="D86" s="257">
        <v>0</v>
      </c>
      <c r="E86" s="258" t="s">
        <v>222</v>
      </c>
      <c r="F86" s="258" t="s">
        <v>148</v>
      </c>
      <c r="G86" s="258" t="s">
        <v>188</v>
      </c>
      <c r="H86" s="353">
        <v>4.09</v>
      </c>
      <c r="I86" s="353">
        <v>12.399999999999999</v>
      </c>
      <c r="J86" s="353">
        <v>16.489999999999998</v>
      </c>
      <c r="K86" s="258"/>
      <c r="L86" s="353">
        <v>0</v>
      </c>
      <c r="M86" s="351">
        <f t="shared" si="16"/>
        <v>9498.1864248566471</v>
      </c>
      <c r="N86" s="351">
        <f>VLOOKUP(A86,Piloto!$B$89:$G$251,5,FALSE)</f>
        <v>1424538</v>
      </c>
      <c r="O86" s="256">
        <f t="shared" si="8"/>
        <v>71226.900000000009</v>
      </c>
      <c r="P86" s="256">
        <f t="shared" si="9"/>
        <v>71226.900000000009</v>
      </c>
      <c r="Q86" s="256">
        <f t="shared" si="10"/>
        <v>71226.900000000009</v>
      </c>
      <c r="R86" s="256">
        <f t="shared" si="11"/>
        <v>0</v>
      </c>
      <c r="S86" s="256">
        <f t="shared" si="12"/>
        <v>0</v>
      </c>
      <c r="T86" s="256">
        <f t="shared" si="13"/>
        <v>427361.4</v>
      </c>
      <c r="U86" s="256"/>
      <c r="V86" s="259">
        <f t="shared" si="14"/>
        <v>997176.6</v>
      </c>
      <c r="W86" s="268"/>
      <c r="X86" s="256" t="e">
        <f>ROUND(#REF!*Y$18,0)*$Y$15</f>
        <v>#REF!</v>
      </c>
      <c r="Y86" s="256" t="e">
        <f>PMT((1+Piloto!#REF!)^(IF($Y$14="Semestrais",6,IF($Y$14="Anuais",12,1)))-1,$Y$15,-X86)</f>
        <v>#REF!</v>
      </c>
      <c r="Z86" s="256" t="e">
        <f>ROUND(#REF!*AA$18,0)*$AA$15</f>
        <v>#REF!</v>
      </c>
      <c r="AA86" s="256" t="e">
        <f>PMT((1+Piloto!#REF!)^(IF($AA$14="Semestrais",6,IF($AA$14="Anuais",12,1)))-1,$AA$15,-Z86)</f>
        <v>#REF!</v>
      </c>
      <c r="AB86" s="255"/>
      <c r="AC86" s="49" t="str">
        <f>VLOOKUP(A86,Piloto!B156:I345,4,FALSE)</f>
        <v>Contrato</v>
      </c>
      <c r="AF86" s="357"/>
      <c r="AG86" s="357"/>
      <c r="AH86" s="357"/>
      <c r="AI86" s="282"/>
    </row>
    <row r="87" spans="1:35" ht="24" hidden="1">
      <c r="A87" s="260">
        <f>Piloto!B157</f>
        <v>2101</v>
      </c>
      <c r="B87" s="356">
        <f>Piloto!G157</f>
        <v>165.39000000000001</v>
      </c>
      <c r="C87" s="257">
        <v>161.30000000000001</v>
      </c>
      <c r="D87" s="257">
        <v>0</v>
      </c>
      <c r="E87" s="258" t="s">
        <v>223</v>
      </c>
      <c r="F87" s="258" t="s">
        <v>158</v>
      </c>
      <c r="G87" s="258" t="s">
        <v>149</v>
      </c>
      <c r="H87" s="353">
        <v>4.09</v>
      </c>
      <c r="I87" s="353">
        <v>0</v>
      </c>
      <c r="J87" s="353">
        <v>4.09</v>
      </c>
      <c r="K87" s="353"/>
      <c r="L87" s="353">
        <v>0</v>
      </c>
      <c r="M87" s="351">
        <f t="shared" si="16"/>
        <v>9458.582743817642</v>
      </c>
      <c r="N87" s="351">
        <f>VLOOKUP(A87,Piloto!$B$89:$G$251,5,FALSE)</f>
        <v>1564355</v>
      </c>
      <c r="O87" s="256">
        <f t="shared" si="8"/>
        <v>78217.75</v>
      </c>
      <c r="P87" s="256">
        <f t="shared" si="9"/>
        <v>78217.75</v>
      </c>
      <c r="Q87" s="256">
        <f t="shared" si="10"/>
        <v>78217.75</v>
      </c>
      <c r="R87" s="256">
        <f t="shared" si="11"/>
        <v>0</v>
      </c>
      <c r="S87" s="256">
        <f t="shared" si="12"/>
        <v>0</v>
      </c>
      <c r="T87" s="256">
        <f t="shared" si="13"/>
        <v>469306.5</v>
      </c>
      <c r="U87" s="256"/>
      <c r="V87" s="259">
        <f t="shared" si="14"/>
        <v>1095048.5</v>
      </c>
      <c r="W87" s="268"/>
      <c r="X87" s="256" t="e">
        <f>ROUND(#REF!*Y$18,0)*$Y$15</f>
        <v>#REF!</v>
      </c>
      <c r="Y87" s="256" t="e">
        <f>PMT((1+Piloto!#REF!)^(IF($Y$14="Semestrais",6,IF($Y$14="Anuais",12,1)))-1,$Y$15,-X87)</f>
        <v>#REF!</v>
      </c>
      <c r="Z87" s="256" t="e">
        <f>ROUND(#REF!*AA$18,0)*$AA$15</f>
        <v>#REF!</v>
      </c>
      <c r="AA87" s="256" t="e">
        <f>PMT((1+Piloto!#REF!)^(IF($AA$14="Semestrais",6,IF($AA$14="Anuais",12,1)))-1,$AA$15,-Z87)</f>
        <v>#REF!</v>
      </c>
      <c r="AB87" s="255"/>
      <c r="AC87" s="49" t="str">
        <f>VLOOKUP(A87,Piloto!B157:I346,4,FALSE)</f>
        <v>Contrato</v>
      </c>
      <c r="AF87" s="357"/>
      <c r="AG87" s="357"/>
      <c r="AH87" s="357"/>
      <c r="AI87" s="282"/>
    </row>
    <row r="88" spans="1:35" ht="24" hidden="1">
      <c r="A88" s="260">
        <f>Piloto!B158</f>
        <v>2102</v>
      </c>
      <c r="B88" s="400">
        <f>Piloto!G158</f>
        <v>224.36</v>
      </c>
      <c r="C88" s="399">
        <v>220.27</v>
      </c>
      <c r="D88" s="257">
        <v>0</v>
      </c>
      <c r="E88" s="258" t="s">
        <v>224</v>
      </c>
      <c r="F88" s="258" t="s">
        <v>152</v>
      </c>
      <c r="G88" s="258" t="s">
        <v>149</v>
      </c>
      <c r="H88" s="353">
        <v>4.09</v>
      </c>
      <c r="I88" s="353">
        <v>0</v>
      </c>
      <c r="J88" s="353">
        <v>4.09</v>
      </c>
      <c r="K88" s="258"/>
      <c r="L88" s="353">
        <v>0</v>
      </c>
      <c r="M88" s="351">
        <f t="shared" si="16"/>
        <v>9599.0595471563556</v>
      </c>
      <c r="N88" s="351">
        <f>VLOOKUP(A88,Piloto!$B$89:$G$251,5,FALSE)</f>
        <v>2153645</v>
      </c>
      <c r="O88" s="256">
        <f t="shared" si="8"/>
        <v>107682.25</v>
      </c>
      <c r="P88" s="256">
        <f t="shared" si="9"/>
        <v>107682.25</v>
      </c>
      <c r="Q88" s="256">
        <f t="shared" si="10"/>
        <v>107682.25</v>
      </c>
      <c r="R88" s="256">
        <f t="shared" si="11"/>
        <v>0</v>
      </c>
      <c r="S88" s="256">
        <f t="shared" si="12"/>
        <v>0</v>
      </c>
      <c r="T88" s="256">
        <f t="shared" si="13"/>
        <v>646093.5</v>
      </c>
      <c r="U88" s="256"/>
      <c r="V88" s="259">
        <f t="shared" si="14"/>
        <v>1507551.5</v>
      </c>
      <c r="W88" s="268"/>
      <c r="X88" s="256" t="e">
        <f>ROUND(#REF!*Y$18,0)*$Y$15</f>
        <v>#REF!</v>
      </c>
      <c r="Y88" s="256" t="e">
        <f>PMT((1+Piloto!#REF!)^(IF($Y$14="Semestrais",6,IF($Y$14="Anuais",12,1)))-1,$Y$15,-X88)</f>
        <v>#REF!</v>
      </c>
      <c r="Z88" s="256" t="e">
        <f>ROUND(#REF!*AA$18,0)*$AA$15</f>
        <v>#REF!</v>
      </c>
      <c r="AA88" s="256" t="e">
        <f>PMT((1+Piloto!#REF!)^(IF($AA$14="Semestrais",6,IF($AA$14="Anuais",12,1)))-1,$AA$15,-Z88)</f>
        <v>#REF!</v>
      </c>
      <c r="AB88" s="255"/>
      <c r="AC88" s="49" t="str">
        <f>VLOOKUP(A88,Piloto!B158:I347,4,FALSE)</f>
        <v>Contrato</v>
      </c>
      <c r="AF88" s="357"/>
      <c r="AG88" s="357"/>
      <c r="AH88" s="357"/>
      <c r="AI88" s="282"/>
    </row>
    <row r="89" spans="1:35" ht="24" hidden="1">
      <c r="A89" s="260">
        <f>Piloto!B159</f>
        <v>2103</v>
      </c>
      <c r="B89" s="356">
        <f>Piloto!G159</f>
        <v>137.58000000000001</v>
      </c>
      <c r="C89" s="257">
        <v>133.49</v>
      </c>
      <c r="D89" s="257">
        <v>0</v>
      </c>
      <c r="E89" s="258" t="s">
        <v>225</v>
      </c>
      <c r="F89" s="258" t="s">
        <v>167</v>
      </c>
      <c r="G89" s="258" t="s">
        <v>149</v>
      </c>
      <c r="H89" s="353">
        <v>4.09</v>
      </c>
      <c r="I89" s="353">
        <v>0</v>
      </c>
      <c r="J89" s="353">
        <v>4.09</v>
      </c>
      <c r="K89" s="353"/>
      <c r="L89" s="353">
        <v>0</v>
      </c>
      <c r="M89" s="351">
        <f t="shared" si="16"/>
        <v>9285.3757813635693</v>
      </c>
      <c r="N89" s="351">
        <f>VLOOKUP(A89,Piloto!$B$89:$G$251,5,FALSE)</f>
        <v>1277482</v>
      </c>
      <c r="O89" s="256">
        <f t="shared" si="8"/>
        <v>63874.100000000006</v>
      </c>
      <c r="P89" s="256">
        <f t="shared" si="9"/>
        <v>63874.100000000006</v>
      </c>
      <c r="Q89" s="256">
        <f t="shared" si="10"/>
        <v>63874.100000000006</v>
      </c>
      <c r="R89" s="256">
        <f t="shared" si="11"/>
        <v>0</v>
      </c>
      <c r="S89" s="256">
        <f t="shared" si="12"/>
        <v>0</v>
      </c>
      <c r="T89" s="256">
        <f t="shared" si="13"/>
        <v>383244.60000000003</v>
      </c>
      <c r="U89" s="256"/>
      <c r="V89" s="259">
        <f t="shared" si="14"/>
        <v>894237.39999999991</v>
      </c>
      <c r="W89" s="268"/>
      <c r="X89" s="256" t="e">
        <f>ROUND(#REF!*Y$18,0)*$Y$15</f>
        <v>#REF!</v>
      </c>
      <c r="Y89" s="256" t="e">
        <f>PMT((1+Piloto!#REF!)^(IF($Y$14="Semestrais",6,IF($Y$14="Anuais",12,1)))-1,$Y$15,-X89)</f>
        <v>#REF!</v>
      </c>
      <c r="Z89" s="256" t="e">
        <f>ROUND(#REF!*AA$18,0)*$AA$15</f>
        <v>#REF!</v>
      </c>
      <c r="AA89" s="256" t="e">
        <f>PMT((1+Piloto!#REF!)^(IF($AA$14="Semestrais",6,IF($AA$14="Anuais",12,1)))-1,$AA$15,-Z89)</f>
        <v>#REF!</v>
      </c>
      <c r="AB89" s="255"/>
      <c r="AC89" s="49" t="str">
        <f>VLOOKUP(A89,Piloto!B159:I348,4,FALSE)</f>
        <v>Contrato</v>
      </c>
      <c r="AF89" s="357"/>
      <c r="AG89" s="357"/>
      <c r="AH89" s="357"/>
      <c r="AI89" s="282"/>
    </row>
    <row r="90" spans="1:35" ht="24" hidden="1">
      <c r="A90" s="260">
        <f>Piloto!B160</f>
        <v>2104</v>
      </c>
      <c r="B90" s="356">
        <f>Piloto!G160</f>
        <v>137.58000000000001</v>
      </c>
      <c r="C90" s="257">
        <v>133.49</v>
      </c>
      <c r="D90" s="257">
        <v>0</v>
      </c>
      <c r="E90" s="258" t="s">
        <v>226</v>
      </c>
      <c r="F90" s="258" t="s">
        <v>167</v>
      </c>
      <c r="G90" s="258" t="s">
        <v>149</v>
      </c>
      <c r="H90" s="353">
        <v>4.09</v>
      </c>
      <c r="I90" s="353">
        <v>0</v>
      </c>
      <c r="J90" s="353">
        <v>4.09</v>
      </c>
      <c r="K90" s="353"/>
      <c r="L90" s="353">
        <v>0</v>
      </c>
      <c r="M90" s="351">
        <f t="shared" si="16"/>
        <v>9498.1828754179369</v>
      </c>
      <c r="N90" s="351">
        <f>VLOOKUP(A90,Piloto!$B$89:$G$251,5,FALSE)</f>
        <v>1306760</v>
      </c>
      <c r="O90" s="256">
        <f t="shared" si="8"/>
        <v>65338</v>
      </c>
      <c r="P90" s="256">
        <f t="shared" si="9"/>
        <v>65338</v>
      </c>
      <c r="Q90" s="256">
        <f t="shared" si="10"/>
        <v>65338</v>
      </c>
      <c r="R90" s="256">
        <f t="shared" si="11"/>
        <v>0</v>
      </c>
      <c r="S90" s="256">
        <f t="shared" si="12"/>
        <v>0</v>
      </c>
      <c r="T90" s="256">
        <f t="shared" si="13"/>
        <v>392028</v>
      </c>
      <c r="U90" s="256"/>
      <c r="V90" s="259">
        <f t="shared" si="14"/>
        <v>914732</v>
      </c>
      <c r="W90" s="268"/>
      <c r="X90" s="256" t="e">
        <f>ROUND(#REF!*Y$18,0)*$Y$15</f>
        <v>#REF!</v>
      </c>
      <c r="Y90" s="256" t="e">
        <f>PMT((1+Piloto!#REF!)^(IF($Y$14="Semestrais",6,IF($Y$14="Anuais",12,1)))-1,$Y$15,-X90)</f>
        <v>#REF!</v>
      </c>
      <c r="Z90" s="256" t="e">
        <f>ROUND(#REF!*AA$18,0)*$AA$15</f>
        <v>#REF!</v>
      </c>
      <c r="AA90" s="256" t="e">
        <f>PMT((1+Piloto!#REF!)^(IF($AA$14="Semestrais",6,IF($AA$14="Anuais",12,1)))-1,$AA$15,-Z90)</f>
        <v>#REF!</v>
      </c>
      <c r="AB90" s="255"/>
      <c r="AC90" s="49" t="str">
        <f>VLOOKUP(A90,Piloto!B160:I349,4,FALSE)</f>
        <v>Contrato</v>
      </c>
      <c r="AF90" s="357"/>
      <c r="AG90" s="357"/>
      <c r="AH90" s="357"/>
      <c r="AI90" s="282"/>
    </row>
    <row r="91" spans="1:35" ht="24" hidden="1">
      <c r="A91" s="260">
        <f>Piloto!B161</f>
        <v>2201</v>
      </c>
      <c r="B91" s="356">
        <f>Piloto!G161</f>
        <v>165.39000000000001</v>
      </c>
      <c r="C91" s="257">
        <v>161.30000000000001</v>
      </c>
      <c r="D91" s="257">
        <v>0</v>
      </c>
      <c r="E91" s="258" t="s">
        <v>227</v>
      </c>
      <c r="F91" s="258" t="s">
        <v>172</v>
      </c>
      <c r="G91" s="258" t="s">
        <v>149</v>
      </c>
      <c r="H91" s="353">
        <v>4.09</v>
      </c>
      <c r="I91" s="353">
        <v>0</v>
      </c>
      <c r="J91" s="353">
        <v>4.09</v>
      </c>
      <c r="K91" s="353"/>
      <c r="L91" s="353">
        <v>0</v>
      </c>
      <c r="M91" s="351">
        <f t="shared" si="16"/>
        <v>9695.0480682024299</v>
      </c>
      <c r="N91" s="351">
        <f>VLOOKUP(A91,Piloto!$B$89:$G$251,5,FALSE)</f>
        <v>1603464</v>
      </c>
      <c r="O91" s="256">
        <f t="shared" si="8"/>
        <v>80173.200000000012</v>
      </c>
      <c r="P91" s="256">
        <f t="shared" si="9"/>
        <v>80173.200000000012</v>
      </c>
      <c r="Q91" s="256">
        <f t="shared" si="10"/>
        <v>80173.200000000012</v>
      </c>
      <c r="R91" s="256">
        <f t="shared" si="11"/>
        <v>0</v>
      </c>
      <c r="S91" s="256">
        <f t="shared" si="12"/>
        <v>0</v>
      </c>
      <c r="T91" s="256">
        <f t="shared" si="13"/>
        <v>481039.20000000007</v>
      </c>
      <c r="U91" s="256"/>
      <c r="V91" s="259">
        <f t="shared" si="14"/>
        <v>1122424.7999999998</v>
      </c>
      <c r="W91" s="268"/>
      <c r="X91" s="256" t="e">
        <f>ROUND(#REF!*Y$18,0)*$Y$15</f>
        <v>#REF!</v>
      </c>
      <c r="Y91" s="256" t="e">
        <f>PMT((1+Piloto!#REF!)^(IF($Y$14="Semestrais",6,IF($Y$14="Anuais",12,1)))-1,$Y$15,-X91)</f>
        <v>#REF!</v>
      </c>
      <c r="Z91" s="256" t="e">
        <f>ROUND(#REF!*AA$18,0)*$AA$15</f>
        <v>#REF!</v>
      </c>
      <c r="AA91" s="256" t="e">
        <f>PMT((1+Piloto!#REF!)^(IF($AA$14="Semestrais",6,IF($AA$14="Anuais",12,1)))-1,$AA$15,-Z91)</f>
        <v>#REF!</v>
      </c>
      <c r="AB91" s="255"/>
      <c r="AC91" s="49" t="str">
        <f>VLOOKUP(A91,Piloto!B161:I350,4,FALSE)</f>
        <v>Contrato</v>
      </c>
      <c r="AF91" s="357"/>
      <c r="AG91" s="357"/>
      <c r="AH91" s="357"/>
      <c r="AI91" s="282"/>
    </row>
    <row r="92" spans="1:35" ht="24">
      <c r="A92" s="260">
        <f>Piloto!B162</f>
        <v>2202</v>
      </c>
      <c r="B92" s="422">
        <f>Piloto!G162</f>
        <v>235.75</v>
      </c>
      <c r="C92" s="423">
        <v>161.30000000000001</v>
      </c>
      <c r="D92" s="423">
        <v>70.36</v>
      </c>
      <c r="E92" s="258" t="s">
        <v>228</v>
      </c>
      <c r="F92" s="258" t="s">
        <v>152</v>
      </c>
      <c r="G92" s="258" t="s">
        <v>149</v>
      </c>
      <c r="H92" s="353">
        <v>4.09</v>
      </c>
      <c r="I92" s="353">
        <v>0</v>
      </c>
      <c r="J92" s="353">
        <v>4.09</v>
      </c>
      <c r="K92" s="353"/>
      <c r="L92" s="353">
        <v>0</v>
      </c>
      <c r="M92" s="351">
        <f t="shared" si="16"/>
        <v>9186.5365853658532</v>
      </c>
      <c r="N92" s="351">
        <f>VLOOKUP(A92,Piloto!$B$89:$G$251,5,FALSE)</f>
        <v>2165726</v>
      </c>
      <c r="O92" s="256">
        <f t="shared" si="8"/>
        <v>108286.3</v>
      </c>
      <c r="P92" s="256">
        <f t="shared" si="9"/>
        <v>108286.3</v>
      </c>
      <c r="Q92" s="256">
        <f t="shared" si="10"/>
        <v>108286.3</v>
      </c>
      <c r="R92" s="256">
        <f t="shared" si="11"/>
        <v>0</v>
      </c>
      <c r="S92" s="256">
        <f t="shared" si="12"/>
        <v>0</v>
      </c>
      <c r="T92" s="256">
        <f t="shared" si="13"/>
        <v>649717.80000000005</v>
      </c>
      <c r="U92" s="256"/>
      <c r="V92" s="259">
        <f t="shared" si="14"/>
        <v>1516008.2</v>
      </c>
      <c r="W92" s="268"/>
      <c r="X92" s="256" t="e">
        <f>ROUND(#REF!*Y$18,0)*$Y$15</f>
        <v>#REF!</v>
      </c>
      <c r="Y92" s="256" t="e">
        <f>PMT((1+Piloto!#REF!)^(IF($Y$14="Semestrais",6,IF($Y$14="Anuais",12,1)))-1,$Y$15,-X92)</f>
        <v>#REF!</v>
      </c>
      <c r="Z92" s="256" t="e">
        <f>ROUND(#REF!*AA$18,0)*$AA$15</f>
        <v>#REF!</v>
      </c>
      <c r="AA92" s="256" t="e">
        <f>PMT((1+Piloto!#REF!)^(IF($AA$14="Semestrais",6,IF($AA$14="Anuais",12,1)))-1,$AA$15,-Z92)</f>
        <v>#REF!</v>
      </c>
      <c r="AB92" s="255"/>
      <c r="AC92" s="49" t="str">
        <f>VLOOKUP(A92,Piloto!B162:I351,4,FALSE)</f>
        <v>Disponivel</v>
      </c>
      <c r="AF92" s="357"/>
      <c r="AG92" s="357"/>
      <c r="AH92" s="357"/>
      <c r="AI92" s="282"/>
    </row>
    <row r="93" spans="1:35" ht="24" hidden="1">
      <c r="A93" s="260">
        <f>Piloto!B163</f>
        <v>2203</v>
      </c>
      <c r="B93" s="356">
        <f>Piloto!G163</f>
        <v>141.63000000000002</v>
      </c>
      <c r="C93" s="257">
        <v>133.49</v>
      </c>
      <c r="D93" s="257">
        <v>0</v>
      </c>
      <c r="E93" s="258" t="s">
        <v>229</v>
      </c>
      <c r="F93" s="258" t="s">
        <v>167</v>
      </c>
      <c r="G93" s="258" t="s">
        <v>149</v>
      </c>
      <c r="H93" s="353">
        <v>4.09</v>
      </c>
      <c r="I93" s="353">
        <v>0</v>
      </c>
      <c r="J93" s="353">
        <v>4.09</v>
      </c>
      <c r="K93" s="258">
        <v>21</v>
      </c>
      <c r="L93" s="353">
        <v>4.05</v>
      </c>
      <c r="M93" s="351">
        <f t="shared" si="16"/>
        <v>9285.3703311445297</v>
      </c>
      <c r="N93" s="351">
        <f>VLOOKUP(A93,Piloto!$B$89:$G$251,5,FALSE)</f>
        <v>1315087</v>
      </c>
      <c r="O93" s="256">
        <f t="shared" si="8"/>
        <v>65754.350000000006</v>
      </c>
      <c r="P93" s="256">
        <f t="shared" si="9"/>
        <v>65754.350000000006</v>
      </c>
      <c r="Q93" s="256">
        <f t="shared" si="10"/>
        <v>65754.350000000006</v>
      </c>
      <c r="R93" s="256">
        <f t="shared" si="11"/>
        <v>0</v>
      </c>
      <c r="S93" s="256">
        <f t="shared" si="12"/>
        <v>0</v>
      </c>
      <c r="T93" s="256">
        <f t="shared" si="13"/>
        <v>394526.10000000003</v>
      </c>
      <c r="U93" s="256"/>
      <c r="V93" s="259">
        <f t="shared" si="14"/>
        <v>920560.89999999991</v>
      </c>
      <c r="W93" s="268"/>
      <c r="X93" s="256" t="e">
        <f>ROUND(#REF!*Y$18,0)*$Y$15</f>
        <v>#REF!</v>
      </c>
      <c r="Y93" s="256" t="e">
        <f>PMT((1+Piloto!#REF!)^(IF($Y$14="Semestrais",6,IF($Y$14="Anuais",12,1)))-1,$Y$15,-X93)</f>
        <v>#REF!</v>
      </c>
      <c r="Z93" s="256" t="e">
        <f>ROUND(#REF!*AA$18,0)*$AA$15</f>
        <v>#REF!</v>
      </c>
      <c r="AA93" s="256" t="e">
        <f>PMT((1+Piloto!#REF!)^(IF($AA$14="Semestrais",6,IF($AA$14="Anuais",12,1)))-1,$AA$15,-Z93)</f>
        <v>#REF!</v>
      </c>
      <c r="AB93" s="255"/>
      <c r="AC93" s="49" t="str">
        <f>VLOOKUP(A93,Piloto!B163:I352,4,FALSE)</f>
        <v>Contrato</v>
      </c>
      <c r="AF93" s="357"/>
      <c r="AG93" s="357"/>
      <c r="AH93" s="357"/>
      <c r="AI93" s="282"/>
    </row>
    <row r="94" spans="1:35" ht="24" hidden="1">
      <c r="A94" s="260">
        <f>Piloto!B164</f>
        <v>2204</v>
      </c>
      <c r="B94" s="356">
        <f>Piloto!G164</f>
        <v>144.78</v>
      </c>
      <c r="C94" s="257">
        <v>133.49</v>
      </c>
      <c r="D94" s="257">
        <v>0</v>
      </c>
      <c r="E94" s="258" t="s">
        <v>230</v>
      </c>
      <c r="F94" s="258" t="s">
        <v>172</v>
      </c>
      <c r="G94" s="258">
        <v>2</v>
      </c>
      <c r="H94" s="353">
        <v>4.09</v>
      </c>
      <c r="I94" s="353">
        <v>7.2</v>
      </c>
      <c r="J94" s="353">
        <v>11.29</v>
      </c>
      <c r="K94" s="258"/>
      <c r="L94" s="353">
        <v>0</v>
      </c>
      <c r="M94" s="351">
        <f t="shared" si="16"/>
        <v>9593.168945987014</v>
      </c>
      <c r="N94" s="351">
        <f>VLOOKUP(A94,Piloto!$B$89:$G$251,5,FALSE)</f>
        <v>1388899</v>
      </c>
      <c r="O94" s="256">
        <f t="shared" si="8"/>
        <v>69444.95</v>
      </c>
      <c r="P94" s="256">
        <f t="shared" si="9"/>
        <v>69444.95</v>
      </c>
      <c r="Q94" s="256">
        <f t="shared" si="10"/>
        <v>69444.95</v>
      </c>
      <c r="R94" s="256">
        <f t="shared" si="11"/>
        <v>0</v>
      </c>
      <c r="S94" s="256">
        <f t="shared" si="12"/>
        <v>0</v>
      </c>
      <c r="T94" s="256">
        <f t="shared" si="13"/>
        <v>416669.69999999995</v>
      </c>
      <c r="U94" s="256"/>
      <c r="V94" s="259">
        <f t="shared" si="14"/>
        <v>972229.29999999993</v>
      </c>
      <c r="W94" s="268"/>
      <c r="X94" s="256" t="e">
        <f>ROUND(#REF!*Y$18,0)*$Y$15</f>
        <v>#REF!</v>
      </c>
      <c r="Y94" s="256" t="e">
        <f>PMT((1+Piloto!#REF!)^(IF($Y$14="Semestrais",6,IF($Y$14="Anuais",12,1)))-1,$Y$15,-X94)</f>
        <v>#REF!</v>
      </c>
      <c r="Z94" s="256" t="e">
        <f>ROUND(#REF!*AA$18,0)*$AA$15</f>
        <v>#REF!</v>
      </c>
      <c r="AA94" s="256" t="e">
        <f>PMT((1+Piloto!#REF!)^(IF($AA$14="Semestrais",6,IF($AA$14="Anuais",12,1)))-1,$AA$15,-Z94)</f>
        <v>#REF!</v>
      </c>
      <c r="AB94" s="255"/>
      <c r="AC94" s="49" t="str">
        <f>VLOOKUP(A94,Piloto!B164:I353,4,FALSE)</f>
        <v>Contrato</v>
      </c>
      <c r="AF94" s="357"/>
      <c r="AG94" s="357"/>
      <c r="AH94" s="357"/>
      <c r="AI94" s="282"/>
    </row>
    <row r="95" spans="1:35" ht="24" hidden="1">
      <c r="A95" s="260">
        <f>Piloto!B165</f>
        <v>2301</v>
      </c>
      <c r="B95" s="356">
        <f>Piloto!G165</f>
        <v>165.39000000000001</v>
      </c>
      <c r="C95" s="257">
        <v>161.30000000000001</v>
      </c>
      <c r="D95" s="257">
        <v>0</v>
      </c>
      <c r="E95" s="258" t="s">
        <v>231</v>
      </c>
      <c r="F95" s="258" t="s">
        <v>172</v>
      </c>
      <c r="G95" s="258" t="s">
        <v>149</v>
      </c>
      <c r="H95" s="353">
        <v>4.09</v>
      </c>
      <c r="I95" s="353">
        <v>0</v>
      </c>
      <c r="J95" s="353">
        <v>4.09</v>
      </c>
      <c r="K95" s="353"/>
      <c r="L95" s="353">
        <v>0</v>
      </c>
      <c r="M95" s="351">
        <f t="shared" si="16"/>
        <v>9458.582743817642</v>
      </c>
      <c r="N95" s="351">
        <f>VLOOKUP(A95,Piloto!$B$89:$G$251,5,FALSE)</f>
        <v>1564355</v>
      </c>
      <c r="O95" s="256">
        <f t="shared" si="8"/>
        <v>78217.75</v>
      </c>
      <c r="P95" s="256">
        <f t="shared" si="9"/>
        <v>78217.75</v>
      </c>
      <c r="Q95" s="256">
        <f t="shared" si="10"/>
        <v>78217.75</v>
      </c>
      <c r="R95" s="256">
        <f t="shared" si="11"/>
        <v>0</v>
      </c>
      <c r="S95" s="256">
        <f t="shared" si="12"/>
        <v>0</v>
      </c>
      <c r="T95" s="256">
        <f t="shared" si="13"/>
        <v>469306.5</v>
      </c>
      <c r="U95" s="256"/>
      <c r="V95" s="259">
        <f t="shared" si="14"/>
        <v>1095048.5</v>
      </c>
      <c r="W95" s="268"/>
      <c r="X95" s="256" t="e">
        <f>ROUND(#REF!*Y$18,0)*$Y$15</f>
        <v>#REF!</v>
      </c>
      <c r="Y95" s="256" t="e">
        <f>PMT((1+Piloto!#REF!)^(IF($Y$14="Semestrais",6,IF($Y$14="Anuais",12,1)))-1,$Y$15,-X95)</f>
        <v>#REF!</v>
      </c>
      <c r="Z95" s="256" t="e">
        <f>ROUND(#REF!*AA$18,0)*$AA$15</f>
        <v>#REF!</v>
      </c>
      <c r="AA95" s="256" t="e">
        <f>PMT((1+Piloto!#REF!)^(IF($AA$14="Semestrais",6,IF($AA$14="Anuais",12,1)))-1,$AA$15,-Z95)</f>
        <v>#REF!</v>
      </c>
      <c r="AB95" s="255"/>
      <c r="AC95" s="49" t="str">
        <f>VLOOKUP(A95,Piloto!B165:I354,4,FALSE)</f>
        <v>Contrato</v>
      </c>
      <c r="AF95" s="357"/>
      <c r="AG95" s="357"/>
      <c r="AH95" s="357"/>
      <c r="AI95" s="282"/>
    </row>
    <row r="96" spans="1:35" ht="24" hidden="1">
      <c r="A96" s="260">
        <f>Piloto!B166</f>
        <v>2302</v>
      </c>
      <c r="B96" s="356">
        <f>Piloto!G166</f>
        <v>165.39000000000001</v>
      </c>
      <c r="C96" s="257">
        <v>161.30000000000001</v>
      </c>
      <c r="D96" s="257">
        <v>0</v>
      </c>
      <c r="E96" s="258" t="s">
        <v>232</v>
      </c>
      <c r="F96" s="258" t="s">
        <v>172</v>
      </c>
      <c r="G96" s="258" t="s">
        <v>149</v>
      </c>
      <c r="H96" s="353">
        <v>4.09</v>
      </c>
      <c r="I96" s="353">
        <v>0</v>
      </c>
      <c r="J96" s="353">
        <v>4.09</v>
      </c>
      <c r="K96" s="353"/>
      <c r="L96" s="353">
        <v>0</v>
      </c>
      <c r="M96" s="351">
        <f t="shared" si="16"/>
        <v>9364.937420642118</v>
      </c>
      <c r="N96" s="351">
        <f>VLOOKUP(A96,Piloto!$B$89:$G$251,5,FALSE)</f>
        <v>1548867</v>
      </c>
      <c r="O96" s="256">
        <f t="shared" ref="O96:O127" si="17">N96*$O$18</f>
        <v>77443.350000000006</v>
      </c>
      <c r="P96" s="256">
        <f t="shared" ref="P96:P127" si="18">N96*$P$18</f>
        <v>77443.350000000006</v>
      </c>
      <c r="Q96" s="256">
        <f t="shared" ref="Q96:Q127" si="19">N96*$Q$18</f>
        <v>77443.350000000006</v>
      </c>
      <c r="R96" s="256">
        <f t="shared" ref="R96:R127" si="20">N96*$R$18</f>
        <v>0</v>
      </c>
      <c r="S96" s="256">
        <f t="shared" ref="S96:S127" si="21">N96*$S$18</f>
        <v>0</v>
      </c>
      <c r="T96" s="256">
        <f t="shared" ref="T96:T127" si="22">O96*$O$15+P96*$P$15+Q96*$Q$15+R96*$R$15+S96*$S$15</f>
        <v>464660.10000000003</v>
      </c>
      <c r="U96" s="256"/>
      <c r="V96" s="259">
        <f t="shared" ref="V96:V127" si="23">N96*$V$18</f>
        <v>1084206.8999999999</v>
      </c>
      <c r="W96" s="268"/>
      <c r="X96" s="256" t="e">
        <f>ROUND(#REF!*Y$18,0)*$Y$15</f>
        <v>#REF!</v>
      </c>
      <c r="Y96" s="256" t="e">
        <f>PMT((1+Piloto!#REF!)^(IF($Y$14="Semestrais",6,IF($Y$14="Anuais",12,1)))-1,$Y$15,-X96)</f>
        <v>#REF!</v>
      </c>
      <c r="Z96" s="256" t="e">
        <f>ROUND(#REF!*AA$18,0)*$AA$15</f>
        <v>#REF!</v>
      </c>
      <c r="AA96" s="256" t="e">
        <f>PMT((1+Piloto!#REF!)^(IF($AA$14="Semestrais",6,IF($AA$14="Anuais",12,1)))-1,$AA$15,-Z96)</f>
        <v>#REF!</v>
      </c>
      <c r="AB96" s="255"/>
      <c r="AC96" s="49" t="str">
        <f>VLOOKUP(A96,Piloto!B166:I355,4,FALSE)</f>
        <v>Contrato</v>
      </c>
      <c r="AF96" s="357"/>
      <c r="AG96" s="357"/>
      <c r="AH96" s="357"/>
      <c r="AI96" s="282"/>
    </row>
    <row r="97" spans="1:35" ht="24" hidden="1">
      <c r="A97" s="260">
        <f>Piloto!B167</f>
        <v>2303</v>
      </c>
      <c r="B97" s="356">
        <f>Piloto!G167</f>
        <v>137.58000000000001</v>
      </c>
      <c r="C97" s="257">
        <v>133.49</v>
      </c>
      <c r="D97" s="257">
        <v>0</v>
      </c>
      <c r="E97" s="258" t="s">
        <v>233</v>
      </c>
      <c r="F97" s="258" t="s">
        <v>148</v>
      </c>
      <c r="G97" s="258" t="s">
        <v>149</v>
      </c>
      <c r="H97" s="353">
        <v>4.09</v>
      </c>
      <c r="I97" s="353">
        <v>0</v>
      </c>
      <c r="J97" s="353">
        <v>4.09</v>
      </c>
      <c r="K97" s="258"/>
      <c r="L97" s="353">
        <v>0</v>
      </c>
      <c r="M97" s="351">
        <f t="shared" si="16"/>
        <v>9285.3757813635693</v>
      </c>
      <c r="N97" s="351">
        <f>VLOOKUP(A97,Piloto!$B$89:$G$251,5,FALSE)</f>
        <v>1277482</v>
      </c>
      <c r="O97" s="256">
        <f t="shared" si="17"/>
        <v>63874.100000000006</v>
      </c>
      <c r="P97" s="256">
        <f t="shared" si="18"/>
        <v>63874.100000000006</v>
      </c>
      <c r="Q97" s="256">
        <f t="shared" si="19"/>
        <v>63874.100000000006</v>
      </c>
      <c r="R97" s="256">
        <f t="shared" si="20"/>
        <v>0</v>
      </c>
      <c r="S97" s="256">
        <f t="shared" si="21"/>
        <v>0</v>
      </c>
      <c r="T97" s="256">
        <f t="shared" si="22"/>
        <v>383244.60000000003</v>
      </c>
      <c r="U97" s="256"/>
      <c r="V97" s="259">
        <f t="shared" si="23"/>
        <v>894237.39999999991</v>
      </c>
      <c r="W97" s="268"/>
      <c r="X97" s="256" t="e">
        <f>ROUND(#REF!*Y$18,0)*$Y$15</f>
        <v>#REF!</v>
      </c>
      <c r="Y97" s="256" t="e">
        <f>PMT((1+Piloto!#REF!)^(IF($Y$14="Semestrais",6,IF($Y$14="Anuais",12,1)))-1,$Y$15,-X97)</f>
        <v>#REF!</v>
      </c>
      <c r="Z97" s="256" t="e">
        <f>ROUND(#REF!*AA$18,0)*$AA$15</f>
        <v>#REF!</v>
      </c>
      <c r="AA97" s="256" t="e">
        <f>PMT((1+Piloto!#REF!)^(IF($AA$14="Semestrais",6,IF($AA$14="Anuais",12,1)))-1,$AA$15,-Z97)</f>
        <v>#REF!</v>
      </c>
      <c r="AB97" s="255"/>
      <c r="AC97" s="49" t="str">
        <f>VLOOKUP(A97,Piloto!B167:I356,4,FALSE)</f>
        <v>Contrato</v>
      </c>
      <c r="AF97" s="357"/>
      <c r="AG97" s="357"/>
      <c r="AH97" s="357"/>
      <c r="AI97" s="282"/>
    </row>
    <row r="98" spans="1:35" ht="24" hidden="1">
      <c r="A98" s="260">
        <f>Piloto!B168</f>
        <v>2304</v>
      </c>
      <c r="B98" s="356">
        <f>Piloto!G168</f>
        <v>137.58000000000001</v>
      </c>
      <c r="C98" s="257">
        <v>133.49</v>
      </c>
      <c r="D98" s="257">
        <v>0</v>
      </c>
      <c r="E98" s="258" t="s">
        <v>234</v>
      </c>
      <c r="F98" s="258" t="s">
        <v>172</v>
      </c>
      <c r="G98" s="258" t="s">
        <v>149</v>
      </c>
      <c r="H98" s="353">
        <v>4.09</v>
      </c>
      <c r="I98" s="353">
        <v>0</v>
      </c>
      <c r="J98" s="353">
        <v>4.09</v>
      </c>
      <c r="K98" s="353"/>
      <c r="L98" s="353">
        <v>0</v>
      </c>
      <c r="M98" s="351">
        <f t="shared" si="16"/>
        <v>9498.1828754179369</v>
      </c>
      <c r="N98" s="351">
        <f>VLOOKUP(A98,Piloto!$B$89:$G$251,5,FALSE)</f>
        <v>1306760</v>
      </c>
      <c r="O98" s="256">
        <f t="shared" si="17"/>
        <v>65338</v>
      </c>
      <c r="P98" s="256">
        <f t="shared" si="18"/>
        <v>65338</v>
      </c>
      <c r="Q98" s="256">
        <f t="shared" si="19"/>
        <v>65338</v>
      </c>
      <c r="R98" s="256">
        <f t="shared" si="20"/>
        <v>0</v>
      </c>
      <c r="S98" s="256">
        <f t="shared" si="21"/>
        <v>0</v>
      </c>
      <c r="T98" s="256">
        <f t="shared" si="22"/>
        <v>392028</v>
      </c>
      <c r="U98" s="256"/>
      <c r="V98" s="259">
        <f t="shared" si="23"/>
        <v>914732</v>
      </c>
      <c r="W98" s="268"/>
      <c r="X98" s="256" t="e">
        <f>ROUND(#REF!*Y$18,0)*$Y$15</f>
        <v>#REF!</v>
      </c>
      <c r="Y98" s="256" t="e">
        <f>PMT((1+Piloto!#REF!)^(IF($Y$14="Semestrais",6,IF($Y$14="Anuais",12,1)))-1,$Y$15,-X98)</f>
        <v>#REF!</v>
      </c>
      <c r="Z98" s="256" t="e">
        <f>ROUND(#REF!*AA$18,0)*$AA$15</f>
        <v>#REF!</v>
      </c>
      <c r="AA98" s="256" t="e">
        <f>PMT((1+Piloto!#REF!)^(IF($AA$14="Semestrais",6,IF($AA$14="Anuais",12,1)))-1,$AA$15,-Z98)</f>
        <v>#REF!</v>
      </c>
      <c r="AB98" s="255"/>
      <c r="AC98" s="49" t="str">
        <f>VLOOKUP(A98,Piloto!B168:I357,4,FALSE)</f>
        <v>Contrato</v>
      </c>
      <c r="AF98" s="357"/>
      <c r="AG98" s="357"/>
      <c r="AH98" s="357"/>
      <c r="AI98" s="282"/>
    </row>
    <row r="99" spans="1:35" ht="24" hidden="1">
      <c r="A99" s="260">
        <f>Piloto!B169</f>
        <v>2401</v>
      </c>
      <c r="B99" s="356">
        <f>Piloto!G169</f>
        <v>165.39000000000001</v>
      </c>
      <c r="C99" s="257">
        <v>161.30000000000001</v>
      </c>
      <c r="D99" s="257">
        <v>0</v>
      </c>
      <c r="E99" s="258" t="s">
        <v>235</v>
      </c>
      <c r="F99" s="258" t="s">
        <v>172</v>
      </c>
      <c r="G99" s="258" t="s">
        <v>149</v>
      </c>
      <c r="H99" s="353">
        <v>4.09</v>
      </c>
      <c r="I99" s="353">
        <v>0</v>
      </c>
      <c r="J99" s="353">
        <v>4.09</v>
      </c>
      <c r="K99" s="353"/>
      <c r="L99" s="353">
        <v>0</v>
      </c>
      <c r="M99" s="351">
        <f t="shared" si="16"/>
        <v>9458.582743817642</v>
      </c>
      <c r="N99" s="351">
        <f>VLOOKUP(A99,Piloto!$B$89:$G$251,5,FALSE)</f>
        <v>1564355</v>
      </c>
      <c r="O99" s="256">
        <f t="shared" si="17"/>
        <v>78217.75</v>
      </c>
      <c r="P99" s="256">
        <f t="shared" si="18"/>
        <v>78217.75</v>
      </c>
      <c r="Q99" s="256">
        <f t="shared" si="19"/>
        <v>78217.75</v>
      </c>
      <c r="R99" s="256">
        <f t="shared" si="20"/>
        <v>0</v>
      </c>
      <c r="S99" s="256">
        <f t="shared" si="21"/>
        <v>0</v>
      </c>
      <c r="T99" s="256">
        <f t="shared" si="22"/>
        <v>469306.5</v>
      </c>
      <c r="U99" s="256"/>
      <c r="V99" s="259">
        <f t="shared" si="23"/>
        <v>1095048.5</v>
      </c>
      <c r="W99" s="268"/>
      <c r="X99" s="256" t="e">
        <f>ROUND(#REF!*Y$18,0)*$Y$15</f>
        <v>#REF!</v>
      </c>
      <c r="Y99" s="256" t="e">
        <f>PMT((1+Piloto!#REF!)^(IF($Y$14="Semestrais",6,IF($Y$14="Anuais",12,1)))-1,$Y$15,-X99)</f>
        <v>#REF!</v>
      </c>
      <c r="Z99" s="256" t="e">
        <f>ROUND(#REF!*AA$18,0)*$AA$15</f>
        <v>#REF!</v>
      </c>
      <c r="AA99" s="256" t="e">
        <f>PMT((1+Piloto!#REF!)^(IF($AA$14="Semestrais",6,IF($AA$14="Anuais",12,1)))-1,$AA$15,-Z99)</f>
        <v>#REF!</v>
      </c>
      <c r="AB99" s="255"/>
      <c r="AC99" s="49" t="str">
        <f>VLOOKUP(A99,Piloto!B169:I358,4,FALSE)</f>
        <v>Contrato</v>
      </c>
      <c r="AF99" s="357"/>
      <c r="AG99" s="357"/>
      <c r="AH99" s="357"/>
      <c r="AI99" s="282"/>
    </row>
    <row r="100" spans="1:35" ht="24" hidden="1">
      <c r="A100" s="260">
        <f>Piloto!B170</f>
        <v>2402</v>
      </c>
      <c r="B100" s="356">
        <f>Piloto!G170</f>
        <v>165.39000000000001</v>
      </c>
      <c r="C100" s="257">
        <v>161.30000000000001</v>
      </c>
      <c r="D100" s="257">
        <v>0</v>
      </c>
      <c r="E100" s="258" t="s">
        <v>236</v>
      </c>
      <c r="F100" s="258" t="s">
        <v>172</v>
      </c>
      <c r="G100" s="258" t="s">
        <v>149</v>
      </c>
      <c r="H100" s="353">
        <v>4.09</v>
      </c>
      <c r="I100" s="353">
        <v>0</v>
      </c>
      <c r="J100" s="353">
        <v>4.09</v>
      </c>
      <c r="K100" s="353"/>
      <c r="L100" s="353">
        <v>0</v>
      </c>
      <c r="M100" s="351">
        <f t="shared" si="16"/>
        <v>9364.937420642118</v>
      </c>
      <c r="N100" s="351">
        <f>VLOOKUP(A100,Piloto!$B$89:$G$251,5,FALSE)</f>
        <v>1548867</v>
      </c>
      <c r="O100" s="256">
        <f t="shared" si="17"/>
        <v>77443.350000000006</v>
      </c>
      <c r="P100" s="256">
        <f t="shared" si="18"/>
        <v>77443.350000000006</v>
      </c>
      <c r="Q100" s="256">
        <f t="shared" si="19"/>
        <v>77443.350000000006</v>
      </c>
      <c r="R100" s="256">
        <f t="shared" si="20"/>
        <v>0</v>
      </c>
      <c r="S100" s="256">
        <f t="shared" si="21"/>
        <v>0</v>
      </c>
      <c r="T100" s="256">
        <f t="shared" si="22"/>
        <v>464660.10000000003</v>
      </c>
      <c r="U100" s="256"/>
      <c r="V100" s="259">
        <f t="shared" si="23"/>
        <v>1084206.8999999999</v>
      </c>
      <c r="W100" s="268"/>
      <c r="X100" s="256" t="e">
        <f>ROUND(#REF!*Y$18,0)*$Y$15</f>
        <v>#REF!</v>
      </c>
      <c r="Y100" s="256" t="e">
        <f>PMT((1+Piloto!#REF!)^(IF($Y$14="Semestrais",6,IF($Y$14="Anuais",12,1)))-1,$Y$15,-X100)</f>
        <v>#REF!</v>
      </c>
      <c r="Z100" s="256" t="e">
        <f>ROUND(#REF!*AA$18,0)*$AA$15</f>
        <v>#REF!</v>
      </c>
      <c r="AA100" s="256" t="e">
        <f>PMT((1+Piloto!#REF!)^(IF($AA$14="Semestrais",6,IF($AA$14="Anuais",12,1)))-1,$AA$15,-Z100)</f>
        <v>#REF!</v>
      </c>
      <c r="AB100" s="255"/>
      <c r="AC100" s="49" t="str">
        <f>VLOOKUP(A100,Piloto!B170:I359,4,FALSE)</f>
        <v>Contrato</v>
      </c>
      <c r="AF100" s="357"/>
      <c r="AG100" s="357"/>
      <c r="AH100" s="357"/>
      <c r="AI100" s="282"/>
    </row>
    <row r="101" spans="1:35" ht="24" hidden="1">
      <c r="A101" s="260">
        <f>Piloto!B171</f>
        <v>2403</v>
      </c>
      <c r="B101" s="356">
        <f>Piloto!G171</f>
        <v>137.58000000000001</v>
      </c>
      <c r="C101" s="257">
        <v>133.49</v>
      </c>
      <c r="D101" s="257">
        <v>0</v>
      </c>
      <c r="E101" s="258" t="s">
        <v>237</v>
      </c>
      <c r="F101" s="258" t="s">
        <v>148</v>
      </c>
      <c r="G101" s="258" t="s">
        <v>149</v>
      </c>
      <c r="H101" s="353">
        <v>4.09</v>
      </c>
      <c r="I101" s="353">
        <v>0</v>
      </c>
      <c r="J101" s="353">
        <v>4.09</v>
      </c>
      <c r="K101" s="353"/>
      <c r="L101" s="353">
        <v>0</v>
      </c>
      <c r="M101" s="351">
        <f t="shared" si="16"/>
        <v>9285.3757813635693</v>
      </c>
      <c r="N101" s="351">
        <f>VLOOKUP(A101,Piloto!$B$89:$G$251,5,FALSE)</f>
        <v>1277482</v>
      </c>
      <c r="O101" s="256">
        <f t="shared" si="17"/>
        <v>63874.100000000006</v>
      </c>
      <c r="P101" s="256">
        <f t="shared" si="18"/>
        <v>63874.100000000006</v>
      </c>
      <c r="Q101" s="256">
        <f t="shared" si="19"/>
        <v>63874.100000000006</v>
      </c>
      <c r="R101" s="256">
        <f t="shared" si="20"/>
        <v>0</v>
      </c>
      <c r="S101" s="256">
        <f t="shared" si="21"/>
        <v>0</v>
      </c>
      <c r="T101" s="256">
        <f t="shared" si="22"/>
        <v>383244.60000000003</v>
      </c>
      <c r="U101" s="256"/>
      <c r="V101" s="259">
        <f t="shared" si="23"/>
        <v>894237.39999999991</v>
      </c>
      <c r="W101" s="268"/>
      <c r="X101" s="256" t="e">
        <f>ROUND(#REF!*Y$18,0)*$Y$15</f>
        <v>#REF!</v>
      </c>
      <c r="Y101" s="256" t="e">
        <f>PMT((1+Piloto!#REF!)^(IF($Y$14="Semestrais",6,IF($Y$14="Anuais",12,1)))-1,$Y$15,-X101)</f>
        <v>#REF!</v>
      </c>
      <c r="Z101" s="256" t="e">
        <f>ROUND(#REF!*AA$18,0)*$AA$15</f>
        <v>#REF!</v>
      </c>
      <c r="AA101" s="256" t="e">
        <f>PMT((1+Piloto!#REF!)^(IF($AA$14="Semestrais",6,IF($AA$14="Anuais",12,1)))-1,$AA$15,-Z101)</f>
        <v>#REF!</v>
      </c>
      <c r="AB101" s="255"/>
      <c r="AC101" s="49" t="str">
        <f>VLOOKUP(A101,Piloto!B171:I360,4,FALSE)</f>
        <v>Contrato</v>
      </c>
      <c r="AF101" s="357"/>
      <c r="AG101" s="357"/>
      <c r="AH101" s="357"/>
      <c r="AI101" s="282"/>
    </row>
    <row r="102" spans="1:35" ht="24" hidden="1">
      <c r="A102" s="260">
        <f>Piloto!B172</f>
        <v>2404</v>
      </c>
      <c r="B102" s="356">
        <f>Piloto!G172</f>
        <v>141.88</v>
      </c>
      <c r="C102" s="257">
        <v>133.49</v>
      </c>
      <c r="D102" s="257">
        <v>0</v>
      </c>
      <c r="E102" s="258" t="s">
        <v>238</v>
      </c>
      <c r="F102" s="258" t="s">
        <v>158</v>
      </c>
      <c r="G102" s="258">
        <v>28</v>
      </c>
      <c r="H102" s="353">
        <v>4.09</v>
      </c>
      <c r="I102" s="353">
        <v>4.3</v>
      </c>
      <c r="J102" s="353">
        <v>8.39</v>
      </c>
      <c r="K102" s="353"/>
      <c r="L102" s="353">
        <v>0</v>
      </c>
      <c r="M102" s="351">
        <f t="shared" si="16"/>
        <v>9498.1815618832825</v>
      </c>
      <c r="N102" s="351">
        <f>VLOOKUP(A102,Piloto!$B$89:$G$251,5,FALSE)</f>
        <v>1347602</v>
      </c>
      <c r="O102" s="256">
        <f t="shared" si="17"/>
        <v>67380.100000000006</v>
      </c>
      <c r="P102" s="256">
        <f t="shared" si="18"/>
        <v>67380.100000000006</v>
      </c>
      <c r="Q102" s="256">
        <f t="shared" si="19"/>
        <v>67380.100000000006</v>
      </c>
      <c r="R102" s="256">
        <f t="shared" si="20"/>
        <v>0</v>
      </c>
      <c r="S102" s="256">
        <f t="shared" si="21"/>
        <v>0</v>
      </c>
      <c r="T102" s="256">
        <f t="shared" si="22"/>
        <v>404280.60000000003</v>
      </c>
      <c r="U102" s="256"/>
      <c r="V102" s="259">
        <f t="shared" si="23"/>
        <v>943321.39999999991</v>
      </c>
      <c r="W102" s="268"/>
      <c r="X102" s="256" t="e">
        <f>ROUND(#REF!*Y$18,0)*$Y$15</f>
        <v>#REF!</v>
      </c>
      <c r="Y102" s="256" t="e">
        <f>PMT((1+Piloto!#REF!)^(IF($Y$14="Semestrais",6,IF($Y$14="Anuais",12,1)))-1,$Y$15,-X102)</f>
        <v>#REF!</v>
      </c>
      <c r="Z102" s="256" t="e">
        <f>ROUND(#REF!*AA$18,0)*$AA$15</f>
        <v>#REF!</v>
      </c>
      <c r="AA102" s="256" t="e">
        <f>PMT((1+Piloto!#REF!)^(IF($AA$14="Semestrais",6,IF($AA$14="Anuais",12,1)))-1,$AA$15,-Z102)</f>
        <v>#REF!</v>
      </c>
      <c r="AB102" s="255"/>
      <c r="AC102" s="49" t="str">
        <f>VLOOKUP(A102,Piloto!B172:I361,4,FALSE)</f>
        <v>Contrato</v>
      </c>
      <c r="AF102" s="357"/>
      <c r="AG102" s="357"/>
      <c r="AH102" s="357"/>
      <c r="AI102" s="282"/>
    </row>
    <row r="103" spans="1:35" ht="24">
      <c r="A103" s="412">
        <f>Piloto!B173</f>
        <v>2501</v>
      </c>
      <c r="B103" s="424">
        <f>Piloto!G173</f>
        <v>165.39000000000001</v>
      </c>
      <c r="C103" s="425">
        <v>161.30000000000001</v>
      </c>
      <c r="D103" s="425">
        <v>0</v>
      </c>
      <c r="E103" s="415" t="s">
        <v>239</v>
      </c>
      <c r="F103" s="415" t="s">
        <v>172</v>
      </c>
      <c r="G103" s="415" t="s">
        <v>149</v>
      </c>
      <c r="H103" s="416">
        <v>4.09</v>
      </c>
      <c r="I103" s="416">
        <v>0</v>
      </c>
      <c r="J103" s="353">
        <v>4.09</v>
      </c>
      <c r="K103" s="416"/>
      <c r="L103" s="416">
        <v>0</v>
      </c>
      <c r="M103" s="351">
        <f t="shared" si="16"/>
        <v>9836.9248443073939</v>
      </c>
      <c r="N103" s="415">
        <f>VLOOKUP(A103,Piloto!$B$89:$G$251,5,FALSE)</f>
        <v>1626929</v>
      </c>
      <c r="O103" s="417">
        <f t="shared" si="17"/>
        <v>81346.450000000012</v>
      </c>
      <c r="P103" s="417">
        <f t="shared" si="18"/>
        <v>81346.450000000012</v>
      </c>
      <c r="Q103" s="417">
        <f t="shared" si="19"/>
        <v>81346.450000000012</v>
      </c>
      <c r="R103" s="256">
        <f t="shared" si="20"/>
        <v>0</v>
      </c>
      <c r="S103" s="256">
        <f t="shared" si="21"/>
        <v>0</v>
      </c>
      <c r="T103" s="417">
        <f t="shared" si="22"/>
        <v>488078.70000000007</v>
      </c>
      <c r="U103" s="417"/>
      <c r="V103" s="418">
        <f t="shared" si="23"/>
        <v>1138850.2999999998</v>
      </c>
      <c r="W103" s="268"/>
      <c r="X103" s="256" t="e">
        <f>ROUND(#REF!*Y$18,0)*$Y$15</f>
        <v>#REF!</v>
      </c>
      <c r="Y103" s="256" t="e">
        <f>PMT((1+Piloto!#REF!)^(IF($Y$14="Semestrais",6,IF($Y$14="Anuais",12,1)))-1,$Y$15,-X103)</f>
        <v>#REF!</v>
      </c>
      <c r="Z103" s="256" t="e">
        <f>ROUND(#REF!*AA$18,0)*$AA$15</f>
        <v>#REF!</v>
      </c>
      <c r="AA103" s="256" t="e">
        <f>PMT((1+Piloto!#REF!)^(IF($AA$14="Semestrais",6,IF($AA$14="Anuais",12,1)))-1,$AA$15,-Z103)</f>
        <v>#REF!</v>
      </c>
      <c r="AB103" s="255"/>
      <c r="AC103" s="49" t="str">
        <f>VLOOKUP(A103,Piloto!B173:I362,4,FALSE)</f>
        <v>Disponivel</v>
      </c>
      <c r="AF103" s="357"/>
      <c r="AG103" s="357"/>
      <c r="AH103" s="357"/>
      <c r="AI103" s="282"/>
    </row>
    <row r="104" spans="1:35" ht="24" hidden="1">
      <c r="A104" s="260">
        <f>Piloto!B174</f>
        <v>2502</v>
      </c>
      <c r="B104" s="356">
        <f>Piloto!G174</f>
        <v>165.39000000000001</v>
      </c>
      <c r="C104" s="257">
        <v>161.30000000000001</v>
      </c>
      <c r="D104" s="257">
        <v>0</v>
      </c>
      <c r="E104" s="258" t="s">
        <v>240</v>
      </c>
      <c r="F104" s="258" t="s">
        <v>172</v>
      </c>
      <c r="G104" s="258" t="s">
        <v>149</v>
      </c>
      <c r="H104" s="353">
        <v>4.09</v>
      </c>
      <c r="I104" s="353">
        <v>0</v>
      </c>
      <c r="J104" s="353">
        <v>4.09</v>
      </c>
      <c r="K104" s="258"/>
      <c r="L104" s="353">
        <v>0</v>
      </c>
      <c r="M104" s="351">
        <f t="shared" si="16"/>
        <v>9599.0567748957001</v>
      </c>
      <c r="N104" s="351">
        <f>VLOOKUP(A104,Piloto!$B$89:$G$251,5,FALSE)</f>
        <v>1587588</v>
      </c>
      <c r="O104" s="256">
        <f t="shared" si="17"/>
        <v>79379.400000000009</v>
      </c>
      <c r="P104" s="256">
        <f t="shared" si="18"/>
        <v>79379.400000000009</v>
      </c>
      <c r="Q104" s="256">
        <f t="shared" si="19"/>
        <v>79379.400000000009</v>
      </c>
      <c r="R104" s="256">
        <f t="shared" si="20"/>
        <v>0</v>
      </c>
      <c r="S104" s="256">
        <f t="shared" si="21"/>
        <v>0</v>
      </c>
      <c r="T104" s="256">
        <f t="shared" si="22"/>
        <v>476276.4</v>
      </c>
      <c r="U104" s="256"/>
      <c r="V104" s="259">
        <f t="shared" si="23"/>
        <v>1111311.5999999999</v>
      </c>
      <c r="W104" s="268"/>
      <c r="X104" s="256" t="e">
        <f>ROUND(#REF!*Y$18,0)*$Y$15</f>
        <v>#REF!</v>
      </c>
      <c r="Y104" s="256" t="e">
        <f>PMT((1+Piloto!#REF!)^(IF($Y$14="Semestrais",6,IF($Y$14="Anuais",12,1)))-1,$Y$15,-X104)</f>
        <v>#REF!</v>
      </c>
      <c r="Z104" s="256" t="e">
        <f>ROUND(#REF!*AA$18,0)*$AA$15</f>
        <v>#REF!</v>
      </c>
      <c r="AA104" s="256" t="e">
        <f>PMT((1+Piloto!#REF!)^(IF($AA$14="Semestrais",6,IF($AA$14="Anuais",12,1)))-1,$AA$15,-Z104)</f>
        <v>#REF!</v>
      </c>
      <c r="AB104" s="255"/>
      <c r="AC104" s="49" t="str">
        <f>VLOOKUP(A104,Piloto!B174:I363,4,FALSE)</f>
        <v>Contrato</v>
      </c>
      <c r="AF104" s="357"/>
      <c r="AG104" s="357"/>
      <c r="AH104" s="357"/>
      <c r="AI104" s="282"/>
    </row>
    <row r="105" spans="1:35" ht="24" hidden="1">
      <c r="A105" s="260">
        <f>Piloto!B175</f>
        <v>2503</v>
      </c>
      <c r="B105" s="356">
        <f>Piloto!G175</f>
        <v>137.58000000000001</v>
      </c>
      <c r="C105" s="257">
        <v>133.49</v>
      </c>
      <c r="D105" s="257">
        <v>0</v>
      </c>
      <c r="E105" s="258" t="s">
        <v>241</v>
      </c>
      <c r="F105" s="258" t="s">
        <v>167</v>
      </c>
      <c r="G105" s="258" t="s">
        <v>149</v>
      </c>
      <c r="H105" s="353">
        <v>4.09</v>
      </c>
      <c r="I105" s="353">
        <v>0</v>
      </c>
      <c r="J105" s="353">
        <v>4.09</v>
      </c>
      <c r="K105" s="353"/>
      <c r="L105" s="353">
        <v>0</v>
      </c>
      <c r="M105" s="351">
        <f t="shared" si="16"/>
        <v>9285.3757813635693</v>
      </c>
      <c r="N105" s="351">
        <f>VLOOKUP(A105,Piloto!$B$89:$G$251,5,FALSE)</f>
        <v>1277482</v>
      </c>
      <c r="O105" s="256">
        <f t="shared" si="17"/>
        <v>63874.100000000006</v>
      </c>
      <c r="P105" s="256">
        <f t="shared" si="18"/>
        <v>63874.100000000006</v>
      </c>
      <c r="Q105" s="256">
        <f t="shared" si="19"/>
        <v>63874.100000000006</v>
      </c>
      <c r="R105" s="256">
        <f t="shared" si="20"/>
        <v>0</v>
      </c>
      <c r="S105" s="256">
        <f t="shared" si="21"/>
        <v>0</v>
      </c>
      <c r="T105" s="256">
        <f t="shared" si="22"/>
        <v>383244.60000000003</v>
      </c>
      <c r="U105" s="256"/>
      <c r="V105" s="259">
        <f t="shared" si="23"/>
        <v>894237.39999999991</v>
      </c>
      <c r="W105" s="268"/>
      <c r="X105" s="256" t="e">
        <f>ROUND(#REF!*Y$18,0)*$Y$15</f>
        <v>#REF!</v>
      </c>
      <c r="Y105" s="256" t="e">
        <f>PMT((1+Piloto!#REF!)^(IF($Y$14="Semestrais",6,IF($Y$14="Anuais",12,1)))-1,$Y$15,-X105)</f>
        <v>#REF!</v>
      </c>
      <c r="Z105" s="256" t="e">
        <f>ROUND(#REF!*AA$18,0)*$AA$15</f>
        <v>#REF!</v>
      </c>
      <c r="AA105" s="256" t="e">
        <f>PMT((1+Piloto!#REF!)^(IF($AA$14="Semestrais",6,IF($AA$14="Anuais",12,1)))-1,$AA$15,-Z105)</f>
        <v>#REF!</v>
      </c>
      <c r="AB105" s="255"/>
      <c r="AC105" s="49" t="str">
        <f>VLOOKUP(A105,Piloto!B175:I364,4,FALSE)</f>
        <v>Contrato</v>
      </c>
      <c r="AF105" s="357"/>
      <c r="AG105" s="357"/>
      <c r="AH105" s="357"/>
      <c r="AI105" s="282"/>
    </row>
    <row r="106" spans="1:35" ht="24" hidden="1">
      <c r="A106" s="260">
        <f>Piloto!B176</f>
        <v>2504</v>
      </c>
      <c r="B106" s="356">
        <f>Piloto!G176</f>
        <v>137.58000000000001</v>
      </c>
      <c r="C106" s="257">
        <v>133.49</v>
      </c>
      <c r="D106" s="257">
        <v>0</v>
      </c>
      <c r="E106" s="258" t="s">
        <v>242</v>
      </c>
      <c r="F106" s="258" t="s">
        <v>167</v>
      </c>
      <c r="G106" s="258" t="s">
        <v>149</v>
      </c>
      <c r="H106" s="353">
        <v>4.09</v>
      </c>
      <c r="I106" s="353">
        <v>0</v>
      </c>
      <c r="J106" s="353">
        <v>4.09</v>
      </c>
      <c r="K106" s="353"/>
      <c r="L106" s="353">
        <v>0</v>
      </c>
      <c r="M106" s="351">
        <f t="shared" si="16"/>
        <v>9498.1828754179369</v>
      </c>
      <c r="N106" s="351">
        <f>VLOOKUP(A106,Piloto!$B$89:$G$251,5,FALSE)</f>
        <v>1306760</v>
      </c>
      <c r="O106" s="256">
        <f t="shared" si="17"/>
        <v>65338</v>
      </c>
      <c r="P106" s="256">
        <f t="shared" si="18"/>
        <v>65338</v>
      </c>
      <c r="Q106" s="256">
        <f t="shared" si="19"/>
        <v>65338</v>
      </c>
      <c r="R106" s="256">
        <f t="shared" si="20"/>
        <v>0</v>
      </c>
      <c r="S106" s="256">
        <f t="shared" si="21"/>
        <v>0</v>
      </c>
      <c r="T106" s="256">
        <f t="shared" si="22"/>
        <v>392028</v>
      </c>
      <c r="U106" s="256"/>
      <c r="V106" s="259">
        <f t="shared" si="23"/>
        <v>914732</v>
      </c>
      <c r="W106" s="268"/>
      <c r="X106" s="256" t="e">
        <f>ROUND(#REF!*Y$18,0)*$Y$15</f>
        <v>#REF!</v>
      </c>
      <c r="Y106" s="256" t="e">
        <f>PMT((1+Piloto!#REF!)^(IF($Y$14="Semestrais",6,IF($Y$14="Anuais",12,1)))-1,$Y$15,-X106)</f>
        <v>#REF!</v>
      </c>
      <c r="Z106" s="256" t="e">
        <f>ROUND(#REF!*AA$18,0)*$AA$15</f>
        <v>#REF!</v>
      </c>
      <c r="AA106" s="256" t="e">
        <f>PMT((1+Piloto!#REF!)^(IF($AA$14="Semestrais",6,IF($AA$14="Anuais",12,1)))-1,$AA$15,-Z106)</f>
        <v>#REF!</v>
      </c>
      <c r="AB106" s="255"/>
      <c r="AC106" s="49" t="str">
        <f>VLOOKUP(A106,Piloto!B176:I365,4,FALSE)</f>
        <v>Contrato</v>
      </c>
      <c r="AF106" s="357"/>
      <c r="AG106" s="357"/>
      <c r="AH106" s="357"/>
      <c r="AI106" s="282"/>
    </row>
    <row r="107" spans="1:35" ht="24" hidden="1">
      <c r="A107" s="260">
        <f>Piloto!B177</f>
        <v>2601</v>
      </c>
      <c r="B107" s="356">
        <f>Piloto!G177</f>
        <v>188.92000000000002</v>
      </c>
      <c r="C107" s="257">
        <v>184.83</v>
      </c>
      <c r="D107" s="257">
        <v>0</v>
      </c>
      <c r="E107" s="258" t="s">
        <v>243</v>
      </c>
      <c r="F107" s="258" t="s">
        <v>167</v>
      </c>
      <c r="G107" s="258" t="s">
        <v>149</v>
      </c>
      <c r="H107" s="353">
        <v>4.09</v>
      </c>
      <c r="I107" s="353">
        <v>0</v>
      </c>
      <c r="J107" s="353">
        <v>4.09</v>
      </c>
      <c r="K107" s="353"/>
      <c r="L107" s="353">
        <v>0</v>
      </c>
      <c r="M107" s="351">
        <f t="shared" si="16"/>
        <v>9458.5856447173392</v>
      </c>
      <c r="N107" s="351">
        <f>VLOOKUP(A107,Piloto!$B$89:$G$251,5,FALSE)</f>
        <v>1786916</v>
      </c>
      <c r="O107" s="256">
        <f t="shared" si="17"/>
        <v>89345.8</v>
      </c>
      <c r="P107" s="256">
        <f t="shared" si="18"/>
        <v>89345.8</v>
      </c>
      <c r="Q107" s="256">
        <f t="shared" si="19"/>
        <v>89345.8</v>
      </c>
      <c r="R107" s="256">
        <f t="shared" si="20"/>
        <v>0</v>
      </c>
      <c r="S107" s="256">
        <f t="shared" si="21"/>
        <v>0</v>
      </c>
      <c r="T107" s="256">
        <f t="shared" si="22"/>
        <v>536074.80000000005</v>
      </c>
      <c r="U107" s="256"/>
      <c r="V107" s="259">
        <f t="shared" si="23"/>
        <v>1250841.2</v>
      </c>
      <c r="W107" s="268"/>
      <c r="X107" s="256" t="e">
        <f>ROUND(#REF!*Y$18,0)*$Y$15</f>
        <v>#REF!</v>
      </c>
      <c r="Y107" s="256" t="e">
        <f>PMT((1+Piloto!#REF!)^(IF($Y$14="Semestrais",6,IF($Y$14="Anuais",12,1)))-1,$Y$15,-X107)</f>
        <v>#REF!</v>
      </c>
      <c r="Z107" s="256" t="e">
        <f>ROUND(#REF!*AA$18,0)*$AA$15</f>
        <v>#REF!</v>
      </c>
      <c r="AA107" s="256" t="e">
        <f>PMT((1+Piloto!#REF!)^(IF($AA$14="Semestrais",6,IF($AA$14="Anuais",12,1)))-1,$AA$15,-Z107)</f>
        <v>#REF!</v>
      </c>
      <c r="AB107" s="255"/>
      <c r="AC107" s="49" t="str">
        <f>VLOOKUP(A107,Piloto!B177:I366,4,FALSE)</f>
        <v>Contrato</v>
      </c>
      <c r="AF107" s="357"/>
      <c r="AG107" s="357"/>
      <c r="AH107" s="357"/>
      <c r="AI107" s="282"/>
    </row>
    <row r="108" spans="1:35" ht="24" hidden="1">
      <c r="A108" s="260">
        <f>Piloto!B178</f>
        <v>2602</v>
      </c>
      <c r="B108" s="400">
        <f>Piloto!G178</f>
        <v>165.39</v>
      </c>
      <c r="C108" s="399">
        <v>161.38999999999999</v>
      </c>
      <c r="D108" s="257">
        <v>0</v>
      </c>
      <c r="E108" s="258" t="s">
        <v>244</v>
      </c>
      <c r="F108" s="258" t="s">
        <v>172</v>
      </c>
      <c r="G108" s="258" t="s">
        <v>149</v>
      </c>
      <c r="H108" s="353">
        <v>4.09</v>
      </c>
      <c r="I108" s="353">
        <v>0</v>
      </c>
      <c r="J108" s="353">
        <v>4.09</v>
      </c>
      <c r="K108" s="258">
        <v>22</v>
      </c>
      <c r="L108" s="353">
        <v>4.7300000000000004</v>
      </c>
      <c r="M108" s="351">
        <f t="shared" si="16"/>
        <v>9599.0567748957019</v>
      </c>
      <c r="N108" s="351">
        <f>VLOOKUP(A108,Piloto!$B$89:$G$251,5,FALSE)</f>
        <v>1587588</v>
      </c>
      <c r="O108" s="256">
        <f t="shared" si="17"/>
        <v>79379.400000000009</v>
      </c>
      <c r="P108" s="256">
        <f t="shared" si="18"/>
        <v>79379.400000000009</v>
      </c>
      <c r="Q108" s="256">
        <f t="shared" si="19"/>
        <v>79379.400000000009</v>
      </c>
      <c r="R108" s="256">
        <f t="shared" si="20"/>
        <v>0</v>
      </c>
      <c r="S108" s="256">
        <f t="shared" si="21"/>
        <v>0</v>
      </c>
      <c r="T108" s="256">
        <f t="shared" si="22"/>
        <v>476276.4</v>
      </c>
      <c r="U108" s="256"/>
      <c r="V108" s="259">
        <f t="shared" si="23"/>
        <v>1111311.5999999999</v>
      </c>
      <c r="W108" s="268"/>
      <c r="X108" s="256" t="e">
        <f>ROUND(#REF!*Y$18,0)*$Y$15</f>
        <v>#REF!</v>
      </c>
      <c r="Y108" s="256" t="e">
        <f>PMT((1+Piloto!#REF!)^(IF($Y$14="Semestrais",6,IF($Y$14="Anuais",12,1)))-1,$Y$15,-X108)</f>
        <v>#REF!</v>
      </c>
      <c r="Z108" s="256" t="e">
        <f>ROUND(#REF!*AA$18,0)*$AA$15</f>
        <v>#REF!</v>
      </c>
      <c r="AA108" s="256" t="e">
        <f>PMT((1+Piloto!#REF!)^(IF($AA$14="Semestrais",6,IF($AA$14="Anuais",12,1)))-1,$AA$15,-Z108)</f>
        <v>#REF!</v>
      </c>
      <c r="AB108" s="255"/>
      <c r="AC108" s="49" t="str">
        <f>VLOOKUP(A108,Piloto!B178:I367,4,FALSE)</f>
        <v>Contrato</v>
      </c>
      <c r="AF108" s="357"/>
      <c r="AG108" s="357"/>
      <c r="AH108" s="357"/>
      <c r="AI108" s="282"/>
    </row>
    <row r="109" spans="1:35" ht="24">
      <c r="A109" s="260">
        <f>Piloto!B179</f>
        <v>2603</v>
      </c>
      <c r="B109" s="422">
        <f>Piloto!G179</f>
        <v>137.58000000000001</v>
      </c>
      <c r="C109" s="423">
        <v>133.49</v>
      </c>
      <c r="D109" s="423">
        <v>0</v>
      </c>
      <c r="E109" s="258" t="s">
        <v>245</v>
      </c>
      <c r="F109" s="258" t="s">
        <v>167</v>
      </c>
      <c r="G109" s="258" t="s">
        <v>149</v>
      </c>
      <c r="H109" s="353">
        <v>4.09</v>
      </c>
      <c r="I109" s="353">
        <v>0</v>
      </c>
      <c r="J109" s="353">
        <v>4.09</v>
      </c>
      <c r="K109" s="353"/>
      <c r="L109" s="353">
        <v>0</v>
      </c>
      <c r="M109" s="351">
        <f t="shared" si="16"/>
        <v>9285.3757813635693</v>
      </c>
      <c r="N109" s="351">
        <f>VLOOKUP(A109,Piloto!$B$89:$G$251,5,FALSE)</f>
        <v>1277482</v>
      </c>
      <c r="O109" s="256">
        <f t="shared" si="17"/>
        <v>63874.100000000006</v>
      </c>
      <c r="P109" s="256">
        <f t="shared" si="18"/>
        <v>63874.100000000006</v>
      </c>
      <c r="Q109" s="256">
        <f t="shared" si="19"/>
        <v>63874.100000000006</v>
      </c>
      <c r="R109" s="256">
        <f t="shared" si="20"/>
        <v>0</v>
      </c>
      <c r="S109" s="256">
        <f t="shared" si="21"/>
        <v>0</v>
      </c>
      <c r="T109" s="256">
        <f t="shared" si="22"/>
        <v>383244.60000000003</v>
      </c>
      <c r="U109" s="256"/>
      <c r="V109" s="259">
        <f t="shared" si="23"/>
        <v>894237.39999999991</v>
      </c>
      <c r="W109" s="268"/>
      <c r="X109" s="256" t="e">
        <f>ROUND(#REF!*Y$18,0)*$Y$15</f>
        <v>#REF!</v>
      </c>
      <c r="Y109" s="256" t="e">
        <f>PMT((1+Piloto!#REF!)^(IF($Y$14="Semestrais",6,IF($Y$14="Anuais",12,1)))-1,$Y$15,-X109)</f>
        <v>#REF!</v>
      </c>
      <c r="Z109" s="256" t="e">
        <f>ROUND(#REF!*AA$18,0)*$AA$15</f>
        <v>#REF!</v>
      </c>
      <c r="AA109" s="256" t="e">
        <f>PMT((1+Piloto!#REF!)^(IF($AA$14="Semestrais",6,IF($AA$14="Anuais",12,1)))-1,$AA$15,-Z109)</f>
        <v>#REF!</v>
      </c>
      <c r="AB109" s="255"/>
      <c r="AC109" s="49" t="str">
        <f>VLOOKUP(A109,Piloto!B179:I368,4,FALSE)</f>
        <v>Disponivel</v>
      </c>
      <c r="AF109" s="357"/>
      <c r="AG109" s="357"/>
      <c r="AH109" s="357"/>
      <c r="AI109" s="282"/>
    </row>
    <row r="110" spans="1:35" ht="24" hidden="1">
      <c r="A110" s="260">
        <f>Piloto!B180</f>
        <v>2604</v>
      </c>
      <c r="B110" s="356">
        <f>Piloto!G180</f>
        <v>141.88</v>
      </c>
      <c r="C110" s="257">
        <v>133.49</v>
      </c>
      <c r="D110" s="257">
        <v>0</v>
      </c>
      <c r="E110" s="258" t="s">
        <v>246</v>
      </c>
      <c r="F110" s="258" t="s">
        <v>158</v>
      </c>
      <c r="G110" s="258">
        <v>27</v>
      </c>
      <c r="H110" s="353">
        <v>4.09</v>
      </c>
      <c r="I110" s="353">
        <v>4.3</v>
      </c>
      <c r="J110" s="353">
        <v>8.39</v>
      </c>
      <c r="K110" s="353"/>
      <c r="L110" s="353">
        <v>0</v>
      </c>
      <c r="M110" s="351">
        <f t="shared" si="16"/>
        <v>9498.1815618832825</v>
      </c>
      <c r="N110" s="351">
        <f>VLOOKUP(A110,Piloto!$B$89:$G$251,5,FALSE)</f>
        <v>1347602</v>
      </c>
      <c r="O110" s="256">
        <f t="shared" si="17"/>
        <v>67380.100000000006</v>
      </c>
      <c r="P110" s="256">
        <f t="shared" si="18"/>
        <v>67380.100000000006</v>
      </c>
      <c r="Q110" s="256">
        <f t="shared" si="19"/>
        <v>67380.100000000006</v>
      </c>
      <c r="R110" s="256">
        <f t="shared" si="20"/>
        <v>0</v>
      </c>
      <c r="S110" s="256">
        <f t="shared" si="21"/>
        <v>0</v>
      </c>
      <c r="T110" s="256">
        <f t="shared" si="22"/>
        <v>404280.60000000003</v>
      </c>
      <c r="U110" s="256"/>
      <c r="V110" s="259">
        <f t="shared" si="23"/>
        <v>943321.39999999991</v>
      </c>
      <c r="W110" s="268"/>
      <c r="X110" s="256" t="e">
        <f>ROUND(#REF!*Y$18,0)*$Y$15</f>
        <v>#REF!</v>
      </c>
      <c r="Y110" s="256" t="e">
        <f>PMT((1+Piloto!#REF!)^(IF($Y$14="Semestrais",6,IF($Y$14="Anuais",12,1)))-1,$Y$15,-X110)</f>
        <v>#REF!</v>
      </c>
      <c r="Z110" s="256" t="e">
        <f>ROUND(#REF!*AA$18,0)*$AA$15</f>
        <v>#REF!</v>
      </c>
      <c r="AA110" s="256" t="e">
        <f>PMT((1+Piloto!#REF!)^(IF($AA$14="Semestrais",6,IF($AA$14="Anuais",12,1)))-1,$AA$15,-Z110)</f>
        <v>#REF!</v>
      </c>
      <c r="AB110" s="255"/>
      <c r="AC110" s="49" t="str">
        <f>VLOOKUP(A110,Piloto!B180:I369,4,FALSE)</f>
        <v>Contrato</v>
      </c>
      <c r="AF110" s="357"/>
      <c r="AG110" s="357"/>
      <c r="AH110" s="357"/>
      <c r="AI110" s="282"/>
    </row>
    <row r="111" spans="1:35" ht="24" hidden="1">
      <c r="A111" s="260">
        <f>Piloto!B181</f>
        <v>2701</v>
      </c>
      <c r="B111" s="356">
        <f>Piloto!G181</f>
        <v>188.92000000000002</v>
      </c>
      <c r="C111" s="257">
        <v>184.83</v>
      </c>
      <c r="D111" s="257">
        <v>0</v>
      </c>
      <c r="E111" s="258" t="s">
        <v>247</v>
      </c>
      <c r="F111" s="258" t="s">
        <v>248</v>
      </c>
      <c r="G111" s="258" t="s">
        <v>149</v>
      </c>
      <c r="H111" s="353">
        <v>4.09</v>
      </c>
      <c r="I111" s="353">
        <v>0</v>
      </c>
      <c r="J111" s="353">
        <v>4.09</v>
      </c>
      <c r="K111" s="353"/>
      <c r="L111" s="353">
        <v>0</v>
      </c>
      <c r="M111" s="351">
        <f t="shared" si="16"/>
        <v>9458.5856447173392</v>
      </c>
      <c r="N111" s="351">
        <f>VLOOKUP(A111,Piloto!$B$89:$G$251,5,FALSE)</f>
        <v>1786916</v>
      </c>
      <c r="O111" s="256">
        <f t="shared" si="17"/>
        <v>89345.8</v>
      </c>
      <c r="P111" s="256">
        <f t="shared" si="18"/>
        <v>89345.8</v>
      </c>
      <c r="Q111" s="256">
        <f t="shared" si="19"/>
        <v>89345.8</v>
      </c>
      <c r="R111" s="256">
        <f t="shared" si="20"/>
        <v>0</v>
      </c>
      <c r="S111" s="256">
        <f t="shared" si="21"/>
        <v>0</v>
      </c>
      <c r="T111" s="256">
        <f t="shared" si="22"/>
        <v>536074.80000000005</v>
      </c>
      <c r="U111" s="256"/>
      <c r="V111" s="259">
        <f t="shared" si="23"/>
        <v>1250841.2</v>
      </c>
      <c r="W111" s="268"/>
      <c r="X111" s="256" t="e">
        <f>ROUND(#REF!*Y$18,0)*$Y$15</f>
        <v>#REF!</v>
      </c>
      <c r="Y111" s="256" t="e">
        <f>PMT((1+Piloto!#REF!)^(IF($Y$14="Semestrais",6,IF($Y$14="Anuais",12,1)))-1,$Y$15,-X111)</f>
        <v>#REF!</v>
      </c>
      <c r="Z111" s="256" t="e">
        <f>ROUND(#REF!*AA$18,0)*$AA$15</f>
        <v>#REF!</v>
      </c>
      <c r="AA111" s="256" t="e">
        <f>PMT((1+Piloto!#REF!)^(IF($AA$14="Semestrais",6,IF($AA$14="Anuais",12,1)))-1,$AA$15,-Z111)</f>
        <v>#REF!</v>
      </c>
      <c r="AB111" s="255"/>
      <c r="AC111" s="49" t="str">
        <f>VLOOKUP(A111,Piloto!B181:I370,4,FALSE)</f>
        <v>Contrato</v>
      </c>
      <c r="AF111" s="357"/>
      <c r="AG111" s="357"/>
      <c r="AH111" s="357"/>
      <c r="AI111" s="282"/>
    </row>
    <row r="112" spans="1:35" ht="24" hidden="1">
      <c r="A112" s="260">
        <f>Piloto!B182</f>
        <v>2702</v>
      </c>
      <c r="B112" s="356">
        <f>Piloto!G182</f>
        <v>165.39000000000001</v>
      </c>
      <c r="C112" s="257">
        <v>161.30000000000001</v>
      </c>
      <c r="D112" s="257">
        <v>0</v>
      </c>
      <c r="E112" s="258" t="s">
        <v>249</v>
      </c>
      <c r="F112" s="258" t="s">
        <v>158</v>
      </c>
      <c r="G112" s="258" t="s">
        <v>149</v>
      </c>
      <c r="H112" s="353">
        <v>4.09</v>
      </c>
      <c r="I112" s="353">
        <v>0</v>
      </c>
      <c r="J112" s="353">
        <v>4.09</v>
      </c>
      <c r="K112" s="353"/>
      <c r="L112" s="353">
        <v>0</v>
      </c>
      <c r="M112" s="351">
        <f t="shared" si="16"/>
        <v>9599.0567748957001</v>
      </c>
      <c r="N112" s="351">
        <f>VLOOKUP(A112,Piloto!$B$89:$G$251,5,FALSE)</f>
        <v>1587588</v>
      </c>
      <c r="O112" s="256">
        <f t="shared" si="17"/>
        <v>79379.400000000009</v>
      </c>
      <c r="P112" s="256">
        <f t="shared" si="18"/>
        <v>79379.400000000009</v>
      </c>
      <c r="Q112" s="256">
        <f t="shared" si="19"/>
        <v>79379.400000000009</v>
      </c>
      <c r="R112" s="256">
        <f t="shared" si="20"/>
        <v>0</v>
      </c>
      <c r="S112" s="256">
        <f t="shared" si="21"/>
        <v>0</v>
      </c>
      <c r="T112" s="256">
        <f t="shared" si="22"/>
        <v>476276.4</v>
      </c>
      <c r="U112" s="256"/>
      <c r="V112" s="259">
        <f t="shared" si="23"/>
        <v>1111311.5999999999</v>
      </c>
      <c r="W112" s="268"/>
      <c r="X112" s="256" t="e">
        <f>ROUND(#REF!*Y$18,0)*$Y$15</f>
        <v>#REF!</v>
      </c>
      <c r="Y112" s="256" t="e">
        <f>PMT((1+Piloto!#REF!)^(IF($Y$14="Semestrais",6,IF($Y$14="Anuais",12,1)))-1,$Y$15,-X112)</f>
        <v>#REF!</v>
      </c>
      <c r="Z112" s="256" t="e">
        <f>ROUND(#REF!*AA$18,0)*$AA$15</f>
        <v>#REF!</v>
      </c>
      <c r="AA112" s="256" t="e">
        <f>PMT((1+Piloto!#REF!)^(IF($AA$14="Semestrais",6,IF($AA$14="Anuais",12,1)))-1,$AA$15,-Z112)</f>
        <v>#REF!</v>
      </c>
      <c r="AB112" s="255"/>
      <c r="AC112" s="49" t="str">
        <f>VLOOKUP(A112,Piloto!B182:I371,4,FALSE)</f>
        <v>Contrato</v>
      </c>
      <c r="AF112" s="357"/>
      <c r="AG112" s="357"/>
      <c r="AH112" s="357"/>
      <c r="AI112" s="282"/>
    </row>
    <row r="113" spans="1:35" ht="24">
      <c r="A113" s="260">
        <f>Piloto!B183</f>
        <v>2703</v>
      </c>
      <c r="B113" s="356">
        <f>Piloto!G183</f>
        <v>141.63000000000002</v>
      </c>
      <c r="C113" s="257">
        <v>133.49</v>
      </c>
      <c r="D113" s="257">
        <v>0</v>
      </c>
      <c r="E113" s="258" t="s">
        <v>250</v>
      </c>
      <c r="F113" s="258" t="s">
        <v>158</v>
      </c>
      <c r="G113" s="258" t="s">
        <v>149</v>
      </c>
      <c r="H113" s="353">
        <v>4.09</v>
      </c>
      <c r="I113" s="353">
        <v>0</v>
      </c>
      <c r="J113" s="353">
        <v>4.09</v>
      </c>
      <c r="K113" s="258">
        <v>19</v>
      </c>
      <c r="L113" s="353">
        <v>4.05</v>
      </c>
      <c r="M113" s="351">
        <f t="shared" si="16"/>
        <v>9285.3703311445297</v>
      </c>
      <c r="N113" s="351">
        <f>VLOOKUP(A113,Piloto!$B$89:$G$251,5,FALSE)</f>
        <v>1315087</v>
      </c>
      <c r="O113" s="256">
        <f t="shared" si="17"/>
        <v>65754.350000000006</v>
      </c>
      <c r="P113" s="256">
        <f t="shared" si="18"/>
        <v>65754.350000000006</v>
      </c>
      <c r="Q113" s="256">
        <f t="shared" si="19"/>
        <v>65754.350000000006</v>
      </c>
      <c r="R113" s="256">
        <f t="shared" si="20"/>
        <v>0</v>
      </c>
      <c r="S113" s="256">
        <f t="shared" si="21"/>
        <v>0</v>
      </c>
      <c r="T113" s="256">
        <f t="shared" si="22"/>
        <v>394526.10000000003</v>
      </c>
      <c r="U113" s="256"/>
      <c r="V113" s="259">
        <f t="shared" si="23"/>
        <v>920560.89999999991</v>
      </c>
      <c r="W113" s="268"/>
      <c r="X113" s="256" t="e">
        <f>ROUND(#REF!*Y$18,0)*$Y$15</f>
        <v>#REF!</v>
      </c>
      <c r="Y113" s="256" t="e">
        <f>PMT((1+Piloto!#REF!)^(IF($Y$14="Semestrais",6,IF($Y$14="Anuais",12,1)))-1,$Y$15,-X113)</f>
        <v>#REF!</v>
      </c>
      <c r="Z113" s="256" t="e">
        <f>ROUND(#REF!*AA$18,0)*$AA$15</f>
        <v>#REF!</v>
      </c>
      <c r="AA113" s="256" t="e">
        <f>PMT((1+Piloto!#REF!)^(IF($AA$14="Semestrais",6,IF($AA$14="Anuais",12,1)))-1,$AA$15,-Z113)</f>
        <v>#REF!</v>
      </c>
      <c r="AB113" s="255"/>
      <c r="AC113" s="49" t="str">
        <f>VLOOKUP(A113,Piloto!B183:I372,4,FALSE)</f>
        <v>Disponivel</v>
      </c>
      <c r="AF113" s="357"/>
      <c r="AG113" s="357"/>
      <c r="AH113" s="357"/>
      <c r="AI113" s="282"/>
    </row>
    <row r="114" spans="1:35" ht="24" hidden="1">
      <c r="A114" s="260">
        <f>Piloto!B184</f>
        <v>2704</v>
      </c>
      <c r="B114" s="356">
        <f>Piloto!G184</f>
        <v>137.58000000000001</v>
      </c>
      <c r="C114" s="257">
        <v>133.49</v>
      </c>
      <c r="D114" s="257">
        <v>0</v>
      </c>
      <c r="E114" s="258" t="s">
        <v>251</v>
      </c>
      <c r="F114" s="258" t="s">
        <v>148</v>
      </c>
      <c r="G114" s="258" t="s">
        <v>149</v>
      </c>
      <c r="H114" s="353">
        <v>4.09</v>
      </c>
      <c r="I114" s="353">
        <v>0</v>
      </c>
      <c r="J114" s="353">
        <v>4.09</v>
      </c>
      <c r="K114" s="353"/>
      <c r="L114" s="353">
        <v>0</v>
      </c>
      <c r="M114" s="351">
        <f t="shared" si="16"/>
        <v>9498.1828754179369</v>
      </c>
      <c r="N114" s="351">
        <f>VLOOKUP(A114,Piloto!$B$89:$G$251,5,FALSE)</f>
        <v>1306760</v>
      </c>
      <c r="O114" s="256">
        <f t="shared" si="17"/>
        <v>65338</v>
      </c>
      <c r="P114" s="256">
        <f t="shared" si="18"/>
        <v>65338</v>
      </c>
      <c r="Q114" s="256">
        <f t="shared" si="19"/>
        <v>65338</v>
      </c>
      <c r="R114" s="256">
        <f t="shared" si="20"/>
        <v>0</v>
      </c>
      <c r="S114" s="256">
        <f t="shared" si="21"/>
        <v>0</v>
      </c>
      <c r="T114" s="256">
        <f t="shared" si="22"/>
        <v>392028</v>
      </c>
      <c r="U114" s="256"/>
      <c r="V114" s="259">
        <f t="shared" si="23"/>
        <v>914732</v>
      </c>
      <c r="W114" s="268"/>
      <c r="X114" s="256" t="e">
        <f>ROUND(#REF!*Y$18,0)*$Y$15</f>
        <v>#REF!</v>
      </c>
      <c r="Y114" s="256" t="e">
        <f>PMT((1+Piloto!#REF!)^(IF($Y$14="Semestrais",6,IF($Y$14="Anuais",12,1)))-1,$Y$15,-X114)</f>
        <v>#REF!</v>
      </c>
      <c r="Z114" s="256" t="e">
        <f>ROUND(#REF!*AA$18,0)*$AA$15</f>
        <v>#REF!</v>
      </c>
      <c r="AA114" s="256" t="e">
        <f>PMT((1+Piloto!#REF!)^(IF($AA$14="Semestrais",6,IF($AA$14="Anuais",12,1)))-1,$AA$15,-Z114)</f>
        <v>#REF!</v>
      </c>
      <c r="AB114" s="255"/>
      <c r="AC114" s="49" t="str">
        <f>VLOOKUP(A114,Piloto!B184:I373,4,FALSE)</f>
        <v>Contrato</v>
      </c>
      <c r="AF114" s="357"/>
      <c r="AG114" s="357"/>
      <c r="AH114" s="357"/>
      <c r="AI114" s="282"/>
    </row>
    <row r="115" spans="1:35" ht="24" hidden="1">
      <c r="A115" s="260">
        <f>Piloto!B185</f>
        <v>2801</v>
      </c>
      <c r="B115" s="356">
        <f>Piloto!G185</f>
        <v>188.92000000000002</v>
      </c>
      <c r="C115" s="257">
        <v>184.83</v>
      </c>
      <c r="D115" s="257">
        <v>0</v>
      </c>
      <c r="E115" s="258" t="s">
        <v>252</v>
      </c>
      <c r="F115" s="258" t="s">
        <v>248</v>
      </c>
      <c r="G115" s="258" t="s">
        <v>149</v>
      </c>
      <c r="H115" s="353">
        <v>4.09</v>
      </c>
      <c r="I115" s="353">
        <v>0</v>
      </c>
      <c r="J115" s="353">
        <v>4.09</v>
      </c>
      <c r="K115" s="353"/>
      <c r="L115" s="353">
        <v>0</v>
      </c>
      <c r="M115" s="351">
        <f t="shared" ref="M115:M146" si="24">N115/B115</f>
        <v>9458.5856447173392</v>
      </c>
      <c r="N115" s="351">
        <f>VLOOKUP(A115,Piloto!$B$89:$G$251,5,FALSE)</f>
        <v>1786916</v>
      </c>
      <c r="O115" s="256">
        <f t="shared" si="17"/>
        <v>89345.8</v>
      </c>
      <c r="P115" s="256">
        <f t="shared" si="18"/>
        <v>89345.8</v>
      </c>
      <c r="Q115" s="256">
        <f t="shared" si="19"/>
        <v>89345.8</v>
      </c>
      <c r="R115" s="256">
        <f t="shared" si="20"/>
        <v>0</v>
      </c>
      <c r="S115" s="256">
        <f t="shared" si="21"/>
        <v>0</v>
      </c>
      <c r="T115" s="256">
        <f t="shared" si="22"/>
        <v>536074.80000000005</v>
      </c>
      <c r="U115" s="256"/>
      <c r="V115" s="259">
        <f t="shared" si="23"/>
        <v>1250841.2</v>
      </c>
      <c r="W115" s="268"/>
      <c r="X115" s="256" t="e">
        <f>ROUND(#REF!*Y$18,0)*$Y$15</f>
        <v>#REF!</v>
      </c>
      <c r="Y115" s="256" t="e">
        <f>PMT((1+Piloto!#REF!)^(IF($Y$14="Semestrais",6,IF($Y$14="Anuais",12,1)))-1,$Y$15,-X115)</f>
        <v>#REF!</v>
      </c>
      <c r="Z115" s="256" t="e">
        <f>ROUND(#REF!*AA$18,0)*$AA$15</f>
        <v>#REF!</v>
      </c>
      <c r="AA115" s="256" t="e">
        <f>PMT((1+Piloto!#REF!)^(IF($AA$14="Semestrais",6,IF($AA$14="Anuais",12,1)))-1,$AA$15,-Z115)</f>
        <v>#REF!</v>
      </c>
      <c r="AB115" s="255"/>
      <c r="AC115" s="49" t="str">
        <f>VLOOKUP(A115,Piloto!B185:I374,4,FALSE)</f>
        <v>Contrato</v>
      </c>
      <c r="AF115" s="357"/>
      <c r="AG115" s="357"/>
      <c r="AH115" s="357"/>
      <c r="AI115" s="282"/>
    </row>
    <row r="116" spans="1:35" ht="24" hidden="1">
      <c r="A116" s="260">
        <f>Piloto!B186</f>
        <v>2802</v>
      </c>
      <c r="B116" s="356">
        <f>Piloto!G186</f>
        <v>165.39000000000001</v>
      </c>
      <c r="C116" s="257">
        <v>161.30000000000001</v>
      </c>
      <c r="D116" s="257">
        <v>0</v>
      </c>
      <c r="E116" s="258" t="s">
        <v>253</v>
      </c>
      <c r="F116" s="258" t="s">
        <v>158</v>
      </c>
      <c r="G116" s="258" t="s">
        <v>149</v>
      </c>
      <c r="H116" s="353">
        <v>4.09</v>
      </c>
      <c r="I116" s="353">
        <v>0</v>
      </c>
      <c r="J116" s="353">
        <v>4.09</v>
      </c>
      <c r="K116" s="353"/>
      <c r="L116" s="353">
        <v>0</v>
      </c>
      <c r="M116" s="351">
        <f t="shared" si="24"/>
        <v>9599.0567748957001</v>
      </c>
      <c r="N116" s="351">
        <f>VLOOKUP(A116,Piloto!$B$89:$G$251,5,FALSE)</f>
        <v>1587588</v>
      </c>
      <c r="O116" s="256">
        <f t="shared" si="17"/>
        <v>79379.400000000009</v>
      </c>
      <c r="P116" s="256">
        <f t="shared" si="18"/>
        <v>79379.400000000009</v>
      </c>
      <c r="Q116" s="256">
        <f t="shared" si="19"/>
        <v>79379.400000000009</v>
      </c>
      <c r="R116" s="256">
        <f t="shared" si="20"/>
        <v>0</v>
      </c>
      <c r="S116" s="256">
        <f t="shared" si="21"/>
        <v>0</v>
      </c>
      <c r="T116" s="256">
        <f t="shared" si="22"/>
        <v>476276.4</v>
      </c>
      <c r="U116" s="256"/>
      <c r="V116" s="259">
        <f t="shared" si="23"/>
        <v>1111311.5999999999</v>
      </c>
      <c r="W116" s="268"/>
      <c r="X116" s="256" t="e">
        <f>ROUND(#REF!*Y$18,0)*$Y$15</f>
        <v>#REF!</v>
      </c>
      <c r="Y116" s="256" t="e">
        <f>PMT((1+Piloto!#REF!)^(IF($Y$14="Semestrais",6,IF($Y$14="Anuais",12,1)))-1,$Y$15,-X116)</f>
        <v>#REF!</v>
      </c>
      <c r="Z116" s="256" t="e">
        <f>ROUND(#REF!*AA$18,0)*$AA$15</f>
        <v>#REF!</v>
      </c>
      <c r="AA116" s="256" t="e">
        <f>PMT((1+Piloto!#REF!)^(IF($AA$14="Semestrais",6,IF($AA$14="Anuais",12,1)))-1,$AA$15,-Z116)</f>
        <v>#REF!</v>
      </c>
      <c r="AB116" s="255"/>
      <c r="AC116" s="49" t="str">
        <f>VLOOKUP(A116,Piloto!B186:I375,4,FALSE)</f>
        <v>Contrato</v>
      </c>
      <c r="AF116" s="357"/>
      <c r="AG116" s="357"/>
      <c r="AH116" s="357"/>
      <c r="AI116" s="282"/>
    </row>
    <row r="117" spans="1:35" ht="24" hidden="1">
      <c r="A117" s="260">
        <f>Piloto!B187</f>
        <v>2803</v>
      </c>
      <c r="B117" s="356">
        <f>Piloto!G187</f>
        <v>137.58000000000001</v>
      </c>
      <c r="C117" s="257">
        <v>133.49</v>
      </c>
      <c r="D117" s="257">
        <v>0</v>
      </c>
      <c r="E117" s="258" t="s">
        <v>254</v>
      </c>
      <c r="F117" s="258" t="s">
        <v>172</v>
      </c>
      <c r="G117" s="258" t="s">
        <v>149</v>
      </c>
      <c r="H117" s="353">
        <v>4.09</v>
      </c>
      <c r="I117" s="353">
        <v>0</v>
      </c>
      <c r="J117" s="353">
        <v>4.09</v>
      </c>
      <c r="K117" s="258"/>
      <c r="L117" s="353">
        <v>0</v>
      </c>
      <c r="M117" s="351">
        <f t="shared" si="24"/>
        <v>9285.3757813635693</v>
      </c>
      <c r="N117" s="351">
        <f>VLOOKUP(A117,Piloto!$B$89:$G$251,5,FALSE)</f>
        <v>1277482</v>
      </c>
      <c r="O117" s="256">
        <f t="shared" si="17"/>
        <v>63874.100000000006</v>
      </c>
      <c r="P117" s="256">
        <f t="shared" si="18"/>
        <v>63874.100000000006</v>
      </c>
      <c r="Q117" s="256">
        <f t="shared" si="19"/>
        <v>63874.100000000006</v>
      </c>
      <c r="R117" s="256">
        <f t="shared" si="20"/>
        <v>0</v>
      </c>
      <c r="S117" s="256">
        <f t="shared" si="21"/>
        <v>0</v>
      </c>
      <c r="T117" s="256">
        <f t="shared" si="22"/>
        <v>383244.60000000003</v>
      </c>
      <c r="U117" s="256"/>
      <c r="V117" s="259">
        <f t="shared" si="23"/>
        <v>894237.39999999991</v>
      </c>
      <c r="W117" s="268"/>
      <c r="X117" s="256" t="e">
        <f>ROUND(#REF!*Y$18,0)*$Y$15</f>
        <v>#REF!</v>
      </c>
      <c r="Y117" s="256" t="e">
        <f>PMT((1+Piloto!#REF!)^(IF($Y$14="Semestrais",6,IF($Y$14="Anuais",12,1)))-1,$Y$15,-X117)</f>
        <v>#REF!</v>
      </c>
      <c r="Z117" s="256" t="e">
        <f>ROUND(#REF!*AA$18,0)*$AA$15</f>
        <v>#REF!</v>
      </c>
      <c r="AA117" s="256" t="e">
        <f>PMT((1+Piloto!#REF!)^(IF($AA$14="Semestrais",6,IF($AA$14="Anuais",12,1)))-1,$AA$15,-Z117)</f>
        <v>#REF!</v>
      </c>
      <c r="AB117" s="255"/>
      <c r="AC117" s="49" t="str">
        <f>VLOOKUP(A117,Piloto!B187:I376,4,FALSE)</f>
        <v>Contrato</v>
      </c>
      <c r="AF117" s="357"/>
      <c r="AG117" s="357"/>
      <c r="AH117" s="357"/>
      <c r="AI117" s="282"/>
    </row>
    <row r="118" spans="1:35" ht="24" hidden="1">
      <c r="A118" s="260">
        <f>Piloto!B188</f>
        <v>2804</v>
      </c>
      <c r="B118" s="356">
        <f>Piloto!G188</f>
        <v>137.58000000000001</v>
      </c>
      <c r="C118" s="257">
        <v>133.49</v>
      </c>
      <c r="D118" s="257">
        <v>0</v>
      </c>
      <c r="E118" s="258" t="s">
        <v>255</v>
      </c>
      <c r="F118" s="258" t="s">
        <v>172</v>
      </c>
      <c r="G118" s="258" t="s">
        <v>149</v>
      </c>
      <c r="H118" s="353">
        <v>4.09</v>
      </c>
      <c r="I118" s="353">
        <v>0</v>
      </c>
      <c r="J118" s="353">
        <v>4.09</v>
      </c>
      <c r="K118" s="353"/>
      <c r="L118" s="353">
        <v>0</v>
      </c>
      <c r="M118" s="351">
        <f t="shared" si="24"/>
        <v>9498.1828754179369</v>
      </c>
      <c r="N118" s="351">
        <f>VLOOKUP(A118,Piloto!$B$89:$G$251,5,FALSE)</f>
        <v>1306760</v>
      </c>
      <c r="O118" s="256">
        <f t="shared" si="17"/>
        <v>65338</v>
      </c>
      <c r="P118" s="256">
        <f t="shared" si="18"/>
        <v>65338</v>
      </c>
      <c r="Q118" s="256">
        <f t="shared" si="19"/>
        <v>65338</v>
      </c>
      <c r="R118" s="256">
        <f t="shared" si="20"/>
        <v>0</v>
      </c>
      <c r="S118" s="256">
        <f t="shared" si="21"/>
        <v>0</v>
      </c>
      <c r="T118" s="256">
        <f t="shared" si="22"/>
        <v>392028</v>
      </c>
      <c r="U118" s="256"/>
      <c r="V118" s="259">
        <f t="shared" si="23"/>
        <v>914732</v>
      </c>
      <c r="W118" s="268"/>
      <c r="X118" s="256" t="e">
        <f>ROUND(#REF!*Y$18,0)*$Y$15</f>
        <v>#REF!</v>
      </c>
      <c r="Y118" s="256" t="e">
        <f>PMT((1+Piloto!#REF!)^(IF($Y$14="Semestrais",6,IF($Y$14="Anuais",12,1)))-1,$Y$15,-X118)</f>
        <v>#REF!</v>
      </c>
      <c r="Z118" s="256" t="e">
        <f>ROUND(#REF!*AA$18,0)*$AA$15</f>
        <v>#REF!</v>
      </c>
      <c r="AA118" s="256" t="e">
        <f>PMT((1+Piloto!#REF!)^(IF($AA$14="Semestrais",6,IF($AA$14="Anuais",12,1)))-1,$AA$15,-Z118)</f>
        <v>#REF!</v>
      </c>
      <c r="AB118" s="255"/>
      <c r="AC118" s="49" t="str">
        <f>VLOOKUP(A118,Piloto!B188:I377,4,FALSE)</f>
        <v>Contrato</v>
      </c>
      <c r="AF118" s="357"/>
      <c r="AG118" s="357"/>
      <c r="AH118" s="357"/>
      <c r="AI118" s="282"/>
    </row>
    <row r="119" spans="1:35" ht="24" hidden="1">
      <c r="A119" s="260">
        <f>Piloto!B189</f>
        <v>2901</v>
      </c>
      <c r="B119" s="356">
        <f>Piloto!G189</f>
        <v>198.36</v>
      </c>
      <c r="C119" s="257">
        <v>161.30000000000001</v>
      </c>
      <c r="D119" s="257">
        <v>29.18</v>
      </c>
      <c r="E119" s="258" t="s">
        <v>256</v>
      </c>
      <c r="F119" s="258" t="s">
        <v>148</v>
      </c>
      <c r="G119" s="258">
        <v>15</v>
      </c>
      <c r="H119" s="353">
        <v>4.09</v>
      </c>
      <c r="I119" s="353">
        <v>3.79</v>
      </c>
      <c r="J119" s="353">
        <v>7.88</v>
      </c>
      <c r="K119" s="353"/>
      <c r="L119" s="353">
        <v>0</v>
      </c>
      <c r="M119" s="351">
        <f t="shared" si="24"/>
        <v>9407.4863883847538</v>
      </c>
      <c r="N119" s="351">
        <f>VLOOKUP(A119,Piloto!$B$89:$G$251,5,FALSE)</f>
        <v>1866069</v>
      </c>
      <c r="O119" s="256">
        <f t="shared" si="17"/>
        <v>93303.450000000012</v>
      </c>
      <c r="P119" s="256">
        <f t="shared" si="18"/>
        <v>93303.450000000012</v>
      </c>
      <c r="Q119" s="256">
        <f t="shared" si="19"/>
        <v>93303.450000000012</v>
      </c>
      <c r="R119" s="256">
        <f t="shared" si="20"/>
        <v>0</v>
      </c>
      <c r="S119" s="256">
        <f t="shared" si="21"/>
        <v>0</v>
      </c>
      <c r="T119" s="256">
        <f t="shared" si="22"/>
        <v>559820.70000000007</v>
      </c>
      <c r="U119" s="256"/>
      <c r="V119" s="259">
        <f t="shared" si="23"/>
        <v>1306248.2999999998</v>
      </c>
      <c r="W119" s="268"/>
      <c r="X119" s="256" t="e">
        <f>ROUND(#REF!*Y$18,0)*$Y$15</f>
        <v>#REF!</v>
      </c>
      <c r="Y119" s="256" t="e">
        <f>PMT((1+Piloto!#REF!)^(IF($Y$14="Semestrais",6,IF($Y$14="Anuais",12,1)))-1,$Y$15,-X119)</f>
        <v>#REF!</v>
      </c>
      <c r="Z119" s="256" t="e">
        <f>ROUND(#REF!*AA$18,0)*$AA$15</f>
        <v>#REF!</v>
      </c>
      <c r="AA119" s="256" t="e">
        <f>PMT((1+Piloto!#REF!)^(IF($AA$14="Semestrais",6,IF($AA$14="Anuais",12,1)))-1,$AA$15,-Z119)</f>
        <v>#REF!</v>
      </c>
      <c r="AB119" s="255"/>
      <c r="AC119" s="49" t="str">
        <f>VLOOKUP(A119,Piloto!B189:I378,4,FALSE)</f>
        <v>Contrato</v>
      </c>
      <c r="AF119" s="357"/>
      <c r="AG119" s="357"/>
      <c r="AH119" s="357"/>
      <c r="AI119" s="282"/>
    </row>
    <row r="120" spans="1:35" ht="24" hidden="1">
      <c r="A120" s="260">
        <f>Piloto!B190</f>
        <v>2902</v>
      </c>
      <c r="B120" s="356">
        <f>Piloto!G190</f>
        <v>165.39000000000001</v>
      </c>
      <c r="C120" s="257">
        <v>161.30000000000001</v>
      </c>
      <c r="D120" s="257">
        <v>0</v>
      </c>
      <c r="E120" s="258" t="s">
        <v>257</v>
      </c>
      <c r="F120" s="258" t="s">
        <v>172</v>
      </c>
      <c r="G120" s="258" t="s">
        <v>149</v>
      </c>
      <c r="H120" s="353">
        <v>4.09</v>
      </c>
      <c r="I120" s="353">
        <v>0</v>
      </c>
      <c r="J120" s="353">
        <v>4.09</v>
      </c>
      <c r="K120" s="353"/>
      <c r="L120" s="353">
        <v>0</v>
      </c>
      <c r="M120" s="351">
        <f t="shared" si="24"/>
        <v>9364.937420642118</v>
      </c>
      <c r="N120" s="351">
        <f>VLOOKUP(A120,Piloto!$B$89:$G$251,5,FALSE)</f>
        <v>1548867</v>
      </c>
      <c r="O120" s="256">
        <f t="shared" si="17"/>
        <v>77443.350000000006</v>
      </c>
      <c r="P120" s="256">
        <f t="shared" si="18"/>
        <v>77443.350000000006</v>
      </c>
      <c r="Q120" s="256">
        <f t="shared" si="19"/>
        <v>77443.350000000006</v>
      </c>
      <c r="R120" s="256">
        <f t="shared" si="20"/>
        <v>0</v>
      </c>
      <c r="S120" s="256">
        <f t="shared" si="21"/>
        <v>0</v>
      </c>
      <c r="T120" s="256">
        <f t="shared" si="22"/>
        <v>464660.10000000003</v>
      </c>
      <c r="U120" s="256"/>
      <c r="V120" s="259">
        <f t="shared" si="23"/>
        <v>1084206.8999999999</v>
      </c>
      <c r="W120" s="268"/>
      <c r="X120" s="256" t="e">
        <f>ROUND(#REF!*Y$18,0)*$Y$15</f>
        <v>#REF!</v>
      </c>
      <c r="Y120" s="256" t="e">
        <f>PMT((1+Piloto!#REF!)^(IF($Y$14="Semestrais",6,IF($Y$14="Anuais",12,1)))-1,$Y$15,-X120)</f>
        <v>#REF!</v>
      </c>
      <c r="Z120" s="256" t="e">
        <f>ROUND(#REF!*AA$18,0)*$AA$15</f>
        <v>#REF!</v>
      </c>
      <c r="AA120" s="256" t="e">
        <f>PMT((1+Piloto!#REF!)^(IF($AA$14="Semestrais",6,IF($AA$14="Anuais",12,1)))-1,$AA$15,-Z120)</f>
        <v>#REF!</v>
      </c>
      <c r="AB120" s="255"/>
      <c r="AC120" s="49" t="str">
        <f>VLOOKUP(A120,Piloto!B190:I379,4,FALSE)</f>
        <v>Contrato</v>
      </c>
      <c r="AF120" s="357"/>
      <c r="AG120" s="357"/>
      <c r="AH120" s="357"/>
      <c r="AI120" s="282"/>
    </row>
    <row r="121" spans="1:35" ht="24">
      <c r="A121" s="260">
        <f>Piloto!B191</f>
        <v>2903</v>
      </c>
      <c r="B121" s="356">
        <f>Piloto!G191</f>
        <v>137.58000000000001</v>
      </c>
      <c r="C121" s="257">
        <v>133.49</v>
      </c>
      <c r="D121" s="257">
        <v>0</v>
      </c>
      <c r="E121" s="258" t="s">
        <v>258</v>
      </c>
      <c r="F121" s="258" t="s">
        <v>172</v>
      </c>
      <c r="G121" s="258" t="s">
        <v>149</v>
      </c>
      <c r="H121" s="353">
        <v>4.09</v>
      </c>
      <c r="I121" s="353">
        <v>0</v>
      </c>
      <c r="J121" s="353">
        <v>4.09</v>
      </c>
      <c r="K121" s="258"/>
      <c r="L121" s="353">
        <v>0</v>
      </c>
      <c r="M121" s="351">
        <f t="shared" si="24"/>
        <v>9285.3757813635693</v>
      </c>
      <c r="N121" s="351">
        <f>VLOOKUP(A121,Piloto!$B$89:$G$251,5,FALSE)</f>
        <v>1277482</v>
      </c>
      <c r="O121" s="256">
        <f t="shared" si="17"/>
        <v>63874.100000000006</v>
      </c>
      <c r="P121" s="256">
        <f t="shared" si="18"/>
        <v>63874.100000000006</v>
      </c>
      <c r="Q121" s="256">
        <f t="shared" si="19"/>
        <v>63874.100000000006</v>
      </c>
      <c r="R121" s="256">
        <f t="shared" si="20"/>
        <v>0</v>
      </c>
      <c r="S121" s="256">
        <f t="shared" si="21"/>
        <v>0</v>
      </c>
      <c r="T121" s="256">
        <f t="shared" si="22"/>
        <v>383244.60000000003</v>
      </c>
      <c r="U121" s="256"/>
      <c r="V121" s="259">
        <f t="shared" si="23"/>
        <v>894237.39999999991</v>
      </c>
      <c r="W121" s="268"/>
      <c r="X121" s="256" t="e">
        <f>ROUND(#REF!*Y$18,0)*$Y$15</f>
        <v>#REF!</v>
      </c>
      <c r="Y121" s="256" t="e">
        <f>PMT((1+Piloto!#REF!)^(IF($Y$14="Semestrais",6,IF($Y$14="Anuais",12,1)))-1,$Y$15,-X121)</f>
        <v>#REF!</v>
      </c>
      <c r="Z121" s="256" t="e">
        <f>ROUND(#REF!*AA$18,0)*$AA$15</f>
        <v>#REF!</v>
      </c>
      <c r="AA121" s="256" t="e">
        <f>PMT((1+Piloto!#REF!)^(IF($AA$14="Semestrais",6,IF($AA$14="Anuais",12,1)))-1,$AA$15,-Z121)</f>
        <v>#REF!</v>
      </c>
      <c r="AB121" s="255"/>
      <c r="AC121" s="49" t="str">
        <f>VLOOKUP(A121,Piloto!B191:I380,4,FALSE)</f>
        <v>Disponivel</v>
      </c>
      <c r="AF121" s="357"/>
      <c r="AG121" s="357"/>
      <c r="AH121" s="357"/>
      <c r="AI121" s="282"/>
    </row>
    <row r="122" spans="1:35" ht="24" hidden="1">
      <c r="A122" s="260">
        <f>Piloto!B192</f>
        <v>2904</v>
      </c>
      <c r="B122" s="356">
        <f>Piloto!G192</f>
        <v>137.58000000000001</v>
      </c>
      <c r="C122" s="257">
        <v>133.49</v>
      </c>
      <c r="D122" s="257">
        <v>0</v>
      </c>
      <c r="E122" s="258" t="s">
        <v>259</v>
      </c>
      <c r="F122" s="258" t="s">
        <v>172</v>
      </c>
      <c r="G122" s="258" t="s">
        <v>149</v>
      </c>
      <c r="H122" s="353">
        <v>4.09</v>
      </c>
      <c r="I122" s="353">
        <v>0</v>
      </c>
      <c r="J122" s="353">
        <v>4.09</v>
      </c>
      <c r="K122" s="353"/>
      <c r="L122" s="353">
        <v>0</v>
      </c>
      <c r="M122" s="351">
        <f t="shared" si="24"/>
        <v>9498.1828754179369</v>
      </c>
      <c r="N122" s="351">
        <f>VLOOKUP(A122,Piloto!$B$89:$G$251,5,FALSE)</f>
        <v>1306760</v>
      </c>
      <c r="O122" s="256">
        <f t="shared" si="17"/>
        <v>65338</v>
      </c>
      <c r="P122" s="256">
        <f t="shared" si="18"/>
        <v>65338</v>
      </c>
      <c r="Q122" s="256">
        <f t="shared" si="19"/>
        <v>65338</v>
      </c>
      <c r="R122" s="256">
        <f t="shared" si="20"/>
        <v>0</v>
      </c>
      <c r="S122" s="256">
        <f t="shared" si="21"/>
        <v>0</v>
      </c>
      <c r="T122" s="256">
        <f t="shared" si="22"/>
        <v>392028</v>
      </c>
      <c r="U122" s="256"/>
      <c r="V122" s="259">
        <f t="shared" si="23"/>
        <v>914732</v>
      </c>
      <c r="W122" s="268"/>
      <c r="X122" s="256" t="e">
        <f>ROUND(#REF!*Y$18,0)*$Y$15</f>
        <v>#REF!</v>
      </c>
      <c r="Y122" s="256" t="e">
        <f>PMT((1+Piloto!#REF!)^(IF($Y$14="Semestrais",6,IF($Y$14="Anuais",12,1)))-1,$Y$15,-X122)</f>
        <v>#REF!</v>
      </c>
      <c r="Z122" s="256" t="e">
        <f>ROUND(#REF!*AA$18,0)*$AA$15</f>
        <v>#REF!</v>
      </c>
      <c r="AA122" s="256" t="e">
        <f>PMT((1+Piloto!#REF!)^(IF($AA$14="Semestrais",6,IF($AA$14="Anuais",12,1)))-1,$AA$15,-Z122)</f>
        <v>#REF!</v>
      </c>
      <c r="AB122" s="255"/>
      <c r="AC122" s="49" t="str">
        <f>VLOOKUP(A122,Piloto!B192:I381,4,FALSE)</f>
        <v>Contrato</v>
      </c>
      <c r="AF122" s="357"/>
      <c r="AG122" s="357"/>
      <c r="AH122" s="357"/>
      <c r="AI122" s="282"/>
    </row>
    <row r="123" spans="1:35" ht="24" hidden="1">
      <c r="A123" s="260">
        <f>Piloto!B193</f>
        <v>3001</v>
      </c>
      <c r="B123" s="356">
        <f>Piloto!G193</f>
        <v>165.39000000000001</v>
      </c>
      <c r="C123" s="257">
        <v>161.30000000000001</v>
      </c>
      <c r="D123" s="257">
        <v>0</v>
      </c>
      <c r="E123" s="258" t="s">
        <v>260</v>
      </c>
      <c r="F123" s="258" t="s">
        <v>172</v>
      </c>
      <c r="G123" s="258" t="s">
        <v>149</v>
      </c>
      <c r="H123" s="353">
        <v>4.09</v>
      </c>
      <c r="I123" s="353">
        <v>0</v>
      </c>
      <c r="J123" s="353">
        <v>4.09</v>
      </c>
      <c r="K123" s="353"/>
      <c r="L123" s="353">
        <v>0</v>
      </c>
      <c r="M123" s="351">
        <f t="shared" si="24"/>
        <v>9458.582743817642</v>
      </c>
      <c r="N123" s="351">
        <f>VLOOKUP(A123,Piloto!$B$89:$G$251,5,FALSE)</f>
        <v>1564355</v>
      </c>
      <c r="O123" s="256">
        <f t="shared" si="17"/>
        <v>78217.75</v>
      </c>
      <c r="P123" s="256">
        <f t="shared" si="18"/>
        <v>78217.75</v>
      </c>
      <c r="Q123" s="256">
        <f t="shared" si="19"/>
        <v>78217.75</v>
      </c>
      <c r="R123" s="256">
        <f t="shared" si="20"/>
        <v>0</v>
      </c>
      <c r="S123" s="256">
        <f t="shared" si="21"/>
        <v>0</v>
      </c>
      <c r="T123" s="256">
        <f t="shared" si="22"/>
        <v>469306.5</v>
      </c>
      <c r="U123" s="256"/>
      <c r="V123" s="259">
        <f t="shared" si="23"/>
        <v>1095048.5</v>
      </c>
      <c r="W123" s="268"/>
      <c r="X123" s="256" t="e">
        <f>ROUND(#REF!*Y$18,0)*$Y$15</f>
        <v>#REF!</v>
      </c>
      <c r="Y123" s="256" t="e">
        <f>PMT((1+Piloto!#REF!)^(IF($Y$14="Semestrais",6,IF($Y$14="Anuais",12,1)))-1,$Y$15,-X123)</f>
        <v>#REF!</v>
      </c>
      <c r="Z123" s="256" t="e">
        <f>ROUND(#REF!*AA$18,0)*$AA$15</f>
        <v>#REF!</v>
      </c>
      <c r="AA123" s="256" t="e">
        <f>PMT((1+Piloto!#REF!)^(IF($AA$14="Semestrais",6,IF($AA$14="Anuais",12,1)))-1,$AA$15,-Z123)</f>
        <v>#REF!</v>
      </c>
      <c r="AB123" s="255"/>
      <c r="AC123" s="49" t="str">
        <f>VLOOKUP(A123,Piloto!B193:I382,4,FALSE)</f>
        <v>Contrato</v>
      </c>
      <c r="AF123" s="357"/>
      <c r="AG123" s="357"/>
      <c r="AH123" s="357"/>
      <c r="AI123" s="282"/>
    </row>
    <row r="124" spans="1:35" ht="24" hidden="1">
      <c r="A124" s="260">
        <f>Piloto!B194</f>
        <v>3002</v>
      </c>
      <c r="B124" s="356">
        <f>Piloto!G194</f>
        <v>169.45000000000002</v>
      </c>
      <c r="C124" s="257">
        <v>161.30000000000001</v>
      </c>
      <c r="D124" s="257">
        <v>0</v>
      </c>
      <c r="E124" s="258" t="s">
        <v>261</v>
      </c>
      <c r="F124" s="258" t="s">
        <v>172</v>
      </c>
      <c r="G124" s="258">
        <v>5</v>
      </c>
      <c r="H124" s="353">
        <v>4.09</v>
      </c>
      <c r="I124" s="353">
        <v>4.0599999999999996</v>
      </c>
      <c r="J124" s="353">
        <v>8.1499999999999986</v>
      </c>
      <c r="K124" s="353"/>
      <c r="L124" s="353">
        <v>0</v>
      </c>
      <c r="M124" s="351">
        <f t="shared" si="24"/>
        <v>9599.0557686633219</v>
      </c>
      <c r="N124" s="351">
        <f>VLOOKUP(A124,Piloto!$B$89:$G$251,5,FALSE)</f>
        <v>1626560</v>
      </c>
      <c r="O124" s="256">
        <f t="shared" si="17"/>
        <v>81328</v>
      </c>
      <c r="P124" s="256">
        <f t="shared" si="18"/>
        <v>81328</v>
      </c>
      <c r="Q124" s="256">
        <f t="shared" si="19"/>
        <v>81328</v>
      </c>
      <c r="R124" s="256">
        <f t="shared" si="20"/>
        <v>0</v>
      </c>
      <c r="S124" s="256">
        <f t="shared" si="21"/>
        <v>0</v>
      </c>
      <c r="T124" s="256">
        <f t="shared" si="22"/>
        <v>487968</v>
      </c>
      <c r="U124" s="256"/>
      <c r="V124" s="259">
        <f t="shared" si="23"/>
        <v>1138592</v>
      </c>
      <c r="W124" s="268"/>
      <c r="X124" s="256" t="e">
        <f>ROUND(#REF!*Y$18,0)*$Y$15</f>
        <v>#REF!</v>
      </c>
      <c r="Y124" s="256" t="e">
        <f>PMT((1+Piloto!#REF!)^(IF($Y$14="Semestrais",6,IF($Y$14="Anuais",12,1)))-1,$Y$15,-X124)</f>
        <v>#REF!</v>
      </c>
      <c r="Z124" s="256" t="e">
        <f>ROUND(#REF!*AA$18,0)*$AA$15</f>
        <v>#REF!</v>
      </c>
      <c r="AA124" s="256" t="e">
        <f>PMT((1+Piloto!#REF!)^(IF($AA$14="Semestrais",6,IF($AA$14="Anuais",12,1)))-1,$AA$15,-Z124)</f>
        <v>#REF!</v>
      </c>
      <c r="AB124" s="255"/>
      <c r="AC124" s="49" t="str">
        <f>VLOOKUP(A124,Piloto!B194:I383,4,FALSE)</f>
        <v>Contrato</v>
      </c>
      <c r="AF124" s="357"/>
      <c r="AG124" s="357"/>
      <c r="AH124" s="357"/>
      <c r="AI124" s="282"/>
    </row>
    <row r="125" spans="1:35" ht="24" hidden="1">
      <c r="A125" s="260">
        <f>Piloto!B195</f>
        <v>3003</v>
      </c>
      <c r="B125" s="356">
        <f>Piloto!G195</f>
        <v>137.58000000000001</v>
      </c>
      <c r="C125" s="257">
        <v>133.49</v>
      </c>
      <c r="D125" s="257">
        <v>0</v>
      </c>
      <c r="E125" s="258" t="s">
        <v>262</v>
      </c>
      <c r="F125" s="258" t="s">
        <v>148</v>
      </c>
      <c r="G125" s="258" t="s">
        <v>149</v>
      </c>
      <c r="H125" s="353">
        <v>4.09</v>
      </c>
      <c r="I125" s="353">
        <v>0</v>
      </c>
      <c r="J125" s="353">
        <v>4.09</v>
      </c>
      <c r="K125" s="258"/>
      <c r="L125" s="353">
        <v>0</v>
      </c>
      <c r="M125" s="351">
        <f t="shared" si="24"/>
        <v>9285.3757813635693</v>
      </c>
      <c r="N125" s="351">
        <f>VLOOKUP(A125,Piloto!$B$89:$G$251,5,FALSE)</f>
        <v>1277482</v>
      </c>
      <c r="O125" s="256">
        <f t="shared" si="17"/>
        <v>63874.100000000006</v>
      </c>
      <c r="P125" s="256">
        <f t="shared" si="18"/>
        <v>63874.100000000006</v>
      </c>
      <c r="Q125" s="256">
        <f t="shared" si="19"/>
        <v>63874.100000000006</v>
      </c>
      <c r="R125" s="256">
        <f t="shared" si="20"/>
        <v>0</v>
      </c>
      <c r="S125" s="256">
        <f t="shared" si="21"/>
        <v>0</v>
      </c>
      <c r="T125" s="256">
        <f t="shared" si="22"/>
        <v>383244.60000000003</v>
      </c>
      <c r="U125" s="256"/>
      <c r="V125" s="259">
        <f t="shared" si="23"/>
        <v>894237.39999999991</v>
      </c>
      <c r="W125" s="268"/>
      <c r="X125" s="256" t="e">
        <f>ROUND(#REF!*Y$18,0)*$Y$15</f>
        <v>#REF!</v>
      </c>
      <c r="Y125" s="256" t="e">
        <f>PMT((1+Piloto!#REF!)^(IF($Y$14="Semestrais",6,IF($Y$14="Anuais",12,1)))-1,$Y$15,-X125)</f>
        <v>#REF!</v>
      </c>
      <c r="Z125" s="256" t="e">
        <f>ROUND(#REF!*AA$18,0)*$AA$15</f>
        <v>#REF!</v>
      </c>
      <c r="AA125" s="256" t="e">
        <f>PMT((1+Piloto!#REF!)^(IF($AA$14="Semestrais",6,IF($AA$14="Anuais",12,1)))-1,$AA$15,-Z125)</f>
        <v>#REF!</v>
      </c>
      <c r="AB125" s="255"/>
      <c r="AC125" s="49" t="str">
        <f>VLOOKUP(A125,Piloto!B195:I384,4,FALSE)</f>
        <v>Contrato</v>
      </c>
      <c r="AF125" s="357"/>
      <c r="AG125" s="357"/>
      <c r="AH125" s="357"/>
      <c r="AI125" s="282"/>
    </row>
    <row r="126" spans="1:35" ht="24" hidden="1">
      <c r="A126" s="260">
        <f>Piloto!B196</f>
        <v>3004</v>
      </c>
      <c r="B126" s="356">
        <f>Piloto!G196</f>
        <v>137.58000000000001</v>
      </c>
      <c r="C126" s="257">
        <v>133.49</v>
      </c>
      <c r="D126" s="257">
        <v>0</v>
      </c>
      <c r="E126" s="258" t="s">
        <v>263</v>
      </c>
      <c r="F126" s="258" t="s">
        <v>148</v>
      </c>
      <c r="G126" s="258" t="s">
        <v>149</v>
      </c>
      <c r="H126" s="353">
        <v>4.09</v>
      </c>
      <c r="I126" s="353">
        <v>0</v>
      </c>
      <c r="J126" s="353">
        <v>4.09</v>
      </c>
      <c r="K126" s="353"/>
      <c r="L126" s="353">
        <v>0</v>
      </c>
      <c r="M126" s="351">
        <f t="shared" si="24"/>
        <v>9498.1828754179369</v>
      </c>
      <c r="N126" s="351">
        <f>VLOOKUP(A126,Piloto!$B$89:$G$251,5,FALSE)</f>
        <v>1306760</v>
      </c>
      <c r="O126" s="256">
        <f t="shared" si="17"/>
        <v>65338</v>
      </c>
      <c r="P126" s="256">
        <f t="shared" si="18"/>
        <v>65338</v>
      </c>
      <c r="Q126" s="256">
        <f t="shared" si="19"/>
        <v>65338</v>
      </c>
      <c r="R126" s="256">
        <f t="shared" si="20"/>
        <v>0</v>
      </c>
      <c r="S126" s="256">
        <f t="shared" si="21"/>
        <v>0</v>
      </c>
      <c r="T126" s="256">
        <f t="shared" si="22"/>
        <v>392028</v>
      </c>
      <c r="U126" s="256"/>
      <c r="V126" s="259">
        <f t="shared" si="23"/>
        <v>914732</v>
      </c>
      <c r="W126" s="268"/>
      <c r="X126" s="256" t="e">
        <f>ROUND(#REF!*Y$18,0)*$Y$15</f>
        <v>#REF!</v>
      </c>
      <c r="Y126" s="256" t="e">
        <f>PMT((1+Piloto!#REF!)^(IF($Y$14="Semestrais",6,IF($Y$14="Anuais",12,1)))-1,$Y$15,-X126)</f>
        <v>#REF!</v>
      </c>
      <c r="Z126" s="256" t="e">
        <f>ROUND(#REF!*AA$18,0)*$AA$15</f>
        <v>#REF!</v>
      </c>
      <c r="AA126" s="256" t="e">
        <f>PMT((1+Piloto!#REF!)^(IF($AA$14="Semestrais",6,IF($AA$14="Anuais",12,1)))-1,$AA$15,-Z126)</f>
        <v>#REF!</v>
      </c>
      <c r="AB126" s="255"/>
      <c r="AC126" s="49" t="str">
        <f>VLOOKUP(A126,Piloto!B196:I385,4,FALSE)</f>
        <v>Contrato</v>
      </c>
      <c r="AF126" s="357"/>
      <c r="AG126" s="357"/>
      <c r="AH126" s="357"/>
      <c r="AI126" s="282"/>
    </row>
    <row r="127" spans="1:35" ht="24" hidden="1">
      <c r="A127" s="260">
        <f>Piloto!B197</f>
        <v>3101</v>
      </c>
      <c r="B127" s="356">
        <f>Piloto!G197</f>
        <v>165.39000000000001</v>
      </c>
      <c r="C127" s="257">
        <v>161.30000000000001</v>
      </c>
      <c r="D127" s="257">
        <v>0</v>
      </c>
      <c r="E127" s="258" t="s">
        <v>264</v>
      </c>
      <c r="F127" s="258" t="s">
        <v>172</v>
      </c>
      <c r="G127" s="258" t="s">
        <v>149</v>
      </c>
      <c r="H127" s="353">
        <v>4.09</v>
      </c>
      <c r="I127" s="353">
        <v>0</v>
      </c>
      <c r="J127" s="353">
        <v>4.09</v>
      </c>
      <c r="K127" s="353"/>
      <c r="L127" s="353">
        <v>0</v>
      </c>
      <c r="M127" s="351">
        <f t="shared" si="24"/>
        <v>9458.582743817642</v>
      </c>
      <c r="N127" s="351">
        <f>VLOOKUP(A127,Piloto!$B$89:$G$251,5,FALSE)</f>
        <v>1564355</v>
      </c>
      <c r="O127" s="256">
        <f t="shared" si="17"/>
        <v>78217.75</v>
      </c>
      <c r="P127" s="256">
        <f t="shared" si="18"/>
        <v>78217.75</v>
      </c>
      <c r="Q127" s="256">
        <f t="shared" si="19"/>
        <v>78217.75</v>
      </c>
      <c r="R127" s="256">
        <f t="shared" si="20"/>
        <v>0</v>
      </c>
      <c r="S127" s="256">
        <f t="shared" si="21"/>
        <v>0</v>
      </c>
      <c r="T127" s="256">
        <f t="shared" si="22"/>
        <v>469306.5</v>
      </c>
      <c r="U127" s="256"/>
      <c r="V127" s="259">
        <f t="shared" si="23"/>
        <v>1095048.5</v>
      </c>
      <c r="W127" s="268"/>
      <c r="X127" s="256" t="e">
        <f>ROUND(#REF!*Y$18,0)*$Y$15</f>
        <v>#REF!</v>
      </c>
      <c r="Y127" s="256" t="e">
        <f>PMT((1+Piloto!#REF!)^(IF($Y$14="Semestrais",6,IF($Y$14="Anuais",12,1)))-1,$Y$15,-X127)</f>
        <v>#REF!</v>
      </c>
      <c r="Z127" s="256" t="e">
        <f>ROUND(#REF!*AA$18,0)*$AA$15</f>
        <v>#REF!</v>
      </c>
      <c r="AA127" s="256" t="e">
        <f>PMT((1+Piloto!#REF!)^(IF($AA$14="Semestrais",6,IF($AA$14="Anuais",12,1)))-1,$AA$15,-Z127)</f>
        <v>#REF!</v>
      </c>
      <c r="AB127" s="255"/>
      <c r="AC127" s="49" t="str">
        <f>VLOOKUP(A127,Piloto!B197:I386,4,FALSE)</f>
        <v>Contrato</v>
      </c>
      <c r="AF127" s="357"/>
      <c r="AG127" s="357"/>
      <c r="AH127" s="357"/>
      <c r="AI127" s="282"/>
    </row>
    <row r="128" spans="1:35" ht="24" hidden="1">
      <c r="A128" s="260">
        <f>Piloto!B198</f>
        <v>3102</v>
      </c>
      <c r="B128" s="356">
        <f>Piloto!G198</f>
        <v>165.39000000000001</v>
      </c>
      <c r="C128" s="257">
        <v>161.30000000000001</v>
      </c>
      <c r="D128" s="257">
        <v>0</v>
      </c>
      <c r="E128" s="258" t="s">
        <v>265</v>
      </c>
      <c r="F128" s="258" t="s">
        <v>172</v>
      </c>
      <c r="G128" s="258" t="s">
        <v>149</v>
      </c>
      <c r="H128" s="353">
        <v>4.09</v>
      </c>
      <c r="I128" s="353">
        <v>0</v>
      </c>
      <c r="J128" s="353">
        <v>4.09</v>
      </c>
      <c r="K128" s="258"/>
      <c r="L128" s="353">
        <v>0</v>
      </c>
      <c r="M128" s="351">
        <f t="shared" si="24"/>
        <v>9599.0567748957001</v>
      </c>
      <c r="N128" s="351">
        <f>VLOOKUP(A128,Piloto!$B$89:$G$251,5,FALSE)</f>
        <v>1587588</v>
      </c>
      <c r="O128" s="256">
        <f t="shared" ref="O128:O159" si="25">N128*$O$18</f>
        <v>79379.400000000009</v>
      </c>
      <c r="P128" s="256">
        <f t="shared" ref="P128:P164" si="26">N128*$P$18</f>
        <v>79379.400000000009</v>
      </c>
      <c r="Q128" s="256">
        <f t="shared" ref="Q128:Q164" si="27">N128*$Q$18</f>
        <v>79379.400000000009</v>
      </c>
      <c r="R128" s="256">
        <f t="shared" ref="R128:R164" si="28">N128*$R$18</f>
        <v>0</v>
      </c>
      <c r="S128" s="256">
        <f t="shared" ref="S128:S164" si="29">N128*$S$18</f>
        <v>0</v>
      </c>
      <c r="T128" s="256">
        <f t="shared" ref="T128:T159" si="30">O128*$O$15+P128*$P$15+Q128*$Q$15+R128*$R$15+S128*$S$15</f>
        <v>476276.4</v>
      </c>
      <c r="U128" s="256"/>
      <c r="V128" s="259">
        <f t="shared" ref="V128:V164" si="31">N128*$V$18</f>
        <v>1111311.5999999999</v>
      </c>
      <c r="W128" s="268"/>
      <c r="X128" s="256" t="e">
        <f>ROUND(#REF!*Y$18,0)*$Y$15</f>
        <v>#REF!</v>
      </c>
      <c r="Y128" s="256" t="e">
        <f>PMT((1+Piloto!#REF!)^(IF($Y$14="Semestrais",6,IF($Y$14="Anuais",12,1)))-1,$Y$15,-X128)</f>
        <v>#REF!</v>
      </c>
      <c r="Z128" s="256" t="e">
        <f>ROUND(#REF!*AA$18,0)*$AA$15</f>
        <v>#REF!</v>
      </c>
      <c r="AA128" s="256" t="e">
        <f>PMT((1+Piloto!#REF!)^(IF($AA$14="Semestrais",6,IF($AA$14="Anuais",12,1)))-1,$AA$15,-Z128)</f>
        <v>#REF!</v>
      </c>
      <c r="AB128" s="255"/>
      <c r="AC128" s="49" t="str">
        <f>VLOOKUP(A128,Piloto!B198:I387,4,FALSE)</f>
        <v>Contrato</v>
      </c>
      <c r="AF128" s="357"/>
      <c r="AG128" s="357"/>
      <c r="AH128" s="357"/>
      <c r="AI128" s="282"/>
    </row>
    <row r="129" spans="1:35" ht="24" hidden="1">
      <c r="A129" s="260">
        <f>Piloto!B199</f>
        <v>3103</v>
      </c>
      <c r="B129" s="356">
        <f>Piloto!G199</f>
        <v>160.57</v>
      </c>
      <c r="C129" s="257">
        <v>156.47999999999999</v>
      </c>
      <c r="D129" s="257">
        <v>0</v>
      </c>
      <c r="E129" s="258" t="s">
        <v>266</v>
      </c>
      <c r="F129" s="258" t="s">
        <v>167</v>
      </c>
      <c r="G129" s="258" t="s">
        <v>149</v>
      </c>
      <c r="H129" s="353">
        <v>4.09</v>
      </c>
      <c r="I129" s="353">
        <v>0</v>
      </c>
      <c r="J129" s="353">
        <v>4.09</v>
      </c>
      <c r="K129" s="258"/>
      <c r="L129" s="353">
        <v>0</v>
      </c>
      <c r="M129" s="351">
        <f t="shared" si="24"/>
        <v>9285.3708662888457</v>
      </c>
      <c r="N129" s="351">
        <f>VLOOKUP(A129,Piloto!$B$89:$G$251,5,FALSE)</f>
        <v>1490952</v>
      </c>
      <c r="O129" s="256">
        <f t="shared" si="25"/>
        <v>74547.600000000006</v>
      </c>
      <c r="P129" s="256">
        <f t="shared" si="26"/>
        <v>74547.600000000006</v>
      </c>
      <c r="Q129" s="256">
        <f t="shared" si="27"/>
        <v>74547.600000000006</v>
      </c>
      <c r="R129" s="256">
        <f t="shared" si="28"/>
        <v>0</v>
      </c>
      <c r="S129" s="256">
        <f t="shared" si="29"/>
        <v>0</v>
      </c>
      <c r="T129" s="256">
        <f t="shared" si="30"/>
        <v>447285.60000000003</v>
      </c>
      <c r="U129" s="256"/>
      <c r="V129" s="259">
        <f t="shared" si="31"/>
        <v>1043666.3999999999</v>
      </c>
      <c r="W129" s="268"/>
      <c r="X129" s="256" t="e">
        <f>ROUND(#REF!*Y$18,0)*$Y$15</f>
        <v>#REF!</v>
      </c>
      <c r="Y129" s="256" t="e">
        <f>PMT((1+Piloto!#REF!)^(IF($Y$14="Semestrais",6,IF($Y$14="Anuais",12,1)))-1,$Y$15,-X129)</f>
        <v>#REF!</v>
      </c>
      <c r="Z129" s="256" t="e">
        <f>ROUND(#REF!*AA$18,0)*$AA$15</f>
        <v>#REF!</v>
      </c>
      <c r="AA129" s="256" t="e">
        <f>PMT((1+Piloto!#REF!)^(IF($AA$14="Semestrais",6,IF($AA$14="Anuais",12,1)))-1,$AA$15,-Z129)</f>
        <v>#REF!</v>
      </c>
      <c r="AB129" s="255"/>
      <c r="AC129" s="49" t="str">
        <f>VLOOKUP(A129,Piloto!B199:I388,4,FALSE)</f>
        <v>Contrato</v>
      </c>
      <c r="AF129" s="357"/>
      <c r="AG129" s="357"/>
      <c r="AH129" s="357"/>
      <c r="AI129" s="282"/>
    </row>
    <row r="130" spans="1:35" ht="24" hidden="1">
      <c r="A130" s="260">
        <f>Piloto!B200</f>
        <v>3104</v>
      </c>
      <c r="B130" s="356">
        <f>Piloto!G200</f>
        <v>141.21</v>
      </c>
      <c r="C130" s="257">
        <v>133.49</v>
      </c>
      <c r="D130" s="257">
        <v>0</v>
      </c>
      <c r="E130" s="258" t="s">
        <v>267</v>
      </c>
      <c r="F130" s="258" t="s">
        <v>148</v>
      </c>
      <c r="G130" s="258">
        <v>17</v>
      </c>
      <c r="H130" s="353">
        <v>4.09</v>
      </c>
      <c r="I130" s="353">
        <v>3.63</v>
      </c>
      <c r="J130" s="353">
        <v>7.72</v>
      </c>
      <c r="K130" s="353"/>
      <c r="L130" s="353">
        <v>0</v>
      </c>
      <c r="M130" s="351">
        <f t="shared" si="24"/>
        <v>9498.1870972310735</v>
      </c>
      <c r="N130" s="351">
        <f>VLOOKUP(A130,Piloto!$B$89:$G$251,5,FALSE)</f>
        <v>1341239</v>
      </c>
      <c r="O130" s="256">
        <f t="shared" si="25"/>
        <v>67061.95</v>
      </c>
      <c r="P130" s="256">
        <f t="shared" si="26"/>
        <v>67061.95</v>
      </c>
      <c r="Q130" s="256">
        <f t="shared" si="27"/>
        <v>67061.95</v>
      </c>
      <c r="R130" s="256">
        <f t="shared" si="28"/>
        <v>0</v>
      </c>
      <c r="S130" s="256">
        <f t="shared" si="29"/>
        <v>0</v>
      </c>
      <c r="T130" s="256">
        <f t="shared" si="30"/>
        <v>402371.69999999995</v>
      </c>
      <c r="U130" s="256"/>
      <c r="V130" s="259">
        <f t="shared" si="31"/>
        <v>938867.29999999993</v>
      </c>
      <c r="W130" s="268"/>
      <c r="X130" s="256" t="e">
        <f>ROUND(#REF!*Y$18,0)*$Y$15</f>
        <v>#REF!</v>
      </c>
      <c r="Y130" s="256" t="e">
        <f>PMT((1+Piloto!#REF!)^(IF($Y$14="Semestrais",6,IF($Y$14="Anuais",12,1)))-1,$Y$15,-X130)</f>
        <v>#REF!</v>
      </c>
      <c r="Z130" s="256" t="e">
        <f>ROUND(#REF!*AA$18,0)*$AA$15</f>
        <v>#REF!</v>
      </c>
      <c r="AA130" s="256" t="e">
        <f>PMT((1+Piloto!#REF!)^(IF($AA$14="Semestrais",6,IF($AA$14="Anuais",12,1)))-1,$AA$15,-Z130)</f>
        <v>#REF!</v>
      </c>
      <c r="AB130" s="255"/>
      <c r="AC130" s="49" t="str">
        <f>VLOOKUP(A130,Piloto!B200:I389,4,FALSE)</f>
        <v>Contrato</v>
      </c>
      <c r="AF130" s="357"/>
      <c r="AG130" s="357"/>
      <c r="AH130" s="357"/>
      <c r="AI130" s="282"/>
    </row>
    <row r="131" spans="1:35" ht="24" hidden="1">
      <c r="A131" s="260">
        <f>Piloto!B201</f>
        <v>3201</v>
      </c>
      <c r="B131" s="356">
        <f>Piloto!G201</f>
        <v>165.39000000000001</v>
      </c>
      <c r="C131" s="257">
        <v>161.30000000000001</v>
      </c>
      <c r="D131" s="257">
        <v>0</v>
      </c>
      <c r="E131" s="258" t="s">
        <v>268</v>
      </c>
      <c r="F131" s="258" t="s">
        <v>172</v>
      </c>
      <c r="G131" s="258" t="s">
        <v>149</v>
      </c>
      <c r="H131" s="353">
        <v>4.09</v>
      </c>
      <c r="I131" s="353">
        <v>0</v>
      </c>
      <c r="J131" s="353">
        <v>4.09</v>
      </c>
      <c r="K131" s="353"/>
      <c r="L131" s="353">
        <v>0</v>
      </c>
      <c r="M131" s="351">
        <f t="shared" si="24"/>
        <v>9458.582743817642</v>
      </c>
      <c r="N131" s="351">
        <f>VLOOKUP(A131,Piloto!$B$89:$G$251,5,FALSE)</f>
        <v>1564355</v>
      </c>
      <c r="O131" s="256">
        <f t="shared" si="25"/>
        <v>78217.75</v>
      </c>
      <c r="P131" s="256">
        <f t="shared" si="26"/>
        <v>78217.75</v>
      </c>
      <c r="Q131" s="256">
        <f t="shared" si="27"/>
        <v>78217.75</v>
      </c>
      <c r="R131" s="256">
        <f t="shared" si="28"/>
        <v>0</v>
      </c>
      <c r="S131" s="256">
        <f t="shared" si="29"/>
        <v>0</v>
      </c>
      <c r="T131" s="256">
        <f t="shared" si="30"/>
        <v>469306.5</v>
      </c>
      <c r="U131" s="256"/>
      <c r="V131" s="259">
        <f t="shared" si="31"/>
        <v>1095048.5</v>
      </c>
      <c r="W131" s="268"/>
      <c r="X131" s="256" t="e">
        <f>ROUND(#REF!*Y$18,0)*$Y$15</f>
        <v>#REF!</v>
      </c>
      <c r="Y131" s="256" t="e">
        <f>PMT((1+Piloto!#REF!)^(IF($Y$14="Semestrais",6,IF($Y$14="Anuais",12,1)))-1,$Y$15,-X131)</f>
        <v>#REF!</v>
      </c>
      <c r="Z131" s="256" t="e">
        <f>ROUND(#REF!*AA$18,0)*$AA$15</f>
        <v>#REF!</v>
      </c>
      <c r="AA131" s="256" t="e">
        <f>PMT((1+Piloto!#REF!)^(IF($AA$14="Semestrais",6,IF($AA$14="Anuais",12,1)))-1,$AA$15,-Z131)</f>
        <v>#REF!</v>
      </c>
      <c r="AB131" s="255"/>
      <c r="AC131" s="49" t="str">
        <f>VLOOKUP(A131,Piloto!B201:I390,4,FALSE)</f>
        <v>Contrato</v>
      </c>
      <c r="AF131" s="357"/>
      <c r="AG131" s="357"/>
      <c r="AH131" s="357"/>
      <c r="AI131" s="282"/>
    </row>
    <row r="132" spans="1:35" ht="24" hidden="1">
      <c r="A132" s="260">
        <f>Piloto!B202</f>
        <v>3202</v>
      </c>
      <c r="B132" s="356">
        <f>Piloto!G202</f>
        <v>169.58</v>
      </c>
      <c r="C132" s="257">
        <v>161.30000000000001</v>
      </c>
      <c r="D132" s="257">
        <v>0</v>
      </c>
      <c r="E132" s="258" t="s">
        <v>269</v>
      </c>
      <c r="F132" s="258" t="s">
        <v>172</v>
      </c>
      <c r="G132" s="258">
        <v>7</v>
      </c>
      <c r="H132" s="353">
        <v>4.09</v>
      </c>
      <c r="I132" s="353">
        <v>4.1900000000000004</v>
      </c>
      <c r="J132" s="353">
        <v>8.2800000000000011</v>
      </c>
      <c r="K132" s="353"/>
      <c r="L132" s="353">
        <v>0</v>
      </c>
      <c r="M132" s="351">
        <f t="shared" si="24"/>
        <v>9364.9369029366662</v>
      </c>
      <c r="N132" s="351">
        <f>VLOOKUP(A132,Piloto!$B$89:$G$251,5,FALSE)</f>
        <v>1588106</v>
      </c>
      <c r="O132" s="256">
        <f t="shared" si="25"/>
        <v>79405.3</v>
      </c>
      <c r="P132" s="256">
        <f t="shared" si="26"/>
        <v>79405.3</v>
      </c>
      <c r="Q132" s="256">
        <f t="shared" si="27"/>
        <v>79405.3</v>
      </c>
      <c r="R132" s="256">
        <f t="shared" si="28"/>
        <v>0</v>
      </c>
      <c r="S132" s="256">
        <f t="shared" si="29"/>
        <v>0</v>
      </c>
      <c r="T132" s="256">
        <f t="shared" si="30"/>
        <v>476431.80000000005</v>
      </c>
      <c r="U132" s="256"/>
      <c r="V132" s="259">
        <f t="shared" si="31"/>
        <v>1111674.2</v>
      </c>
      <c r="W132" s="268"/>
      <c r="X132" s="256" t="e">
        <f>ROUND(#REF!*Y$18,0)*$Y$15</f>
        <v>#REF!</v>
      </c>
      <c r="Y132" s="256" t="e">
        <f>PMT((1+Piloto!#REF!)^(IF($Y$14="Semestrais",6,IF($Y$14="Anuais",12,1)))-1,$Y$15,-X132)</f>
        <v>#REF!</v>
      </c>
      <c r="Z132" s="256" t="e">
        <f>ROUND(#REF!*AA$18,0)*$AA$15</f>
        <v>#REF!</v>
      </c>
      <c r="AA132" s="256" t="e">
        <f>PMT((1+Piloto!#REF!)^(IF($AA$14="Semestrais",6,IF($AA$14="Anuais",12,1)))-1,$AA$15,-Z132)</f>
        <v>#REF!</v>
      </c>
      <c r="AB132" s="255"/>
      <c r="AC132" s="49" t="str">
        <f>VLOOKUP(A132,Piloto!B202:I391,4,FALSE)</f>
        <v>Contrato</v>
      </c>
      <c r="AF132" s="357"/>
      <c r="AG132" s="357"/>
      <c r="AH132" s="357"/>
      <c r="AI132" s="282"/>
    </row>
    <row r="133" spans="1:35" ht="24" hidden="1">
      <c r="A133" s="260">
        <f>Piloto!B203</f>
        <v>3203</v>
      </c>
      <c r="B133" s="356">
        <f>Piloto!G203</f>
        <v>160.57</v>
      </c>
      <c r="C133" s="257">
        <v>156.47999999999999</v>
      </c>
      <c r="D133" s="257">
        <v>0</v>
      </c>
      <c r="E133" s="258" t="s">
        <v>270</v>
      </c>
      <c r="F133" s="258" t="s">
        <v>148</v>
      </c>
      <c r="G133" s="258" t="s">
        <v>149</v>
      </c>
      <c r="H133" s="353">
        <v>4.09</v>
      </c>
      <c r="I133" s="353">
        <v>0</v>
      </c>
      <c r="J133" s="353">
        <v>4.09</v>
      </c>
      <c r="K133" s="353"/>
      <c r="L133" s="353">
        <v>0</v>
      </c>
      <c r="M133" s="351">
        <f t="shared" si="24"/>
        <v>9285.3708662888457</v>
      </c>
      <c r="N133" s="351">
        <f>VLOOKUP(A133,Piloto!$B$89:$G$251,5,FALSE)</f>
        <v>1490952</v>
      </c>
      <c r="O133" s="256">
        <f t="shared" si="25"/>
        <v>74547.600000000006</v>
      </c>
      <c r="P133" s="256">
        <f t="shared" si="26"/>
        <v>74547.600000000006</v>
      </c>
      <c r="Q133" s="256">
        <f t="shared" si="27"/>
        <v>74547.600000000006</v>
      </c>
      <c r="R133" s="256">
        <f t="shared" si="28"/>
        <v>0</v>
      </c>
      <c r="S133" s="256">
        <f t="shared" si="29"/>
        <v>0</v>
      </c>
      <c r="T133" s="256">
        <f t="shared" si="30"/>
        <v>447285.60000000003</v>
      </c>
      <c r="U133" s="256"/>
      <c r="V133" s="259">
        <f t="shared" si="31"/>
        <v>1043666.3999999999</v>
      </c>
      <c r="W133" s="268"/>
      <c r="X133" s="256" t="e">
        <f>ROUND(#REF!*Y$18,0)*$Y$15</f>
        <v>#REF!</v>
      </c>
      <c r="Y133" s="256" t="e">
        <f>PMT((1+Piloto!#REF!)^(IF($Y$14="Semestrais",6,IF($Y$14="Anuais",12,1)))-1,$Y$15,-X133)</f>
        <v>#REF!</v>
      </c>
      <c r="Z133" s="256" t="e">
        <f>ROUND(#REF!*AA$18,0)*$AA$15</f>
        <v>#REF!</v>
      </c>
      <c r="AA133" s="256" t="e">
        <f>PMT((1+Piloto!#REF!)^(IF($AA$14="Semestrais",6,IF($AA$14="Anuais",12,1)))-1,$AA$15,-Z133)</f>
        <v>#REF!</v>
      </c>
      <c r="AB133" s="255"/>
      <c r="AC133" s="49" t="str">
        <f>VLOOKUP(A133,Piloto!B203:I392,4,FALSE)</f>
        <v>Contrato</v>
      </c>
      <c r="AF133" s="357"/>
      <c r="AG133" s="357"/>
      <c r="AH133" s="357"/>
      <c r="AI133" s="282"/>
    </row>
    <row r="134" spans="1:35" ht="24" hidden="1">
      <c r="A134" s="260">
        <f>Piloto!B204</f>
        <v>3204</v>
      </c>
      <c r="B134" s="356">
        <f>Piloto!G204</f>
        <v>137.58000000000001</v>
      </c>
      <c r="C134" s="257">
        <v>133.49</v>
      </c>
      <c r="D134" s="257">
        <v>0</v>
      </c>
      <c r="E134" s="258" t="s">
        <v>271</v>
      </c>
      <c r="F134" s="258" t="s">
        <v>148</v>
      </c>
      <c r="G134" s="258" t="s">
        <v>149</v>
      </c>
      <c r="H134" s="353">
        <v>4.09</v>
      </c>
      <c r="I134" s="353">
        <v>0</v>
      </c>
      <c r="J134" s="353">
        <v>4.09</v>
      </c>
      <c r="K134" s="353"/>
      <c r="L134" s="353">
        <v>0</v>
      </c>
      <c r="M134" s="351">
        <f t="shared" si="24"/>
        <v>9498.1828754179369</v>
      </c>
      <c r="N134" s="351">
        <f>VLOOKUP(A134,Piloto!$B$89:$G$251,5,FALSE)</f>
        <v>1306760</v>
      </c>
      <c r="O134" s="256">
        <f t="shared" si="25"/>
        <v>65338</v>
      </c>
      <c r="P134" s="256">
        <f t="shared" si="26"/>
        <v>65338</v>
      </c>
      <c r="Q134" s="256">
        <f t="shared" si="27"/>
        <v>65338</v>
      </c>
      <c r="R134" s="256">
        <f t="shared" si="28"/>
        <v>0</v>
      </c>
      <c r="S134" s="256">
        <f t="shared" si="29"/>
        <v>0</v>
      </c>
      <c r="T134" s="256">
        <f t="shared" si="30"/>
        <v>392028</v>
      </c>
      <c r="U134" s="256"/>
      <c r="V134" s="259">
        <f t="shared" si="31"/>
        <v>914732</v>
      </c>
      <c r="W134" s="268"/>
      <c r="X134" s="256" t="e">
        <f>ROUND(#REF!*Y$18,0)*$Y$15</f>
        <v>#REF!</v>
      </c>
      <c r="Y134" s="256" t="e">
        <f>PMT((1+Piloto!#REF!)^(IF($Y$14="Semestrais",6,IF($Y$14="Anuais",12,1)))-1,$Y$15,-X134)</f>
        <v>#REF!</v>
      </c>
      <c r="Z134" s="256" t="e">
        <f>ROUND(#REF!*AA$18,0)*$AA$15</f>
        <v>#REF!</v>
      </c>
      <c r="AA134" s="256" t="e">
        <f>PMT((1+Piloto!#REF!)^(IF($AA$14="Semestrais",6,IF($AA$14="Anuais",12,1)))-1,$AA$15,-Z134)</f>
        <v>#REF!</v>
      </c>
      <c r="AB134" s="255"/>
      <c r="AC134" s="49" t="str">
        <f>VLOOKUP(A134,Piloto!B204:I393,4,FALSE)</f>
        <v>Contrato</v>
      </c>
      <c r="AF134" s="357"/>
      <c r="AG134" s="357"/>
      <c r="AH134" s="357"/>
      <c r="AI134" s="282"/>
    </row>
    <row r="135" spans="1:35" ht="24" hidden="1">
      <c r="A135" s="260">
        <f>Piloto!B205</f>
        <v>3301</v>
      </c>
      <c r="B135" s="356">
        <f>Piloto!G205</f>
        <v>165.39000000000001</v>
      </c>
      <c r="C135" s="257">
        <v>161.30000000000001</v>
      </c>
      <c r="D135" s="257">
        <v>0</v>
      </c>
      <c r="E135" s="258" t="s">
        <v>272</v>
      </c>
      <c r="F135" s="258" t="s">
        <v>172</v>
      </c>
      <c r="G135" s="258" t="s">
        <v>149</v>
      </c>
      <c r="H135" s="353">
        <v>4.09</v>
      </c>
      <c r="I135" s="353">
        <v>0</v>
      </c>
      <c r="J135" s="353">
        <v>4.09</v>
      </c>
      <c r="K135" s="353"/>
      <c r="L135" s="353">
        <v>0</v>
      </c>
      <c r="M135" s="351">
        <f t="shared" si="24"/>
        <v>9458.582743817642</v>
      </c>
      <c r="N135" s="351">
        <f>VLOOKUP(A135,Piloto!$B$89:$G$251,5,FALSE)</f>
        <v>1564355</v>
      </c>
      <c r="O135" s="256">
        <f t="shared" si="25"/>
        <v>78217.75</v>
      </c>
      <c r="P135" s="256">
        <f t="shared" si="26"/>
        <v>78217.75</v>
      </c>
      <c r="Q135" s="256">
        <f t="shared" si="27"/>
        <v>78217.75</v>
      </c>
      <c r="R135" s="256">
        <f t="shared" si="28"/>
        <v>0</v>
      </c>
      <c r="S135" s="256">
        <f t="shared" si="29"/>
        <v>0</v>
      </c>
      <c r="T135" s="256">
        <f t="shared" si="30"/>
        <v>469306.5</v>
      </c>
      <c r="U135" s="256"/>
      <c r="V135" s="259">
        <f t="shared" si="31"/>
        <v>1095048.5</v>
      </c>
      <c r="W135" s="268"/>
      <c r="X135" s="256" t="e">
        <f>ROUND(#REF!*Y$18,0)*$Y$15</f>
        <v>#REF!</v>
      </c>
      <c r="Y135" s="256" t="e">
        <f>PMT((1+Piloto!#REF!)^(IF($Y$14="Semestrais",6,IF($Y$14="Anuais",12,1)))-1,$Y$15,-X135)</f>
        <v>#REF!</v>
      </c>
      <c r="Z135" s="256" t="e">
        <f>ROUND(#REF!*AA$18,0)*$AA$15</f>
        <v>#REF!</v>
      </c>
      <c r="AA135" s="256" t="e">
        <f>PMT((1+Piloto!#REF!)^(IF($AA$14="Semestrais",6,IF($AA$14="Anuais",12,1)))-1,$AA$15,-Z135)</f>
        <v>#REF!</v>
      </c>
      <c r="AB135" s="255"/>
      <c r="AC135" s="49" t="str">
        <f>VLOOKUP(A135,Piloto!B205:I394,4,FALSE)</f>
        <v>Contrato</v>
      </c>
      <c r="AF135" s="357"/>
      <c r="AG135" s="357"/>
      <c r="AH135" s="357"/>
      <c r="AI135" s="282"/>
    </row>
    <row r="136" spans="1:35" ht="24" hidden="1">
      <c r="A136" s="260">
        <f>Piloto!B206</f>
        <v>3302</v>
      </c>
      <c r="B136" s="356">
        <f>Piloto!G206</f>
        <v>165.39000000000001</v>
      </c>
      <c r="C136" s="257">
        <v>161.30000000000001</v>
      </c>
      <c r="D136" s="257">
        <v>0</v>
      </c>
      <c r="E136" s="258" t="s">
        <v>273</v>
      </c>
      <c r="F136" s="258" t="s">
        <v>172</v>
      </c>
      <c r="G136" s="258" t="s">
        <v>149</v>
      </c>
      <c r="H136" s="353">
        <v>4.09</v>
      </c>
      <c r="I136" s="353">
        <v>0</v>
      </c>
      <c r="J136" s="353">
        <v>4.09</v>
      </c>
      <c r="K136" s="353"/>
      <c r="L136" s="353">
        <v>0</v>
      </c>
      <c r="M136" s="351">
        <f t="shared" si="24"/>
        <v>9364.937420642118</v>
      </c>
      <c r="N136" s="351">
        <f>VLOOKUP(A136,Piloto!$B$89:$G$251,5,FALSE)</f>
        <v>1548867</v>
      </c>
      <c r="O136" s="256">
        <f t="shared" si="25"/>
        <v>77443.350000000006</v>
      </c>
      <c r="P136" s="256">
        <f t="shared" si="26"/>
        <v>77443.350000000006</v>
      </c>
      <c r="Q136" s="256">
        <f t="shared" si="27"/>
        <v>77443.350000000006</v>
      </c>
      <c r="R136" s="256">
        <f t="shared" si="28"/>
        <v>0</v>
      </c>
      <c r="S136" s="256">
        <f t="shared" si="29"/>
        <v>0</v>
      </c>
      <c r="T136" s="256">
        <f t="shared" si="30"/>
        <v>464660.10000000003</v>
      </c>
      <c r="U136" s="256"/>
      <c r="V136" s="259">
        <f t="shared" si="31"/>
        <v>1084206.8999999999</v>
      </c>
      <c r="W136" s="268"/>
      <c r="X136" s="256" t="e">
        <f>ROUND(#REF!*Y$18,0)*$Y$15</f>
        <v>#REF!</v>
      </c>
      <c r="Y136" s="256" t="e">
        <f>PMT((1+Piloto!#REF!)^(IF($Y$14="Semestrais",6,IF($Y$14="Anuais",12,1)))-1,$Y$15,-X136)</f>
        <v>#REF!</v>
      </c>
      <c r="Z136" s="256" t="e">
        <f>ROUND(#REF!*AA$18,0)*$AA$15</f>
        <v>#REF!</v>
      </c>
      <c r="AA136" s="256" t="e">
        <f>PMT((1+Piloto!#REF!)^(IF($AA$14="Semestrais",6,IF($AA$14="Anuais",12,1)))-1,$AA$15,-Z136)</f>
        <v>#REF!</v>
      </c>
      <c r="AB136" s="255"/>
      <c r="AC136" s="49" t="str">
        <f>VLOOKUP(A136,Piloto!B206:I395,4,FALSE)</f>
        <v>Contrato</v>
      </c>
      <c r="AF136" s="357"/>
      <c r="AG136" s="357"/>
      <c r="AH136" s="357"/>
      <c r="AI136" s="282"/>
    </row>
    <row r="137" spans="1:35" ht="24" hidden="1">
      <c r="A137" s="260">
        <f>Piloto!B207</f>
        <v>3303</v>
      </c>
      <c r="B137" s="356">
        <f>Piloto!G207</f>
        <v>160.57</v>
      </c>
      <c r="C137" s="257">
        <v>156.47999999999999</v>
      </c>
      <c r="D137" s="257">
        <v>0</v>
      </c>
      <c r="E137" s="258" t="s">
        <v>274</v>
      </c>
      <c r="F137" s="258" t="s">
        <v>148</v>
      </c>
      <c r="G137" s="258" t="s">
        <v>149</v>
      </c>
      <c r="H137" s="353">
        <v>4.09</v>
      </c>
      <c r="I137" s="353">
        <v>0</v>
      </c>
      <c r="J137" s="353">
        <v>4.09</v>
      </c>
      <c r="K137" s="258"/>
      <c r="L137" s="353">
        <v>0</v>
      </c>
      <c r="M137" s="351">
        <f t="shared" si="24"/>
        <v>9285.3708662888457</v>
      </c>
      <c r="N137" s="351">
        <f>VLOOKUP(A137,Piloto!$B$89:$G$251,5,FALSE)</f>
        <v>1490952</v>
      </c>
      <c r="O137" s="256">
        <f t="shared" si="25"/>
        <v>74547.600000000006</v>
      </c>
      <c r="P137" s="256">
        <f t="shared" si="26"/>
        <v>74547.600000000006</v>
      </c>
      <c r="Q137" s="256">
        <f t="shared" si="27"/>
        <v>74547.600000000006</v>
      </c>
      <c r="R137" s="256">
        <f t="shared" si="28"/>
        <v>0</v>
      </c>
      <c r="S137" s="256">
        <f t="shared" si="29"/>
        <v>0</v>
      </c>
      <c r="T137" s="256">
        <f t="shared" si="30"/>
        <v>447285.60000000003</v>
      </c>
      <c r="U137" s="256"/>
      <c r="V137" s="259">
        <f t="shared" si="31"/>
        <v>1043666.3999999999</v>
      </c>
      <c r="W137" s="268"/>
      <c r="X137" s="256" t="e">
        <f>ROUND(#REF!*Y$18,0)*$Y$15</f>
        <v>#REF!</v>
      </c>
      <c r="Y137" s="256" t="e">
        <f>PMT((1+Piloto!#REF!)^(IF($Y$14="Semestrais",6,IF($Y$14="Anuais",12,1)))-1,$Y$15,-X137)</f>
        <v>#REF!</v>
      </c>
      <c r="Z137" s="256" t="e">
        <f>ROUND(#REF!*AA$18,0)*$AA$15</f>
        <v>#REF!</v>
      </c>
      <c r="AA137" s="256" t="e">
        <f>PMT((1+Piloto!#REF!)^(IF($AA$14="Semestrais",6,IF($AA$14="Anuais",12,1)))-1,$AA$15,-Z137)</f>
        <v>#REF!</v>
      </c>
      <c r="AB137" s="255"/>
      <c r="AC137" s="49" t="str">
        <f>VLOOKUP(A137,Piloto!B207:I396,4,FALSE)</f>
        <v>Contrato</v>
      </c>
      <c r="AF137" s="357"/>
      <c r="AG137" s="357"/>
      <c r="AH137" s="357"/>
      <c r="AI137" s="282"/>
    </row>
    <row r="138" spans="1:35" ht="24" hidden="1">
      <c r="A138" s="260">
        <f>Piloto!B208</f>
        <v>3304</v>
      </c>
      <c r="B138" s="356">
        <f>Piloto!G208</f>
        <v>137.58000000000001</v>
      </c>
      <c r="C138" s="257">
        <v>133.49</v>
      </c>
      <c r="D138" s="257">
        <v>0</v>
      </c>
      <c r="E138" s="258" t="s">
        <v>275</v>
      </c>
      <c r="F138" s="258" t="s">
        <v>172</v>
      </c>
      <c r="G138" s="258" t="s">
        <v>149</v>
      </c>
      <c r="H138" s="353">
        <v>4.09</v>
      </c>
      <c r="I138" s="353">
        <v>0</v>
      </c>
      <c r="J138" s="353">
        <v>4.09</v>
      </c>
      <c r="K138" s="353"/>
      <c r="L138" s="353">
        <v>0</v>
      </c>
      <c r="M138" s="351">
        <f t="shared" si="24"/>
        <v>9593.167611571449</v>
      </c>
      <c r="N138" s="351">
        <f>VLOOKUP(A138,Piloto!$B$89:$G$251,5,FALSE)</f>
        <v>1319828</v>
      </c>
      <c r="O138" s="256">
        <f t="shared" si="25"/>
        <v>65991.400000000009</v>
      </c>
      <c r="P138" s="256">
        <f t="shared" si="26"/>
        <v>65991.400000000009</v>
      </c>
      <c r="Q138" s="256">
        <f t="shared" si="27"/>
        <v>65991.400000000009</v>
      </c>
      <c r="R138" s="256">
        <f t="shared" si="28"/>
        <v>0</v>
      </c>
      <c r="S138" s="256">
        <f t="shared" si="29"/>
        <v>0</v>
      </c>
      <c r="T138" s="256">
        <f t="shared" si="30"/>
        <v>395948.4</v>
      </c>
      <c r="U138" s="256"/>
      <c r="V138" s="259">
        <f t="shared" si="31"/>
        <v>923879.6</v>
      </c>
      <c r="W138" s="268"/>
      <c r="X138" s="256" t="e">
        <f>ROUND(#REF!*Y$18,0)*$Y$15</f>
        <v>#REF!</v>
      </c>
      <c r="Y138" s="256" t="e">
        <f>PMT((1+Piloto!#REF!)^(IF($Y$14="Semestrais",6,IF($Y$14="Anuais",12,1)))-1,$Y$15,-X138)</f>
        <v>#REF!</v>
      </c>
      <c r="Z138" s="256" t="e">
        <f>ROUND(#REF!*AA$18,0)*$AA$15</f>
        <v>#REF!</v>
      </c>
      <c r="AA138" s="256" t="e">
        <f>PMT((1+Piloto!#REF!)^(IF($AA$14="Semestrais",6,IF($AA$14="Anuais",12,1)))-1,$AA$15,-Z138)</f>
        <v>#REF!</v>
      </c>
      <c r="AB138" s="255"/>
      <c r="AC138" s="49" t="str">
        <f>VLOOKUP(A138,Piloto!B208:I397,4,FALSE)</f>
        <v>Contrato</v>
      </c>
      <c r="AF138" s="357"/>
      <c r="AG138" s="357"/>
      <c r="AH138" s="357"/>
      <c r="AI138" s="282"/>
    </row>
    <row r="139" spans="1:35" ht="24" hidden="1">
      <c r="A139" s="260">
        <f>Piloto!B209</f>
        <v>3401</v>
      </c>
      <c r="B139" s="356">
        <f>Piloto!G209</f>
        <v>165.39000000000001</v>
      </c>
      <c r="C139" s="257">
        <v>161.30000000000001</v>
      </c>
      <c r="D139" s="257">
        <v>0</v>
      </c>
      <c r="E139" s="258" t="s">
        <v>276</v>
      </c>
      <c r="F139" s="258" t="s">
        <v>172</v>
      </c>
      <c r="G139" s="258" t="s">
        <v>149</v>
      </c>
      <c r="H139" s="353">
        <v>4.09</v>
      </c>
      <c r="I139" s="353">
        <v>0</v>
      </c>
      <c r="J139" s="353">
        <v>4.09</v>
      </c>
      <c r="K139" s="353"/>
      <c r="L139" s="353">
        <v>0</v>
      </c>
      <c r="M139" s="351">
        <f t="shared" si="24"/>
        <v>9458.582743817642</v>
      </c>
      <c r="N139" s="351">
        <f>VLOOKUP(A139,Piloto!$B$89:$G$251,5,FALSE)</f>
        <v>1564355</v>
      </c>
      <c r="O139" s="256">
        <f t="shared" si="25"/>
        <v>78217.75</v>
      </c>
      <c r="P139" s="256">
        <f t="shared" si="26"/>
        <v>78217.75</v>
      </c>
      <c r="Q139" s="256">
        <f t="shared" si="27"/>
        <v>78217.75</v>
      </c>
      <c r="R139" s="256">
        <f t="shared" si="28"/>
        <v>0</v>
      </c>
      <c r="S139" s="256">
        <f t="shared" si="29"/>
        <v>0</v>
      </c>
      <c r="T139" s="256">
        <f t="shared" si="30"/>
        <v>469306.5</v>
      </c>
      <c r="U139" s="256"/>
      <c r="V139" s="259">
        <f t="shared" si="31"/>
        <v>1095048.5</v>
      </c>
      <c r="W139" s="268"/>
      <c r="X139" s="256" t="e">
        <f>ROUND(#REF!*Y$18,0)*$Y$15</f>
        <v>#REF!</v>
      </c>
      <c r="Y139" s="256" t="e">
        <f>PMT((1+Piloto!#REF!)^(IF($Y$14="Semestrais",6,IF($Y$14="Anuais",12,1)))-1,$Y$15,-X139)</f>
        <v>#REF!</v>
      </c>
      <c r="Z139" s="256" t="e">
        <f>ROUND(#REF!*AA$18,0)*$AA$15</f>
        <v>#REF!</v>
      </c>
      <c r="AA139" s="256" t="e">
        <f>PMT((1+Piloto!#REF!)^(IF($AA$14="Semestrais",6,IF($AA$14="Anuais",12,1)))-1,$AA$15,-Z139)</f>
        <v>#REF!</v>
      </c>
      <c r="AB139" s="255"/>
      <c r="AC139" s="49" t="str">
        <f>VLOOKUP(A139,Piloto!B209:I398,4,FALSE)</f>
        <v>Contrato</v>
      </c>
      <c r="AF139" s="357"/>
      <c r="AG139" s="357"/>
      <c r="AH139" s="357"/>
      <c r="AI139" s="282"/>
    </row>
    <row r="140" spans="1:35" ht="24" hidden="1">
      <c r="A140" s="260">
        <f>Piloto!B210</f>
        <v>3402</v>
      </c>
      <c r="B140" s="356">
        <f>Piloto!G210</f>
        <v>165.39000000000001</v>
      </c>
      <c r="C140" s="257">
        <v>161.30000000000001</v>
      </c>
      <c r="D140" s="257">
        <v>0</v>
      </c>
      <c r="E140" s="258" t="s">
        <v>277</v>
      </c>
      <c r="F140" s="258" t="s">
        <v>172</v>
      </c>
      <c r="G140" s="258" t="s">
        <v>149</v>
      </c>
      <c r="H140" s="353">
        <v>4.09</v>
      </c>
      <c r="I140" s="353">
        <v>0</v>
      </c>
      <c r="J140" s="353">
        <v>4.09</v>
      </c>
      <c r="K140" s="353"/>
      <c r="L140" s="353">
        <v>0</v>
      </c>
      <c r="M140" s="351">
        <f t="shared" si="24"/>
        <v>9364.937420642118</v>
      </c>
      <c r="N140" s="351">
        <f>VLOOKUP(A140,Piloto!$B$89:$G$251,5,FALSE)</f>
        <v>1548867</v>
      </c>
      <c r="O140" s="256">
        <f t="shared" si="25"/>
        <v>77443.350000000006</v>
      </c>
      <c r="P140" s="256">
        <f t="shared" si="26"/>
        <v>77443.350000000006</v>
      </c>
      <c r="Q140" s="256">
        <f t="shared" si="27"/>
        <v>77443.350000000006</v>
      </c>
      <c r="R140" s="256">
        <f t="shared" si="28"/>
        <v>0</v>
      </c>
      <c r="S140" s="256">
        <f t="shared" si="29"/>
        <v>0</v>
      </c>
      <c r="T140" s="256">
        <f t="shared" si="30"/>
        <v>464660.10000000003</v>
      </c>
      <c r="U140" s="256"/>
      <c r="V140" s="259">
        <f t="shared" si="31"/>
        <v>1084206.8999999999</v>
      </c>
      <c r="W140" s="268"/>
      <c r="X140" s="256" t="e">
        <f>ROUND(#REF!*Y$18,0)*$Y$15</f>
        <v>#REF!</v>
      </c>
      <c r="Y140" s="256" t="e">
        <f>PMT((1+Piloto!#REF!)^(IF($Y$14="Semestrais",6,IF($Y$14="Anuais",12,1)))-1,$Y$15,-X140)</f>
        <v>#REF!</v>
      </c>
      <c r="Z140" s="256" t="e">
        <f>ROUND(#REF!*AA$18,0)*$AA$15</f>
        <v>#REF!</v>
      </c>
      <c r="AA140" s="256" t="e">
        <f>PMT((1+Piloto!#REF!)^(IF($AA$14="Semestrais",6,IF($AA$14="Anuais",12,1)))-1,$AA$15,-Z140)</f>
        <v>#REF!</v>
      </c>
      <c r="AB140" s="255"/>
      <c r="AC140" s="49" t="str">
        <f>VLOOKUP(A140,Piloto!B210:I399,4,FALSE)</f>
        <v>Contrato</v>
      </c>
      <c r="AF140" s="357"/>
      <c r="AG140" s="357"/>
      <c r="AH140" s="357"/>
      <c r="AI140" s="282"/>
    </row>
    <row r="141" spans="1:35" ht="24" hidden="1">
      <c r="A141" s="260">
        <f>Piloto!B211</f>
        <v>3403</v>
      </c>
      <c r="B141" s="356">
        <f>Piloto!G211</f>
        <v>166.55</v>
      </c>
      <c r="C141" s="257">
        <v>133.49</v>
      </c>
      <c r="D141" s="257">
        <v>28.97</v>
      </c>
      <c r="E141" s="258" t="s">
        <v>278</v>
      </c>
      <c r="F141" s="258" t="s">
        <v>148</v>
      </c>
      <c r="G141" s="258" t="s">
        <v>149</v>
      </c>
      <c r="H141" s="353">
        <v>4.09</v>
      </c>
      <c r="I141" s="353">
        <v>0</v>
      </c>
      <c r="J141" s="353">
        <v>4.09</v>
      </c>
      <c r="K141" s="353"/>
      <c r="L141" s="353">
        <v>0</v>
      </c>
      <c r="M141" s="351">
        <f t="shared" si="24"/>
        <v>9295.1185830081049</v>
      </c>
      <c r="N141" s="351">
        <f>VLOOKUP(A141,Piloto!$B$89:$G$251,5,FALSE)</f>
        <v>1548102</v>
      </c>
      <c r="O141" s="256">
        <f t="shared" si="25"/>
        <v>77405.100000000006</v>
      </c>
      <c r="P141" s="256">
        <f t="shared" si="26"/>
        <v>77405.100000000006</v>
      </c>
      <c r="Q141" s="256">
        <f t="shared" si="27"/>
        <v>77405.100000000006</v>
      </c>
      <c r="R141" s="256">
        <f t="shared" si="28"/>
        <v>0</v>
      </c>
      <c r="S141" s="256">
        <f t="shared" si="29"/>
        <v>0</v>
      </c>
      <c r="T141" s="256">
        <f t="shared" si="30"/>
        <v>464430.60000000003</v>
      </c>
      <c r="U141" s="256"/>
      <c r="V141" s="259">
        <f t="shared" si="31"/>
        <v>1083671.3999999999</v>
      </c>
      <c r="W141" s="268"/>
      <c r="X141" s="256" t="e">
        <f>ROUND(#REF!*Y$18,0)*$Y$15</f>
        <v>#REF!</v>
      </c>
      <c r="Y141" s="256" t="e">
        <f>PMT((1+Piloto!#REF!)^(IF($Y$14="Semestrais",6,IF($Y$14="Anuais",12,1)))-1,$Y$15,-X141)</f>
        <v>#REF!</v>
      </c>
      <c r="Z141" s="256" t="e">
        <f>ROUND(#REF!*AA$18,0)*$AA$15</f>
        <v>#REF!</v>
      </c>
      <c r="AA141" s="256" t="e">
        <f>PMT((1+Piloto!#REF!)^(IF($AA$14="Semestrais",6,IF($AA$14="Anuais",12,1)))-1,$AA$15,-Z141)</f>
        <v>#REF!</v>
      </c>
      <c r="AB141" s="255"/>
      <c r="AC141" s="49" t="str">
        <f>VLOOKUP(A141,Piloto!B211:I400,4,FALSE)</f>
        <v>Contrato</v>
      </c>
      <c r="AF141" s="357"/>
      <c r="AG141" s="357"/>
      <c r="AH141" s="357"/>
      <c r="AI141" s="282"/>
    </row>
    <row r="142" spans="1:35" ht="24" hidden="1">
      <c r="A142" s="260">
        <f>Piloto!B212</f>
        <v>3404</v>
      </c>
      <c r="B142" s="356">
        <f>Piloto!G212</f>
        <v>137.58000000000001</v>
      </c>
      <c r="C142" s="257">
        <v>133.49</v>
      </c>
      <c r="D142" s="257">
        <v>0</v>
      </c>
      <c r="E142" s="258" t="s">
        <v>279</v>
      </c>
      <c r="F142" s="258" t="s">
        <v>158</v>
      </c>
      <c r="G142" s="258" t="s">
        <v>149</v>
      </c>
      <c r="H142" s="353">
        <v>4.09</v>
      </c>
      <c r="I142" s="353">
        <v>0</v>
      </c>
      <c r="J142" s="353">
        <v>4.09</v>
      </c>
      <c r="K142" s="353"/>
      <c r="L142" s="353">
        <v>0</v>
      </c>
      <c r="M142" s="351">
        <f t="shared" si="24"/>
        <v>9593.167611571449</v>
      </c>
      <c r="N142" s="351">
        <f>VLOOKUP(A142,Piloto!$B$89:$G$251,5,FALSE)</f>
        <v>1319828</v>
      </c>
      <c r="O142" s="256">
        <f t="shared" si="25"/>
        <v>65991.400000000009</v>
      </c>
      <c r="P142" s="256">
        <f t="shared" si="26"/>
        <v>65991.400000000009</v>
      </c>
      <c r="Q142" s="256">
        <f t="shared" si="27"/>
        <v>65991.400000000009</v>
      </c>
      <c r="R142" s="256">
        <f t="shared" si="28"/>
        <v>0</v>
      </c>
      <c r="S142" s="256">
        <f t="shared" si="29"/>
        <v>0</v>
      </c>
      <c r="T142" s="256">
        <f t="shared" si="30"/>
        <v>395948.4</v>
      </c>
      <c r="U142" s="256"/>
      <c r="V142" s="259">
        <f t="shared" si="31"/>
        <v>923879.6</v>
      </c>
      <c r="W142" s="268"/>
      <c r="X142" s="256" t="e">
        <f>ROUND(#REF!*Y$18,0)*$Y$15</f>
        <v>#REF!</v>
      </c>
      <c r="Y142" s="256" t="e">
        <f>PMT((1+Piloto!#REF!)^(IF($Y$14="Semestrais",6,IF($Y$14="Anuais",12,1)))-1,$Y$15,-X142)</f>
        <v>#REF!</v>
      </c>
      <c r="Z142" s="256" t="e">
        <f>ROUND(#REF!*AA$18,0)*$AA$15</f>
        <v>#REF!</v>
      </c>
      <c r="AA142" s="256" t="e">
        <f>PMT((1+Piloto!#REF!)^(IF($AA$14="Semestrais",6,IF($AA$14="Anuais",12,1)))-1,$AA$15,-Z142)</f>
        <v>#REF!</v>
      </c>
      <c r="AB142" s="255"/>
      <c r="AC142" s="49" t="str">
        <f>VLOOKUP(A142,Piloto!B212:I401,4,FALSE)</f>
        <v>Contrato</v>
      </c>
      <c r="AF142" s="357"/>
      <c r="AG142" s="357"/>
      <c r="AH142" s="357"/>
      <c r="AI142" s="282"/>
    </row>
    <row r="143" spans="1:35" ht="24" hidden="1">
      <c r="A143" s="260">
        <f>Piloto!B213</f>
        <v>3501</v>
      </c>
      <c r="B143" s="356">
        <f>Piloto!G213</f>
        <v>165.39000000000001</v>
      </c>
      <c r="C143" s="257">
        <v>161.30000000000001</v>
      </c>
      <c r="D143" s="257">
        <v>0</v>
      </c>
      <c r="E143" s="258" t="s">
        <v>280</v>
      </c>
      <c r="F143" s="258" t="s">
        <v>172</v>
      </c>
      <c r="G143" s="258" t="s">
        <v>149</v>
      </c>
      <c r="H143" s="353">
        <v>4.09</v>
      </c>
      <c r="I143" s="353">
        <v>0</v>
      </c>
      <c r="J143" s="353">
        <v>4.09</v>
      </c>
      <c r="K143" s="353"/>
      <c r="L143" s="353">
        <v>0</v>
      </c>
      <c r="M143" s="351">
        <f t="shared" si="24"/>
        <v>9458.582743817642</v>
      </c>
      <c r="N143" s="351">
        <f>VLOOKUP(A143,Piloto!$B$89:$G$251,5,FALSE)</f>
        <v>1564355</v>
      </c>
      <c r="O143" s="256">
        <f t="shared" si="25"/>
        <v>78217.75</v>
      </c>
      <c r="P143" s="256">
        <f t="shared" si="26"/>
        <v>78217.75</v>
      </c>
      <c r="Q143" s="256">
        <f t="shared" si="27"/>
        <v>78217.75</v>
      </c>
      <c r="R143" s="256">
        <f t="shared" si="28"/>
        <v>0</v>
      </c>
      <c r="S143" s="256">
        <f t="shared" si="29"/>
        <v>0</v>
      </c>
      <c r="T143" s="256">
        <f t="shared" si="30"/>
        <v>469306.5</v>
      </c>
      <c r="U143" s="256"/>
      <c r="V143" s="259">
        <f t="shared" si="31"/>
        <v>1095048.5</v>
      </c>
      <c r="W143" s="268"/>
      <c r="X143" s="256" t="e">
        <f>ROUND(#REF!*Y$18,0)*$Y$15</f>
        <v>#REF!</v>
      </c>
      <c r="Y143" s="256" t="e">
        <f>PMT((1+Piloto!#REF!)^(IF($Y$14="Semestrais",6,IF($Y$14="Anuais",12,1)))-1,$Y$15,-X143)</f>
        <v>#REF!</v>
      </c>
      <c r="Z143" s="256" t="e">
        <f>ROUND(#REF!*AA$18,0)*$AA$15</f>
        <v>#REF!</v>
      </c>
      <c r="AA143" s="256" t="e">
        <f>PMT((1+Piloto!#REF!)^(IF($AA$14="Semestrais",6,IF($AA$14="Anuais",12,1)))-1,$AA$15,-Z143)</f>
        <v>#REF!</v>
      </c>
      <c r="AB143" s="255"/>
      <c r="AC143" s="49" t="str">
        <f>VLOOKUP(A143,Piloto!B213:I402,4,FALSE)</f>
        <v>Contrato</v>
      </c>
      <c r="AF143" s="357"/>
      <c r="AG143" s="357"/>
      <c r="AH143" s="357"/>
      <c r="AI143" s="282"/>
    </row>
    <row r="144" spans="1:35" ht="24" hidden="1">
      <c r="A144" s="260">
        <f>Piloto!B214</f>
        <v>3502</v>
      </c>
      <c r="B144" s="356">
        <f>Piloto!G214</f>
        <v>165.39000000000001</v>
      </c>
      <c r="C144" s="257">
        <v>161.30000000000001</v>
      </c>
      <c r="D144" s="257">
        <v>0</v>
      </c>
      <c r="E144" s="258" t="s">
        <v>281</v>
      </c>
      <c r="F144" s="258" t="s">
        <v>167</v>
      </c>
      <c r="G144" s="258" t="s">
        <v>149</v>
      </c>
      <c r="H144" s="353">
        <v>4.09</v>
      </c>
      <c r="I144" s="353">
        <v>0</v>
      </c>
      <c r="J144" s="353">
        <v>4.09</v>
      </c>
      <c r="K144" s="353"/>
      <c r="L144" s="353">
        <v>0</v>
      </c>
      <c r="M144" s="351">
        <f t="shared" si="24"/>
        <v>9364.937420642118</v>
      </c>
      <c r="N144" s="351">
        <f>VLOOKUP(A144,Piloto!$B$89:$G$251,5,FALSE)</f>
        <v>1548867</v>
      </c>
      <c r="O144" s="256">
        <f t="shared" si="25"/>
        <v>77443.350000000006</v>
      </c>
      <c r="P144" s="256">
        <f t="shared" si="26"/>
        <v>77443.350000000006</v>
      </c>
      <c r="Q144" s="256">
        <f t="shared" si="27"/>
        <v>77443.350000000006</v>
      </c>
      <c r="R144" s="256">
        <f t="shared" si="28"/>
        <v>0</v>
      </c>
      <c r="S144" s="256">
        <f t="shared" si="29"/>
        <v>0</v>
      </c>
      <c r="T144" s="256">
        <f t="shared" si="30"/>
        <v>464660.10000000003</v>
      </c>
      <c r="U144" s="256"/>
      <c r="V144" s="259">
        <f t="shared" si="31"/>
        <v>1084206.8999999999</v>
      </c>
      <c r="W144" s="268"/>
      <c r="X144" s="256" t="e">
        <f>ROUND(#REF!*Y$18,0)*$Y$15</f>
        <v>#REF!</v>
      </c>
      <c r="Y144" s="256" t="e">
        <f>PMT((1+Piloto!#REF!)^(IF($Y$14="Semestrais",6,IF($Y$14="Anuais",12,1)))-1,$Y$15,-X144)</f>
        <v>#REF!</v>
      </c>
      <c r="Z144" s="256" t="e">
        <f>ROUND(#REF!*AA$18,0)*$AA$15</f>
        <v>#REF!</v>
      </c>
      <c r="AA144" s="256" t="e">
        <f>PMT((1+Piloto!#REF!)^(IF($AA$14="Semestrais",6,IF($AA$14="Anuais",12,1)))-1,$AA$15,-Z144)</f>
        <v>#REF!</v>
      </c>
      <c r="AB144" s="255"/>
      <c r="AC144" s="49" t="str">
        <f>VLOOKUP(A144,Piloto!B214:I403,4,FALSE)</f>
        <v>Contrato</v>
      </c>
      <c r="AF144" s="357"/>
      <c r="AG144" s="357"/>
      <c r="AH144" s="357"/>
      <c r="AI144" s="282"/>
    </row>
    <row r="145" spans="1:35" ht="24" hidden="1">
      <c r="A145" s="260">
        <f>Piloto!B215</f>
        <v>3503</v>
      </c>
      <c r="B145" s="356">
        <f>Piloto!G215</f>
        <v>137.58000000000001</v>
      </c>
      <c r="C145" s="257">
        <v>133.49</v>
      </c>
      <c r="D145" s="257">
        <v>0</v>
      </c>
      <c r="E145" s="258" t="s">
        <v>282</v>
      </c>
      <c r="F145" s="258" t="s">
        <v>158</v>
      </c>
      <c r="G145" s="258" t="s">
        <v>149</v>
      </c>
      <c r="H145" s="353">
        <v>4.09</v>
      </c>
      <c r="I145" s="353">
        <v>0</v>
      </c>
      <c r="J145" s="353">
        <v>4.09</v>
      </c>
      <c r="K145" s="258"/>
      <c r="L145" s="353">
        <v>0</v>
      </c>
      <c r="M145" s="351">
        <f t="shared" si="24"/>
        <v>9285.3757813635693</v>
      </c>
      <c r="N145" s="351">
        <f>VLOOKUP(A145,Piloto!$B$89:$G$251,5,FALSE)</f>
        <v>1277482</v>
      </c>
      <c r="O145" s="256">
        <f t="shared" si="25"/>
        <v>63874.100000000006</v>
      </c>
      <c r="P145" s="256">
        <f t="shared" si="26"/>
        <v>63874.100000000006</v>
      </c>
      <c r="Q145" s="256">
        <f t="shared" si="27"/>
        <v>63874.100000000006</v>
      </c>
      <c r="R145" s="256">
        <f t="shared" si="28"/>
        <v>0</v>
      </c>
      <c r="S145" s="256">
        <f t="shared" si="29"/>
        <v>0</v>
      </c>
      <c r="T145" s="256">
        <f t="shared" si="30"/>
        <v>383244.60000000003</v>
      </c>
      <c r="U145" s="256"/>
      <c r="V145" s="259">
        <f t="shared" si="31"/>
        <v>894237.39999999991</v>
      </c>
      <c r="W145" s="268"/>
      <c r="X145" s="256" t="e">
        <f>ROUND(#REF!*Y$18,0)*$Y$15</f>
        <v>#REF!</v>
      </c>
      <c r="Y145" s="256" t="e">
        <f>PMT((1+Piloto!#REF!)^(IF($Y$14="Semestrais",6,IF($Y$14="Anuais",12,1)))-1,$Y$15,-X145)</f>
        <v>#REF!</v>
      </c>
      <c r="Z145" s="256" t="e">
        <f>ROUND(#REF!*AA$18,0)*$AA$15</f>
        <v>#REF!</v>
      </c>
      <c r="AA145" s="256" t="e">
        <f>PMT((1+Piloto!#REF!)^(IF($AA$14="Semestrais",6,IF($AA$14="Anuais",12,1)))-1,$AA$15,-Z145)</f>
        <v>#REF!</v>
      </c>
      <c r="AB145" s="255"/>
      <c r="AC145" s="49" t="str">
        <f>VLOOKUP(A145,Piloto!B215:I404,4,FALSE)</f>
        <v>Contrato</v>
      </c>
      <c r="AF145" s="357"/>
      <c r="AG145" s="357"/>
      <c r="AH145" s="357"/>
      <c r="AI145" s="282"/>
    </row>
    <row r="146" spans="1:35" ht="24" hidden="1">
      <c r="A146" s="260">
        <f>Piloto!B216</f>
        <v>3504</v>
      </c>
      <c r="B146" s="356">
        <f>Piloto!G216</f>
        <v>137.58000000000001</v>
      </c>
      <c r="C146" s="257">
        <v>133.49</v>
      </c>
      <c r="D146" s="257">
        <v>0</v>
      </c>
      <c r="E146" s="258" t="s">
        <v>283</v>
      </c>
      <c r="F146" s="258" t="s">
        <v>158</v>
      </c>
      <c r="G146" s="258" t="s">
        <v>149</v>
      </c>
      <c r="H146" s="353">
        <v>4.09</v>
      </c>
      <c r="I146" s="353">
        <v>0</v>
      </c>
      <c r="J146" s="353">
        <v>4.09</v>
      </c>
      <c r="K146" s="353"/>
      <c r="L146" s="353">
        <v>0</v>
      </c>
      <c r="M146" s="351">
        <f t="shared" si="24"/>
        <v>9498.1828754179369</v>
      </c>
      <c r="N146" s="351">
        <f>VLOOKUP(A146,Piloto!$B$89:$G$251,5,FALSE)</f>
        <v>1306760</v>
      </c>
      <c r="O146" s="256">
        <f t="shared" si="25"/>
        <v>65338</v>
      </c>
      <c r="P146" s="256">
        <f t="shared" si="26"/>
        <v>65338</v>
      </c>
      <c r="Q146" s="256">
        <f t="shared" si="27"/>
        <v>65338</v>
      </c>
      <c r="R146" s="256">
        <f t="shared" si="28"/>
        <v>0</v>
      </c>
      <c r="S146" s="256">
        <f t="shared" si="29"/>
        <v>0</v>
      </c>
      <c r="T146" s="256">
        <f t="shared" si="30"/>
        <v>392028</v>
      </c>
      <c r="U146" s="256"/>
      <c r="V146" s="259">
        <f t="shared" si="31"/>
        <v>914732</v>
      </c>
      <c r="W146" s="268"/>
      <c r="X146" s="256" t="e">
        <f>ROUND(#REF!*Y$18,0)*$Y$15</f>
        <v>#REF!</v>
      </c>
      <c r="Y146" s="256" t="e">
        <f>PMT((1+Piloto!#REF!)^(IF($Y$14="Semestrais",6,IF($Y$14="Anuais",12,1)))-1,$Y$15,-X146)</f>
        <v>#REF!</v>
      </c>
      <c r="Z146" s="256" t="e">
        <f>ROUND(#REF!*AA$18,0)*$AA$15</f>
        <v>#REF!</v>
      </c>
      <c r="AA146" s="256" t="e">
        <f>PMT((1+Piloto!#REF!)^(IF($AA$14="Semestrais",6,IF($AA$14="Anuais",12,1)))-1,$AA$15,-Z146)</f>
        <v>#REF!</v>
      </c>
      <c r="AB146" s="255"/>
      <c r="AC146" s="49" t="str">
        <f>VLOOKUP(A146,Piloto!B216:I405,4,FALSE)</f>
        <v>Contrato</v>
      </c>
      <c r="AF146" s="357"/>
      <c r="AG146" s="357"/>
      <c r="AH146" s="357"/>
      <c r="AI146" s="282"/>
    </row>
    <row r="147" spans="1:35" ht="24" hidden="1">
      <c r="A147" s="260">
        <f>Piloto!B217</f>
        <v>3601</v>
      </c>
      <c r="B147" s="356">
        <f>Piloto!G217</f>
        <v>165.39000000000001</v>
      </c>
      <c r="C147" s="257">
        <v>161.30000000000001</v>
      </c>
      <c r="D147" s="257">
        <v>0</v>
      </c>
      <c r="E147" s="258" t="s">
        <v>284</v>
      </c>
      <c r="F147" s="258" t="s">
        <v>167</v>
      </c>
      <c r="G147" s="258" t="s">
        <v>149</v>
      </c>
      <c r="H147" s="353">
        <v>4.09</v>
      </c>
      <c r="I147" s="353">
        <v>0</v>
      </c>
      <c r="J147" s="353">
        <v>4.09</v>
      </c>
      <c r="K147" s="353"/>
      <c r="L147" s="353">
        <v>0</v>
      </c>
      <c r="M147" s="351">
        <f t="shared" ref="M147:M178" si="32">N147/B147</f>
        <v>10215.272991111917</v>
      </c>
      <c r="N147" s="351">
        <f>VLOOKUP(A147,Piloto!$B$89:$G$251,5,FALSE)</f>
        <v>1689504</v>
      </c>
      <c r="O147" s="256">
        <f t="shared" si="25"/>
        <v>84475.200000000012</v>
      </c>
      <c r="P147" s="256">
        <f t="shared" si="26"/>
        <v>84475.200000000012</v>
      </c>
      <c r="Q147" s="256">
        <f t="shared" si="27"/>
        <v>84475.200000000012</v>
      </c>
      <c r="R147" s="256">
        <f t="shared" si="28"/>
        <v>0</v>
      </c>
      <c r="S147" s="256">
        <f t="shared" si="29"/>
        <v>0</v>
      </c>
      <c r="T147" s="256">
        <f t="shared" si="30"/>
        <v>506851.20000000007</v>
      </c>
      <c r="U147" s="256"/>
      <c r="V147" s="259">
        <f t="shared" si="31"/>
        <v>1182652.7999999998</v>
      </c>
      <c r="W147" s="268"/>
      <c r="X147" s="256" t="e">
        <f>ROUND(#REF!*Y$18,0)*$Y$15</f>
        <v>#REF!</v>
      </c>
      <c r="Y147" s="256" t="e">
        <f>PMT((1+Piloto!#REF!)^(IF($Y$14="Semestrais",6,IF($Y$14="Anuais",12,1)))-1,$Y$15,-X147)</f>
        <v>#REF!</v>
      </c>
      <c r="Z147" s="256" t="e">
        <f>ROUND(#REF!*AA$18,0)*$AA$15</f>
        <v>#REF!</v>
      </c>
      <c r="AA147" s="256" t="e">
        <f>PMT((1+Piloto!#REF!)^(IF($AA$14="Semestrais",6,IF($AA$14="Anuais",12,1)))-1,$AA$15,-Z147)</f>
        <v>#REF!</v>
      </c>
      <c r="AB147" s="255"/>
      <c r="AC147" s="49" t="str">
        <f>VLOOKUP(A147,Piloto!B217:I406,4,FALSE)</f>
        <v>Contrato</v>
      </c>
      <c r="AF147" s="357"/>
      <c r="AG147" s="357"/>
      <c r="AH147" s="357"/>
      <c r="AI147" s="282"/>
    </row>
    <row r="148" spans="1:35" ht="24" hidden="1">
      <c r="A148" s="260">
        <f>Piloto!B218</f>
        <v>3602</v>
      </c>
      <c r="B148" s="356">
        <f>Piloto!G218</f>
        <v>169.72</v>
      </c>
      <c r="C148" s="257">
        <v>161.30000000000001</v>
      </c>
      <c r="D148" s="257">
        <v>0</v>
      </c>
      <c r="E148" s="258" t="s">
        <v>285</v>
      </c>
      <c r="F148" s="258" t="s">
        <v>167</v>
      </c>
      <c r="G148" s="258">
        <v>39</v>
      </c>
      <c r="H148" s="353">
        <v>4.09</v>
      </c>
      <c r="I148" s="353">
        <v>4.33</v>
      </c>
      <c r="J148" s="353">
        <v>8.42</v>
      </c>
      <c r="K148" s="353"/>
      <c r="L148" s="353">
        <v>0</v>
      </c>
      <c r="M148" s="351">
        <f t="shared" si="32"/>
        <v>9364.9363657789308</v>
      </c>
      <c r="N148" s="351">
        <f>VLOOKUP(A148,Piloto!$B$89:$G$251,5,FALSE)</f>
        <v>1589417</v>
      </c>
      <c r="O148" s="256">
        <f t="shared" si="25"/>
        <v>79470.850000000006</v>
      </c>
      <c r="P148" s="256">
        <f t="shared" si="26"/>
        <v>79470.850000000006</v>
      </c>
      <c r="Q148" s="256">
        <f t="shared" si="27"/>
        <v>79470.850000000006</v>
      </c>
      <c r="R148" s="256">
        <f t="shared" si="28"/>
        <v>0</v>
      </c>
      <c r="S148" s="256">
        <f t="shared" si="29"/>
        <v>0</v>
      </c>
      <c r="T148" s="256">
        <f t="shared" si="30"/>
        <v>476825.10000000003</v>
      </c>
      <c r="U148" s="256"/>
      <c r="V148" s="259">
        <f t="shared" si="31"/>
        <v>1112591.8999999999</v>
      </c>
      <c r="W148" s="268"/>
      <c r="X148" s="256" t="e">
        <f>ROUND(#REF!*Y$18,0)*$Y$15</f>
        <v>#REF!</v>
      </c>
      <c r="Y148" s="256" t="e">
        <f>PMT((1+Piloto!#REF!)^(IF($Y$14="Semestrais",6,IF($Y$14="Anuais",12,1)))-1,$Y$15,-X148)</f>
        <v>#REF!</v>
      </c>
      <c r="Z148" s="256" t="e">
        <f>ROUND(#REF!*AA$18,0)*$AA$15</f>
        <v>#REF!</v>
      </c>
      <c r="AA148" s="256" t="e">
        <f>PMT((1+Piloto!#REF!)^(IF($AA$14="Semestrais",6,IF($AA$14="Anuais",12,1)))-1,$AA$15,-Z148)</f>
        <v>#REF!</v>
      </c>
      <c r="AB148" s="255"/>
      <c r="AC148" s="49" t="str">
        <f>VLOOKUP(A148,Piloto!B218:I407,4,FALSE)</f>
        <v>Contrato</v>
      </c>
      <c r="AF148" s="357"/>
      <c r="AG148" s="357"/>
      <c r="AH148" s="357"/>
      <c r="AI148" s="282"/>
    </row>
    <row r="149" spans="1:35" ht="24" hidden="1">
      <c r="A149" s="260">
        <f>Piloto!B219</f>
        <v>3603</v>
      </c>
      <c r="B149" s="356">
        <f>Piloto!G219</f>
        <v>145.26000000000002</v>
      </c>
      <c r="C149" s="257">
        <v>133.49</v>
      </c>
      <c r="D149" s="257">
        <v>0</v>
      </c>
      <c r="E149" s="258" t="s">
        <v>286</v>
      </c>
      <c r="F149" s="258" t="s">
        <v>158</v>
      </c>
      <c r="G149" s="258">
        <v>26</v>
      </c>
      <c r="H149" s="353">
        <v>4.09</v>
      </c>
      <c r="I149" s="353">
        <v>7.68</v>
      </c>
      <c r="J149" s="353">
        <v>11.77</v>
      </c>
      <c r="K149" s="258"/>
      <c r="L149" s="353">
        <v>0</v>
      </c>
      <c r="M149" s="351">
        <f t="shared" si="32"/>
        <v>9285.3710587911319</v>
      </c>
      <c r="N149" s="351">
        <f>VLOOKUP(A149,Piloto!$B$89:$G$251,5,FALSE)</f>
        <v>1348793</v>
      </c>
      <c r="O149" s="256">
        <f t="shared" si="25"/>
        <v>67439.650000000009</v>
      </c>
      <c r="P149" s="256">
        <f t="shared" si="26"/>
        <v>67439.650000000009</v>
      </c>
      <c r="Q149" s="256">
        <f t="shared" si="27"/>
        <v>67439.650000000009</v>
      </c>
      <c r="R149" s="256">
        <f t="shared" si="28"/>
        <v>0</v>
      </c>
      <c r="S149" s="256">
        <f t="shared" si="29"/>
        <v>0</v>
      </c>
      <c r="T149" s="256">
        <f t="shared" si="30"/>
        <v>404637.9</v>
      </c>
      <c r="U149" s="256"/>
      <c r="V149" s="259">
        <f t="shared" si="31"/>
        <v>944155.1</v>
      </c>
      <c r="W149" s="268"/>
      <c r="X149" s="256" t="e">
        <f>ROUND(#REF!*Y$18,0)*$Y$15</f>
        <v>#REF!</v>
      </c>
      <c r="Y149" s="256" t="e">
        <f>PMT((1+Piloto!#REF!)^(IF($Y$14="Semestrais",6,IF($Y$14="Anuais",12,1)))-1,$Y$15,-X149)</f>
        <v>#REF!</v>
      </c>
      <c r="Z149" s="256" t="e">
        <f>ROUND(#REF!*AA$18,0)*$AA$15</f>
        <v>#REF!</v>
      </c>
      <c r="AA149" s="256" t="e">
        <f>PMT((1+Piloto!#REF!)^(IF($AA$14="Semestrais",6,IF($AA$14="Anuais",12,1)))-1,$AA$15,-Z149)</f>
        <v>#REF!</v>
      </c>
      <c r="AB149" s="255"/>
      <c r="AC149" s="49" t="str">
        <f>VLOOKUP(A149,Piloto!B219:I408,4,FALSE)</f>
        <v>Contrato</v>
      </c>
      <c r="AF149" s="357"/>
      <c r="AG149" s="357"/>
      <c r="AH149" s="357"/>
      <c r="AI149" s="282"/>
    </row>
    <row r="150" spans="1:35" ht="24" hidden="1">
      <c r="A150" s="260">
        <f>Piloto!B220</f>
        <v>3604</v>
      </c>
      <c r="B150" s="356">
        <f>Piloto!G220</f>
        <v>137.58000000000001</v>
      </c>
      <c r="C150" s="257">
        <v>133.49</v>
      </c>
      <c r="D150" s="257">
        <v>0</v>
      </c>
      <c r="E150" s="258" t="s">
        <v>287</v>
      </c>
      <c r="F150" s="258" t="s">
        <v>158</v>
      </c>
      <c r="G150" s="258" t="s">
        <v>149</v>
      </c>
      <c r="H150" s="353">
        <v>4.09</v>
      </c>
      <c r="I150" s="353">
        <v>0</v>
      </c>
      <c r="J150" s="353">
        <v>4.09</v>
      </c>
      <c r="K150" s="353"/>
      <c r="L150" s="353">
        <v>0</v>
      </c>
      <c r="M150" s="351">
        <f t="shared" si="32"/>
        <v>9498.1828754179369</v>
      </c>
      <c r="N150" s="351">
        <f>VLOOKUP(A150,Piloto!$B$89:$G$251,5,FALSE)</f>
        <v>1306760</v>
      </c>
      <c r="O150" s="256">
        <f t="shared" si="25"/>
        <v>65338</v>
      </c>
      <c r="P150" s="256">
        <f t="shared" si="26"/>
        <v>65338</v>
      </c>
      <c r="Q150" s="256">
        <f t="shared" si="27"/>
        <v>65338</v>
      </c>
      <c r="R150" s="256">
        <f t="shared" si="28"/>
        <v>0</v>
      </c>
      <c r="S150" s="256">
        <f t="shared" si="29"/>
        <v>0</v>
      </c>
      <c r="T150" s="256">
        <f t="shared" si="30"/>
        <v>392028</v>
      </c>
      <c r="U150" s="256"/>
      <c r="V150" s="259">
        <f t="shared" si="31"/>
        <v>914732</v>
      </c>
      <c r="W150" s="268"/>
      <c r="X150" s="256" t="e">
        <f>ROUND(#REF!*Y$18,0)*$Y$15</f>
        <v>#REF!</v>
      </c>
      <c r="Y150" s="256" t="e">
        <f>PMT((1+Piloto!#REF!)^(IF($Y$14="Semestrais",6,IF($Y$14="Anuais",12,1)))-1,$Y$15,-X150)</f>
        <v>#REF!</v>
      </c>
      <c r="Z150" s="256" t="e">
        <f>ROUND(#REF!*AA$18,0)*$AA$15</f>
        <v>#REF!</v>
      </c>
      <c r="AA150" s="256" t="e">
        <f>PMT((1+Piloto!#REF!)^(IF($AA$14="Semestrais",6,IF($AA$14="Anuais",12,1)))-1,$AA$15,-Z150)</f>
        <v>#REF!</v>
      </c>
      <c r="AB150" s="255"/>
      <c r="AC150" s="49" t="str">
        <f>VLOOKUP(A150,Piloto!B220:I409,4,FALSE)</f>
        <v>Contrato</v>
      </c>
      <c r="AF150" s="357"/>
      <c r="AG150" s="357"/>
      <c r="AH150" s="357"/>
      <c r="AI150" s="282"/>
    </row>
    <row r="151" spans="1:35" ht="24" hidden="1">
      <c r="A151" s="260">
        <f>Piloto!B221</f>
        <v>3701</v>
      </c>
      <c r="B151" s="356">
        <f>Piloto!G221</f>
        <v>165.39000000000001</v>
      </c>
      <c r="C151" s="257">
        <v>161.30000000000001</v>
      </c>
      <c r="D151" s="257">
        <v>0</v>
      </c>
      <c r="E151" s="258" t="s">
        <v>288</v>
      </c>
      <c r="F151" s="258" t="s">
        <v>167</v>
      </c>
      <c r="G151" s="258" t="s">
        <v>149</v>
      </c>
      <c r="H151" s="353">
        <v>4.09</v>
      </c>
      <c r="I151" s="353">
        <v>0</v>
      </c>
      <c r="J151" s="353">
        <v>4.09</v>
      </c>
      <c r="K151" s="353"/>
      <c r="L151" s="353">
        <v>0</v>
      </c>
      <c r="M151" s="351">
        <f t="shared" si="32"/>
        <v>9454.1266098313063</v>
      </c>
      <c r="N151" s="351">
        <f>VLOOKUP(A151,Piloto!$B$89:$G$251,5,FALSE)</f>
        <v>1563618</v>
      </c>
      <c r="O151" s="256">
        <f t="shared" si="25"/>
        <v>78180.900000000009</v>
      </c>
      <c r="P151" s="256">
        <f t="shared" si="26"/>
        <v>78180.900000000009</v>
      </c>
      <c r="Q151" s="256">
        <f t="shared" si="27"/>
        <v>78180.900000000009</v>
      </c>
      <c r="R151" s="256">
        <f t="shared" si="28"/>
        <v>0</v>
      </c>
      <c r="S151" s="256">
        <f t="shared" si="29"/>
        <v>0</v>
      </c>
      <c r="T151" s="256">
        <f t="shared" si="30"/>
        <v>469085.4</v>
      </c>
      <c r="U151" s="256"/>
      <c r="V151" s="259">
        <f t="shared" si="31"/>
        <v>1094532.5999999999</v>
      </c>
      <c r="W151" s="268"/>
      <c r="X151" s="256" t="e">
        <f>ROUND(#REF!*Y$18,0)*$Y$15</f>
        <v>#REF!</v>
      </c>
      <c r="Y151" s="256" t="e">
        <f>PMT((1+Piloto!#REF!)^(IF($Y$14="Semestrais",6,IF($Y$14="Anuais",12,1)))-1,$Y$15,-X151)</f>
        <v>#REF!</v>
      </c>
      <c r="Z151" s="256" t="e">
        <f>ROUND(#REF!*AA$18,0)*$AA$15</f>
        <v>#REF!</v>
      </c>
      <c r="AA151" s="256" t="e">
        <f>PMT((1+Piloto!#REF!)^(IF($AA$14="Semestrais",6,IF($AA$14="Anuais",12,1)))-1,$AA$15,-Z151)</f>
        <v>#REF!</v>
      </c>
      <c r="AB151" s="255"/>
      <c r="AC151" s="49" t="str">
        <f>VLOOKUP(A151,Piloto!B221:I410,4,FALSE)</f>
        <v>Contrato</v>
      </c>
      <c r="AF151" s="357"/>
      <c r="AG151" s="357"/>
      <c r="AH151" s="357"/>
      <c r="AI151" s="282"/>
    </row>
    <row r="152" spans="1:35" ht="24" hidden="1">
      <c r="A152" s="260">
        <f>Piloto!B222</f>
        <v>3702</v>
      </c>
      <c r="B152" s="356">
        <f>Piloto!G222</f>
        <v>165.39000000000001</v>
      </c>
      <c r="C152" s="257">
        <v>161.30000000000001</v>
      </c>
      <c r="D152" s="257">
        <v>0</v>
      </c>
      <c r="E152" s="258" t="s">
        <v>289</v>
      </c>
      <c r="F152" s="258" t="s">
        <v>167</v>
      </c>
      <c r="G152" s="258" t="s">
        <v>149</v>
      </c>
      <c r="H152" s="353">
        <v>4.09</v>
      </c>
      <c r="I152" s="353">
        <v>0</v>
      </c>
      <c r="J152" s="353">
        <v>4.09</v>
      </c>
      <c r="K152" s="353"/>
      <c r="L152" s="353">
        <v>0</v>
      </c>
      <c r="M152" s="351">
        <f t="shared" si="32"/>
        <v>9364.937420642118</v>
      </c>
      <c r="N152" s="351">
        <f>VLOOKUP(A152,Piloto!$B$89:$G$251,5,FALSE)</f>
        <v>1548867</v>
      </c>
      <c r="O152" s="256">
        <f t="shared" si="25"/>
        <v>77443.350000000006</v>
      </c>
      <c r="P152" s="256">
        <f t="shared" si="26"/>
        <v>77443.350000000006</v>
      </c>
      <c r="Q152" s="256">
        <f t="shared" si="27"/>
        <v>77443.350000000006</v>
      </c>
      <c r="R152" s="256">
        <f t="shared" si="28"/>
        <v>0</v>
      </c>
      <c r="S152" s="256">
        <f t="shared" si="29"/>
        <v>0</v>
      </c>
      <c r="T152" s="256">
        <f t="shared" si="30"/>
        <v>464660.10000000003</v>
      </c>
      <c r="U152" s="256"/>
      <c r="V152" s="259">
        <f t="shared" si="31"/>
        <v>1084206.8999999999</v>
      </c>
      <c r="W152" s="268"/>
      <c r="X152" s="256" t="e">
        <f>ROUND(#REF!*Y$18,0)*$Y$15</f>
        <v>#REF!</v>
      </c>
      <c r="Y152" s="256" t="e">
        <f>PMT((1+Piloto!#REF!)^(IF($Y$14="Semestrais",6,IF($Y$14="Anuais",12,1)))-1,$Y$15,-X152)</f>
        <v>#REF!</v>
      </c>
      <c r="Z152" s="256" t="e">
        <f>ROUND(#REF!*AA$18,0)*$AA$15</f>
        <v>#REF!</v>
      </c>
      <c r="AA152" s="256" t="e">
        <f>PMT((1+Piloto!#REF!)^(IF($AA$14="Semestrais",6,IF($AA$14="Anuais",12,1)))-1,$AA$15,-Z152)</f>
        <v>#REF!</v>
      </c>
      <c r="AB152" s="255"/>
      <c r="AC152" s="49" t="str">
        <f>VLOOKUP(A152,Piloto!B222:I411,4,FALSE)</f>
        <v>Contrato</v>
      </c>
      <c r="AF152" s="357"/>
      <c r="AG152" s="357"/>
      <c r="AH152" s="357"/>
      <c r="AI152" s="282"/>
    </row>
    <row r="153" spans="1:35" ht="24" hidden="1">
      <c r="A153" s="260">
        <f>Piloto!B223</f>
        <v>3703</v>
      </c>
      <c r="B153" s="356">
        <f>Piloto!G223</f>
        <v>137.58000000000001</v>
      </c>
      <c r="C153" s="257">
        <v>133.49</v>
      </c>
      <c r="D153" s="257">
        <v>0</v>
      </c>
      <c r="E153" s="258" t="s">
        <v>290</v>
      </c>
      <c r="F153" s="258" t="s">
        <v>158</v>
      </c>
      <c r="G153" s="258" t="s">
        <v>149</v>
      </c>
      <c r="H153" s="353">
        <v>4.09</v>
      </c>
      <c r="I153" s="353">
        <v>0</v>
      </c>
      <c r="J153" s="353">
        <v>4.09</v>
      </c>
      <c r="K153" s="353"/>
      <c r="L153" s="353">
        <v>0</v>
      </c>
      <c r="M153" s="351">
        <f t="shared" si="32"/>
        <v>9285.3757813635693</v>
      </c>
      <c r="N153" s="351">
        <f>VLOOKUP(A153,Piloto!$B$89:$G$251,5,FALSE)</f>
        <v>1277482</v>
      </c>
      <c r="O153" s="256">
        <f t="shared" si="25"/>
        <v>63874.100000000006</v>
      </c>
      <c r="P153" s="256">
        <f t="shared" si="26"/>
        <v>63874.100000000006</v>
      </c>
      <c r="Q153" s="256">
        <f t="shared" si="27"/>
        <v>63874.100000000006</v>
      </c>
      <c r="R153" s="256">
        <f t="shared" si="28"/>
        <v>0</v>
      </c>
      <c r="S153" s="256">
        <f t="shared" si="29"/>
        <v>0</v>
      </c>
      <c r="T153" s="256">
        <f t="shared" si="30"/>
        <v>383244.60000000003</v>
      </c>
      <c r="U153" s="256"/>
      <c r="V153" s="259">
        <f t="shared" si="31"/>
        <v>894237.39999999991</v>
      </c>
      <c r="W153" s="268"/>
      <c r="X153" s="256" t="e">
        <f>ROUND(#REF!*Y$18,0)*$Y$15</f>
        <v>#REF!</v>
      </c>
      <c r="Y153" s="256" t="e">
        <f>PMT((1+Piloto!#REF!)^(IF($Y$14="Semestrais",6,IF($Y$14="Anuais",12,1)))-1,$Y$15,-X153)</f>
        <v>#REF!</v>
      </c>
      <c r="Z153" s="256" t="e">
        <f>ROUND(#REF!*AA$18,0)*$AA$15</f>
        <v>#REF!</v>
      </c>
      <c r="AA153" s="256" t="e">
        <f>PMT((1+Piloto!#REF!)^(IF($AA$14="Semestrais",6,IF($AA$14="Anuais",12,1)))-1,$AA$15,-Z153)</f>
        <v>#REF!</v>
      </c>
      <c r="AB153" s="255"/>
      <c r="AC153" s="49" t="str">
        <f>VLOOKUP(A153,Piloto!B223:I412,4,FALSE)</f>
        <v>Contrato</v>
      </c>
      <c r="AF153" s="357"/>
      <c r="AG153" s="357"/>
      <c r="AH153" s="357"/>
      <c r="AI153" s="282"/>
    </row>
    <row r="154" spans="1:35" ht="24" hidden="1">
      <c r="A154" s="260">
        <f>Piloto!B224</f>
        <v>3704</v>
      </c>
      <c r="B154" s="356">
        <f>Piloto!G224</f>
        <v>137.58000000000001</v>
      </c>
      <c r="C154" s="257">
        <v>133.49</v>
      </c>
      <c r="D154" s="257">
        <v>0</v>
      </c>
      <c r="E154" s="258" t="s">
        <v>291</v>
      </c>
      <c r="F154" s="258" t="s">
        <v>158</v>
      </c>
      <c r="G154" s="258" t="s">
        <v>149</v>
      </c>
      <c r="H154" s="353">
        <v>4.09</v>
      </c>
      <c r="I154" s="353">
        <v>0</v>
      </c>
      <c r="J154" s="353">
        <v>4.09</v>
      </c>
      <c r="K154" s="353"/>
      <c r="L154" s="353">
        <v>0</v>
      </c>
      <c r="M154" s="351">
        <f t="shared" si="32"/>
        <v>9498.1828754179369</v>
      </c>
      <c r="N154" s="351">
        <f>VLOOKUP(A154,Piloto!$B$89:$G$251,5,FALSE)</f>
        <v>1306760</v>
      </c>
      <c r="O154" s="256">
        <f t="shared" si="25"/>
        <v>65338</v>
      </c>
      <c r="P154" s="256">
        <f t="shared" si="26"/>
        <v>65338</v>
      </c>
      <c r="Q154" s="256">
        <f t="shared" si="27"/>
        <v>65338</v>
      </c>
      <c r="R154" s="256">
        <f t="shared" si="28"/>
        <v>0</v>
      </c>
      <c r="S154" s="256">
        <f t="shared" si="29"/>
        <v>0</v>
      </c>
      <c r="T154" s="256">
        <f t="shared" si="30"/>
        <v>392028</v>
      </c>
      <c r="U154" s="256"/>
      <c r="V154" s="259">
        <f t="shared" si="31"/>
        <v>914732</v>
      </c>
      <c r="W154" s="268"/>
      <c r="X154" s="256" t="e">
        <f>ROUND(#REF!*Y$18,0)*$Y$15</f>
        <v>#REF!</v>
      </c>
      <c r="Y154" s="256" t="e">
        <f>PMT((1+Piloto!#REF!)^(IF($Y$14="Semestrais",6,IF($Y$14="Anuais",12,1)))-1,$Y$15,-X154)</f>
        <v>#REF!</v>
      </c>
      <c r="Z154" s="256" t="e">
        <f>ROUND(#REF!*AA$18,0)*$AA$15</f>
        <v>#REF!</v>
      </c>
      <c r="AA154" s="256" t="e">
        <f>PMT((1+Piloto!#REF!)^(IF($AA$14="Semestrais",6,IF($AA$14="Anuais",12,1)))-1,$AA$15,-Z154)</f>
        <v>#REF!</v>
      </c>
      <c r="AB154" s="255"/>
      <c r="AC154" s="49" t="str">
        <f>VLOOKUP(A154,Piloto!B224:I413,4,FALSE)</f>
        <v>Contrato</v>
      </c>
      <c r="AF154" s="357"/>
      <c r="AG154" s="357"/>
      <c r="AH154" s="357"/>
      <c r="AI154" s="282"/>
    </row>
    <row r="155" spans="1:35" ht="24" hidden="1">
      <c r="A155" s="260">
        <f>Piloto!B225</f>
        <v>3801</v>
      </c>
      <c r="B155" s="356">
        <f>Piloto!G225</f>
        <v>165.39000000000001</v>
      </c>
      <c r="C155" s="257">
        <v>161.30000000000001</v>
      </c>
      <c r="D155" s="257">
        <v>0</v>
      </c>
      <c r="E155" s="258" t="s">
        <v>292</v>
      </c>
      <c r="F155" s="258" t="s">
        <v>167</v>
      </c>
      <c r="G155" s="258" t="s">
        <v>149</v>
      </c>
      <c r="H155" s="353">
        <v>4.09</v>
      </c>
      <c r="I155" s="353">
        <v>0</v>
      </c>
      <c r="J155" s="353">
        <v>4.09</v>
      </c>
      <c r="K155" s="353"/>
      <c r="L155" s="353">
        <v>0</v>
      </c>
      <c r="M155" s="351">
        <f t="shared" si="32"/>
        <v>9458.582743817642</v>
      </c>
      <c r="N155" s="351">
        <f>VLOOKUP(A155,Piloto!$B$89:$G$251,5,FALSE)</f>
        <v>1564355</v>
      </c>
      <c r="O155" s="256">
        <f t="shared" si="25"/>
        <v>78217.75</v>
      </c>
      <c r="P155" s="256">
        <f t="shared" si="26"/>
        <v>78217.75</v>
      </c>
      <c r="Q155" s="256">
        <f t="shared" si="27"/>
        <v>78217.75</v>
      </c>
      <c r="R155" s="256">
        <f t="shared" si="28"/>
        <v>0</v>
      </c>
      <c r="S155" s="256">
        <f t="shared" si="29"/>
        <v>0</v>
      </c>
      <c r="T155" s="256">
        <f t="shared" si="30"/>
        <v>469306.5</v>
      </c>
      <c r="U155" s="256"/>
      <c r="V155" s="259">
        <f t="shared" si="31"/>
        <v>1095048.5</v>
      </c>
      <c r="W155" s="268"/>
      <c r="X155" s="256" t="e">
        <f>ROUND(#REF!*Y$18,0)*$Y$15</f>
        <v>#REF!</v>
      </c>
      <c r="Y155" s="256" t="e">
        <f>PMT((1+Piloto!#REF!)^(IF($Y$14="Semestrais",6,IF($Y$14="Anuais",12,1)))-1,$Y$15,-X155)</f>
        <v>#REF!</v>
      </c>
      <c r="Z155" s="256" t="e">
        <f>ROUND(#REF!*AA$18,0)*$AA$15</f>
        <v>#REF!</v>
      </c>
      <c r="AA155" s="256" t="e">
        <f>PMT((1+Piloto!#REF!)^(IF($AA$14="Semestrais",6,IF($AA$14="Anuais",12,1)))-1,$AA$15,-Z155)</f>
        <v>#REF!</v>
      </c>
      <c r="AB155" s="255"/>
      <c r="AC155" s="49" t="str">
        <f>VLOOKUP(A155,Piloto!B225:I414,4,FALSE)</f>
        <v>Contrato</v>
      </c>
      <c r="AF155" s="357"/>
      <c r="AG155" s="357"/>
      <c r="AH155" s="357"/>
      <c r="AI155" s="282"/>
    </row>
    <row r="156" spans="1:35" ht="24" hidden="1">
      <c r="A156" s="260">
        <f>Piloto!B226</f>
        <v>3802</v>
      </c>
      <c r="B156" s="356">
        <f>Piloto!G226</f>
        <v>165.39000000000001</v>
      </c>
      <c r="C156" s="257">
        <v>161.30000000000001</v>
      </c>
      <c r="D156" s="257">
        <v>0</v>
      </c>
      <c r="E156" s="258" t="s">
        <v>293</v>
      </c>
      <c r="F156" s="258" t="s">
        <v>167</v>
      </c>
      <c r="G156" s="258" t="s">
        <v>149</v>
      </c>
      <c r="H156" s="353">
        <v>4.09</v>
      </c>
      <c r="I156" s="353">
        <v>0</v>
      </c>
      <c r="J156" s="353">
        <v>4.09</v>
      </c>
      <c r="K156" s="353"/>
      <c r="L156" s="353">
        <v>0</v>
      </c>
      <c r="M156" s="351">
        <f t="shared" si="32"/>
        <v>9364.937420642118</v>
      </c>
      <c r="N156" s="351">
        <f>VLOOKUP(A156,Piloto!$B$89:$G$251,5,FALSE)</f>
        <v>1548867</v>
      </c>
      <c r="O156" s="256">
        <f t="shared" si="25"/>
        <v>77443.350000000006</v>
      </c>
      <c r="P156" s="256">
        <f t="shared" si="26"/>
        <v>77443.350000000006</v>
      </c>
      <c r="Q156" s="256">
        <f t="shared" si="27"/>
        <v>77443.350000000006</v>
      </c>
      <c r="R156" s="256">
        <f t="shared" si="28"/>
        <v>0</v>
      </c>
      <c r="S156" s="256">
        <f t="shared" si="29"/>
        <v>0</v>
      </c>
      <c r="T156" s="256">
        <f t="shared" si="30"/>
        <v>464660.10000000003</v>
      </c>
      <c r="U156" s="256"/>
      <c r="V156" s="259">
        <f t="shared" si="31"/>
        <v>1084206.8999999999</v>
      </c>
      <c r="W156" s="268"/>
      <c r="X156" s="256" t="e">
        <f>ROUND(#REF!*Y$18,0)*$Y$15</f>
        <v>#REF!</v>
      </c>
      <c r="Y156" s="256" t="e">
        <f>PMT((1+Piloto!#REF!)^(IF($Y$14="Semestrais",6,IF($Y$14="Anuais",12,1)))-1,$Y$15,-X156)</f>
        <v>#REF!</v>
      </c>
      <c r="Z156" s="256" t="e">
        <f>ROUND(#REF!*AA$18,0)*$AA$15</f>
        <v>#REF!</v>
      </c>
      <c r="AA156" s="256" t="e">
        <f>PMT((1+Piloto!#REF!)^(IF($AA$14="Semestrais",6,IF($AA$14="Anuais",12,1)))-1,$AA$15,-Z156)</f>
        <v>#REF!</v>
      </c>
      <c r="AB156" s="255"/>
      <c r="AC156" s="49" t="str">
        <f>VLOOKUP(A156,Piloto!B226:I415,4,FALSE)</f>
        <v>Contrato</v>
      </c>
      <c r="AF156" s="357"/>
      <c r="AG156" s="357"/>
      <c r="AH156" s="357"/>
      <c r="AI156" s="282"/>
    </row>
    <row r="157" spans="1:35" ht="24" hidden="1">
      <c r="A157" s="260">
        <f>Piloto!B227</f>
        <v>3803</v>
      </c>
      <c r="B157" s="356">
        <f>Piloto!G227</f>
        <v>137.58000000000001</v>
      </c>
      <c r="C157" s="257">
        <v>133.49</v>
      </c>
      <c r="D157" s="257">
        <v>0</v>
      </c>
      <c r="E157" s="258" t="s">
        <v>294</v>
      </c>
      <c r="F157" s="258" t="s">
        <v>158</v>
      </c>
      <c r="G157" s="258" t="s">
        <v>149</v>
      </c>
      <c r="H157" s="353">
        <v>4.09</v>
      </c>
      <c r="I157" s="353">
        <v>0</v>
      </c>
      <c r="J157" s="353">
        <v>4.09</v>
      </c>
      <c r="K157" s="353"/>
      <c r="L157" s="353">
        <v>0</v>
      </c>
      <c r="M157" s="351">
        <f t="shared" si="32"/>
        <v>9285.3757813635693</v>
      </c>
      <c r="N157" s="351">
        <f>VLOOKUP(A157,Piloto!$B$89:$G$251,5,FALSE)</f>
        <v>1277482</v>
      </c>
      <c r="O157" s="256">
        <f t="shared" si="25"/>
        <v>63874.100000000006</v>
      </c>
      <c r="P157" s="256">
        <f t="shared" si="26"/>
        <v>63874.100000000006</v>
      </c>
      <c r="Q157" s="256">
        <f t="shared" si="27"/>
        <v>63874.100000000006</v>
      </c>
      <c r="R157" s="256">
        <f t="shared" si="28"/>
        <v>0</v>
      </c>
      <c r="S157" s="256">
        <f t="shared" si="29"/>
        <v>0</v>
      </c>
      <c r="T157" s="256">
        <f t="shared" si="30"/>
        <v>383244.60000000003</v>
      </c>
      <c r="U157" s="256"/>
      <c r="V157" s="259">
        <f t="shared" si="31"/>
        <v>894237.39999999991</v>
      </c>
      <c r="W157" s="268"/>
      <c r="X157" s="256" t="e">
        <f>ROUND(#REF!*Y$18,0)*$Y$15</f>
        <v>#REF!</v>
      </c>
      <c r="Y157" s="256" t="e">
        <f>PMT((1+Piloto!#REF!)^(IF($Y$14="Semestrais",6,IF($Y$14="Anuais",12,1)))-1,$Y$15,-X157)</f>
        <v>#REF!</v>
      </c>
      <c r="Z157" s="256" t="e">
        <f>ROUND(#REF!*AA$18,0)*$AA$15</f>
        <v>#REF!</v>
      </c>
      <c r="AA157" s="256" t="e">
        <f>PMT((1+Piloto!#REF!)^(IF($AA$14="Semestrais",6,IF($AA$14="Anuais",12,1)))-1,$AA$15,-Z157)</f>
        <v>#REF!</v>
      </c>
      <c r="AB157" s="255"/>
      <c r="AC157" s="49" t="str">
        <f>VLOOKUP(A157,Piloto!B227:I416,4,FALSE)</f>
        <v>Contrato</v>
      </c>
      <c r="AF157" s="357"/>
      <c r="AG157" s="357"/>
      <c r="AH157" s="357"/>
      <c r="AI157" s="282"/>
    </row>
    <row r="158" spans="1:35" ht="24" hidden="1">
      <c r="A158" s="260">
        <f>Piloto!B228</f>
        <v>3804</v>
      </c>
      <c r="B158" s="356">
        <f>Piloto!G228</f>
        <v>137.58000000000001</v>
      </c>
      <c r="C158" s="257">
        <v>133.49</v>
      </c>
      <c r="D158" s="257">
        <v>0</v>
      </c>
      <c r="E158" s="258" t="s">
        <v>295</v>
      </c>
      <c r="F158" s="258" t="s">
        <v>158</v>
      </c>
      <c r="G158" s="258" t="s">
        <v>149</v>
      </c>
      <c r="H158" s="353">
        <v>4.09</v>
      </c>
      <c r="I158" s="353">
        <v>0</v>
      </c>
      <c r="J158" s="353">
        <v>4.09</v>
      </c>
      <c r="K158" s="353"/>
      <c r="L158" s="353">
        <v>0</v>
      </c>
      <c r="M158" s="351">
        <f t="shared" si="32"/>
        <v>9498.1828754179369</v>
      </c>
      <c r="N158" s="351">
        <f>VLOOKUP(A158,Piloto!$B$89:$G$251,5,FALSE)</f>
        <v>1306760</v>
      </c>
      <c r="O158" s="256">
        <f t="shared" si="25"/>
        <v>65338</v>
      </c>
      <c r="P158" s="256">
        <f t="shared" si="26"/>
        <v>65338</v>
      </c>
      <c r="Q158" s="256">
        <f t="shared" si="27"/>
        <v>65338</v>
      </c>
      <c r="R158" s="256">
        <f t="shared" si="28"/>
        <v>0</v>
      </c>
      <c r="S158" s="256">
        <f t="shared" si="29"/>
        <v>0</v>
      </c>
      <c r="T158" s="256">
        <f t="shared" si="30"/>
        <v>392028</v>
      </c>
      <c r="U158" s="256"/>
      <c r="V158" s="259">
        <f t="shared" si="31"/>
        <v>914732</v>
      </c>
      <c r="W158" s="268"/>
      <c r="X158" s="256" t="e">
        <f>ROUND(#REF!*Y$18,0)*$Y$15</f>
        <v>#REF!</v>
      </c>
      <c r="Y158" s="256" t="e">
        <f>PMT((1+Piloto!#REF!)^(IF($Y$14="Semestrais",6,IF($Y$14="Anuais",12,1)))-1,$Y$15,-X158)</f>
        <v>#REF!</v>
      </c>
      <c r="Z158" s="256" t="e">
        <f>ROUND(#REF!*AA$18,0)*$AA$15</f>
        <v>#REF!</v>
      </c>
      <c r="AA158" s="256" t="e">
        <f>PMT((1+Piloto!#REF!)^(IF($AA$14="Semestrais",6,IF($AA$14="Anuais",12,1)))-1,$AA$15,-Z158)</f>
        <v>#REF!</v>
      </c>
      <c r="AB158" s="255"/>
      <c r="AC158" s="49" t="str">
        <f>VLOOKUP(A158,Piloto!B228:I417,4,FALSE)</f>
        <v>Contrato</v>
      </c>
      <c r="AF158" s="357"/>
      <c r="AG158" s="357"/>
      <c r="AH158" s="357"/>
      <c r="AI158" s="282"/>
    </row>
    <row r="159" spans="1:35" ht="24" hidden="1">
      <c r="A159" s="260">
        <f>Piloto!B229</f>
        <v>3901</v>
      </c>
      <c r="B159" s="356">
        <f>Piloto!G229</f>
        <v>165.39000000000001</v>
      </c>
      <c r="C159" s="257">
        <v>161.30000000000001</v>
      </c>
      <c r="D159" s="257">
        <v>0</v>
      </c>
      <c r="E159" s="258" t="s">
        <v>296</v>
      </c>
      <c r="F159" s="258" t="s">
        <v>167</v>
      </c>
      <c r="G159" s="258" t="s">
        <v>149</v>
      </c>
      <c r="H159" s="353">
        <v>4.09</v>
      </c>
      <c r="I159" s="353">
        <v>0</v>
      </c>
      <c r="J159" s="353">
        <v>4.09</v>
      </c>
      <c r="K159" s="353"/>
      <c r="L159" s="353">
        <v>0</v>
      </c>
      <c r="M159" s="351">
        <f t="shared" si="32"/>
        <v>9458.582743817642</v>
      </c>
      <c r="N159" s="351">
        <f>VLOOKUP(A159,Piloto!$B$89:$G$251,5,FALSE)</f>
        <v>1564355</v>
      </c>
      <c r="O159" s="256">
        <f t="shared" si="25"/>
        <v>78217.75</v>
      </c>
      <c r="P159" s="256">
        <f t="shared" si="26"/>
        <v>78217.75</v>
      </c>
      <c r="Q159" s="256">
        <f t="shared" si="27"/>
        <v>78217.75</v>
      </c>
      <c r="R159" s="256">
        <f t="shared" si="28"/>
        <v>0</v>
      </c>
      <c r="S159" s="256">
        <f t="shared" si="29"/>
        <v>0</v>
      </c>
      <c r="T159" s="256">
        <f t="shared" si="30"/>
        <v>469306.5</v>
      </c>
      <c r="U159" s="256"/>
      <c r="V159" s="259">
        <f t="shared" si="31"/>
        <v>1095048.5</v>
      </c>
      <c r="W159" s="268"/>
      <c r="X159" s="256" t="e">
        <f>ROUND(#REF!*Y$18,0)*$Y$15</f>
        <v>#REF!</v>
      </c>
      <c r="Y159" s="256" t="e">
        <f>PMT((1+Piloto!#REF!)^(IF($Y$14="Semestrais",6,IF($Y$14="Anuais",12,1)))-1,$Y$15,-X159)</f>
        <v>#REF!</v>
      </c>
      <c r="Z159" s="256" t="e">
        <f>ROUND(#REF!*AA$18,0)*$AA$15</f>
        <v>#REF!</v>
      </c>
      <c r="AA159" s="256" t="e">
        <f>PMT((1+Piloto!#REF!)^(IF($AA$14="Semestrais",6,IF($AA$14="Anuais",12,1)))-1,$AA$15,-Z159)</f>
        <v>#REF!</v>
      </c>
      <c r="AB159" s="255"/>
      <c r="AC159" s="49" t="str">
        <f>VLOOKUP(A159,Piloto!B229:I418,4,FALSE)</f>
        <v>Contrato</v>
      </c>
      <c r="AF159" s="357"/>
      <c r="AG159" s="357"/>
      <c r="AH159" s="357"/>
      <c r="AI159" s="282"/>
    </row>
    <row r="160" spans="1:35" ht="24" hidden="1">
      <c r="A160" s="260">
        <f>Piloto!B230</f>
        <v>3902</v>
      </c>
      <c r="B160" s="356">
        <f>Piloto!G230</f>
        <v>165.39000000000001</v>
      </c>
      <c r="C160" s="257">
        <v>161.30000000000001</v>
      </c>
      <c r="D160" s="257">
        <v>0</v>
      </c>
      <c r="E160" s="258" t="s">
        <v>297</v>
      </c>
      <c r="F160" s="258" t="s">
        <v>167</v>
      </c>
      <c r="G160" s="258" t="s">
        <v>149</v>
      </c>
      <c r="H160" s="353">
        <v>4.09</v>
      </c>
      <c r="I160" s="353">
        <v>0</v>
      </c>
      <c r="J160" s="353">
        <v>4.09</v>
      </c>
      <c r="K160" s="353"/>
      <c r="L160" s="353">
        <v>0</v>
      </c>
      <c r="M160" s="351">
        <f t="shared" si="32"/>
        <v>9364.937420642118</v>
      </c>
      <c r="N160" s="351">
        <f>VLOOKUP(A160,Piloto!$B$89:$G$251,5,FALSE)</f>
        <v>1548867</v>
      </c>
      <c r="O160" s="256">
        <f t="shared" ref="O160:O164" si="33">N160*$O$18</f>
        <v>77443.350000000006</v>
      </c>
      <c r="P160" s="256">
        <f t="shared" si="26"/>
        <v>77443.350000000006</v>
      </c>
      <c r="Q160" s="256">
        <f t="shared" si="27"/>
        <v>77443.350000000006</v>
      </c>
      <c r="R160" s="256">
        <f t="shared" si="28"/>
        <v>0</v>
      </c>
      <c r="S160" s="256">
        <f t="shared" si="29"/>
        <v>0</v>
      </c>
      <c r="T160" s="256">
        <f t="shared" ref="T160:T164" si="34">O160*$O$15+P160*$P$15+Q160*$Q$15+R160*$R$15+S160*$S$15</f>
        <v>464660.10000000003</v>
      </c>
      <c r="U160" s="256"/>
      <c r="V160" s="259">
        <f t="shared" si="31"/>
        <v>1084206.8999999999</v>
      </c>
      <c r="W160" s="268"/>
      <c r="X160" s="256" t="e">
        <f>ROUND(#REF!*Y$18,0)*$Y$15</f>
        <v>#REF!</v>
      </c>
      <c r="Y160" s="256" t="e">
        <f>PMT((1+Piloto!#REF!)^(IF($Y$14="Semestrais",6,IF($Y$14="Anuais",12,1)))-1,$Y$15,-X160)</f>
        <v>#REF!</v>
      </c>
      <c r="Z160" s="256" t="e">
        <f>ROUND(#REF!*AA$18,0)*$AA$15</f>
        <v>#REF!</v>
      </c>
      <c r="AA160" s="256" t="e">
        <f>PMT((1+Piloto!#REF!)^(IF($AA$14="Semestrais",6,IF($AA$14="Anuais",12,1)))-1,$AA$15,-Z160)</f>
        <v>#REF!</v>
      </c>
      <c r="AB160" s="255"/>
      <c r="AC160" s="49" t="str">
        <f>VLOOKUP(A160,Piloto!B230:I419,4,FALSE)</f>
        <v>Contrato</v>
      </c>
      <c r="AF160" s="357"/>
      <c r="AG160" s="357"/>
      <c r="AH160" s="357"/>
      <c r="AI160" s="282"/>
    </row>
    <row r="161" spans="1:35" ht="24" hidden="1">
      <c r="A161" s="260">
        <f>Piloto!B231</f>
        <v>3903</v>
      </c>
      <c r="B161" s="356">
        <f>Piloto!G231</f>
        <v>137.58000000000001</v>
      </c>
      <c r="C161" s="257">
        <v>133.49</v>
      </c>
      <c r="D161" s="257">
        <v>0</v>
      </c>
      <c r="E161" s="258" t="s">
        <v>298</v>
      </c>
      <c r="F161" s="258" t="s">
        <v>167</v>
      </c>
      <c r="G161" s="258" t="s">
        <v>149</v>
      </c>
      <c r="H161" s="353">
        <v>4.09</v>
      </c>
      <c r="I161" s="353">
        <v>0</v>
      </c>
      <c r="J161" s="353">
        <v>4.09</v>
      </c>
      <c r="K161" s="353"/>
      <c r="L161" s="353">
        <v>0</v>
      </c>
      <c r="M161" s="351">
        <f t="shared" si="32"/>
        <v>9285.3757813635693</v>
      </c>
      <c r="N161" s="351">
        <f>VLOOKUP(A161,Piloto!$B$89:$G$251,5,FALSE)</f>
        <v>1277482</v>
      </c>
      <c r="O161" s="256">
        <f t="shared" si="33"/>
        <v>63874.100000000006</v>
      </c>
      <c r="P161" s="256">
        <f t="shared" si="26"/>
        <v>63874.100000000006</v>
      </c>
      <c r="Q161" s="256">
        <f t="shared" si="27"/>
        <v>63874.100000000006</v>
      </c>
      <c r="R161" s="256">
        <f t="shared" si="28"/>
        <v>0</v>
      </c>
      <c r="S161" s="256">
        <f t="shared" si="29"/>
        <v>0</v>
      </c>
      <c r="T161" s="256">
        <f t="shared" si="34"/>
        <v>383244.60000000003</v>
      </c>
      <c r="U161" s="256"/>
      <c r="V161" s="259">
        <f t="shared" si="31"/>
        <v>894237.39999999991</v>
      </c>
      <c r="W161" s="268"/>
      <c r="X161" s="256" t="e">
        <f>ROUND(#REF!*Y$18,0)*$Y$15</f>
        <v>#REF!</v>
      </c>
      <c r="Y161" s="256" t="e">
        <f>PMT((1+Piloto!#REF!)^(IF($Y$14="Semestrais",6,IF($Y$14="Anuais",12,1)))-1,$Y$15,-X161)</f>
        <v>#REF!</v>
      </c>
      <c r="Z161" s="256" t="e">
        <f>ROUND(#REF!*AA$18,0)*$AA$15</f>
        <v>#REF!</v>
      </c>
      <c r="AA161" s="256" t="e">
        <f>PMT((1+Piloto!#REF!)^(IF($AA$14="Semestrais",6,IF($AA$14="Anuais",12,1)))-1,$AA$15,-Z161)</f>
        <v>#REF!</v>
      </c>
      <c r="AB161" s="255"/>
      <c r="AC161" s="49" t="str">
        <f>VLOOKUP(A161,Piloto!B231:I420,4,FALSE)</f>
        <v>Contrato</v>
      </c>
      <c r="AF161" s="357"/>
      <c r="AG161" s="357"/>
      <c r="AH161" s="357"/>
      <c r="AI161" s="282"/>
    </row>
    <row r="162" spans="1:35" ht="24" hidden="1">
      <c r="A162" s="260">
        <f>Piloto!B232</f>
        <v>3904</v>
      </c>
      <c r="B162" s="356">
        <f>Piloto!G232</f>
        <v>137.58000000000001</v>
      </c>
      <c r="C162" s="257">
        <v>133.49</v>
      </c>
      <c r="D162" s="257">
        <v>0</v>
      </c>
      <c r="E162" s="258" t="s">
        <v>299</v>
      </c>
      <c r="F162" s="258" t="s">
        <v>167</v>
      </c>
      <c r="G162" s="258" t="s">
        <v>149</v>
      </c>
      <c r="H162" s="353">
        <v>4.09</v>
      </c>
      <c r="I162" s="353">
        <v>0</v>
      </c>
      <c r="J162" s="353">
        <v>4.09</v>
      </c>
      <c r="K162" s="353"/>
      <c r="L162" s="353">
        <v>0</v>
      </c>
      <c r="M162" s="351">
        <f t="shared" si="32"/>
        <v>9498.1828754179369</v>
      </c>
      <c r="N162" s="351">
        <f>VLOOKUP(A162,Piloto!$B$89:$G$251,5,FALSE)</f>
        <v>1306760</v>
      </c>
      <c r="O162" s="256">
        <f t="shared" si="33"/>
        <v>65338</v>
      </c>
      <c r="P162" s="256">
        <f t="shared" si="26"/>
        <v>65338</v>
      </c>
      <c r="Q162" s="256">
        <f t="shared" si="27"/>
        <v>65338</v>
      </c>
      <c r="R162" s="256">
        <f t="shared" si="28"/>
        <v>0</v>
      </c>
      <c r="S162" s="256">
        <f t="shared" si="29"/>
        <v>0</v>
      </c>
      <c r="T162" s="256">
        <f t="shared" si="34"/>
        <v>392028</v>
      </c>
      <c r="U162" s="256"/>
      <c r="V162" s="259">
        <f t="shared" si="31"/>
        <v>914732</v>
      </c>
      <c r="W162" s="268"/>
      <c r="X162" s="256" t="e">
        <f>ROUND(#REF!*Y$18,0)*$Y$15</f>
        <v>#REF!</v>
      </c>
      <c r="Y162" s="256" t="e">
        <f>PMT((1+Piloto!#REF!)^(IF($Y$14="Semestrais",6,IF($Y$14="Anuais",12,1)))-1,$Y$15,-X162)</f>
        <v>#REF!</v>
      </c>
      <c r="Z162" s="256" t="e">
        <f>ROUND(#REF!*AA$18,0)*$AA$15</f>
        <v>#REF!</v>
      </c>
      <c r="AA162" s="256" t="e">
        <f>PMT((1+Piloto!#REF!)^(IF($AA$14="Semestrais",6,IF($AA$14="Anuais",12,1)))-1,$AA$15,-Z162)</f>
        <v>#REF!</v>
      </c>
      <c r="AB162" s="255"/>
      <c r="AC162" s="49" t="str">
        <f>VLOOKUP(A162,Piloto!B232:I421,4,FALSE)</f>
        <v>Contrato</v>
      </c>
      <c r="AF162" s="357"/>
      <c r="AG162" s="357"/>
      <c r="AH162" s="357"/>
      <c r="AI162" s="282"/>
    </row>
    <row r="163" spans="1:35" ht="24" hidden="1">
      <c r="A163" s="260">
        <f>Piloto!B233</f>
        <v>4001</v>
      </c>
      <c r="B163" s="356">
        <f>Piloto!G233</f>
        <v>165.39000000000001</v>
      </c>
      <c r="C163" s="257">
        <v>161.30000000000001</v>
      </c>
      <c r="D163" s="257">
        <v>0</v>
      </c>
      <c r="E163" s="258" t="s">
        <v>300</v>
      </c>
      <c r="F163" s="258" t="s">
        <v>172</v>
      </c>
      <c r="G163" s="258" t="s">
        <v>149</v>
      </c>
      <c r="H163" s="353">
        <v>4.09</v>
      </c>
      <c r="I163" s="353">
        <v>0</v>
      </c>
      <c r="J163" s="353">
        <v>4.09</v>
      </c>
      <c r="K163" s="353"/>
      <c r="L163" s="353">
        <v>0</v>
      </c>
      <c r="M163" s="351">
        <f t="shared" si="32"/>
        <v>9458.582743817642</v>
      </c>
      <c r="N163" s="351">
        <f>VLOOKUP(A163,Piloto!$B$89:$G$251,5,FALSE)</f>
        <v>1564355</v>
      </c>
      <c r="O163" s="256">
        <f t="shared" si="33"/>
        <v>78217.75</v>
      </c>
      <c r="P163" s="256">
        <f t="shared" si="26"/>
        <v>78217.75</v>
      </c>
      <c r="Q163" s="256">
        <f t="shared" si="27"/>
        <v>78217.75</v>
      </c>
      <c r="R163" s="256">
        <f t="shared" si="28"/>
        <v>0</v>
      </c>
      <c r="S163" s="256">
        <f t="shared" si="29"/>
        <v>0</v>
      </c>
      <c r="T163" s="256">
        <f t="shared" si="34"/>
        <v>469306.5</v>
      </c>
      <c r="U163" s="256"/>
      <c r="V163" s="259">
        <f t="shared" si="31"/>
        <v>1095048.5</v>
      </c>
      <c r="W163" s="268"/>
      <c r="X163" s="256" t="e">
        <f>ROUND(#REF!*Y$18,0)*$Y$15</f>
        <v>#REF!</v>
      </c>
      <c r="Y163" s="256" t="e">
        <f>PMT((1+Piloto!#REF!)^(IF($Y$14="Semestrais",6,IF($Y$14="Anuais",12,1)))-1,$Y$15,-X163)</f>
        <v>#REF!</v>
      </c>
      <c r="Z163" s="256" t="e">
        <f>ROUND(#REF!*AA$18,0)*$AA$15</f>
        <v>#REF!</v>
      </c>
      <c r="AA163" s="256" t="e">
        <f>PMT((1+Piloto!#REF!)^(IF($AA$14="Semestrais",6,IF($AA$14="Anuais",12,1)))-1,$AA$15,-Z163)</f>
        <v>#REF!</v>
      </c>
      <c r="AB163" s="255"/>
      <c r="AC163" s="49" t="str">
        <f>VLOOKUP(A163,Piloto!B233:I422,4,FALSE)</f>
        <v>Contrato</v>
      </c>
      <c r="AF163" s="357"/>
      <c r="AG163" s="357"/>
      <c r="AH163" s="357"/>
      <c r="AI163" s="282"/>
    </row>
    <row r="164" spans="1:35" ht="24" hidden="1">
      <c r="A164" s="260">
        <f>Piloto!B234</f>
        <v>4002</v>
      </c>
      <c r="B164" s="356">
        <f>Piloto!G234</f>
        <v>165.39000000000001</v>
      </c>
      <c r="C164" s="257">
        <v>161.30000000000001</v>
      </c>
      <c r="D164" s="257">
        <v>0</v>
      </c>
      <c r="E164" s="258" t="s">
        <v>301</v>
      </c>
      <c r="F164" s="258" t="s">
        <v>172</v>
      </c>
      <c r="G164" s="258" t="s">
        <v>149</v>
      </c>
      <c r="H164" s="353">
        <v>4.09</v>
      </c>
      <c r="I164" s="353">
        <v>0</v>
      </c>
      <c r="J164" s="353">
        <v>4.09</v>
      </c>
      <c r="K164" s="353"/>
      <c r="L164" s="353">
        <v>0</v>
      </c>
      <c r="M164" s="351">
        <f t="shared" si="32"/>
        <v>9364.937420642118</v>
      </c>
      <c r="N164" s="351">
        <f>VLOOKUP(A164,Piloto!$B$89:$G$251,5,FALSE)</f>
        <v>1548867</v>
      </c>
      <c r="O164" s="256">
        <f t="shared" si="33"/>
        <v>77443.350000000006</v>
      </c>
      <c r="P164" s="256">
        <f t="shared" si="26"/>
        <v>77443.350000000006</v>
      </c>
      <c r="Q164" s="256">
        <f t="shared" si="27"/>
        <v>77443.350000000006</v>
      </c>
      <c r="R164" s="256">
        <f t="shared" si="28"/>
        <v>0</v>
      </c>
      <c r="S164" s="256">
        <f t="shared" si="29"/>
        <v>0</v>
      </c>
      <c r="T164" s="256">
        <f t="shared" si="34"/>
        <v>464660.10000000003</v>
      </c>
      <c r="U164" s="256"/>
      <c r="V164" s="259">
        <f t="shared" si="31"/>
        <v>1084206.8999999999</v>
      </c>
      <c r="W164" s="268"/>
      <c r="X164" s="256" t="e">
        <f>ROUND(#REF!*Y$18,0)*$Y$15</f>
        <v>#REF!</v>
      </c>
      <c r="Y164" s="256" t="e">
        <f>PMT((1+Piloto!#REF!)^(IF($Y$14="Semestrais",6,IF($Y$14="Anuais",12,1)))-1,$Y$15,-X164)</f>
        <v>#REF!</v>
      </c>
      <c r="Z164" s="256" t="e">
        <f>ROUND(#REF!*AA$18,0)*$AA$15</f>
        <v>#REF!</v>
      </c>
      <c r="AA164" s="256" t="e">
        <f>PMT((1+Piloto!#REF!)^(IF($AA$14="Semestrais",6,IF($AA$14="Anuais",12,1)))-1,$AA$15,-Z164)</f>
        <v>#REF!</v>
      </c>
      <c r="AB164" s="255"/>
      <c r="AC164" s="49" t="str">
        <f>VLOOKUP(A164,Piloto!B234:I423,4,FALSE)</f>
        <v>Contrato</v>
      </c>
      <c r="AF164" s="357"/>
      <c r="AG164" s="357"/>
      <c r="AH164" s="357"/>
      <c r="AI164" s="282"/>
    </row>
    <row r="165" spans="1:35" ht="24" hidden="1">
      <c r="A165" s="260">
        <f>Piloto!B235</f>
        <v>4003</v>
      </c>
      <c r="B165" s="356">
        <f>Piloto!G235</f>
        <v>137.58000000000001</v>
      </c>
      <c r="C165" s="257">
        <v>133.49</v>
      </c>
      <c r="D165" s="257">
        <v>0</v>
      </c>
      <c r="E165" s="258" t="s">
        <v>302</v>
      </c>
      <c r="F165" s="258" t="s">
        <v>167</v>
      </c>
      <c r="G165" s="258" t="s">
        <v>149</v>
      </c>
      <c r="H165" s="353">
        <v>4.09</v>
      </c>
      <c r="I165" s="353">
        <v>0</v>
      </c>
      <c r="J165" s="353">
        <v>4.09</v>
      </c>
      <c r="K165" s="353"/>
      <c r="L165" s="353">
        <v>0</v>
      </c>
      <c r="M165" s="351">
        <f t="shared" si="32"/>
        <v>9285.3757813635693</v>
      </c>
      <c r="N165" s="351">
        <f>VLOOKUP(A165,Piloto!$B$89:$G$251,5,FALSE)</f>
        <v>1277482</v>
      </c>
      <c r="O165" s="256">
        <f t="shared" ref="O165:O181" si="35">N165*$O$18</f>
        <v>63874.100000000006</v>
      </c>
      <c r="P165" s="256">
        <f t="shared" ref="P165:P181" si="36">N165*$P$18</f>
        <v>63874.100000000006</v>
      </c>
      <c r="Q165" s="256">
        <f t="shared" ref="Q165:Q181" si="37">N165*$Q$18</f>
        <v>63874.100000000006</v>
      </c>
      <c r="R165" s="256">
        <f t="shared" ref="R165:R181" si="38">N165*$R$18</f>
        <v>0</v>
      </c>
      <c r="S165" s="256">
        <f t="shared" ref="S165:S181" si="39">N165*$S$18</f>
        <v>0</v>
      </c>
      <c r="T165" s="256">
        <f t="shared" ref="T165:T181" si="40">O165*$O$15+P165*$P$15+Q165*$Q$15+R165*$R$15+S165*$S$15</f>
        <v>383244.60000000003</v>
      </c>
      <c r="U165" s="256"/>
      <c r="V165" s="259">
        <f t="shared" ref="V165:V181" si="41">N165*$V$18</f>
        <v>894237.39999999991</v>
      </c>
      <c r="W165" s="268"/>
      <c r="X165" s="256" t="e">
        <f>ROUND(#REF!*Y$18,0)*$Y$15</f>
        <v>#REF!</v>
      </c>
      <c r="Y165" s="256" t="e">
        <f>PMT((1+Piloto!#REF!)^(IF($Y$14="Semestrais",6,IF($Y$14="Anuais",12,1)))-1,$Y$15,-X165)</f>
        <v>#REF!</v>
      </c>
      <c r="Z165" s="256" t="e">
        <f>ROUND(#REF!*AA$18,0)*$AA$15</f>
        <v>#REF!</v>
      </c>
      <c r="AA165" s="256" t="e">
        <f>PMT((1+Piloto!#REF!)^(IF($AA$14="Semestrais",6,IF($AA$14="Anuais",12,1)))-1,$AA$15,-Z165)</f>
        <v>#REF!</v>
      </c>
      <c r="AB165" s="255"/>
      <c r="AC165" s="49" t="str">
        <f>VLOOKUP(A165,Piloto!B235:I424,4,FALSE)</f>
        <v>Contrato</v>
      </c>
      <c r="AF165" s="357"/>
      <c r="AG165" s="357"/>
      <c r="AH165" s="357"/>
      <c r="AI165" s="282"/>
    </row>
    <row r="166" spans="1:35" ht="24" hidden="1">
      <c r="A166" s="260">
        <f>Piloto!B236</f>
        <v>4004</v>
      </c>
      <c r="B166" s="356">
        <f>Piloto!G236</f>
        <v>141.88</v>
      </c>
      <c r="C166" s="257">
        <v>133.49</v>
      </c>
      <c r="D166" s="257">
        <v>0</v>
      </c>
      <c r="E166" s="258" t="s">
        <v>303</v>
      </c>
      <c r="F166" s="258" t="s">
        <v>167</v>
      </c>
      <c r="G166" s="258">
        <v>38</v>
      </c>
      <c r="H166" s="353">
        <v>4.09</v>
      </c>
      <c r="I166" s="353">
        <v>4.3</v>
      </c>
      <c r="J166" s="353">
        <v>8.39</v>
      </c>
      <c r="K166" s="353"/>
      <c r="L166" s="353">
        <v>0</v>
      </c>
      <c r="M166" s="351">
        <f t="shared" si="32"/>
        <v>9498.1815618832825</v>
      </c>
      <c r="N166" s="351">
        <f>VLOOKUP(A166,Piloto!$B$89:$G$251,5,FALSE)</f>
        <v>1347602</v>
      </c>
      <c r="O166" s="256">
        <f t="shared" si="35"/>
        <v>67380.100000000006</v>
      </c>
      <c r="P166" s="256">
        <f t="shared" si="36"/>
        <v>67380.100000000006</v>
      </c>
      <c r="Q166" s="256">
        <f t="shared" si="37"/>
        <v>67380.100000000006</v>
      </c>
      <c r="R166" s="256">
        <f t="shared" si="38"/>
        <v>0</v>
      </c>
      <c r="S166" s="256">
        <f t="shared" si="39"/>
        <v>0</v>
      </c>
      <c r="T166" s="256">
        <f t="shared" si="40"/>
        <v>404280.60000000003</v>
      </c>
      <c r="U166" s="256"/>
      <c r="V166" s="259">
        <f t="shared" si="41"/>
        <v>943321.39999999991</v>
      </c>
      <c r="W166" s="268"/>
      <c r="X166" s="256" t="e">
        <f>ROUND(#REF!*Y$18,0)*$Y$15</f>
        <v>#REF!</v>
      </c>
      <c r="Y166" s="256" t="e">
        <f>PMT((1+Piloto!#REF!)^(IF($Y$14="Semestrais",6,IF($Y$14="Anuais",12,1)))-1,$Y$15,-X166)</f>
        <v>#REF!</v>
      </c>
      <c r="Z166" s="256" t="e">
        <f>ROUND(#REF!*AA$18,0)*$AA$15</f>
        <v>#REF!</v>
      </c>
      <c r="AA166" s="256" t="e">
        <f>PMT((1+Piloto!#REF!)^(IF($AA$14="Semestrais",6,IF($AA$14="Anuais",12,1)))-1,$AA$15,-Z166)</f>
        <v>#REF!</v>
      </c>
      <c r="AB166" s="255"/>
      <c r="AC166" s="49" t="str">
        <f>VLOOKUP(A166,Piloto!B236:I425,4,FALSE)</f>
        <v>Contrato</v>
      </c>
      <c r="AF166" s="357"/>
      <c r="AG166" s="357"/>
      <c r="AH166" s="357"/>
      <c r="AI166" s="282"/>
    </row>
    <row r="167" spans="1:35" ht="24" hidden="1">
      <c r="A167" s="260">
        <f>Piloto!B237</f>
        <v>4101</v>
      </c>
      <c r="B167" s="356">
        <f>Piloto!G237</f>
        <v>165.39000000000001</v>
      </c>
      <c r="C167" s="257">
        <v>161.30000000000001</v>
      </c>
      <c r="D167" s="257">
        <v>0</v>
      </c>
      <c r="E167" s="258" t="s">
        <v>304</v>
      </c>
      <c r="F167" s="258" t="s">
        <v>172</v>
      </c>
      <c r="G167" s="258" t="s">
        <v>149</v>
      </c>
      <c r="H167" s="353">
        <v>4.09</v>
      </c>
      <c r="I167" s="353">
        <v>0</v>
      </c>
      <c r="J167" s="353">
        <v>4.09</v>
      </c>
      <c r="K167" s="353"/>
      <c r="L167" s="353">
        <v>0</v>
      </c>
      <c r="M167" s="351">
        <f t="shared" si="32"/>
        <v>9458.582743817642</v>
      </c>
      <c r="N167" s="351">
        <f>VLOOKUP(A167,Piloto!$B$89:$G$251,5,FALSE)</f>
        <v>1564355</v>
      </c>
      <c r="O167" s="256">
        <f t="shared" si="35"/>
        <v>78217.75</v>
      </c>
      <c r="P167" s="256">
        <f t="shared" si="36"/>
        <v>78217.75</v>
      </c>
      <c r="Q167" s="256">
        <f t="shared" si="37"/>
        <v>78217.75</v>
      </c>
      <c r="R167" s="256">
        <f t="shared" si="38"/>
        <v>0</v>
      </c>
      <c r="S167" s="256">
        <f t="shared" si="39"/>
        <v>0</v>
      </c>
      <c r="T167" s="256">
        <f t="shared" si="40"/>
        <v>469306.5</v>
      </c>
      <c r="U167" s="256"/>
      <c r="V167" s="259">
        <f t="shared" si="41"/>
        <v>1095048.5</v>
      </c>
      <c r="W167" s="268"/>
      <c r="X167" s="256" t="e">
        <f>ROUND(#REF!*Y$18,0)*$Y$15</f>
        <v>#REF!</v>
      </c>
      <c r="Y167" s="256" t="e">
        <f>PMT((1+Piloto!#REF!)^(IF($Y$14="Semestrais",6,IF($Y$14="Anuais",12,1)))-1,$Y$15,-X167)</f>
        <v>#REF!</v>
      </c>
      <c r="Z167" s="256" t="e">
        <f>ROUND(#REF!*AA$18,0)*$AA$15</f>
        <v>#REF!</v>
      </c>
      <c r="AA167" s="256" t="e">
        <f>PMT((1+Piloto!#REF!)^(IF($AA$14="Semestrais",6,IF($AA$14="Anuais",12,1)))-1,$AA$15,-Z167)</f>
        <v>#REF!</v>
      </c>
      <c r="AB167" s="255"/>
      <c r="AC167" s="49" t="str">
        <f>VLOOKUP(A167,Piloto!B237:I426,4,FALSE)</f>
        <v>Contrato</v>
      </c>
      <c r="AF167" s="357"/>
      <c r="AG167" s="357"/>
      <c r="AH167" s="357"/>
      <c r="AI167" s="282"/>
    </row>
    <row r="168" spans="1:35" ht="24" hidden="1">
      <c r="A168" s="260">
        <f>Piloto!B238</f>
        <v>4102</v>
      </c>
      <c r="B168" s="356">
        <f>Piloto!G238</f>
        <v>170.84</v>
      </c>
      <c r="C168" s="257">
        <v>161.30000000000001</v>
      </c>
      <c r="D168" s="257">
        <v>0</v>
      </c>
      <c r="E168" s="258" t="s">
        <v>305</v>
      </c>
      <c r="F168" s="258" t="s">
        <v>172</v>
      </c>
      <c r="G168" s="258">
        <v>1</v>
      </c>
      <c r="H168" s="353">
        <v>4.09</v>
      </c>
      <c r="I168" s="353">
        <v>5.45</v>
      </c>
      <c r="J168" s="353">
        <v>9.5399999999999991</v>
      </c>
      <c r="K168" s="353"/>
      <c r="L168" s="353">
        <v>0</v>
      </c>
      <c r="M168" s="351">
        <f t="shared" si="32"/>
        <v>9364.9321002107226</v>
      </c>
      <c r="N168" s="351">
        <f>VLOOKUP(A168,Piloto!$B$89:$G$251,5,FALSE)</f>
        <v>1599905</v>
      </c>
      <c r="O168" s="256">
        <f t="shared" si="35"/>
        <v>79995.25</v>
      </c>
      <c r="P168" s="256">
        <f t="shared" si="36"/>
        <v>79995.25</v>
      </c>
      <c r="Q168" s="256">
        <f t="shared" si="37"/>
        <v>79995.25</v>
      </c>
      <c r="R168" s="256">
        <f t="shared" si="38"/>
        <v>0</v>
      </c>
      <c r="S168" s="256">
        <f t="shared" si="39"/>
        <v>0</v>
      </c>
      <c r="T168" s="256">
        <f t="shared" si="40"/>
        <v>479971.5</v>
      </c>
      <c r="U168" s="256"/>
      <c r="V168" s="259">
        <f t="shared" si="41"/>
        <v>1119933.5</v>
      </c>
      <c r="W168" s="268"/>
      <c r="X168" s="256" t="e">
        <f>ROUND(#REF!*Y$18,0)*$Y$15</f>
        <v>#REF!</v>
      </c>
      <c r="Y168" s="256" t="e">
        <f>PMT((1+Piloto!#REF!)^(IF($Y$14="Semestrais",6,IF($Y$14="Anuais",12,1)))-1,$Y$15,-X168)</f>
        <v>#REF!</v>
      </c>
      <c r="Z168" s="256" t="e">
        <f>ROUND(#REF!*AA$18,0)*$AA$15</f>
        <v>#REF!</v>
      </c>
      <c r="AA168" s="256" t="e">
        <f>PMT((1+Piloto!#REF!)^(IF($AA$14="Semestrais",6,IF($AA$14="Anuais",12,1)))-1,$AA$15,-Z168)</f>
        <v>#REF!</v>
      </c>
      <c r="AB168" s="255"/>
      <c r="AC168" s="49" t="str">
        <f>VLOOKUP(A168,Piloto!B238:I427,4,FALSE)</f>
        <v>Contrato</v>
      </c>
      <c r="AF168" s="357"/>
      <c r="AG168" s="357"/>
      <c r="AH168" s="357"/>
      <c r="AI168" s="282"/>
    </row>
    <row r="169" spans="1:35" ht="24" hidden="1">
      <c r="A169" s="260">
        <f>Piloto!B239</f>
        <v>4103</v>
      </c>
      <c r="B169" s="356">
        <f>Piloto!G239</f>
        <v>137.58000000000001</v>
      </c>
      <c r="C169" s="257">
        <v>133.49</v>
      </c>
      <c r="D169" s="257">
        <v>0</v>
      </c>
      <c r="E169" s="258" t="s">
        <v>306</v>
      </c>
      <c r="F169" s="258" t="s">
        <v>167</v>
      </c>
      <c r="G169" s="258" t="s">
        <v>149</v>
      </c>
      <c r="H169" s="353">
        <v>4.09</v>
      </c>
      <c r="I169" s="353">
        <v>0</v>
      </c>
      <c r="J169" s="353">
        <v>4.09</v>
      </c>
      <c r="K169" s="353"/>
      <c r="L169" s="353">
        <v>0</v>
      </c>
      <c r="M169" s="351">
        <f t="shared" si="32"/>
        <v>9285.3757813635693</v>
      </c>
      <c r="N169" s="351">
        <f>VLOOKUP(A169,Piloto!$B$89:$G$251,5,FALSE)</f>
        <v>1277482</v>
      </c>
      <c r="O169" s="256">
        <f t="shared" si="35"/>
        <v>63874.100000000006</v>
      </c>
      <c r="P169" s="256">
        <f t="shared" si="36"/>
        <v>63874.100000000006</v>
      </c>
      <c r="Q169" s="256">
        <f t="shared" si="37"/>
        <v>63874.100000000006</v>
      </c>
      <c r="R169" s="256">
        <f t="shared" si="38"/>
        <v>0</v>
      </c>
      <c r="S169" s="256">
        <f t="shared" si="39"/>
        <v>0</v>
      </c>
      <c r="T169" s="256">
        <f t="shared" si="40"/>
        <v>383244.60000000003</v>
      </c>
      <c r="U169" s="256"/>
      <c r="V169" s="259">
        <f t="shared" si="41"/>
        <v>894237.39999999991</v>
      </c>
      <c r="W169" s="268"/>
      <c r="X169" s="256" t="e">
        <f>ROUND(#REF!*Y$18,0)*$Y$15</f>
        <v>#REF!</v>
      </c>
      <c r="Y169" s="256" t="e">
        <f>PMT((1+Piloto!#REF!)^(IF($Y$14="Semestrais",6,IF($Y$14="Anuais",12,1)))-1,$Y$15,-X169)</f>
        <v>#REF!</v>
      </c>
      <c r="Z169" s="256" t="e">
        <f>ROUND(#REF!*AA$18,0)*$AA$15</f>
        <v>#REF!</v>
      </c>
      <c r="AA169" s="256" t="e">
        <f>PMT((1+Piloto!#REF!)^(IF($AA$14="Semestrais",6,IF($AA$14="Anuais",12,1)))-1,$AA$15,-Z169)</f>
        <v>#REF!</v>
      </c>
      <c r="AB169" s="255"/>
      <c r="AC169" s="49" t="str">
        <f>VLOOKUP(A169,Piloto!B239:I428,4,FALSE)</f>
        <v>Contrato</v>
      </c>
      <c r="AF169" s="357"/>
      <c r="AG169" s="357"/>
      <c r="AH169" s="357"/>
      <c r="AI169" s="282"/>
    </row>
    <row r="170" spans="1:35" ht="24" hidden="1">
      <c r="A170" s="260">
        <f>Piloto!B240</f>
        <v>4104</v>
      </c>
      <c r="B170" s="356">
        <f>Piloto!G240</f>
        <v>137.58000000000001</v>
      </c>
      <c r="C170" s="257">
        <v>133.49</v>
      </c>
      <c r="D170" s="257">
        <v>0</v>
      </c>
      <c r="E170" s="258" t="s">
        <v>307</v>
      </c>
      <c r="F170" s="258" t="s">
        <v>167</v>
      </c>
      <c r="G170" s="258" t="s">
        <v>149</v>
      </c>
      <c r="H170" s="353">
        <v>4.09</v>
      </c>
      <c r="I170" s="353">
        <v>0</v>
      </c>
      <c r="J170" s="353">
        <v>4.09</v>
      </c>
      <c r="K170" s="353"/>
      <c r="L170" s="353">
        <v>0</v>
      </c>
      <c r="M170" s="351">
        <f t="shared" si="32"/>
        <v>9688.1450792266314</v>
      </c>
      <c r="N170" s="351">
        <f>VLOOKUP(A170,Piloto!$B$89:$G$251,5,FALSE)</f>
        <v>1332895</v>
      </c>
      <c r="O170" s="256">
        <f t="shared" si="35"/>
        <v>66644.75</v>
      </c>
      <c r="P170" s="256">
        <f t="shared" si="36"/>
        <v>66644.75</v>
      </c>
      <c r="Q170" s="256">
        <f t="shared" si="37"/>
        <v>66644.75</v>
      </c>
      <c r="R170" s="256">
        <f t="shared" si="38"/>
        <v>0</v>
      </c>
      <c r="S170" s="256">
        <f t="shared" si="39"/>
        <v>0</v>
      </c>
      <c r="T170" s="256">
        <f t="shared" si="40"/>
        <v>399868.5</v>
      </c>
      <c r="U170" s="256"/>
      <c r="V170" s="259">
        <f t="shared" si="41"/>
        <v>933026.49999999988</v>
      </c>
      <c r="W170" s="268"/>
      <c r="X170" s="256" t="e">
        <f>ROUND(#REF!*Y$18,0)*$Y$15</f>
        <v>#REF!</v>
      </c>
      <c r="Y170" s="256" t="e">
        <f>PMT((1+Piloto!#REF!)^(IF($Y$14="Semestrais",6,IF($Y$14="Anuais",12,1)))-1,$Y$15,-X170)</f>
        <v>#REF!</v>
      </c>
      <c r="Z170" s="256" t="e">
        <f>ROUND(#REF!*AA$18,0)*$AA$15</f>
        <v>#REF!</v>
      </c>
      <c r="AA170" s="256" t="e">
        <f>PMT((1+Piloto!#REF!)^(IF($AA$14="Semestrais",6,IF($AA$14="Anuais",12,1)))-1,$AA$15,-Z170)</f>
        <v>#REF!</v>
      </c>
      <c r="AB170" s="255"/>
      <c r="AC170" s="49" t="str">
        <f>VLOOKUP(A170,Piloto!B240:I429,4,FALSE)</f>
        <v>Contrato</v>
      </c>
      <c r="AF170" s="357"/>
      <c r="AG170" s="357"/>
      <c r="AH170" s="357"/>
      <c r="AI170" s="282"/>
    </row>
    <row r="171" spans="1:35" ht="24" hidden="1">
      <c r="A171" s="260">
        <f>Piloto!B241</f>
        <v>4201</v>
      </c>
      <c r="B171" s="356">
        <f>Piloto!G241</f>
        <v>165.39000000000001</v>
      </c>
      <c r="C171" s="257">
        <v>161.30000000000001</v>
      </c>
      <c r="D171" s="257">
        <v>0</v>
      </c>
      <c r="E171" s="258" t="s">
        <v>308</v>
      </c>
      <c r="F171" s="258" t="s">
        <v>172</v>
      </c>
      <c r="G171" s="258" t="s">
        <v>149</v>
      </c>
      <c r="H171" s="353">
        <v>4.09</v>
      </c>
      <c r="I171" s="353">
        <v>0</v>
      </c>
      <c r="J171" s="353">
        <v>4.09</v>
      </c>
      <c r="K171" s="353"/>
      <c r="L171" s="353">
        <v>0</v>
      </c>
      <c r="M171" s="351">
        <f t="shared" si="32"/>
        <v>9458.582743817642</v>
      </c>
      <c r="N171" s="351">
        <f>VLOOKUP(A171,Piloto!$B$89:$G$251,5,FALSE)</f>
        <v>1564355</v>
      </c>
      <c r="O171" s="256">
        <f t="shared" si="35"/>
        <v>78217.75</v>
      </c>
      <c r="P171" s="256">
        <f t="shared" si="36"/>
        <v>78217.75</v>
      </c>
      <c r="Q171" s="256">
        <f t="shared" si="37"/>
        <v>78217.75</v>
      </c>
      <c r="R171" s="256">
        <f t="shared" si="38"/>
        <v>0</v>
      </c>
      <c r="S171" s="256">
        <f t="shared" si="39"/>
        <v>0</v>
      </c>
      <c r="T171" s="256">
        <f t="shared" si="40"/>
        <v>469306.5</v>
      </c>
      <c r="U171" s="256"/>
      <c r="V171" s="259">
        <f t="shared" si="41"/>
        <v>1095048.5</v>
      </c>
      <c r="W171" s="268"/>
      <c r="X171" s="256" t="e">
        <f>ROUND(#REF!*Y$18,0)*$Y$15</f>
        <v>#REF!</v>
      </c>
      <c r="Y171" s="256" t="e">
        <f>PMT((1+Piloto!#REF!)^(IF($Y$14="Semestrais",6,IF($Y$14="Anuais",12,1)))-1,$Y$15,-X171)</f>
        <v>#REF!</v>
      </c>
      <c r="Z171" s="256" t="e">
        <f>ROUND(#REF!*AA$18,0)*$AA$15</f>
        <v>#REF!</v>
      </c>
      <c r="AA171" s="256" t="e">
        <f>PMT((1+Piloto!#REF!)^(IF($AA$14="Semestrais",6,IF($AA$14="Anuais",12,1)))-1,$AA$15,-Z171)</f>
        <v>#REF!</v>
      </c>
      <c r="AB171" s="255"/>
      <c r="AC171" s="49" t="str">
        <f>VLOOKUP(A171,Piloto!B241:I430,4,FALSE)</f>
        <v>Contrato</v>
      </c>
      <c r="AF171" s="357"/>
      <c r="AG171" s="357"/>
      <c r="AH171" s="357"/>
      <c r="AI171" s="282"/>
    </row>
    <row r="172" spans="1:35" ht="24" hidden="1">
      <c r="A172" s="260">
        <f>Piloto!B242</f>
        <v>4202</v>
      </c>
      <c r="B172" s="356">
        <f>Piloto!G242</f>
        <v>173.32000000000002</v>
      </c>
      <c r="C172" s="257">
        <v>161.30000000000001</v>
      </c>
      <c r="D172" s="257">
        <v>0</v>
      </c>
      <c r="E172" s="258" t="s">
        <v>309</v>
      </c>
      <c r="F172" s="258" t="s">
        <v>172</v>
      </c>
      <c r="G172" s="258">
        <v>3</v>
      </c>
      <c r="H172" s="353">
        <v>4.09</v>
      </c>
      <c r="I172" s="353">
        <v>7.93</v>
      </c>
      <c r="J172" s="353">
        <v>12.02</v>
      </c>
      <c r="K172" s="353"/>
      <c r="L172" s="353">
        <v>0</v>
      </c>
      <c r="M172" s="351">
        <f t="shared" si="32"/>
        <v>9599.0595430417707</v>
      </c>
      <c r="N172" s="351">
        <f>VLOOKUP(A172,Piloto!$B$89:$G$251,5,FALSE)</f>
        <v>1663709</v>
      </c>
      <c r="O172" s="256">
        <f t="shared" si="35"/>
        <v>83185.450000000012</v>
      </c>
      <c r="P172" s="256">
        <f t="shared" si="36"/>
        <v>83185.450000000012</v>
      </c>
      <c r="Q172" s="256">
        <f t="shared" si="37"/>
        <v>83185.450000000012</v>
      </c>
      <c r="R172" s="256">
        <f t="shared" si="38"/>
        <v>0</v>
      </c>
      <c r="S172" s="256">
        <f t="shared" si="39"/>
        <v>0</v>
      </c>
      <c r="T172" s="256">
        <f t="shared" si="40"/>
        <v>499112.70000000007</v>
      </c>
      <c r="U172" s="256"/>
      <c r="V172" s="259">
        <f t="shared" si="41"/>
        <v>1164596.2999999998</v>
      </c>
      <c r="W172" s="268"/>
      <c r="X172" s="256" t="e">
        <f>ROUND(#REF!*Y$18,0)*$Y$15</f>
        <v>#REF!</v>
      </c>
      <c r="Y172" s="256" t="e">
        <f>PMT((1+Piloto!#REF!)^(IF($Y$14="Semestrais",6,IF($Y$14="Anuais",12,1)))-1,$Y$15,-X172)</f>
        <v>#REF!</v>
      </c>
      <c r="Z172" s="256" t="e">
        <f>ROUND(#REF!*AA$18,0)*$AA$15</f>
        <v>#REF!</v>
      </c>
      <c r="AA172" s="256" t="e">
        <f>PMT((1+Piloto!#REF!)^(IF($AA$14="Semestrais",6,IF($AA$14="Anuais",12,1)))-1,$AA$15,-Z172)</f>
        <v>#REF!</v>
      </c>
      <c r="AB172" s="255"/>
      <c r="AC172" s="49" t="str">
        <f>VLOOKUP(A172,Piloto!B242:I431,4,FALSE)</f>
        <v>Contrato</v>
      </c>
      <c r="AF172" s="357"/>
      <c r="AG172" s="357"/>
      <c r="AH172" s="357"/>
      <c r="AI172" s="282"/>
    </row>
    <row r="173" spans="1:35" ht="24" hidden="1">
      <c r="A173" s="260">
        <f>Piloto!B243</f>
        <v>4203</v>
      </c>
      <c r="B173" s="356">
        <f>Piloto!G243</f>
        <v>137.58000000000001</v>
      </c>
      <c r="C173" s="257">
        <v>133.49</v>
      </c>
      <c r="D173" s="257">
        <v>0</v>
      </c>
      <c r="E173" s="258" t="s">
        <v>310</v>
      </c>
      <c r="F173" s="258" t="s">
        <v>167</v>
      </c>
      <c r="G173" s="258" t="s">
        <v>149</v>
      </c>
      <c r="H173" s="353">
        <v>4.09</v>
      </c>
      <c r="I173" s="353">
        <v>0</v>
      </c>
      <c r="J173" s="353">
        <v>4.09</v>
      </c>
      <c r="K173" s="353"/>
      <c r="L173" s="353">
        <v>0</v>
      </c>
      <c r="M173" s="351">
        <f t="shared" si="32"/>
        <v>9285.3757813635693</v>
      </c>
      <c r="N173" s="351">
        <f>VLOOKUP(A173,Piloto!$B$89:$G$251,5,FALSE)</f>
        <v>1277482</v>
      </c>
      <c r="O173" s="256">
        <f t="shared" si="35"/>
        <v>63874.100000000006</v>
      </c>
      <c r="P173" s="256">
        <f t="shared" si="36"/>
        <v>63874.100000000006</v>
      </c>
      <c r="Q173" s="256">
        <f t="shared" si="37"/>
        <v>63874.100000000006</v>
      </c>
      <c r="R173" s="256">
        <f t="shared" si="38"/>
        <v>0</v>
      </c>
      <c r="S173" s="256">
        <f t="shared" si="39"/>
        <v>0</v>
      </c>
      <c r="T173" s="256">
        <f t="shared" si="40"/>
        <v>383244.60000000003</v>
      </c>
      <c r="U173" s="256"/>
      <c r="V173" s="259">
        <f t="shared" si="41"/>
        <v>894237.39999999991</v>
      </c>
      <c r="W173" s="268"/>
      <c r="X173" s="256" t="e">
        <f>ROUND(#REF!*Y$18,0)*$Y$15</f>
        <v>#REF!</v>
      </c>
      <c r="Y173" s="256" t="e">
        <f>PMT((1+Piloto!#REF!)^(IF($Y$14="Semestrais",6,IF($Y$14="Anuais",12,1)))-1,$Y$15,-X173)</f>
        <v>#REF!</v>
      </c>
      <c r="Z173" s="256" t="e">
        <f>ROUND(#REF!*AA$18,0)*$AA$15</f>
        <v>#REF!</v>
      </c>
      <c r="AA173" s="256" t="e">
        <f>PMT((1+Piloto!#REF!)^(IF($AA$14="Semestrais",6,IF($AA$14="Anuais",12,1)))-1,$AA$15,-Z173)</f>
        <v>#REF!</v>
      </c>
      <c r="AB173" s="255"/>
      <c r="AC173" s="49" t="str">
        <f>VLOOKUP(A173,Piloto!B243:I432,4,FALSE)</f>
        <v>Contrato</v>
      </c>
      <c r="AF173" s="357"/>
      <c r="AG173" s="357"/>
      <c r="AH173" s="357"/>
      <c r="AI173" s="282"/>
    </row>
    <row r="174" spans="1:35" ht="24" hidden="1">
      <c r="A174" s="260">
        <f>Piloto!B244</f>
        <v>4204</v>
      </c>
      <c r="B174" s="356">
        <f>Piloto!G244</f>
        <v>143.11000000000001</v>
      </c>
      <c r="C174" s="257">
        <v>133.49</v>
      </c>
      <c r="D174" s="257">
        <v>0</v>
      </c>
      <c r="E174" s="258" t="s">
        <v>311</v>
      </c>
      <c r="F174" s="258" t="s">
        <v>167</v>
      </c>
      <c r="G174" s="258">
        <v>36</v>
      </c>
      <c r="H174" s="353">
        <v>4.09</v>
      </c>
      <c r="I174" s="353">
        <v>5.53</v>
      </c>
      <c r="J174" s="353">
        <v>9.620000000000001</v>
      </c>
      <c r="K174" s="353"/>
      <c r="L174" s="353">
        <v>0</v>
      </c>
      <c r="M174" s="351">
        <f t="shared" si="32"/>
        <v>9498.1832157081953</v>
      </c>
      <c r="N174" s="351">
        <f>VLOOKUP(A174,Piloto!$B$89:$G$251,5,FALSE)</f>
        <v>1359285</v>
      </c>
      <c r="O174" s="256">
        <f t="shared" si="35"/>
        <v>67964.25</v>
      </c>
      <c r="P174" s="256">
        <f t="shared" si="36"/>
        <v>67964.25</v>
      </c>
      <c r="Q174" s="256">
        <f t="shared" si="37"/>
        <v>67964.25</v>
      </c>
      <c r="R174" s="256">
        <f t="shared" si="38"/>
        <v>0</v>
      </c>
      <c r="S174" s="256">
        <f t="shared" si="39"/>
        <v>0</v>
      </c>
      <c r="T174" s="256">
        <f t="shared" si="40"/>
        <v>407785.5</v>
      </c>
      <c r="U174" s="256"/>
      <c r="V174" s="259">
        <f t="shared" si="41"/>
        <v>951499.49999999988</v>
      </c>
      <c r="W174" s="268"/>
      <c r="X174" s="256" t="e">
        <f>ROUND(#REF!*Y$18,0)*$Y$15</f>
        <v>#REF!</v>
      </c>
      <c r="Y174" s="256" t="e">
        <f>PMT((1+Piloto!#REF!)^(IF($Y$14="Semestrais",6,IF($Y$14="Anuais",12,1)))-1,$Y$15,-X174)</f>
        <v>#REF!</v>
      </c>
      <c r="Z174" s="256" t="e">
        <f>ROUND(#REF!*AA$18,0)*$AA$15</f>
        <v>#REF!</v>
      </c>
      <c r="AA174" s="256" t="e">
        <f>PMT((1+Piloto!#REF!)^(IF($AA$14="Semestrais",6,IF($AA$14="Anuais",12,1)))-1,$AA$15,-Z174)</f>
        <v>#REF!</v>
      </c>
      <c r="AB174" s="255"/>
      <c r="AC174" s="49" t="str">
        <f>VLOOKUP(A174,Piloto!B244:I433,4,FALSE)</f>
        <v>Contrato</v>
      </c>
      <c r="AF174" s="357"/>
      <c r="AG174" s="357"/>
      <c r="AH174" s="357"/>
      <c r="AI174" s="282"/>
    </row>
    <row r="175" spans="1:35" ht="24" hidden="1">
      <c r="A175" s="260">
        <f>Piloto!B245</f>
        <v>4301</v>
      </c>
      <c r="B175" s="356">
        <f>Piloto!G245</f>
        <v>165.39000000000001</v>
      </c>
      <c r="C175" s="257">
        <v>161.30000000000001</v>
      </c>
      <c r="D175" s="257">
        <v>0</v>
      </c>
      <c r="E175" s="258" t="s">
        <v>312</v>
      </c>
      <c r="F175" s="258" t="s">
        <v>172</v>
      </c>
      <c r="G175" s="258" t="s">
        <v>149</v>
      </c>
      <c r="H175" s="353">
        <v>4.09</v>
      </c>
      <c r="I175" s="353">
        <v>0</v>
      </c>
      <c r="J175" s="353">
        <v>4.09</v>
      </c>
      <c r="K175" s="353"/>
      <c r="L175" s="353">
        <v>0</v>
      </c>
      <c r="M175" s="351">
        <f t="shared" si="32"/>
        <v>9458.582743817642</v>
      </c>
      <c r="N175" s="351">
        <f>VLOOKUP(A175,Piloto!$B$89:$G$251,5,FALSE)</f>
        <v>1564355</v>
      </c>
      <c r="O175" s="256">
        <f t="shared" si="35"/>
        <v>78217.75</v>
      </c>
      <c r="P175" s="256">
        <f t="shared" si="36"/>
        <v>78217.75</v>
      </c>
      <c r="Q175" s="256">
        <f t="shared" si="37"/>
        <v>78217.75</v>
      </c>
      <c r="R175" s="256">
        <f t="shared" si="38"/>
        <v>0</v>
      </c>
      <c r="S175" s="256">
        <f t="shared" si="39"/>
        <v>0</v>
      </c>
      <c r="T175" s="256">
        <f t="shared" si="40"/>
        <v>469306.5</v>
      </c>
      <c r="U175" s="256"/>
      <c r="V175" s="259">
        <f t="shared" si="41"/>
        <v>1095048.5</v>
      </c>
      <c r="W175" s="268"/>
      <c r="X175" s="256" t="e">
        <f>ROUND(#REF!*Y$18,0)*$Y$15</f>
        <v>#REF!</v>
      </c>
      <c r="Y175" s="256" t="e">
        <f>PMT((1+Piloto!#REF!)^(IF($Y$14="Semestrais",6,IF($Y$14="Anuais",12,1)))-1,$Y$15,-X175)</f>
        <v>#REF!</v>
      </c>
      <c r="Z175" s="256" t="e">
        <f>ROUND(#REF!*AA$18,0)*$AA$15</f>
        <v>#REF!</v>
      </c>
      <c r="AA175" s="256" t="e">
        <f>PMT((1+Piloto!#REF!)^(IF($AA$14="Semestrais",6,IF($AA$14="Anuais",12,1)))-1,$AA$15,-Z175)</f>
        <v>#REF!</v>
      </c>
      <c r="AB175" s="255"/>
      <c r="AC175" s="49" t="str">
        <f>VLOOKUP(A175,Piloto!B245:I434,4,FALSE)</f>
        <v>Contrato</v>
      </c>
      <c r="AF175" s="357"/>
      <c r="AG175" s="357"/>
      <c r="AH175" s="357"/>
      <c r="AI175" s="282"/>
    </row>
    <row r="176" spans="1:35" ht="24" hidden="1">
      <c r="A176" s="260">
        <f>Piloto!B246</f>
        <v>4302</v>
      </c>
      <c r="B176" s="356">
        <f>Piloto!G246</f>
        <v>165.39000000000001</v>
      </c>
      <c r="C176" s="257">
        <v>161.30000000000001</v>
      </c>
      <c r="D176" s="257">
        <v>0</v>
      </c>
      <c r="E176" s="258" t="s">
        <v>313</v>
      </c>
      <c r="F176" s="258" t="s">
        <v>167</v>
      </c>
      <c r="G176" s="258" t="s">
        <v>149</v>
      </c>
      <c r="H176" s="353">
        <v>4.09</v>
      </c>
      <c r="I176" s="353">
        <v>0</v>
      </c>
      <c r="J176" s="353">
        <v>4.09</v>
      </c>
      <c r="K176" s="353">
        <v>22</v>
      </c>
      <c r="L176" s="353">
        <v>4.7300000000000004</v>
      </c>
      <c r="M176" s="351">
        <f t="shared" si="32"/>
        <v>9364.937420642118</v>
      </c>
      <c r="N176" s="351">
        <f>VLOOKUP(A176,Piloto!$B$89:$G$251,5,FALSE)</f>
        <v>1548867</v>
      </c>
      <c r="O176" s="256">
        <f t="shared" si="35"/>
        <v>77443.350000000006</v>
      </c>
      <c r="P176" s="256">
        <f t="shared" si="36"/>
        <v>77443.350000000006</v>
      </c>
      <c r="Q176" s="256">
        <f t="shared" si="37"/>
        <v>77443.350000000006</v>
      </c>
      <c r="R176" s="256">
        <f t="shared" si="38"/>
        <v>0</v>
      </c>
      <c r="S176" s="256">
        <f t="shared" si="39"/>
        <v>0</v>
      </c>
      <c r="T176" s="256">
        <f t="shared" si="40"/>
        <v>464660.10000000003</v>
      </c>
      <c r="U176" s="256"/>
      <c r="V176" s="259">
        <f t="shared" si="41"/>
        <v>1084206.8999999999</v>
      </c>
      <c r="W176" s="268"/>
      <c r="X176" s="256" t="e">
        <f>ROUND(#REF!*Y$18,0)*$Y$15</f>
        <v>#REF!</v>
      </c>
      <c r="Y176" s="256" t="e">
        <f>PMT((1+Piloto!#REF!)^(IF($Y$14="Semestrais",6,IF($Y$14="Anuais",12,1)))-1,$Y$15,-X176)</f>
        <v>#REF!</v>
      </c>
      <c r="Z176" s="256" t="e">
        <f>ROUND(#REF!*AA$18,0)*$AA$15</f>
        <v>#REF!</v>
      </c>
      <c r="AA176" s="256" t="e">
        <f>PMT((1+Piloto!#REF!)^(IF($AA$14="Semestrais",6,IF($AA$14="Anuais",12,1)))-1,$AA$15,-Z176)</f>
        <v>#REF!</v>
      </c>
      <c r="AB176" s="255"/>
      <c r="AC176" s="49" t="str">
        <f>VLOOKUP(A176,Piloto!B246:I435,4,FALSE)</f>
        <v>Contrato</v>
      </c>
      <c r="AF176" s="357"/>
      <c r="AG176" s="357"/>
      <c r="AH176" s="357"/>
      <c r="AI176" s="282"/>
    </row>
    <row r="177" spans="1:35" ht="24" hidden="1">
      <c r="A177" s="260">
        <f>Piloto!B247</f>
        <v>4303</v>
      </c>
      <c r="B177" s="356">
        <f>Piloto!G247</f>
        <v>137.58000000000001</v>
      </c>
      <c r="C177" s="257">
        <v>133.49</v>
      </c>
      <c r="D177" s="257">
        <v>0</v>
      </c>
      <c r="E177" s="258" t="s">
        <v>314</v>
      </c>
      <c r="F177" s="258" t="s">
        <v>167</v>
      </c>
      <c r="G177" s="258" t="s">
        <v>149</v>
      </c>
      <c r="H177" s="353">
        <v>4.09</v>
      </c>
      <c r="I177" s="353">
        <v>0</v>
      </c>
      <c r="J177" s="353">
        <v>4.09</v>
      </c>
      <c r="K177" s="353"/>
      <c r="L177" s="353">
        <v>0</v>
      </c>
      <c r="M177" s="351">
        <f t="shared" si="32"/>
        <v>9285.3757813635693</v>
      </c>
      <c r="N177" s="351">
        <f>VLOOKUP(A177,Piloto!$B$89:$G$251,5,FALSE)</f>
        <v>1277482</v>
      </c>
      <c r="O177" s="256">
        <f t="shared" si="35"/>
        <v>63874.100000000006</v>
      </c>
      <c r="P177" s="256">
        <f t="shared" si="36"/>
        <v>63874.100000000006</v>
      </c>
      <c r="Q177" s="256">
        <f t="shared" si="37"/>
        <v>63874.100000000006</v>
      </c>
      <c r="R177" s="256">
        <f t="shared" si="38"/>
        <v>0</v>
      </c>
      <c r="S177" s="256">
        <f t="shared" si="39"/>
        <v>0</v>
      </c>
      <c r="T177" s="256">
        <f t="shared" si="40"/>
        <v>383244.60000000003</v>
      </c>
      <c r="U177" s="256"/>
      <c r="V177" s="259">
        <f t="shared" si="41"/>
        <v>894237.39999999991</v>
      </c>
      <c r="W177" s="268"/>
      <c r="X177" s="256" t="e">
        <f>ROUND(#REF!*Y$18,0)*$Y$15</f>
        <v>#REF!</v>
      </c>
      <c r="Y177" s="256" t="e">
        <f>PMT((1+Piloto!#REF!)^(IF($Y$14="Semestrais",6,IF($Y$14="Anuais",12,1)))-1,$Y$15,-X177)</f>
        <v>#REF!</v>
      </c>
      <c r="Z177" s="256" t="e">
        <f>ROUND(#REF!*AA$18,0)*$AA$15</f>
        <v>#REF!</v>
      </c>
      <c r="AA177" s="256" t="e">
        <f>PMT((1+Piloto!#REF!)^(IF($AA$14="Semestrais",6,IF($AA$14="Anuais",12,1)))-1,$AA$15,-Z177)</f>
        <v>#REF!</v>
      </c>
      <c r="AB177" s="255"/>
      <c r="AC177" s="49" t="str">
        <f>VLOOKUP(A177,Piloto!B247:I436,4,FALSE)</f>
        <v>Contrato</v>
      </c>
      <c r="AF177" s="357"/>
      <c r="AG177" s="357"/>
      <c r="AH177" s="357"/>
      <c r="AI177" s="282"/>
    </row>
    <row r="178" spans="1:35" ht="24" hidden="1">
      <c r="A178" s="260">
        <f>Piloto!B248</f>
        <v>4304</v>
      </c>
      <c r="B178" s="356">
        <f>Piloto!G248</f>
        <v>137.58000000000001</v>
      </c>
      <c r="C178" s="257">
        <v>133.49</v>
      </c>
      <c r="D178" s="257">
        <v>0</v>
      </c>
      <c r="E178" s="258" t="s">
        <v>315</v>
      </c>
      <c r="F178" s="258" t="s">
        <v>167</v>
      </c>
      <c r="G178" s="258" t="s">
        <v>149</v>
      </c>
      <c r="H178" s="353">
        <v>4.09</v>
      </c>
      <c r="I178" s="353">
        <v>0</v>
      </c>
      <c r="J178" s="353">
        <v>4.09</v>
      </c>
      <c r="K178" s="353"/>
      <c r="L178" s="353">
        <v>0</v>
      </c>
      <c r="M178" s="351">
        <f t="shared" si="32"/>
        <v>9688.1450792266314</v>
      </c>
      <c r="N178" s="351">
        <f>VLOOKUP(A178,Piloto!$B$89:$G$251,5,FALSE)</f>
        <v>1332895</v>
      </c>
      <c r="O178" s="256">
        <f t="shared" si="35"/>
        <v>66644.75</v>
      </c>
      <c r="P178" s="256">
        <f t="shared" si="36"/>
        <v>66644.75</v>
      </c>
      <c r="Q178" s="256">
        <f t="shared" si="37"/>
        <v>66644.75</v>
      </c>
      <c r="R178" s="256">
        <f t="shared" si="38"/>
        <v>0</v>
      </c>
      <c r="S178" s="256">
        <f t="shared" si="39"/>
        <v>0</v>
      </c>
      <c r="T178" s="256">
        <f t="shared" si="40"/>
        <v>399868.5</v>
      </c>
      <c r="U178" s="256"/>
      <c r="V178" s="259">
        <f t="shared" si="41"/>
        <v>933026.49999999988</v>
      </c>
      <c r="W178" s="268"/>
      <c r="X178" s="256" t="e">
        <f>ROUND(#REF!*Y$18,0)*$Y$15</f>
        <v>#REF!</v>
      </c>
      <c r="Y178" s="256" t="e">
        <f>PMT((1+Piloto!#REF!)^(IF($Y$14="Semestrais",6,IF($Y$14="Anuais",12,1)))-1,$Y$15,-X178)</f>
        <v>#REF!</v>
      </c>
      <c r="Z178" s="256" t="e">
        <f>ROUND(#REF!*AA$18,0)*$AA$15</f>
        <v>#REF!</v>
      </c>
      <c r="AA178" s="256" t="e">
        <f>PMT((1+Piloto!#REF!)^(IF($AA$14="Semestrais",6,IF($AA$14="Anuais",12,1)))-1,$AA$15,-Z178)</f>
        <v>#REF!</v>
      </c>
      <c r="AB178" s="255"/>
      <c r="AC178" s="49" t="str">
        <f>VLOOKUP(A178,Piloto!B248:I437,4,FALSE)</f>
        <v>Contrato</v>
      </c>
      <c r="AF178" s="357"/>
      <c r="AG178" s="357"/>
      <c r="AH178" s="357"/>
      <c r="AI178" s="282"/>
    </row>
    <row r="179" spans="1:35" ht="24" hidden="1">
      <c r="A179" s="260">
        <f>Piloto!B249</f>
        <v>4401</v>
      </c>
      <c r="B179" s="356">
        <f>Piloto!G249</f>
        <v>209.19</v>
      </c>
      <c r="C179" s="257">
        <v>176.51</v>
      </c>
      <c r="D179" s="257">
        <v>24.85</v>
      </c>
      <c r="E179" s="258" t="s">
        <v>316</v>
      </c>
      <c r="F179" s="258" t="s">
        <v>152</v>
      </c>
      <c r="G179" s="258">
        <v>22</v>
      </c>
      <c r="H179" s="353">
        <v>3.03</v>
      </c>
      <c r="I179" s="353">
        <v>4.8</v>
      </c>
      <c r="J179" s="353">
        <v>7.83</v>
      </c>
      <c r="K179" s="353"/>
      <c r="L179" s="353">
        <v>0</v>
      </c>
      <c r="M179" s="351">
        <f t="shared" ref="M179:M181" si="42">N179/B179</f>
        <v>10323.944739232276</v>
      </c>
      <c r="N179" s="351">
        <f>VLOOKUP(A179,Piloto!$B$89:$G$251,5,FALSE)</f>
        <v>2159666</v>
      </c>
      <c r="O179" s="256">
        <f t="shared" si="35"/>
        <v>107983.3</v>
      </c>
      <c r="P179" s="256">
        <f t="shared" si="36"/>
        <v>107983.3</v>
      </c>
      <c r="Q179" s="256">
        <f t="shared" si="37"/>
        <v>107983.3</v>
      </c>
      <c r="R179" s="256">
        <f t="shared" si="38"/>
        <v>0</v>
      </c>
      <c r="S179" s="256">
        <f t="shared" si="39"/>
        <v>0</v>
      </c>
      <c r="T179" s="256">
        <f t="shared" si="40"/>
        <v>647899.80000000005</v>
      </c>
      <c r="U179" s="256"/>
      <c r="V179" s="259">
        <f t="shared" si="41"/>
        <v>1511766.2</v>
      </c>
      <c r="W179" s="268"/>
      <c r="X179" s="256" t="e">
        <f>ROUND(#REF!*Y$18,0)*$Y$15</f>
        <v>#REF!</v>
      </c>
      <c r="Y179" s="256" t="e">
        <f>PMT((1+Piloto!#REF!)^(IF($Y$14="Semestrais",6,IF($Y$14="Anuais",12,1)))-1,$Y$15,-X179)</f>
        <v>#REF!</v>
      </c>
      <c r="Z179" s="256" t="e">
        <f>ROUND(#REF!*AA$18,0)*$AA$15</f>
        <v>#REF!</v>
      </c>
      <c r="AA179" s="256" t="e">
        <f>PMT((1+Piloto!#REF!)^(IF($AA$14="Semestrais",6,IF($AA$14="Anuais",12,1)))-1,$AA$15,-Z179)</f>
        <v>#REF!</v>
      </c>
      <c r="AB179" s="255"/>
      <c r="AC179" s="49" t="str">
        <f>VLOOKUP(A179,Piloto!B249:I438,4,FALSE)</f>
        <v>Contrato</v>
      </c>
      <c r="AF179" s="357"/>
      <c r="AG179" s="357"/>
      <c r="AH179" s="357"/>
      <c r="AI179" s="282"/>
    </row>
    <row r="180" spans="1:35" ht="24" hidden="1">
      <c r="A180" s="260">
        <f>Piloto!B250</f>
        <v>4402</v>
      </c>
      <c r="B180" s="356">
        <f>Piloto!G250</f>
        <v>209.19</v>
      </c>
      <c r="C180" s="257">
        <v>176.51</v>
      </c>
      <c r="D180" s="257">
        <v>24.85</v>
      </c>
      <c r="E180" s="258" t="s">
        <v>317</v>
      </c>
      <c r="F180" s="258" t="s">
        <v>152</v>
      </c>
      <c r="G180" s="258">
        <v>23</v>
      </c>
      <c r="H180" s="353">
        <v>3.03</v>
      </c>
      <c r="I180" s="353">
        <v>4.8</v>
      </c>
      <c r="J180" s="353">
        <v>7.83</v>
      </c>
      <c r="K180" s="353"/>
      <c r="L180" s="353">
        <v>0</v>
      </c>
      <c r="M180" s="351">
        <f t="shared" si="42"/>
        <v>10056.489315932884</v>
      </c>
      <c r="N180" s="351">
        <f>VLOOKUP(A180,Piloto!$B$89:$G$251,5,FALSE)</f>
        <v>2103717</v>
      </c>
      <c r="O180" s="256">
        <f t="shared" si="35"/>
        <v>105185.85</v>
      </c>
      <c r="P180" s="256">
        <f t="shared" si="36"/>
        <v>105185.85</v>
      </c>
      <c r="Q180" s="256">
        <f t="shared" si="37"/>
        <v>105185.85</v>
      </c>
      <c r="R180" s="256">
        <f t="shared" si="38"/>
        <v>0</v>
      </c>
      <c r="S180" s="256">
        <f t="shared" si="39"/>
        <v>0</v>
      </c>
      <c r="T180" s="256">
        <f t="shared" si="40"/>
        <v>631115.10000000009</v>
      </c>
      <c r="U180" s="256"/>
      <c r="V180" s="259">
        <f t="shared" si="41"/>
        <v>1472601.9</v>
      </c>
      <c r="W180" s="268"/>
      <c r="X180" s="256" t="e">
        <f>ROUND(#REF!*Y$18,0)*$Y$15</f>
        <v>#REF!</v>
      </c>
      <c r="Y180" s="256" t="e">
        <f>PMT((1+Piloto!#REF!)^(IF($Y$14="Semestrais",6,IF($Y$14="Anuais",12,1)))-1,$Y$15,-X180)</f>
        <v>#REF!</v>
      </c>
      <c r="Z180" s="256" t="e">
        <f>ROUND(#REF!*AA$18,0)*$AA$15</f>
        <v>#REF!</v>
      </c>
      <c r="AA180" s="256" t="e">
        <f>PMT((1+Piloto!#REF!)^(IF($AA$14="Semestrais",6,IF($AA$14="Anuais",12,1)))-1,$AA$15,-Z180)</f>
        <v>#REF!</v>
      </c>
      <c r="AB180" s="255"/>
      <c r="AC180" s="49" t="str">
        <f>VLOOKUP(A180,Piloto!B250:I439,4,FALSE)</f>
        <v>Contrato</v>
      </c>
      <c r="AF180" s="357"/>
      <c r="AG180" s="357"/>
      <c r="AH180" s="357"/>
      <c r="AI180" s="282"/>
    </row>
    <row r="181" spans="1:35" ht="24" hidden="1">
      <c r="A181" s="260">
        <f>Piloto!B251</f>
        <v>4404</v>
      </c>
      <c r="B181" s="356">
        <f>Piloto!G251</f>
        <v>245.55</v>
      </c>
      <c r="C181" s="257">
        <v>208.48</v>
      </c>
      <c r="D181" s="257">
        <v>29.49</v>
      </c>
      <c r="E181" s="258" t="s">
        <v>318</v>
      </c>
      <c r="F181" s="258" t="s">
        <v>152</v>
      </c>
      <c r="G181" s="258">
        <v>19</v>
      </c>
      <c r="H181" s="353">
        <v>3.03</v>
      </c>
      <c r="I181" s="353">
        <v>4.55</v>
      </c>
      <c r="J181" s="353">
        <v>7.58</v>
      </c>
      <c r="K181" s="353"/>
      <c r="L181" s="353">
        <v>0</v>
      </c>
      <c r="M181" s="351">
        <f t="shared" si="42"/>
        <v>10322.879250661779</v>
      </c>
      <c r="N181" s="351">
        <f>VLOOKUP(A181,Piloto!$B$89:$G$251,5,FALSE)</f>
        <v>2534783</v>
      </c>
      <c r="O181" s="256">
        <f t="shared" si="35"/>
        <v>126739.15000000001</v>
      </c>
      <c r="P181" s="256">
        <f t="shared" si="36"/>
        <v>126739.15000000001</v>
      </c>
      <c r="Q181" s="256">
        <f t="shared" si="37"/>
        <v>126739.15000000001</v>
      </c>
      <c r="R181" s="256">
        <f t="shared" si="38"/>
        <v>0</v>
      </c>
      <c r="S181" s="256">
        <f t="shared" si="39"/>
        <v>0</v>
      </c>
      <c r="T181" s="256">
        <f t="shared" si="40"/>
        <v>760434.9</v>
      </c>
      <c r="U181" s="256"/>
      <c r="V181" s="259">
        <f t="shared" si="41"/>
        <v>1774348.0999999999</v>
      </c>
      <c r="W181" s="268"/>
      <c r="X181" s="256" t="e">
        <f>ROUND(#REF!*Y$18,0)*$Y$15</f>
        <v>#REF!</v>
      </c>
      <c r="Y181" s="256" t="e">
        <f>PMT((1+Piloto!#REF!)^(IF($Y$14="Semestrais",6,IF($Y$14="Anuais",12,1)))-1,$Y$15,-X181)</f>
        <v>#REF!</v>
      </c>
      <c r="Z181" s="256" t="e">
        <f>ROUND(#REF!*AA$18,0)*$AA$15</f>
        <v>#REF!</v>
      </c>
      <c r="AA181" s="256" t="e">
        <f>PMT((1+Piloto!#REF!)^(IF($AA$14="Semestrais",6,IF($AA$14="Anuais",12,1)))-1,$AA$15,-Z181)</f>
        <v>#REF!</v>
      </c>
      <c r="AB181" s="255"/>
      <c r="AC181" s="49" t="str">
        <f>VLOOKUP(A181,Piloto!B251:I440,4,FALSE)</f>
        <v>Contrato</v>
      </c>
      <c r="AF181" s="357"/>
      <c r="AG181" s="357"/>
      <c r="AH181" s="357"/>
      <c r="AI181" s="282"/>
    </row>
    <row r="182" spans="1:35">
      <c r="A182" s="403"/>
      <c r="B182" s="404"/>
      <c r="C182" s="404"/>
      <c r="D182" s="404"/>
      <c r="E182" s="404"/>
      <c r="F182" s="404"/>
      <c r="G182" s="404"/>
      <c r="H182" s="404"/>
      <c r="I182" s="404"/>
      <c r="J182" s="393"/>
      <c r="K182" s="404"/>
      <c r="L182" s="409"/>
      <c r="M182" s="394"/>
      <c r="N182" s="403"/>
      <c r="O182" s="404"/>
      <c r="P182" s="404"/>
      <c r="Q182" s="404"/>
      <c r="R182" s="393"/>
      <c r="S182" s="393"/>
      <c r="T182" s="404"/>
      <c r="U182" s="404"/>
      <c r="V182" s="409"/>
    </row>
    <row r="183" spans="1:35">
      <c r="A183" s="405"/>
      <c r="B183" s="406"/>
      <c r="C183" s="406"/>
      <c r="D183" s="406"/>
      <c r="E183" s="406"/>
      <c r="F183" s="406"/>
      <c r="G183" s="406"/>
      <c r="H183" s="406"/>
      <c r="I183" s="406"/>
      <c r="J183" s="395"/>
      <c r="K183" s="406"/>
      <c r="L183" s="410"/>
      <c r="M183" s="396"/>
      <c r="N183" s="405"/>
      <c r="O183" s="406"/>
      <c r="P183" s="406"/>
      <c r="Q183" s="406"/>
      <c r="R183" s="395"/>
      <c r="S183" s="395"/>
      <c r="T183" s="406"/>
      <c r="U183" s="406"/>
      <c r="V183" s="410"/>
    </row>
    <row r="184" spans="1:35">
      <c r="A184" s="405"/>
      <c r="B184" s="406"/>
      <c r="C184" s="406"/>
      <c r="D184" s="406"/>
      <c r="E184" s="406"/>
      <c r="F184" s="406"/>
      <c r="G184" s="406"/>
      <c r="H184" s="406"/>
      <c r="I184" s="406"/>
      <c r="J184" s="395"/>
      <c r="K184" s="406"/>
      <c r="L184" s="410"/>
      <c r="M184" s="396"/>
      <c r="N184" s="405"/>
      <c r="O184" s="406"/>
      <c r="P184" s="406"/>
      <c r="Q184" s="406"/>
      <c r="R184" s="395"/>
      <c r="S184" s="395"/>
      <c r="T184" s="406"/>
      <c r="U184" s="406"/>
      <c r="V184" s="410"/>
    </row>
    <row r="185" spans="1:35">
      <c r="A185" s="407"/>
      <c r="B185" s="408"/>
      <c r="C185" s="408"/>
      <c r="D185" s="408"/>
      <c r="E185" s="408"/>
      <c r="F185" s="408"/>
      <c r="G185" s="408"/>
      <c r="H185" s="408"/>
      <c r="I185" s="408"/>
      <c r="J185" s="397"/>
      <c r="K185" s="408"/>
      <c r="L185" s="411"/>
      <c r="M185" s="396"/>
      <c r="N185" s="407"/>
      <c r="O185" s="408"/>
      <c r="P185" s="408"/>
      <c r="Q185" s="408"/>
      <c r="R185" s="397"/>
      <c r="S185" s="397"/>
      <c r="T185" s="408"/>
      <c r="U185" s="408"/>
      <c r="V185" s="411"/>
    </row>
  </sheetData>
  <autoFilter ref="A14:AD185" xr:uid="{00000000-0009-0000-0000-000001000000}">
    <filterColumn colId="28">
      <filters blank="1">
        <filter val="Disponivel"/>
      </filters>
    </filterColumn>
  </autoFilter>
  <mergeCells count="18">
    <mergeCell ref="T14:T16"/>
    <mergeCell ref="V14:V16"/>
    <mergeCell ref="I14:I17"/>
    <mergeCell ref="J14:J17"/>
    <mergeCell ref="K14:K17"/>
    <mergeCell ref="L14:L17"/>
    <mergeCell ref="A11:W11"/>
    <mergeCell ref="A12:W12"/>
    <mergeCell ref="A14:A17"/>
    <mergeCell ref="B14:B17"/>
    <mergeCell ref="C14:C17"/>
    <mergeCell ref="D14:D17"/>
    <mergeCell ref="E14:E17"/>
    <mergeCell ref="F14:F17"/>
    <mergeCell ref="G14:G17"/>
    <mergeCell ref="H14:H17"/>
    <mergeCell ref="M14:M17"/>
    <mergeCell ref="N14:N16"/>
  </mergeCells>
  <pageMargins left="0.25" right="0.25" top="0.75" bottom="0.75" header="0.3" footer="0.3"/>
  <pageSetup paperSize="9" scale="39" fitToHeight="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06"/>
  <sheetViews>
    <sheetView showZeros="0" topLeftCell="A15" workbookViewId="0">
      <selection activeCell="A55" sqref="A55:G55"/>
    </sheetView>
  </sheetViews>
  <sheetFormatPr defaultColWidth="9.140625" defaultRowHeight="12.95"/>
  <cols>
    <col min="1" max="1" width="15.140625" customWidth="1"/>
    <col min="2" max="2" width="19.7109375" customWidth="1"/>
    <col min="3" max="3" width="17" customWidth="1"/>
    <col min="4" max="4" width="17.7109375" customWidth="1"/>
    <col min="5" max="5" width="18.28515625" customWidth="1"/>
    <col min="6" max="6" width="21" customWidth="1"/>
    <col min="7" max="7" width="28.85546875" customWidth="1"/>
  </cols>
  <sheetData>
    <row r="1" spans="1:9" ht="26.25" customHeight="1">
      <c r="A1" s="511" t="s">
        <v>319</v>
      </c>
      <c r="B1" s="512"/>
      <c r="C1" s="512"/>
      <c r="D1" s="512"/>
      <c r="E1" s="512"/>
      <c r="F1" s="512"/>
      <c r="G1" s="513"/>
      <c r="H1" s="2"/>
    </row>
    <row r="2" spans="1:9" ht="9" customHeight="1">
      <c r="A2" s="63"/>
      <c r="B2" s="63"/>
      <c r="C2" s="63"/>
      <c r="D2" s="63"/>
      <c r="E2" s="63"/>
      <c r="F2" s="63"/>
      <c r="G2" s="63"/>
      <c r="H2" s="2"/>
    </row>
    <row r="3" spans="1:9">
      <c r="A3" s="131" t="s">
        <v>320</v>
      </c>
      <c r="B3" s="514" t="s">
        <v>321</v>
      </c>
      <c r="C3" s="514"/>
      <c r="D3" s="514"/>
      <c r="E3" s="63"/>
      <c r="F3" s="63"/>
      <c r="G3" s="63"/>
      <c r="H3" s="2"/>
    </row>
    <row r="4" spans="1:9" ht="6.75" customHeight="1">
      <c r="A4" s="63"/>
      <c r="B4" s="63"/>
      <c r="C4" s="63"/>
      <c r="D4" s="63"/>
      <c r="E4" s="63"/>
      <c r="F4" s="63"/>
      <c r="G4" s="63"/>
      <c r="H4" s="2"/>
    </row>
    <row r="5" spans="1:9" s="65" customFormat="1" ht="34.5" customHeight="1">
      <c r="A5" s="497" t="s">
        <v>322</v>
      </c>
      <c r="B5" s="498"/>
      <c r="C5" s="498"/>
      <c r="D5" s="498"/>
      <c r="E5" s="498"/>
      <c r="F5" s="498"/>
      <c r="G5" s="498"/>
      <c r="H5" s="64"/>
    </row>
    <row r="6" spans="1:9" ht="7.5" customHeight="1">
      <c r="A6" s="66"/>
      <c r="B6" s="63"/>
      <c r="C6" s="63"/>
      <c r="D6" s="63"/>
      <c r="E6" s="63"/>
      <c r="F6" s="63"/>
      <c r="G6" s="63"/>
      <c r="H6" s="2"/>
    </row>
    <row r="7" spans="1:9" ht="16.5" customHeight="1">
      <c r="A7" s="515" t="s">
        <v>323</v>
      </c>
      <c r="B7" s="516"/>
      <c r="C7" s="516"/>
      <c r="D7" s="516"/>
      <c r="E7" s="516"/>
      <c r="F7" s="516"/>
      <c r="G7" s="517"/>
      <c r="H7" s="2"/>
    </row>
    <row r="8" spans="1:9" s="63" customFormat="1" ht="7.5" customHeight="1">
      <c r="A8" s="67"/>
      <c r="B8" s="67"/>
      <c r="C8" s="67"/>
      <c r="D8" s="67"/>
      <c r="E8" s="67"/>
      <c r="F8" s="67"/>
      <c r="G8" s="67"/>
    </row>
    <row r="9" spans="1:9" ht="12.75" customHeight="1">
      <c r="A9" s="68"/>
      <c r="B9" s="63"/>
      <c r="C9" s="69"/>
      <c r="D9" s="384"/>
      <c r="E9" s="384"/>
      <c r="F9" s="384"/>
      <c r="G9" s="63"/>
      <c r="H9" s="2"/>
      <c r="I9" s="2"/>
    </row>
    <row r="10" spans="1:9" ht="14.25" customHeight="1">
      <c r="A10" s="63"/>
      <c r="B10" s="60" t="s">
        <v>324</v>
      </c>
      <c r="C10" s="520" t="e">
        <f>#REF!</f>
        <v>#REF!</v>
      </c>
      <c r="D10" s="521"/>
      <c r="E10" s="521"/>
      <c r="F10" s="522"/>
      <c r="G10" s="63"/>
      <c r="H10" s="2"/>
      <c r="I10" s="2"/>
    </row>
    <row r="11" spans="1:9" ht="13.5" customHeight="1">
      <c r="A11" s="63"/>
      <c r="B11" s="70" t="s">
        <v>325</v>
      </c>
      <c r="C11" s="518" t="e">
        <f>#REF!</f>
        <v>#REF!</v>
      </c>
      <c r="D11" s="519"/>
      <c r="E11" s="70" t="s">
        <v>326</v>
      </c>
      <c r="F11" s="210" t="e">
        <f>#REF!</f>
        <v>#REF!</v>
      </c>
      <c r="G11" s="63"/>
      <c r="H11" s="2"/>
      <c r="I11" s="2"/>
    </row>
    <row r="12" spans="1:9" ht="15" customHeight="1">
      <c r="A12" s="63"/>
      <c r="B12" s="60" t="s">
        <v>327</v>
      </c>
      <c r="C12" s="519" t="e">
        <f>#REF!</f>
        <v>#REF!</v>
      </c>
      <c r="D12" s="519"/>
      <c r="E12" s="70" t="s">
        <v>328</v>
      </c>
      <c r="F12" s="210" t="e">
        <f>#REF!</f>
        <v>#REF!</v>
      </c>
      <c r="G12" s="63"/>
      <c r="H12" s="2"/>
      <c r="I12" s="2"/>
    </row>
    <row r="13" spans="1:9" ht="12.75" customHeight="1">
      <c r="A13" s="63"/>
      <c r="B13" s="70" t="s">
        <v>329</v>
      </c>
      <c r="C13" s="520" t="e">
        <f>#REF!</f>
        <v>#REF!</v>
      </c>
      <c r="D13" s="521"/>
      <c r="E13" s="521"/>
      <c r="F13" s="522"/>
      <c r="G13" s="63"/>
      <c r="H13" s="2"/>
      <c r="I13" s="2"/>
    </row>
    <row r="14" spans="1:9" ht="12.75" customHeight="1">
      <c r="A14" s="63"/>
      <c r="B14" s="70" t="s">
        <v>325</v>
      </c>
      <c r="C14" s="518" t="e">
        <f>#REF!</f>
        <v>#REF!</v>
      </c>
      <c r="D14" s="519"/>
      <c r="E14" s="70" t="s">
        <v>326</v>
      </c>
      <c r="F14" s="210" t="e">
        <f>#REF!</f>
        <v>#REF!</v>
      </c>
      <c r="G14" s="63"/>
      <c r="H14" s="2"/>
      <c r="I14" s="2"/>
    </row>
    <row r="15" spans="1:9" ht="15" customHeight="1">
      <c r="A15" s="63"/>
      <c r="B15" s="69"/>
      <c r="D15" s="384"/>
      <c r="E15" s="384"/>
      <c r="F15" s="384"/>
      <c r="G15" s="63"/>
      <c r="H15" s="2"/>
      <c r="I15" s="2"/>
    </row>
    <row r="16" spans="1:9" ht="12.75" customHeight="1">
      <c r="A16" s="63"/>
      <c r="B16" s="60" t="s">
        <v>330</v>
      </c>
      <c r="C16" s="509" t="e">
        <f>#REF!</f>
        <v>#REF!</v>
      </c>
      <c r="D16" s="509"/>
      <c r="E16" s="509"/>
      <c r="F16" s="509"/>
      <c r="G16" s="63"/>
      <c r="H16" s="2"/>
      <c r="I16" s="2"/>
    </row>
    <row r="17" spans="1:9" ht="12.75" customHeight="1">
      <c r="A17" s="63"/>
      <c r="B17" s="60" t="s">
        <v>331</v>
      </c>
      <c r="C17" s="509" t="e">
        <f>#REF!</f>
        <v>#REF!</v>
      </c>
      <c r="D17" s="509"/>
      <c r="E17" s="70" t="s">
        <v>332</v>
      </c>
      <c r="F17" s="71" t="e">
        <f>#REF!</f>
        <v>#REF!</v>
      </c>
      <c r="G17" s="72"/>
      <c r="H17" s="2"/>
      <c r="I17" s="2"/>
    </row>
    <row r="18" spans="1:9" ht="12.75" customHeight="1">
      <c r="A18" s="63"/>
      <c r="B18" s="60" t="s">
        <v>333</v>
      </c>
      <c r="C18" s="485" t="e">
        <f>#REF!</f>
        <v>#REF!</v>
      </c>
      <c r="D18" s="486"/>
      <c r="E18" s="60" t="s">
        <v>327</v>
      </c>
      <c r="F18" s="71" t="e">
        <f>#REF!</f>
        <v>#REF!</v>
      </c>
      <c r="G18" s="63"/>
      <c r="H18" s="2"/>
      <c r="I18" s="2"/>
    </row>
    <row r="19" spans="1:9" ht="12.75" customHeight="1">
      <c r="A19" s="63"/>
      <c r="B19" s="70" t="s">
        <v>334</v>
      </c>
      <c r="C19" s="485" t="e">
        <f>#REF!</f>
        <v>#REF!</v>
      </c>
      <c r="D19" s="508"/>
      <c r="E19" s="508"/>
      <c r="F19" s="486"/>
      <c r="G19" s="63"/>
      <c r="H19" s="2"/>
      <c r="I19" s="2"/>
    </row>
    <row r="20" spans="1:9" ht="12.75" customHeight="1">
      <c r="A20" s="63"/>
      <c r="B20" s="70" t="s">
        <v>328</v>
      </c>
      <c r="C20" s="485" t="e">
        <f>#REF!</f>
        <v>#REF!</v>
      </c>
      <c r="D20" s="486"/>
      <c r="E20" s="60" t="s">
        <v>326</v>
      </c>
      <c r="F20" s="71" t="e">
        <f>#REF!</f>
        <v>#REF!</v>
      </c>
      <c r="G20" s="63"/>
      <c r="H20" s="2"/>
      <c r="I20" s="2"/>
    </row>
    <row r="21" spans="1:9" ht="12.75" customHeight="1">
      <c r="A21" s="63"/>
      <c r="B21" s="70" t="s">
        <v>334</v>
      </c>
      <c r="C21" s="485" t="e">
        <f>#REF!</f>
        <v>#REF!</v>
      </c>
      <c r="D21" s="508"/>
      <c r="E21" s="508"/>
      <c r="F21" s="486"/>
      <c r="G21" s="63"/>
      <c r="H21" s="2"/>
      <c r="I21" s="2"/>
    </row>
    <row r="22" spans="1:9" ht="12.75" customHeight="1">
      <c r="A22" s="63"/>
      <c r="B22" s="70" t="s">
        <v>328</v>
      </c>
      <c r="C22" s="485" t="e">
        <f>#REF!</f>
        <v>#REF!</v>
      </c>
      <c r="D22" s="486"/>
      <c r="E22" s="60" t="s">
        <v>326</v>
      </c>
      <c r="F22" s="71" t="e">
        <f>#REF!</f>
        <v>#REF!</v>
      </c>
      <c r="G22" s="63"/>
      <c r="H22" s="2"/>
      <c r="I22" s="2"/>
    </row>
    <row r="23" spans="1:9" ht="12.75" customHeight="1">
      <c r="A23" s="63"/>
      <c r="B23" s="63"/>
      <c r="C23" s="69"/>
      <c r="D23" s="384"/>
      <c r="E23" s="384"/>
      <c r="F23" s="384"/>
      <c r="G23" s="63"/>
      <c r="H23" s="2"/>
      <c r="I23" s="2"/>
    </row>
    <row r="24" spans="1:9" s="73" customFormat="1" ht="16.5" customHeight="1">
      <c r="A24" s="135" t="s">
        <v>335</v>
      </c>
      <c r="B24" s="136"/>
      <c r="C24" s="385"/>
      <c r="D24" s="385"/>
      <c r="E24" s="385"/>
      <c r="F24" s="385"/>
      <c r="G24" s="137"/>
      <c r="H24" s="64"/>
      <c r="I24" s="64"/>
    </row>
    <row r="25" spans="1:9" ht="8.25" customHeight="1">
      <c r="A25" s="74"/>
      <c r="B25" s="74"/>
      <c r="C25" s="2"/>
      <c r="D25" s="2"/>
      <c r="E25" s="2"/>
      <c r="F25" s="2"/>
      <c r="G25" s="74"/>
      <c r="H25" s="2"/>
      <c r="I25" s="2"/>
    </row>
    <row r="26" spans="1:9" ht="23.25" customHeight="1">
      <c r="A26" s="75" t="s">
        <v>336</v>
      </c>
      <c r="B26" s="504" t="s">
        <v>337</v>
      </c>
      <c r="C26" s="505"/>
      <c r="D26" s="75" t="s">
        <v>338</v>
      </c>
      <c r="E26" s="108" t="e">
        <f>#REF!</f>
        <v>#REF!</v>
      </c>
      <c r="F26" s="76" t="s">
        <v>339</v>
      </c>
      <c r="G26" s="106" t="s">
        <v>340</v>
      </c>
      <c r="H26" s="2"/>
      <c r="I26" s="2"/>
    </row>
    <row r="27" spans="1:9" ht="7.5" customHeight="1">
      <c r="B27" s="386"/>
      <c r="C27" s="386"/>
      <c r="D27" s="88"/>
      <c r="E27" s="109"/>
      <c r="F27" s="63"/>
      <c r="G27" s="65"/>
      <c r="H27" s="2"/>
      <c r="I27" s="2"/>
    </row>
    <row r="28" spans="1:9" ht="20.25" customHeight="1">
      <c r="A28" s="76" t="s">
        <v>341</v>
      </c>
      <c r="B28" s="119" t="s">
        <v>342</v>
      </c>
      <c r="C28" s="128"/>
      <c r="D28" s="76" t="s">
        <v>343</v>
      </c>
      <c r="E28" s="110" t="s">
        <v>344</v>
      </c>
      <c r="F28" s="76" t="s">
        <v>345</v>
      </c>
      <c r="G28" s="107" t="e">
        <f>#REF!</f>
        <v>#REF!</v>
      </c>
      <c r="H28" s="2"/>
      <c r="I28" s="2"/>
    </row>
    <row r="29" spans="1:9" ht="7.5" customHeight="1">
      <c r="A29" s="2"/>
      <c r="C29" s="63"/>
      <c r="D29" s="63"/>
      <c r="E29" s="63"/>
      <c r="F29" s="63"/>
      <c r="H29" s="2"/>
      <c r="I29" s="2"/>
    </row>
    <row r="30" spans="1:9" s="73" customFormat="1" ht="15" customHeight="1">
      <c r="A30" s="489" t="s">
        <v>346</v>
      </c>
      <c r="B30" s="490"/>
      <c r="C30" s="490"/>
      <c r="D30" s="490"/>
      <c r="E30" s="490"/>
      <c r="F30" s="490"/>
      <c r="G30" s="491"/>
      <c r="H30" s="64"/>
      <c r="I30" s="64"/>
    </row>
    <row r="31" spans="1:9" ht="11.25" customHeight="1">
      <c r="A31" s="506"/>
      <c r="B31" s="506"/>
      <c r="C31" s="506"/>
      <c r="D31" s="506"/>
      <c r="E31" s="506"/>
      <c r="F31" s="506"/>
      <c r="G31" s="506"/>
      <c r="H31" s="2"/>
      <c r="I31" s="2"/>
    </row>
    <row r="32" spans="1:9" s="63" customFormat="1" ht="39" customHeight="1">
      <c r="A32" s="77" t="s">
        <v>347</v>
      </c>
      <c r="B32" s="78" t="s">
        <v>348</v>
      </c>
      <c r="C32" s="78" t="s">
        <v>349</v>
      </c>
      <c r="D32" s="78" t="s">
        <v>350</v>
      </c>
      <c r="E32" s="78" t="s">
        <v>351</v>
      </c>
      <c r="F32" s="79" t="s">
        <v>352</v>
      </c>
      <c r="G32" s="80" t="s">
        <v>353</v>
      </c>
      <c r="H32" s="81"/>
      <c r="I32" s="81"/>
    </row>
    <row r="33" spans="1:9" s="128" customFormat="1" ht="12.75" customHeight="1">
      <c r="A33" s="111" t="e">
        <f>#REF!</f>
        <v>#REF!</v>
      </c>
      <c r="B33" s="112" t="e">
        <f>#REF!</f>
        <v>#REF!</v>
      </c>
      <c r="C33" s="113" t="e">
        <f>#REF!</f>
        <v>#REF!</v>
      </c>
      <c r="D33" s="114" t="e">
        <f>#REF!</f>
        <v>#REF!</v>
      </c>
      <c r="E33" s="115" t="e">
        <f t="shared" ref="E33:E40" si="0">D33*A33</f>
        <v>#REF!</v>
      </c>
      <c r="F33" s="118" t="e">
        <f>#REF!</f>
        <v>#REF!</v>
      </c>
      <c r="G33" s="207"/>
      <c r="H33" s="127"/>
      <c r="I33" s="127"/>
    </row>
    <row r="34" spans="1:9" s="128" customFormat="1" ht="14.1">
      <c r="A34" s="111" t="e">
        <f>#REF!</f>
        <v>#REF!</v>
      </c>
      <c r="B34" s="112" t="e">
        <f>#REF!</f>
        <v>#REF!</v>
      </c>
      <c r="C34" s="113" t="e">
        <f>#REF!</f>
        <v>#REF!</v>
      </c>
      <c r="D34" s="114" t="e">
        <f>#REF!</f>
        <v>#REF!</v>
      </c>
      <c r="E34" s="116" t="e">
        <f t="shared" si="0"/>
        <v>#REF!</v>
      </c>
      <c r="F34" s="118" t="e">
        <f>#REF!</f>
        <v>#REF!</v>
      </c>
      <c r="G34" s="207"/>
      <c r="H34" s="127"/>
      <c r="I34" s="127"/>
    </row>
    <row r="35" spans="1:9" s="128" customFormat="1" ht="14.1">
      <c r="A35" s="111" t="e">
        <f>#REF!</f>
        <v>#REF!</v>
      </c>
      <c r="B35" s="112" t="e">
        <f>#REF!</f>
        <v>#REF!</v>
      </c>
      <c r="C35" s="113" t="e">
        <f>#REF!</f>
        <v>#REF!</v>
      </c>
      <c r="D35" s="114" t="e">
        <f>#REF!</f>
        <v>#REF!</v>
      </c>
      <c r="E35" s="116" t="e">
        <f t="shared" si="0"/>
        <v>#REF!</v>
      </c>
      <c r="F35" s="118" t="e">
        <f>#REF!</f>
        <v>#REF!</v>
      </c>
      <c r="G35" s="207"/>
      <c r="H35" s="127"/>
      <c r="I35" s="127"/>
    </row>
    <row r="36" spans="1:9" s="128" customFormat="1" ht="14.1">
      <c r="A36" s="111" t="e">
        <f>#REF!</f>
        <v>#REF!</v>
      </c>
      <c r="B36" s="112" t="e">
        <f>#REF!</f>
        <v>#REF!</v>
      </c>
      <c r="C36" s="113" t="e">
        <f>#REF!</f>
        <v>#REF!</v>
      </c>
      <c r="D36" s="114" t="e">
        <f>#REF!</f>
        <v>#REF!</v>
      </c>
      <c r="E36" s="116" t="e">
        <f t="shared" si="0"/>
        <v>#REF!</v>
      </c>
      <c r="F36" s="118" t="e">
        <f>#REF!</f>
        <v>#REF!</v>
      </c>
      <c r="G36" s="207"/>
      <c r="H36" s="127"/>
      <c r="I36" s="127"/>
    </row>
    <row r="37" spans="1:9" s="128" customFormat="1" ht="14.1">
      <c r="A37" s="111" t="e">
        <f>#REF!</f>
        <v>#REF!</v>
      </c>
      <c r="B37" s="112" t="e">
        <f>#REF!</f>
        <v>#REF!</v>
      </c>
      <c r="C37" s="113" t="e">
        <f>#REF!</f>
        <v>#REF!</v>
      </c>
      <c r="D37" s="114" t="e">
        <f>#REF!</f>
        <v>#REF!</v>
      </c>
      <c r="E37" s="116" t="e">
        <f t="shared" si="0"/>
        <v>#REF!</v>
      </c>
      <c r="F37" s="118" t="e">
        <f>#REF!</f>
        <v>#REF!</v>
      </c>
      <c r="G37" s="207"/>
      <c r="H37" s="127"/>
      <c r="I37" s="127"/>
    </row>
    <row r="38" spans="1:9" s="128" customFormat="1" ht="14.1">
      <c r="A38" s="111" t="e">
        <f>#REF!</f>
        <v>#REF!</v>
      </c>
      <c r="B38" s="112" t="e">
        <f>#REF!</f>
        <v>#REF!</v>
      </c>
      <c r="C38" s="113" t="e">
        <f>#REF!</f>
        <v>#REF!</v>
      </c>
      <c r="D38" s="114" t="e">
        <f>#REF!</f>
        <v>#REF!</v>
      </c>
      <c r="E38" s="116" t="e">
        <f t="shared" si="0"/>
        <v>#REF!</v>
      </c>
      <c r="F38" s="118" t="e">
        <f>#REF!</f>
        <v>#REF!</v>
      </c>
      <c r="G38" s="207"/>
      <c r="H38" s="127"/>
      <c r="I38" s="127"/>
    </row>
    <row r="39" spans="1:9" s="128" customFormat="1" ht="14.1">
      <c r="A39" s="111" t="e">
        <f>#REF!</f>
        <v>#REF!</v>
      </c>
      <c r="B39" s="112" t="e">
        <f>#REF!</f>
        <v>#REF!</v>
      </c>
      <c r="C39" s="113" t="e">
        <f>#REF!</f>
        <v>#REF!</v>
      </c>
      <c r="D39" s="114" t="e">
        <f>#REF!</f>
        <v>#REF!</v>
      </c>
      <c r="E39" s="116" t="e">
        <f t="shared" si="0"/>
        <v>#REF!</v>
      </c>
      <c r="F39" s="118" t="e">
        <f>#REF!</f>
        <v>#REF!</v>
      </c>
      <c r="G39" s="208"/>
      <c r="H39" s="127"/>
      <c r="I39" s="127"/>
    </row>
    <row r="40" spans="1:9" s="128" customFormat="1" ht="14.1">
      <c r="A40" s="111" t="e">
        <f>#REF!</f>
        <v>#REF!</v>
      </c>
      <c r="B40" s="112" t="e">
        <f>#REF!</f>
        <v>#REF!</v>
      </c>
      <c r="C40" s="113" t="e">
        <f>#REF!</f>
        <v>#REF!</v>
      </c>
      <c r="D40" s="114" t="e">
        <f>#REF!</f>
        <v>#REF!</v>
      </c>
      <c r="E40" s="117" t="e">
        <f t="shared" si="0"/>
        <v>#REF!</v>
      </c>
      <c r="F40" s="118" t="e">
        <f>#REF!</f>
        <v>#REF!</v>
      </c>
      <c r="G40" s="207"/>
      <c r="H40" s="127"/>
      <c r="I40" s="127"/>
    </row>
    <row r="41" spans="1:9" ht="15" customHeight="1">
      <c r="A41" s="387"/>
      <c r="B41" s="387"/>
      <c r="C41" s="388"/>
      <c r="D41" s="41" t="s">
        <v>354</v>
      </c>
      <c r="E41" s="39" t="e">
        <f>SUM(E33:E40)</f>
        <v>#REF!</v>
      </c>
      <c r="F41" s="82"/>
      <c r="G41" s="83"/>
      <c r="H41" s="2"/>
      <c r="I41" s="2"/>
    </row>
    <row r="42" spans="1:9" ht="7.5" customHeight="1">
      <c r="A42" s="387"/>
      <c r="B42" s="387"/>
      <c r="C42" s="388"/>
      <c r="D42" s="389"/>
      <c r="E42" s="40"/>
      <c r="F42" s="82"/>
      <c r="G42" s="63"/>
      <c r="H42" s="2"/>
      <c r="I42" s="2"/>
    </row>
    <row r="43" spans="1:9" ht="12" customHeight="1">
      <c r="A43" s="507" t="s">
        <v>355</v>
      </c>
      <c r="B43" s="507"/>
      <c r="C43" s="507"/>
      <c r="D43" s="507"/>
      <c r="E43" s="507"/>
      <c r="F43" s="507"/>
      <c r="G43" s="507"/>
      <c r="H43" s="2"/>
      <c r="I43" s="2"/>
    </row>
    <row r="44" spans="1:9" s="128" customFormat="1" ht="12.75" customHeight="1">
      <c r="A44" s="119" t="e">
        <f>#REF!</f>
        <v>#REF!</v>
      </c>
      <c r="B44" s="119" t="e">
        <f>#REF!</f>
        <v>#REF!</v>
      </c>
      <c r="C44" s="120" t="e">
        <f>#REF!</f>
        <v>#REF!</v>
      </c>
      <c r="D44" s="121" t="e">
        <f>#REF!</f>
        <v>#REF!</v>
      </c>
      <c r="E44" s="122" t="e">
        <f>D44*A44</f>
        <v>#REF!</v>
      </c>
      <c r="F44" s="123" t="e">
        <f>#REF!</f>
        <v>#REF!</v>
      </c>
      <c r="G44" s="209"/>
      <c r="H44" s="127"/>
      <c r="I44" s="127"/>
    </row>
    <row r="45" spans="1:9" s="128" customFormat="1" ht="14.1">
      <c r="A45" s="119" t="e">
        <f>#REF!</f>
        <v>#REF!</v>
      </c>
      <c r="B45" s="119" t="e">
        <f>#REF!</f>
        <v>#REF!</v>
      </c>
      <c r="C45" s="120" t="e">
        <f>#REF!</f>
        <v>#REF!</v>
      </c>
      <c r="D45" s="121" t="e">
        <f>#REF!</f>
        <v>#REF!</v>
      </c>
      <c r="E45" s="122" t="e">
        <f>D45*A45</f>
        <v>#REF!</v>
      </c>
      <c r="F45" s="123"/>
      <c r="G45" s="207"/>
      <c r="H45" s="127"/>
      <c r="I45" s="127"/>
    </row>
    <row r="46" spans="1:9" s="128" customFormat="1" ht="14.1">
      <c r="A46" s="119" t="e">
        <f>#REF!</f>
        <v>#REF!</v>
      </c>
      <c r="B46" s="119" t="e">
        <f>#REF!</f>
        <v>#REF!</v>
      </c>
      <c r="C46" s="120" t="e">
        <f>#REF!</f>
        <v>#REF!</v>
      </c>
      <c r="D46" s="121" t="e">
        <f>#REF!</f>
        <v>#REF!</v>
      </c>
      <c r="E46" s="122" t="e">
        <f>D46*A46</f>
        <v>#REF!</v>
      </c>
      <c r="F46" s="123" t="e">
        <f>#REF!</f>
        <v>#REF!</v>
      </c>
      <c r="G46" s="207"/>
      <c r="H46" s="127"/>
      <c r="I46" s="127"/>
    </row>
    <row r="47" spans="1:9" s="128" customFormat="1" ht="14.1">
      <c r="A47" s="119" t="e">
        <f>#REF!</f>
        <v>#REF!</v>
      </c>
      <c r="B47" s="119" t="e">
        <f>#REF!</f>
        <v>#REF!</v>
      </c>
      <c r="C47" s="120" t="e">
        <f>#REF!</f>
        <v>#REF!</v>
      </c>
      <c r="D47" s="121" t="e">
        <f>#REF!</f>
        <v>#REF!</v>
      </c>
      <c r="E47" s="122" t="e">
        <f>D47*A47</f>
        <v>#REF!</v>
      </c>
      <c r="F47" s="123" t="e">
        <f>#REF!</f>
        <v>#REF!</v>
      </c>
      <c r="G47" s="207"/>
      <c r="H47" s="127"/>
      <c r="I47" s="127"/>
    </row>
    <row r="48" spans="1:9">
      <c r="A48" s="84"/>
      <c r="B48" s="84"/>
      <c r="C48" s="85"/>
      <c r="D48" s="41" t="s">
        <v>356</v>
      </c>
      <c r="E48" s="42" t="e">
        <f>SUM(E44:E47)</f>
        <v>#REF!</v>
      </c>
      <c r="F48" s="48"/>
      <c r="G48" s="2"/>
      <c r="H48" s="2"/>
      <c r="I48" s="2"/>
    </row>
    <row r="49" spans="1:10" ht="9" customHeight="1">
      <c r="A49" s="86"/>
      <c r="B49" s="86"/>
      <c r="C49" s="86"/>
      <c r="D49" s="43"/>
      <c r="E49" s="44"/>
      <c r="F49" s="63"/>
      <c r="G49" s="82"/>
      <c r="H49" s="2"/>
      <c r="I49" s="2"/>
    </row>
    <row r="50" spans="1:10" ht="14.25" customHeight="1">
      <c r="A50" s="86"/>
      <c r="B50" s="86"/>
      <c r="C50" s="87"/>
      <c r="D50" s="41" t="s">
        <v>357</v>
      </c>
      <c r="E50" s="45" t="e">
        <f>E41+E48</f>
        <v>#REF!</v>
      </c>
      <c r="F50" s="63"/>
      <c r="G50" s="82"/>
      <c r="H50" s="2"/>
      <c r="I50" s="2"/>
    </row>
    <row r="51" spans="1:10" ht="6" customHeight="1">
      <c r="A51" s="63"/>
      <c r="B51" s="63"/>
      <c r="C51" s="63"/>
      <c r="D51" s="63"/>
      <c r="E51" s="63"/>
      <c r="F51" s="63"/>
      <c r="G51" s="82"/>
      <c r="H51" s="2"/>
      <c r="I51" s="2"/>
    </row>
    <row r="52" spans="1:10" ht="6" customHeight="1">
      <c r="A52" s="63"/>
      <c r="B52" s="63"/>
      <c r="C52" s="63"/>
      <c r="D52" s="63"/>
      <c r="E52" s="63"/>
      <c r="F52" s="63"/>
      <c r="G52" s="82"/>
      <c r="H52" s="2"/>
      <c r="I52" s="2"/>
    </row>
    <row r="53" spans="1:10" s="73" customFormat="1" ht="16.5" customHeight="1">
      <c r="A53" s="489" t="s">
        <v>358</v>
      </c>
      <c r="B53" s="490"/>
      <c r="C53" s="490"/>
      <c r="D53" s="490"/>
      <c r="E53" s="490"/>
      <c r="F53" s="490"/>
      <c r="G53" s="491"/>
      <c r="H53" s="64"/>
      <c r="I53" s="64"/>
      <c r="J53" s="65"/>
    </row>
    <row r="54" spans="1:10" ht="26.25" customHeight="1">
      <c r="A54" s="510" t="s">
        <v>359</v>
      </c>
      <c r="B54" s="510"/>
      <c r="C54" s="510"/>
      <c r="D54" s="510"/>
      <c r="E54" s="510"/>
      <c r="F54" s="510"/>
      <c r="G54" s="510"/>
      <c r="H54" s="2"/>
      <c r="I54" s="2"/>
    </row>
    <row r="55" spans="1:10" ht="28.5" customHeight="1">
      <c r="A55" s="503" t="s">
        <v>360</v>
      </c>
      <c r="B55" s="503"/>
      <c r="C55" s="503"/>
      <c r="D55" s="503"/>
      <c r="E55" s="503"/>
      <c r="F55" s="503"/>
      <c r="G55" s="503"/>
      <c r="H55" s="2"/>
      <c r="I55" s="2"/>
    </row>
    <row r="56" spans="1:10" s="73" customFormat="1" ht="16.5" customHeight="1">
      <c r="A56" s="489" t="s">
        <v>361</v>
      </c>
      <c r="B56" s="490"/>
      <c r="C56" s="490"/>
      <c r="D56" s="490"/>
      <c r="E56" s="490"/>
      <c r="F56" s="490"/>
      <c r="G56" s="491"/>
      <c r="H56" s="64"/>
      <c r="I56" s="64"/>
      <c r="J56" s="65"/>
    </row>
    <row r="57" spans="1:10" ht="16.5" customHeight="1">
      <c r="A57" s="494" t="s">
        <v>362</v>
      </c>
      <c r="B57" s="494"/>
      <c r="C57" s="494"/>
      <c r="D57" s="494"/>
      <c r="E57" s="494"/>
      <c r="F57" s="494"/>
      <c r="G57" s="494"/>
      <c r="H57" s="2"/>
      <c r="I57" s="2"/>
    </row>
    <row r="58" spans="1:10" s="63" customFormat="1" ht="18" customHeight="1">
      <c r="A58" s="66" t="s">
        <v>363</v>
      </c>
      <c r="B58" s="88"/>
      <c r="C58" s="88"/>
      <c r="D58" s="88"/>
      <c r="E58" s="88"/>
      <c r="F58" s="88"/>
      <c r="G58" s="138"/>
      <c r="H58" s="81"/>
      <c r="I58" s="81"/>
    </row>
    <row r="59" spans="1:10" ht="25.5" customHeight="1">
      <c r="A59" s="497" t="s">
        <v>364</v>
      </c>
      <c r="B59" s="498"/>
      <c r="C59" s="498"/>
      <c r="D59" s="498"/>
      <c r="E59" s="498"/>
      <c r="F59" s="498"/>
      <c r="G59" s="498"/>
      <c r="H59" s="2"/>
      <c r="I59" s="2"/>
    </row>
    <row r="60" spans="1:10" ht="25.5" customHeight="1">
      <c r="A60" s="497" t="s">
        <v>365</v>
      </c>
      <c r="B60" s="498"/>
      <c r="C60" s="498"/>
      <c r="D60" s="498"/>
      <c r="E60" s="498"/>
      <c r="F60" s="498"/>
      <c r="G60" s="498"/>
      <c r="H60" s="2"/>
      <c r="I60" s="2"/>
    </row>
    <row r="61" spans="1:10" ht="39" customHeight="1">
      <c r="A61" s="497" t="s">
        <v>366</v>
      </c>
      <c r="B61" s="498"/>
      <c r="C61" s="498"/>
      <c r="D61" s="498"/>
      <c r="E61" s="498"/>
      <c r="F61" s="498"/>
      <c r="G61" s="498"/>
      <c r="H61" s="2"/>
      <c r="I61" s="2"/>
    </row>
    <row r="62" spans="1:10" ht="26.25" customHeight="1">
      <c r="A62" s="497" t="s">
        <v>367</v>
      </c>
      <c r="B62" s="498"/>
      <c r="C62" s="498"/>
      <c r="D62" s="498"/>
      <c r="E62" s="498"/>
      <c r="F62" s="498"/>
      <c r="G62" s="498"/>
      <c r="H62" s="2"/>
      <c r="I62" s="2"/>
    </row>
    <row r="63" spans="1:10" s="73" customFormat="1" ht="15" customHeight="1">
      <c r="A63" s="489" t="s">
        <v>368</v>
      </c>
      <c r="B63" s="490"/>
      <c r="C63" s="490"/>
      <c r="D63" s="490"/>
      <c r="E63" s="490"/>
      <c r="F63" s="490"/>
      <c r="G63" s="491"/>
      <c r="H63" s="64"/>
      <c r="I63" s="64"/>
      <c r="J63" s="64"/>
    </row>
    <row r="64" spans="1:10" ht="13.5" customHeight="1">
      <c r="A64" s="2"/>
      <c r="B64" s="89"/>
      <c r="C64" s="43"/>
      <c r="D64" s="90"/>
      <c r="E64" s="4"/>
      <c r="F64" s="46"/>
      <c r="G64" s="46"/>
      <c r="H64" s="2"/>
      <c r="I64" s="2"/>
      <c r="J64" s="2"/>
    </row>
    <row r="65" spans="1:10" ht="13.5" customHeight="1">
      <c r="A65" s="41" t="s">
        <v>369</v>
      </c>
      <c r="B65" s="211"/>
      <c r="C65" s="41" t="s">
        <v>370</v>
      </c>
      <c r="D65" s="502"/>
      <c r="E65" s="502"/>
      <c r="F65" s="41" t="s">
        <v>371</v>
      </c>
      <c r="G65" s="212"/>
      <c r="H65" s="2"/>
      <c r="I65" s="2"/>
      <c r="J65" s="2"/>
    </row>
    <row r="66" spans="1:10" ht="13.5" customHeight="1">
      <c r="A66" s="2"/>
      <c r="B66" s="89"/>
      <c r="C66" s="43"/>
      <c r="D66" s="90"/>
      <c r="E66" s="4"/>
      <c r="F66" s="46"/>
      <c r="G66" s="46"/>
      <c r="H66" s="2"/>
      <c r="I66" s="2"/>
      <c r="J66" s="2"/>
    </row>
    <row r="67" spans="1:10" s="73" customFormat="1" ht="15" customHeight="1">
      <c r="A67" s="489" t="s">
        <v>372</v>
      </c>
      <c r="B67" s="490"/>
      <c r="C67" s="490"/>
      <c r="D67" s="490"/>
      <c r="E67" s="490"/>
      <c r="F67" s="490"/>
      <c r="G67" s="491"/>
      <c r="H67" s="64"/>
      <c r="I67" s="64"/>
      <c r="J67" s="65"/>
    </row>
    <row r="68" spans="1:10" ht="28.5" customHeight="1">
      <c r="A68" s="493" t="s">
        <v>373</v>
      </c>
      <c r="B68" s="494"/>
      <c r="C68" s="494"/>
      <c r="D68" s="494"/>
      <c r="E68" s="494"/>
      <c r="F68" s="494"/>
      <c r="G68" s="494"/>
      <c r="H68" s="2"/>
      <c r="I68" s="2"/>
      <c r="J68" s="2"/>
    </row>
    <row r="69" spans="1:10" ht="20.25" customHeight="1">
      <c r="A69" s="495" t="s">
        <v>374</v>
      </c>
      <c r="B69" s="496"/>
      <c r="C69" s="496"/>
      <c r="D69" s="496"/>
      <c r="E69" s="496"/>
      <c r="F69" s="496"/>
      <c r="G69" s="496"/>
      <c r="H69" s="2"/>
      <c r="I69" s="2"/>
      <c r="J69" s="2"/>
    </row>
    <row r="70" spans="1:10" ht="25.5" customHeight="1">
      <c r="A70" s="498" t="s">
        <v>375</v>
      </c>
      <c r="B70" s="498"/>
      <c r="C70" s="498"/>
      <c r="D70" s="498"/>
      <c r="E70" s="498"/>
      <c r="F70" s="498"/>
      <c r="G70" s="498"/>
      <c r="H70" s="2"/>
      <c r="I70" s="83"/>
      <c r="J70" s="2"/>
    </row>
    <row r="71" spans="1:10" ht="26.25" customHeight="1">
      <c r="A71" s="497" t="s">
        <v>376</v>
      </c>
      <c r="B71" s="498"/>
      <c r="C71" s="498"/>
      <c r="D71" s="498"/>
      <c r="E71" s="498"/>
      <c r="F71" s="498"/>
      <c r="G71" s="498"/>
      <c r="H71" s="2"/>
      <c r="I71" s="2"/>
      <c r="J71" s="2"/>
    </row>
    <row r="72" spans="1:10" ht="25.5" customHeight="1">
      <c r="A72" s="497" t="s">
        <v>377</v>
      </c>
      <c r="B72" s="498"/>
      <c r="C72" s="498"/>
      <c r="D72" s="498"/>
      <c r="E72" s="498"/>
      <c r="F72" s="498"/>
      <c r="G72" s="498"/>
      <c r="H72" s="2"/>
      <c r="I72" s="2"/>
      <c r="J72" s="2"/>
    </row>
    <row r="73" spans="1:10" ht="7.5" customHeight="1">
      <c r="A73" s="91"/>
      <c r="B73" s="91"/>
      <c r="C73" s="91"/>
      <c r="D73" s="91"/>
      <c r="E73" s="91"/>
      <c r="F73" s="91"/>
      <c r="G73" s="138"/>
      <c r="H73" s="2"/>
      <c r="I73" s="2"/>
      <c r="J73" s="2"/>
    </row>
    <row r="74" spans="1:10" ht="24.75" customHeight="1">
      <c r="A74" s="92" t="s">
        <v>378</v>
      </c>
      <c r="B74" s="499" t="s">
        <v>379</v>
      </c>
      <c r="C74" s="500"/>
      <c r="D74" s="93" t="s">
        <v>380</v>
      </c>
      <c r="E74" s="94" t="s">
        <v>381</v>
      </c>
      <c r="F74" s="501" t="s">
        <v>353</v>
      </c>
      <c r="G74" s="501"/>
      <c r="H74" s="2"/>
      <c r="I74" s="2"/>
      <c r="J74" s="2"/>
    </row>
    <row r="75" spans="1:10" ht="14.1">
      <c r="A75" s="95" t="e">
        <f>#REF!</f>
        <v>#REF!</v>
      </c>
      <c r="B75" s="483">
        <f>B65</f>
        <v>0</v>
      </c>
      <c r="C75" s="488"/>
      <c r="D75" s="116" t="e">
        <f>#REF!/#REF!*#REF!</f>
        <v>#REF!</v>
      </c>
      <c r="E75" s="126">
        <v>0</v>
      </c>
      <c r="F75" s="482"/>
      <c r="G75" s="482"/>
      <c r="H75" s="2"/>
      <c r="I75" s="2"/>
      <c r="J75" s="2"/>
    </row>
    <row r="76" spans="1:10" ht="14.1">
      <c r="A76" s="95" t="e">
        <f>#REF!</f>
        <v>#REF!</v>
      </c>
      <c r="B76" s="483">
        <f>D65</f>
        <v>0</v>
      </c>
      <c r="C76" s="488"/>
      <c r="D76" s="116" t="e">
        <f>#REF!/#REF!*#REF!</f>
        <v>#REF!</v>
      </c>
      <c r="E76" s="126">
        <v>0</v>
      </c>
      <c r="F76" s="492"/>
      <c r="G76" s="482"/>
      <c r="H76" s="2"/>
      <c r="I76" s="2"/>
      <c r="J76" s="2"/>
    </row>
    <row r="77" spans="1:10" ht="14.1">
      <c r="A77" s="95" t="e">
        <f>#REF!</f>
        <v>#REF!</v>
      </c>
      <c r="B77" s="487" t="e">
        <f>#REF!</f>
        <v>#REF!</v>
      </c>
      <c r="C77" s="488"/>
      <c r="D77" s="117" t="e">
        <f>#REF!/#REF!*#REF!</f>
        <v>#REF!</v>
      </c>
      <c r="E77" s="126">
        <v>0</v>
      </c>
      <c r="F77" s="482"/>
      <c r="G77" s="482"/>
      <c r="H77" s="2"/>
      <c r="I77" s="2"/>
      <c r="J77" s="2"/>
    </row>
    <row r="78" spans="1:10" ht="14.1">
      <c r="A78" s="95" t="e">
        <f>#REF!</f>
        <v>#REF!</v>
      </c>
      <c r="B78" s="483">
        <f>G66</f>
        <v>0</v>
      </c>
      <c r="C78" s="484"/>
      <c r="D78" s="390"/>
      <c r="E78" s="61"/>
      <c r="F78" s="485"/>
      <c r="G78" s="486"/>
      <c r="H78" s="2"/>
      <c r="I78" s="2"/>
      <c r="J78" s="2"/>
    </row>
    <row r="79" spans="1:10" ht="13.5" customHeight="1">
      <c r="A79" s="2"/>
      <c r="B79" s="124"/>
      <c r="C79" s="125" t="s">
        <v>382</v>
      </c>
      <c r="D79" s="47" t="e">
        <f>SUM(D75:D77)</f>
        <v>#REF!</v>
      </c>
      <c r="F79" s="3"/>
      <c r="G79" s="3"/>
      <c r="H79" s="2"/>
      <c r="I79" s="2"/>
      <c r="J79" s="2"/>
    </row>
    <row r="80" spans="1:10" ht="13.5" customHeight="1">
      <c r="A80" s="2"/>
      <c r="B80" s="89"/>
      <c r="C80" s="43"/>
      <c r="D80" s="90"/>
      <c r="E80" s="4"/>
      <c r="F80" s="46"/>
      <c r="G80" s="46"/>
      <c r="H80" s="2"/>
      <c r="I80" s="2"/>
      <c r="J80" s="2"/>
    </row>
    <row r="81" spans="1:10" s="73" customFormat="1" ht="15" customHeight="1">
      <c r="A81" s="489" t="s">
        <v>383</v>
      </c>
      <c r="B81" s="490"/>
      <c r="C81" s="490"/>
      <c r="D81" s="490"/>
      <c r="E81" s="490"/>
      <c r="F81" s="490"/>
      <c r="G81" s="491"/>
      <c r="H81" s="64"/>
      <c r="I81" s="64"/>
      <c r="J81" s="64"/>
    </row>
    <row r="82" spans="1:10" ht="13.5" customHeight="1">
      <c r="A82" s="2"/>
      <c r="B82" s="89"/>
      <c r="C82" s="43"/>
      <c r="D82" s="90"/>
      <c r="E82" s="4"/>
      <c r="F82" s="46"/>
      <c r="G82" s="46"/>
      <c r="H82" s="2"/>
      <c r="I82" s="2"/>
      <c r="J82" s="2"/>
    </row>
    <row r="83" spans="1:10" ht="13.5" customHeight="1">
      <c r="A83" s="2"/>
      <c r="C83" s="3"/>
      <c r="D83" s="41" t="s">
        <v>384</v>
      </c>
      <c r="E83" s="47" t="e">
        <f>D79+E50</f>
        <v>#REF!</v>
      </c>
      <c r="F83" s="46"/>
      <c r="G83" s="46"/>
      <c r="H83" s="2"/>
      <c r="I83" s="2"/>
      <c r="J83" s="2"/>
    </row>
    <row r="84" spans="1:10" ht="19.5" customHeight="1">
      <c r="A84" s="2"/>
      <c r="B84" s="89"/>
      <c r="C84" s="43"/>
      <c r="D84" s="90"/>
      <c r="E84" s="4"/>
      <c r="F84" s="46"/>
      <c r="G84" s="46"/>
      <c r="H84" s="2"/>
      <c r="I84" s="2"/>
      <c r="J84" s="2"/>
    </row>
    <row r="85" spans="1:10" s="73" customFormat="1" ht="15.95">
      <c r="A85" s="489" t="s">
        <v>385</v>
      </c>
      <c r="B85" s="490"/>
      <c r="C85" s="490"/>
      <c r="D85" s="490"/>
      <c r="E85" s="490"/>
      <c r="F85" s="490"/>
      <c r="G85" s="491"/>
      <c r="H85" s="64"/>
      <c r="I85" s="64"/>
      <c r="J85" s="64"/>
    </row>
    <row r="86" spans="1:10">
      <c r="A86" s="63"/>
      <c r="B86" s="63"/>
      <c r="C86" s="63"/>
      <c r="D86" s="63"/>
      <c r="E86" s="63"/>
      <c r="F86" s="2"/>
      <c r="G86" s="74"/>
      <c r="H86" s="2"/>
      <c r="I86" s="2"/>
      <c r="J86" s="2"/>
    </row>
    <row r="87" spans="1:10" ht="15.75" customHeight="1">
      <c r="A87" s="96" t="s">
        <v>386</v>
      </c>
      <c r="B87" s="96" t="s">
        <v>387</v>
      </c>
      <c r="D87" s="97" t="s">
        <v>388</v>
      </c>
      <c r="E87" s="3"/>
      <c r="F87" s="3"/>
      <c r="G87" s="98" t="s">
        <v>389</v>
      </c>
      <c r="H87" s="2"/>
      <c r="I87" s="2"/>
      <c r="J87" s="2"/>
    </row>
    <row r="88" spans="1:10">
      <c r="A88" s="391" t="s">
        <v>390</v>
      </c>
      <c r="B88" s="392">
        <f ca="1">TODAY()</f>
        <v>45121</v>
      </c>
      <c r="C88" s="3"/>
      <c r="D88" s="481"/>
      <c r="E88" s="481"/>
      <c r="F88" s="3"/>
      <c r="G88" s="99"/>
      <c r="H88" s="2"/>
      <c r="I88" s="2"/>
      <c r="J88" s="2"/>
    </row>
    <row r="89" spans="1:10" ht="18" customHeight="1">
      <c r="A89" s="63"/>
      <c r="B89" s="100"/>
      <c r="C89" s="101"/>
      <c r="D89" s="63"/>
      <c r="E89" s="63"/>
      <c r="F89" s="63"/>
      <c r="G89" s="102"/>
      <c r="H89" s="2"/>
      <c r="I89" s="2"/>
      <c r="J89" s="2"/>
    </row>
    <row r="90" spans="1:10" hidden="1">
      <c r="A90" t="s">
        <v>391</v>
      </c>
    </row>
    <row r="91" spans="1:10" hidden="1">
      <c r="A91" s="103" t="s">
        <v>392</v>
      </c>
    </row>
    <row r="92" spans="1:10" hidden="1">
      <c r="A92" s="61" t="s">
        <v>393</v>
      </c>
    </row>
    <row r="93" spans="1:10" hidden="1">
      <c r="A93" s="61" t="s">
        <v>394</v>
      </c>
    </row>
    <row r="94" spans="1:10" hidden="1">
      <c r="A94" s="61" t="s">
        <v>395</v>
      </c>
    </row>
    <row r="95" spans="1:10" hidden="1">
      <c r="A95" s="104" t="s">
        <v>396</v>
      </c>
    </row>
    <row r="96" spans="1:10" hidden="1">
      <c r="A96" s="104" t="s">
        <v>397</v>
      </c>
    </row>
    <row r="97" spans="1:1" hidden="1">
      <c r="A97" s="104" t="s">
        <v>398</v>
      </c>
    </row>
    <row r="98" spans="1:1" hidden="1">
      <c r="A98" s="104" t="s">
        <v>399</v>
      </c>
    </row>
    <row r="99" spans="1:1" hidden="1">
      <c r="A99" s="61" t="s">
        <v>400</v>
      </c>
    </row>
    <row r="100" spans="1:1" hidden="1">
      <c r="A100" s="61" t="s">
        <v>401</v>
      </c>
    </row>
    <row r="101" spans="1:1" hidden="1">
      <c r="A101" s="61" t="s">
        <v>402</v>
      </c>
    </row>
    <row r="102" spans="1:1" hidden="1">
      <c r="A102" s="104" t="s">
        <v>403</v>
      </c>
    </row>
    <row r="103" spans="1:1" hidden="1">
      <c r="A103" s="61" t="s">
        <v>404</v>
      </c>
    </row>
    <row r="104" spans="1:1" hidden="1">
      <c r="A104" s="61" t="s">
        <v>405</v>
      </c>
    </row>
    <row r="105" spans="1:1" hidden="1">
      <c r="A105" s="61" t="s">
        <v>406</v>
      </c>
    </row>
    <row r="106" spans="1:1" hidden="1">
      <c r="A106" s="61" t="s">
        <v>407</v>
      </c>
    </row>
  </sheetData>
  <sheetProtection selectLockedCells="1"/>
  <mergeCells count="50">
    <mergeCell ref="C17:D17"/>
    <mergeCell ref="C18:D18"/>
    <mergeCell ref="A53:G53"/>
    <mergeCell ref="A54:G54"/>
    <mergeCell ref="A1:G1"/>
    <mergeCell ref="B3:D3"/>
    <mergeCell ref="A5:G5"/>
    <mergeCell ref="A7:G7"/>
    <mergeCell ref="C19:F19"/>
    <mergeCell ref="C20:D20"/>
    <mergeCell ref="C14:D14"/>
    <mergeCell ref="C16:F16"/>
    <mergeCell ref="C10:F10"/>
    <mergeCell ref="C11:D11"/>
    <mergeCell ref="C12:D12"/>
    <mergeCell ref="C13:F13"/>
    <mergeCell ref="B26:C26"/>
    <mergeCell ref="A30:G30"/>
    <mergeCell ref="A31:G31"/>
    <mergeCell ref="A43:G43"/>
    <mergeCell ref="C21:F21"/>
    <mergeCell ref="C22:D22"/>
    <mergeCell ref="A63:G63"/>
    <mergeCell ref="D65:E65"/>
    <mergeCell ref="A67:G67"/>
    <mergeCell ref="A55:G55"/>
    <mergeCell ref="A56:G56"/>
    <mergeCell ref="A57:G57"/>
    <mergeCell ref="A59:G59"/>
    <mergeCell ref="A60:G60"/>
    <mergeCell ref="A61:G61"/>
    <mergeCell ref="A62:G62"/>
    <mergeCell ref="A68:G68"/>
    <mergeCell ref="A69:G69"/>
    <mergeCell ref="A72:G72"/>
    <mergeCell ref="B74:C74"/>
    <mergeCell ref="F74:G74"/>
    <mergeCell ref="A70:G70"/>
    <mergeCell ref="A71:G71"/>
    <mergeCell ref="D88:E88"/>
    <mergeCell ref="F77:G77"/>
    <mergeCell ref="B78:C78"/>
    <mergeCell ref="F78:G78"/>
    <mergeCell ref="F75:G75"/>
    <mergeCell ref="B77:C77"/>
    <mergeCell ref="A81:G81"/>
    <mergeCell ref="A85:G85"/>
    <mergeCell ref="B75:C75"/>
    <mergeCell ref="B76:C76"/>
    <mergeCell ref="F76:G76"/>
  </mergeCells>
  <phoneticPr fontId="7" type="noConversion"/>
  <dataValidations count="4">
    <dataValidation type="list" allowBlank="1" showInputMessage="1" showErrorMessage="1" sqref="A88" xr:uid="{00000000-0002-0000-0200-000000000000}">
      <formula1>"Jundiai/SP, Rio Claro/SP, São Paulo/SP, Goiânia/GO, Salvador/BA,São Carlos/SP,Araraquara/SP,Brasilia/DF"</formula1>
    </dataValidation>
    <dataValidation type="list" allowBlank="1" showErrorMessage="1" sqref="B41:B42" xr:uid="{00000000-0002-0000-0200-000001000000}">
      <formula1>"Única,Mensais,Semestrais,Anuais"</formula1>
      <formula2>0</formula2>
    </dataValidation>
    <dataValidation type="list" allowBlank="1" showErrorMessage="1" sqref="F41:F42 F48" xr:uid="{00000000-0002-0000-0200-000002000000}">
      <formula1>"Fixa e Irreajustavel, Reajustavel"</formula1>
      <formula2>0</formula2>
    </dataValidation>
    <dataValidation allowBlank="1" showErrorMessage="1" sqref="B44:B47 F33:F40 F44:F47" xr:uid="{00000000-0002-0000-0200-000003000000}"/>
  </dataValidations>
  <pageMargins left="0.39370078740157483" right="0.19685039370078741" top="0.19685039370078741" bottom="0" header="0.51181102362204722" footer="0.51181102362204722"/>
  <pageSetup paperSize="9" scale="58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D199"/>
  <sheetViews>
    <sheetView topLeftCell="D1" workbookViewId="0">
      <selection activeCell="F12" sqref="F12"/>
    </sheetView>
  </sheetViews>
  <sheetFormatPr defaultColWidth="8.85546875" defaultRowHeight="12.95" outlineLevelRow="1"/>
  <cols>
    <col min="2" max="2" width="9.140625"/>
    <col min="3" max="3" width="10.28515625" bestFit="1" customWidth="1"/>
    <col min="4" max="6" width="12.28515625" bestFit="1" customWidth="1"/>
    <col min="7" max="7" width="14.140625" customWidth="1"/>
    <col min="8" max="8" width="12.28515625" bestFit="1" customWidth="1"/>
    <col min="9" max="9" width="9.140625" style="6"/>
    <col min="10" max="10" width="15" customWidth="1"/>
    <col min="11" max="12" width="9.140625"/>
    <col min="13" max="13" width="11.28515625" bestFit="1" customWidth="1"/>
    <col min="14" max="197" width="9.140625"/>
  </cols>
  <sheetData>
    <row r="1" spans="2:10">
      <c r="E1" s="6" t="s">
        <v>408</v>
      </c>
      <c r="F1" s="6"/>
      <c r="G1" s="7">
        <v>0</v>
      </c>
      <c r="I1"/>
    </row>
    <row r="2" spans="2:10">
      <c r="E2" s="6" t="s">
        <v>409</v>
      </c>
      <c r="F2" s="6"/>
      <c r="G2" s="7">
        <f>Piloto!F6</f>
        <v>5</v>
      </c>
      <c r="I2"/>
    </row>
    <row r="3" spans="2:10">
      <c r="C3" s="5" t="s">
        <v>410</v>
      </c>
      <c r="D3" s="5"/>
      <c r="F3" s="6"/>
      <c r="G3" s="6"/>
      <c r="I3"/>
    </row>
    <row r="4" spans="2:10">
      <c r="C4" s="5" t="s">
        <v>411</v>
      </c>
      <c r="D4" s="5" t="s">
        <v>412</v>
      </c>
      <c r="F4" s="5" t="s">
        <v>413</v>
      </c>
      <c r="G4" s="5" t="s">
        <v>414</v>
      </c>
      <c r="H4" s="5" t="s">
        <v>415</v>
      </c>
      <c r="I4" s="5" t="s">
        <v>416</v>
      </c>
      <c r="J4" s="5" t="s">
        <v>417</v>
      </c>
    </row>
    <row r="5" spans="2:10" ht="13.5" customHeight="1">
      <c r="C5" s="8" t="e">
        <f t="shared" ref="C5:C10" si="0">IF(I5=1,($G$1+J5),($G$2+J5))</f>
        <v>#REF!</v>
      </c>
      <c r="D5" s="9" t="e">
        <f t="shared" ref="D5:D10" si="1">C5+((F5-1)*H5)</f>
        <v>#REF!</v>
      </c>
      <c r="F5" s="33" t="e">
        <f>#REF!</f>
        <v>#REF!</v>
      </c>
      <c r="G5" s="11" t="e">
        <f>#REF!</f>
        <v>#REF!</v>
      </c>
      <c r="H5" s="33" t="e">
        <f>#REF!</f>
        <v>#REF!</v>
      </c>
      <c r="I5" s="10" t="e">
        <f>IF(#REF!="Pós Venda",1,2)</f>
        <v>#REF!</v>
      </c>
      <c r="J5" s="33" t="e">
        <f>#REF!</f>
        <v>#REF!</v>
      </c>
    </row>
    <row r="6" spans="2:10">
      <c r="C6" s="8" t="e">
        <f t="shared" si="0"/>
        <v>#REF!</v>
      </c>
      <c r="D6" s="9" t="e">
        <f t="shared" si="1"/>
        <v>#REF!</v>
      </c>
      <c r="F6" s="33" t="e">
        <f>#REF!</f>
        <v>#REF!</v>
      </c>
      <c r="G6" s="11" t="e">
        <f>#REF!</f>
        <v>#REF!</v>
      </c>
      <c r="H6" s="33" t="e">
        <f>#REF!</f>
        <v>#REF!</v>
      </c>
      <c r="I6" s="10" t="e">
        <f>IF(#REF!="Pós Venda",1,2)</f>
        <v>#REF!</v>
      </c>
      <c r="J6" s="33" t="e">
        <f>#REF!</f>
        <v>#REF!</v>
      </c>
    </row>
    <row r="7" spans="2:10">
      <c r="C7" s="8" t="e">
        <f t="shared" si="0"/>
        <v>#REF!</v>
      </c>
      <c r="D7" s="9" t="e">
        <f t="shared" si="1"/>
        <v>#REF!</v>
      </c>
      <c r="F7" s="33" t="e">
        <f>#REF!</f>
        <v>#REF!</v>
      </c>
      <c r="G7" s="11" t="e">
        <f>#REF!</f>
        <v>#REF!</v>
      </c>
      <c r="H7" s="33" t="e">
        <f>#REF!</f>
        <v>#REF!</v>
      </c>
      <c r="I7" s="10" t="e">
        <f>IF(#REF!="Pós Venda",1,2)</f>
        <v>#REF!</v>
      </c>
      <c r="J7" s="33" t="e">
        <f>#REF!</f>
        <v>#REF!</v>
      </c>
    </row>
    <row r="8" spans="2:10">
      <c r="C8" s="8" t="e">
        <f t="shared" si="0"/>
        <v>#REF!</v>
      </c>
      <c r="D8" s="9" t="e">
        <f t="shared" si="1"/>
        <v>#REF!</v>
      </c>
      <c r="F8" s="33" t="e">
        <f>#REF!</f>
        <v>#REF!</v>
      </c>
      <c r="G8" s="11" t="e">
        <f>#REF!</f>
        <v>#REF!</v>
      </c>
      <c r="H8" s="33" t="e">
        <f>#REF!</f>
        <v>#REF!</v>
      </c>
      <c r="I8" s="10" t="e">
        <f>IF(#REF!="Pós Venda",1,2)</f>
        <v>#REF!</v>
      </c>
      <c r="J8" s="33" t="e">
        <f>#REF!</f>
        <v>#REF!</v>
      </c>
    </row>
    <row r="9" spans="2:10">
      <c r="C9" s="8" t="e">
        <f t="shared" si="0"/>
        <v>#REF!</v>
      </c>
      <c r="D9" s="9" t="e">
        <f t="shared" si="1"/>
        <v>#REF!</v>
      </c>
      <c r="F9" s="33" t="e">
        <f>#REF!</f>
        <v>#REF!</v>
      </c>
      <c r="G9" s="11" t="e">
        <f>#REF!</f>
        <v>#REF!</v>
      </c>
      <c r="H9" s="33" t="e">
        <f>#REF!</f>
        <v>#REF!</v>
      </c>
      <c r="I9" s="10" t="e">
        <f>IF(#REF!="Pós Venda",1,2)</f>
        <v>#REF!</v>
      </c>
      <c r="J9" s="33" t="e">
        <f>#REF!</f>
        <v>#REF!</v>
      </c>
    </row>
    <row r="10" spans="2:10">
      <c r="C10" s="12" t="e">
        <f t="shared" si="0"/>
        <v>#REF!</v>
      </c>
      <c r="D10" s="13" t="e">
        <f t="shared" si="1"/>
        <v>#REF!</v>
      </c>
      <c r="F10" s="33" t="e">
        <f>#REF!</f>
        <v>#REF!</v>
      </c>
      <c r="G10" s="11" t="e">
        <f>#REF!</f>
        <v>#REF!</v>
      </c>
      <c r="H10" s="33" t="e">
        <f>#REF!</f>
        <v>#REF!</v>
      </c>
      <c r="I10" s="10" t="e">
        <f>IF(#REF!="Pós Venda",1,2)</f>
        <v>#REF!</v>
      </c>
      <c r="J10" s="33" t="e">
        <f>#REF!</f>
        <v>#REF!</v>
      </c>
    </row>
    <row r="11" spans="2:10">
      <c r="C11" s="6"/>
      <c r="D11" s="6"/>
      <c r="F11" s="6"/>
      <c r="G11" s="14"/>
      <c r="H11" s="10" t="s">
        <v>13</v>
      </c>
      <c r="I11" s="523" t="e">
        <f>F5*G5+F6*G6+F7*G7+F8*G8+F9*G9+F10*G10</f>
        <v>#REF!</v>
      </c>
      <c r="J11" s="536"/>
    </row>
    <row r="12" spans="2:10">
      <c r="C12" s="6"/>
      <c r="D12" s="6"/>
      <c r="F12" s="6"/>
      <c r="G12" s="14"/>
      <c r="H12" s="6"/>
      <c r="I12" s="15"/>
      <c r="J12" s="15"/>
    </row>
    <row r="13" spans="2:10">
      <c r="C13" s="6"/>
      <c r="D13" s="6"/>
      <c r="F13" s="6"/>
      <c r="G13" s="14"/>
      <c r="H13" s="509" t="s">
        <v>418</v>
      </c>
      <c r="I13" s="509"/>
      <c r="J13" s="10">
        <v>1</v>
      </c>
    </row>
    <row r="14" spans="2:10">
      <c r="C14" s="6"/>
      <c r="D14" s="6"/>
      <c r="F14" s="6"/>
      <c r="G14" s="14"/>
      <c r="H14" s="509" t="s">
        <v>419</v>
      </c>
      <c r="I14" s="509"/>
      <c r="J14" s="10">
        <v>1</v>
      </c>
    </row>
    <row r="15" spans="2:10">
      <c r="H15" s="509" t="s">
        <v>420</v>
      </c>
      <c r="I15" s="509"/>
      <c r="J15" s="16" t="e">
        <f>LARGE($D$5:$D$10,1)-$G$2+J$16</f>
        <v>#REF!</v>
      </c>
    </row>
    <row r="16" spans="2:10">
      <c r="B16" s="17" t="s">
        <v>421</v>
      </c>
      <c r="C16" s="18"/>
      <c r="D16" s="18" t="s">
        <v>339</v>
      </c>
      <c r="E16" s="18">
        <v>1</v>
      </c>
      <c r="F16" s="18"/>
      <c r="G16" s="18"/>
      <c r="H16" s="19"/>
      <c r="I16" s="19" t="s">
        <v>422</v>
      </c>
      <c r="J16" s="6"/>
    </row>
    <row r="17" spans="1:82" outlineLevel="1">
      <c r="B17" s="20"/>
      <c r="C17" s="21"/>
      <c r="D17" s="21"/>
      <c r="E17" s="21"/>
      <c r="F17" s="21"/>
      <c r="G17" s="21"/>
      <c r="H17" s="21"/>
      <c r="I17" s="21"/>
      <c r="J17" s="22"/>
    </row>
    <row r="18" spans="1:82" ht="27.95" outlineLevel="1">
      <c r="A18" s="444" t="s">
        <v>3</v>
      </c>
      <c r="B18" s="444"/>
      <c r="C18" s="445" t="s">
        <v>89</v>
      </c>
      <c r="D18" s="446"/>
      <c r="E18" s="5" t="s">
        <v>423</v>
      </c>
      <c r="F18" s="445" t="s">
        <v>83</v>
      </c>
      <c r="G18" s="446"/>
      <c r="H18" s="5" t="s">
        <v>423</v>
      </c>
      <c r="I18" s="524" t="s">
        <v>424</v>
      </c>
      <c r="J18" s="525"/>
      <c r="K18" s="23" t="s">
        <v>425</v>
      </c>
      <c r="L18" s="23" t="s">
        <v>426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spans="1:82" outlineLevel="1">
      <c r="A19" s="24" t="e">
        <f>#REF!</f>
        <v>#REF!</v>
      </c>
      <c r="B19" s="25">
        <f>G1</f>
        <v>0</v>
      </c>
      <c r="C19" s="26" t="e">
        <f t="shared" ref="C19:C50" si="2">(IF($I$5=1,0,IF($B19&gt;=$C$5,$G$5,0))*IF($I$5=1,IF($B19&gt;($D$5+($B$19-$G$1)),0,IF(GCD(($D$5+($B$19-$G$1)-$B19),$H$5)=$H$5,1,0)),IF($B19&gt;$D$5,0,IF(GCD(($D$5-$B19),$H$5)=$H$5,1,0))))+(IF($I$6=1,0,IF($B19&gt;=$C$6,$G$6,0))*IF($I$6=1,IF($B19&gt;($D$6+($B$19-$G$1)),0,IF(GCD(($D$6+($B$19-$G$1)-$B19),$H$6)=$H$6,1,0)),IF($B19&gt;$D$6,0,IF(GCD(($D$6-$B19),$H$6)=$H$6,1,0))))+(IF($I$7=1,0,IF($B19&gt;=$C$7,$G$7,0))*IF($I$7=1,IF($B19&gt;($D$7+($B$19-$G$1)),0,IF(GCD(($D$7+($B$19-$G$1)-$B19),$H$7)=$H$7,1,0)),IF($B19&gt;$D$7,0,IF(GCD(($D$7-$B19),$H$7)=$H$7,1,0))))</f>
        <v>#REF!</v>
      </c>
      <c r="D19" s="26" t="e">
        <f t="shared" ref="D19:D50" si="3">(IF($I$8=1,0,IF($B19&gt;=$C$8,$G$8,0))*IF($I$8=1,IF($B19&gt;($D$8+($B$19-$G$1)),0,IF(GCD(($D$8+($B$19-$G$1)-$B19),$H$8)=$H$8,1,0)),IF($B19&gt;$D$8,0,IF(GCD(($D$8-B19),$H$8)=$H$8,1,0))))+(IF($I$9=1,0,IF($B19&gt;=$C$9,$G$9,0))*IF($I$9=1,IF($B19&gt;($D$9+($B$19-$G$1)),0,IF(GCD(($D$9+($B$19-$G$1)-$B19),$H$9)=$H$9,1,0)),IF($B19&gt;$D$9,0,IF(GCD(($D$9-$B19),$H$9)=$H$9,1,0))))+(IF($I$10=1,0,IF($B19&gt;=$C$10,$G$10,0))*IF($I$10=1,IF($B19&gt;($D$10+($B$19-$G$1)),0,IF(GCD(($D$10+($B$19-$G$1)-$B19),$H$10)=$H$10,1,0)),IF($B19&gt;$D$10,0,IF(GCD(($D$10-$B19),$H$10)=$H$10,1,0))))</f>
        <v>#REF!</v>
      </c>
      <c r="E19" s="27" t="e">
        <f>C19+D19</f>
        <v>#REF!</v>
      </c>
      <c r="F19" s="26" t="e">
        <f t="shared" ref="F19:F50" si="4">(IF($I$5=1,IF($B19&gt;=($C$5+($B$19-$G$1)),$G$5,0),0)*IF($I$5=1,IF($B19&gt;($D$5+($B$19-$G$1)),0,IF(GCD(($D$5+($B$19-$G$1)-$B19),$H$5)=$H$5,1,0)),IF($B19&gt;$D$5,0,IF(GCD(($D$5-$B19),$H$5)=$H$5,1,0))))+(IF($I$6=1,IF($B19&gt;=($C$6+($B$19-$G$1)),$G$6,0),0)*IF($I$6=1,IF($B19&gt;($D$6+($B$19-$G$1)),0,IF(GCD(($D$6+($B$19-$G$1)-$B19),$H$6)=$H$6,1,0)),IF($B19&gt;$D$6,0,IF(GCD(($D$6-$B19),$H$6)=$H$6,1,0))))+(IF($I$7=1,IF($B19&gt;=($C$7+($B$19-$G$1)),$G$7,0),0)*IF($I$7=1,IF($B19&gt;($D$7+($B$19-$G$1)),0,IF(GCD(($D$7+($B$19-$G$1)-$B19),$H$7)=$H$7,1,0)),IF($B19&gt;$D$7,0,IF(GCD(($D$7-$B19),$H$7)=$H$7,1,0))))</f>
        <v>#REF!</v>
      </c>
      <c r="G19" s="26" t="e">
        <f t="shared" ref="G19:G50" si="5">(IF($I$8=1,IF($B19&gt;=($C$8+($B$19-$G$1)),$G$8,0),0)*IF($I$8=1,IF($B19&gt;($D$8+($B$19-$G$1)),0,IF(GCD(($D$8+($B$19-$G$1)-$B19),$H$8)=$H$8,1,0)),IF($B19&gt;$D$8,0,IF(GCD(($D$8-$B19),$H$8)=$H$8,1,0))))+(IF($I$9=1,IF($B19&gt;=($C$9+($B$19-$G$1)),$G$9,0),0)*IF($I$9=1,IF($B19&gt;($D$9+($B$19-$G$1)),0,IF(GCD(($D$9+($B$19-$G$1)-$B19),$H$9)=$H$9,1,0)),IF($B19&gt;$D$9,0,IF(GCD(($D$9-$B19),$H$9)=$H$9,1,0))))+(IF($I$10=1,IF($B19&gt;=($C$10+($B$19-$G$1)),$G$10,0),0)*IF($I$10=1,IF($B19&gt;($D$10+($B$19-$G$1)),0,IF(GCD(($D$10+($B$19-$G$1)-$B19),$H$10)=$H$10,1,0)),IF($B19&gt;$D$10,0,IF(GCD(($D$10-$B19),$H$10)=$H$10,1,0))))</f>
        <v>#REF!</v>
      </c>
      <c r="H19" s="27" t="e">
        <f>F19+G19</f>
        <v>#REF!</v>
      </c>
      <c r="I19" s="28"/>
      <c r="J19" s="29" t="e">
        <f t="shared" ref="J19:J82" si="6">IF($B19&gt;$G$2,($H19*J$14+$E19*J$14)*J$13,J$14*$H19+$E19*J$14)</f>
        <v>#REF!</v>
      </c>
      <c r="K19">
        <v>0</v>
      </c>
      <c r="L19">
        <f>IF(K19=0,0,K19-E19)</f>
        <v>0</v>
      </c>
    </row>
    <row r="20" spans="1:82" outlineLevel="1">
      <c r="A20" s="24" t="e">
        <f>#REF!</f>
        <v>#REF!</v>
      </c>
      <c r="B20" s="10">
        <f>B19+1</f>
        <v>1</v>
      </c>
      <c r="C20" s="26" t="e">
        <f t="shared" si="2"/>
        <v>#REF!</v>
      </c>
      <c r="D20" s="26" t="e">
        <f t="shared" si="3"/>
        <v>#REF!</v>
      </c>
      <c r="E20" s="27" t="e">
        <f t="shared" ref="E20:E83" si="7">C20+D20</f>
        <v>#REF!</v>
      </c>
      <c r="F20" s="26" t="e">
        <f t="shared" si="4"/>
        <v>#REF!</v>
      </c>
      <c r="G20" s="26" t="e">
        <f t="shared" si="5"/>
        <v>#REF!</v>
      </c>
      <c r="H20" s="27" t="e">
        <f t="shared" ref="H20:H83" si="8">F20+G20</f>
        <v>#REF!</v>
      </c>
      <c r="I20" s="28"/>
      <c r="J20" s="29" t="e">
        <f t="shared" si="6"/>
        <v>#REF!</v>
      </c>
      <c r="K20">
        <f>IF(B20=$G$2,SUM($J$19:J20),0)</f>
        <v>0</v>
      </c>
      <c r="L20">
        <f>IF(B20=$G$2,SUM($J$19:J19),0)</f>
        <v>0</v>
      </c>
    </row>
    <row r="21" spans="1:82" outlineLevel="1">
      <c r="A21" s="24" t="e">
        <f>#REF!</f>
        <v>#REF!</v>
      </c>
      <c r="B21" s="10">
        <f t="shared" ref="B21:B42" si="9">B20+1</f>
        <v>2</v>
      </c>
      <c r="C21" s="26" t="e">
        <f t="shared" si="2"/>
        <v>#REF!</v>
      </c>
      <c r="D21" s="26" t="e">
        <f t="shared" si="3"/>
        <v>#REF!</v>
      </c>
      <c r="E21" s="27" t="e">
        <f t="shared" si="7"/>
        <v>#REF!</v>
      </c>
      <c r="F21" s="26" t="e">
        <f t="shared" si="4"/>
        <v>#REF!</v>
      </c>
      <c r="G21" s="26" t="e">
        <f t="shared" si="5"/>
        <v>#REF!</v>
      </c>
      <c r="H21" s="27" t="e">
        <f t="shared" si="8"/>
        <v>#REF!</v>
      </c>
      <c r="I21" s="28"/>
      <c r="J21" s="29" t="e">
        <f t="shared" si="6"/>
        <v>#REF!</v>
      </c>
      <c r="K21">
        <f>IF(B21=$G$2,SUM($J$19:J21),0)</f>
        <v>0</v>
      </c>
      <c r="L21">
        <f>IF(B21=$G$2,SUM($J$19:J20),0)</f>
        <v>0</v>
      </c>
    </row>
    <row r="22" spans="1:82" outlineLevel="1">
      <c r="A22" s="24" t="e">
        <f>#REF!</f>
        <v>#REF!</v>
      </c>
      <c r="B22" s="10">
        <f t="shared" si="9"/>
        <v>3</v>
      </c>
      <c r="C22" s="26" t="e">
        <f t="shared" si="2"/>
        <v>#REF!</v>
      </c>
      <c r="D22" s="26" t="e">
        <f t="shared" si="3"/>
        <v>#REF!</v>
      </c>
      <c r="E22" s="27" t="e">
        <f t="shared" si="7"/>
        <v>#REF!</v>
      </c>
      <c r="F22" s="26" t="e">
        <f t="shared" si="4"/>
        <v>#REF!</v>
      </c>
      <c r="G22" s="26" t="e">
        <f t="shared" si="5"/>
        <v>#REF!</v>
      </c>
      <c r="H22" s="27" t="e">
        <f t="shared" si="8"/>
        <v>#REF!</v>
      </c>
      <c r="I22" s="28"/>
      <c r="J22" s="29" t="e">
        <f t="shared" si="6"/>
        <v>#REF!</v>
      </c>
      <c r="K22">
        <f>IF(B22=$G$2,SUM($J$19:J22),0)</f>
        <v>0</v>
      </c>
      <c r="L22">
        <f>IF(B22=$G$2,SUM($J$19:J21),0)</f>
        <v>0</v>
      </c>
    </row>
    <row r="23" spans="1:82" outlineLevel="1">
      <c r="A23" s="24" t="e">
        <f>#REF!</f>
        <v>#REF!</v>
      </c>
      <c r="B23" s="10">
        <f t="shared" si="9"/>
        <v>4</v>
      </c>
      <c r="C23" s="26" t="e">
        <f t="shared" si="2"/>
        <v>#REF!</v>
      </c>
      <c r="D23" s="26" t="e">
        <f t="shared" si="3"/>
        <v>#REF!</v>
      </c>
      <c r="E23" s="27" t="e">
        <f t="shared" si="7"/>
        <v>#REF!</v>
      </c>
      <c r="F23" s="26" t="e">
        <f t="shared" si="4"/>
        <v>#REF!</v>
      </c>
      <c r="G23" s="26" t="e">
        <f t="shared" si="5"/>
        <v>#REF!</v>
      </c>
      <c r="H23" s="27" t="e">
        <f t="shared" si="8"/>
        <v>#REF!</v>
      </c>
      <c r="I23" s="28"/>
      <c r="J23" s="29" t="e">
        <f t="shared" si="6"/>
        <v>#REF!</v>
      </c>
      <c r="K23">
        <f>IF(B23=$G$2,SUM($J$19:J23),0)</f>
        <v>0</v>
      </c>
      <c r="L23">
        <f>IF(B23=$G$2,SUM($J$19:J22),0)</f>
        <v>0</v>
      </c>
    </row>
    <row r="24" spans="1:82" outlineLevel="1">
      <c r="A24" s="24" t="e">
        <f>#REF!</f>
        <v>#REF!</v>
      </c>
      <c r="B24" s="10">
        <f t="shared" si="9"/>
        <v>5</v>
      </c>
      <c r="C24" s="26" t="e">
        <f t="shared" si="2"/>
        <v>#REF!</v>
      </c>
      <c r="D24" s="26" t="e">
        <f t="shared" si="3"/>
        <v>#REF!</v>
      </c>
      <c r="E24" s="27" t="e">
        <f t="shared" si="7"/>
        <v>#REF!</v>
      </c>
      <c r="F24" s="26" t="e">
        <f t="shared" si="4"/>
        <v>#REF!</v>
      </c>
      <c r="G24" s="26" t="e">
        <f t="shared" si="5"/>
        <v>#REF!</v>
      </c>
      <c r="H24" s="27" t="e">
        <f t="shared" si="8"/>
        <v>#REF!</v>
      </c>
      <c r="I24" s="28"/>
      <c r="J24" s="29" t="e">
        <f t="shared" si="6"/>
        <v>#REF!</v>
      </c>
      <c r="K24" t="e">
        <f>IF(B24=$G$2,SUM($J$19:J24),0)</f>
        <v>#REF!</v>
      </c>
      <c r="L24" t="e">
        <f>IF(B24=$G$2,SUM($J$19:J23),0)</f>
        <v>#REF!</v>
      </c>
    </row>
    <row r="25" spans="1:82" outlineLevel="1">
      <c r="A25" s="24" t="e">
        <f>#REF!</f>
        <v>#REF!</v>
      </c>
      <c r="B25" s="10">
        <f t="shared" si="9"/>
        <v>6</v>
      </c>
      <c r="C25" s="26" t="e">
        <f t="shared" si="2"/>
        <v>#REF!</v>
      </c>
      <c r="D25" s="26" t="e">
        <f t="shared" si="3"/>
        <v>#REF!</v>
      </c>
      <c r="E25" s="27" t="e">
        <f t="shared" si="7"/>
        <v>#REF!</v>
      </c>
      <c r="F25" s="26" t="e">
        <f t="shared" si="4"/>
        <v>#REF!</v>
      </c>
      <c r="G25" s="26" t="e">
        <f t="shared" si="5"/>
        <v>#REF!</v>
      </c>
      <c r="H25" s="27" t="e">
        <f t="shared" si="8"/>
        <v>#REF!</v>
      </c>
      <c r="I25" s="28"/>
      <c r="J25" s="29" t="e">
        <f t="shared" si="6"/>
        <v>#REF!</v>
      </c>
      <c r="K25">
        <f>IF(B25=$G$2,SUM($J$19:J25),0)</f>
        <v>0</v>
      </c>
      <c r="L25">
        <f>IF(B25=$G$2,SUM($J$19:J24),0)</f>
        <v>0</v>
      </c>
    </row>
    <row r="26" spans="1:82" outlineLevel="1">
      <c r="A26" s="24" t="e">
        <f>#REF!</f>
        <v>#REF!</v>
      </c>
      <c r="B26" s="10">
        <f t="shared" si="9"/>
        <v>7</v>
      </c>
      <c r="C26" s="26" t="e">
        <f t="shared" si="2"/>
        <v>#REF!</v>
      </c>
      <c r="D26" s="26" t="e">
        <f t="shared" si="3"/>
        <v>#REF!</v>
      </c>
      <c r="E26" s="27" t="e">
        <f t="shared" si="7"/>
        <v>#REF!</v>
      </c>
      <c r="F26" s="26" t="e">
        <f t="shared" si="4"/>
        <v>#REF!</v>
      </c>
      <c r="G26" s="26" t="e">
        <f t="shared" si="5"/>
        <v>#REF!</v>
      </c>
      <c r="H26" s="27" t="e">
        <f t="shared" si="8"/>
        <v>#REF!</v>
      </c>
      <c r="I26" s="28"/>
      <c r="J26" s="29" t="e">
        <f t="shared" si="6"/>
        <v>#REF!</v>
      </c>
      <c r="K26">
        <f>IF(B26=$G$2,SUM($J$19:J26),0)</f>
        <v>0</v>
      </c>
      <c r="L26">
        <f>IF(B26=$G$2,SUM($J$19:J25),0)</f>
        <v>0</v>
      </c>
    </row>
    <row r="27" spans="1:82" outlineLevel="1">
      <c r="A27" s="24" t="e">
        <f>#REF!</f>
        <v>#REF!</v>
      </c>
      <c r="B27" s="10">
        <f t="shared" si="9"/>
        <v>8</v>
      </c>
      <c r="C27" s="26" t="e">
        <f t="shared" si="2"/>
        <v>#REF!</v>
      </c>
      <c r="D27" s="26" t="e">
        <f t="shared" si="3"/>
        <v>#REF!</v>
      </c>
      <c r="E27" s="27" t="e">
        <f t="shared" si="7"/>
        <v>#REF!</v>
      </c>
      <c r="F27" s="26" t="e">
        <f t="shared" si="4"/>
        <v>#REF!</v>
      </c>
      <c r="G27" s="26" t="e">
        <f t="shared" si="5"/>
        <v>#REF!</v>
      </c>
      <c r="H27" s="27" t="e">
        <f t="shared" si="8"/>
        <v>#REF!</v>
      </c>
      <c r="I27" s="28"/>
      <c r="J27" s="29" t="e">
        <f t="shared" si="6"/>
        <v>#REF!</v>
      </c>
      <c r="K27">
        <f>IF(B27=$G$2,SUM($J$19:J27),0)</f>
        <v>0</v>
      </c>
      <c r="L27">
        <f>IF(B27=$G$2,SUM($J$19:J26),0)</f>
        <v>0</v>
      </c>
    </row>
    <row r="28" spans="1:82" outlineLevel="1">
      <c r="A28" s="24" t="e">
        <f>#REF!</f>
        <v>#REF!</v>
      </c>
      <c r="B28" s="10">
        <f t="shared" si="9"/>
        <v>9</v>
      </c>
      <c r="C28" s="26" t="e">
        <f t="shared" si="2"/>
        <v>#REF!</v>
      </c>
      <c r="D28" s="26" t="e">
        <f t="shared" si="3"/>
        <v>#REF!</v>
      </c>
      <c r="E28" s="27" t="e">
        <f t="shared" si="7"/>
        <v>#REF!</v>
      </c>
      <c r="F28" s="26" t="e">
        <f t="shared" si="4"/>
        <v>#REF!</v>
      </c>
      <c r="G28" s="26" t="e">
        <f t="shared" si="5"/>
        <v>#REF!</v>
      </c>
      <c r="H28" s="27" t="e">
        <f t="shared" si="8"/>
        <v>#REF!</v>
      </c>
      <c r="I28" s="28"/>
      <c r="J28" s="29" t="e">
        <f t="shared" si="6"/>
        <v>#REF!</v>
      </c>
      <c r="K28">
        <f>IF(B28=$G$2,SUM($J$19:J28),0)</f>
        <v>0</v>
      </c>
      <c r="L28">
        <f>IF(B28=$G$2,SUM($J$19:J27),0)</f>
        <v>0</v>
      </c>
    </row>
    <row r="29" spans="1:82" outlineLevel="1">
      <c r="A29" s="24" t="e">
        <f>#REF!</f>
        <v>#REF!</v>
      </c>
      <c r="B29" s="10">
        <f t="shared" si="9"/>
        <v>10</v>
      </c>
      <c r="C29" s="26" t="e">
        <f t="shared" si="2"/>
        <v>#REF!</v>
      </c>
      <c r="D29" s="26" t="e">
        <f t="shared" si="3"/>
        <v>#REF!</v>
      </c>
      <c r="E29" s="27" t="e">
        <f t="shared" si="7"/>
        <v>#REF!</v>
      </c>
      <c r="F29" s="26" t="e">
        <f t="shared" si="4"/>
        <v>#REF!</v>
      </c>
      <c r="G29" s="26" t="e">
        <f t="shared" si="5"/>
        <v>#REF!</v>
      </c>
      <c r="H29" s="27" t="e">
        <f t="shared" si="8"/>
        <v>#REF!</v>
      </c>
      <c r="I29" s="28"/>
      <c r="J29" s="29" t="e">
        <f t="shared" si="6"/>
        <v>#REF!</v>
      </c>
      <c r="K29">
        <f>IF(B29=$G$2,SUM($J$19:J29),0)</f>
        <v>0</v>
      </c>
      <c r="L29">
        <f>IF(B29=$G$2,SUM($J$19:J28),0)</f>
        <v>0</v>
      </c>
    </row>
    <row r="30" spans="1:82" outlineLevel="1">
      <c r="A30" s="24" t="e">
        <f>#REF!</f>
        <v>#REF!</v>
      </c>
      <c r="B30" s="10">
        <f t="shared" si="9"/>
        <v>11</v>
      </c>
      <c r="C30" s="26" t="e">
        <f t="shared" si="2"/>
        <v>#REF!</v>
      </c>
      <c r="D30" s="26" t="e">
        <f t="shared" si="3"/>
        <v>#REF!</v>
      </c>
      <c r="E30" s="27" t="e">
        <f t="shared" si="7"/>
        <v>#REF!</v>
      </c>
      <c r="F30" s="26" t="e">
        <f t="shared" si="4"/>
        <v>#REF!</v>
      </c>
      <c r="G30" s="26" t="e">
        <f t="shared" si="5"/>
        <v>#REF!</v>
      </c>
      <c r="H30" s="27" t="e">
        <f t="shared" si="8"/>
        <v>#REF!</v>
      </c>
      <c r="I30" s="28"/>
      <c r="J30" s="29" t="e">
        <f t="shared" si="6"/>
        <v>#REF!</v>
      </c>
      <c r="K30">
        <f>IF(B30=$G$2,SUM($J$19:J30),0)</f>
        <v>0</v>
      </c>
      <c r="L30">
        <f>IF(B30=$G$2,SUM($J$19:J29),0)</f>
        <v>0</v>
      </c>
    </row>
    <row r="31" spans="1:82" outlineLevel="1">
      <c r="A31" s="24" t="e">
        <f>#REF!</f>
        <v>#REF!</v>
      </c>
      <c r="B31" s="10">
        <f t="shared" si="9"/>
        <v>12</v>
      </c>
      <c r="C31" s="26" t="e">
        <f t="shared" si="2"/>
        <v>#REF!</v>
      </c>
      <c r="D31" s="26" t="e">
        <f t="shared" si="3"/>
        <v>#REF!</v>
      </c>
      <c r="E31" s="27" t="e">
        <f t="shared" si="7"/>
        <v>#REF!</v>
      </c>
      <c r="F31" s="26" t="e">
        <f t="shared" si="4"/>
        <v>#REF!</v>
      </c>
      <c r="G31" s="26" t="e">
        <f t="shared" si="5"/>
        <v>#REF!</v>
      </c>
      <c r="H31" s="27" t="e">
        <f t="shared" si="8"/>
        <v>#REF!</v>
      </c>
      <c r="I31" s="28"/>
      <c r="J31" s="29" t="e">
        <f t="shared" si="6"/>
        <v>#REF!</v>
      </c>
      <c r="K31">
        <f>IF(B31=$G$2,SUM($J$19:J31),0)</f>
        <v>0</v>
      </c>
      <c r="L31">
        <f>IF(B31=$G$2,SUM($J$19:J30),0)</f>
        <v>0</v>
      </c>
    </row>
    <row r="32" spans="1:82" outlineLevel="1">
      <c r="A32" s="24" t="e">
        <f>#REF!</f>
        <v>#REF!</v>
      </c>
      <c r="B32" s="10">
        <f t="shared" si="9"/>
        <v>13</v>
      </c>
      <c r="C32" s="26" t="e">
        <f t="shared" si="2"/>
        <v>#REF!</v>
      </c>
      <c r="D32" s="26" t="e">
        <f t="shared" si="3"/>
        <v>#REF!</v>
      </c>
      <c r="E32" s="27" t="e">
        <f t="shared" si="7"/>
        <v>#REF!</v>
      </c>
      <c r="F32" s="26" t="e">
        <f t="shared" si="4"/>
        <v>#REF!</v>
      </c>
      <c r="G32" s="26" t="e">
        <f t="shared" si="5"/>
        <v>#REF!</v>
      </c>
      <c r="H32" s="27" t="e">
        <f t="shared" si="8"/>
        <v>#REF!</v>
      </c>
      <c r="I32" s="28"/>
      <c r="J32" s="29" t="e">
        <f t="shared" si="6"/>
        <v>#REF!</v>
      </c>
      <c r="K32">
        <f>IF(B32=$G$2,SUM($J$19:J32),0)</f>
        <v>0</v>
      </c>
      <c r="L32">
        <f>IF(B32=$G$2,SUM($J$19:J31),0)</f>
        <v>0</v>
      </c>
    </row>
    <row r="33" spans="1:13" outlineLevel="1">
      <c r="A33" s="24" t="e">
        <f>#REF!</f>
        <v>#REF!</v>
      </c>
      <c r="B33" s="10">
        <f t="shared" si="9"/>
        <v>14</v>
      </c>
      <c r="C33" s="26" t="e">
        <f t="shared" si="2"/>
        <v>#REF!</v>
      </c>
      <c r="D33" s="26" t="e">
        <f t="shared" si="3"/>
        <v>#REF!</v>
      </c>
      <c r="E33" s="27" t="e">
        <f t="shared" si="7"/>
        <v>#REF!</v>
      </c>
      <c r="F33" s="26" t="e">
        <f t="shared" si="4"/>
        <v>#REF!</v>
      </c>
      <c r="G33" s="26" t="e">
        <f t="shared" si="5"/>
        <v>#REF!</v>
      </c>
      <c r="H33" s="27" t="e">
        <f t="shared" si="8"/>
        <v>#REF!</v>
      </c>
      <c r="I33" s="28"/>
      <c r="J33" s="29" t="e">
        <f t="shared" si="6"/>
        <v>#REF!</v>
      </c>
      <c r="K33">
        <f>IF(B33=$G$2,SUM($J$19:J33),0)</f>
        <v>0</v>
      </c>
      <c r="L33">
        <f>IF(B33=$G$2,SUM($J$19:J32),0)</f>
        <v>0</v>
      </c>
    </row>
    <row r="34" spans="1:13" outlineLevel="1">
      <c r="A34" s="24" t="e">
        <f>#REF!</f>
        <v>#REF!</v>
      </c>
      <c r="B34" s="10">
        <f t="shared" si="9"/>
        <v>15</v>
      </c>
      <c r="C34" s="26" t="e">
        <f t="shared" si="2"/>
        <v>#REF!</v>
      </c>
      <c r="D34" s="26" t="e">
        <f t="shared" si="3"/>
        <v>#REF!</v>
      </c>
      <c r="E34" s="27" t="e">
        <f t="shared" si="7"/>
        <v>#REF!</v>
      </c>
      <c r="F34" s="26" t="e">
        <f t="shared" si="4"/>
        <v>#REF!</v>
      </c>
      <c r="G34" s="26" t="e">
        <f t="shared" si="5"/>
        <v>#REF!</v>
      </c>
      <c r="H34" s="27" t="e">
        <f t="shared" si="8"/>
        <v>#REF!</v>
      </c>
      <c r="I34" s="28"/>
      <c r="J34" s="29" t="e">
        <f t="shared" si="6"/>
        <v>#REF!</v>
      </c>
      <c r="K34">
        <f>IF(B34=$G$2,SUM($J$19:J34),0)</f>
        <v>0</v>
      </c>
      <c r="L34">
        <f>IF(B34=$G$2,SUM($J$19:J33),0)</f>
        <v>0</v>
      </c>
      <c r="M34" s="30"/>
    </row>
    <row r="35" spans="1:13" outlineLevel="1">
      <c r="A35" s="24" t="e">
        <f>#REF!</f>
        <v>#REF!</v>
      </c>
      <c r="B35" s="10">
        <f t="shared" si="9"/>
        <v>16</v>
      </c>
      <c r="C35" s="26" t="e">
        <f t="shared" si="2"/>
        <v>#REF!</v>
      </c>
      <c r="D35" s="26" t="e">
        <f t="shared" si="3"/>
        <v>#REF!</v>
      </c>
      <c r="E35" s="27" t="e">
        <f t="shared" si="7"/>
        <v>#REF!</v>
      </c>
      <c r="F35" s="26" t="e">
        <f t="shared" si="4"/>
        <v>#REF!</v>
      </c>
      <c r="G35" s="26" t="e">
        <f t="shared" si="5"/>
        <v>#REF!</v>
      </c>
      <c r="H35" s="27" t="e">
        <f t="shared" si="8"/>
        <v>#REF!</v>
      </c>
      <c r="I35" s="28"/>
      <c r="J35" s="29" t="e">
        <f t="shared" si="6"/>
        <v>#REF!</v>
      </c>
      <c r="K35">
        <f>IF(B35=$G$2,SUM($J$19:J35),0)</f>
        <v>0</v>
      </c>
      <c r="L35">
        <f>IF(B35=$G$2,SUM($J$19:J34),0)</f>
        <v>0</v>
      </c>
    </row>
    <row r="36" spans="1:13" outlineLevel="1">
      <c r="A36" s="24" t="e">
        <f>#REF!</f>
        <v>#REF!</v>
      </c>
      <c r="B36" s="10">
        <f t="shared" si="9"/>
        <v>17</v>
      </c>
      <c r="C36" s="26" t="e">
        <f t="shared" si="2"/>
        <v>#REF!</v>
      </c>
      <c r="D36" s="26" t="e">
        <f t="shared" si="3"/>
        <v>#REF!</v>
      </c>
      <c r="E36" s="27" t="e">
        <f t="shared" si="7"/>
        <v>#REF!</v>
      </c>
      <c r="F36" s="26" t="e">
        <f t="shared" si="4"/>
        <v>#REF!</v>
      </c>
      <c r="G36" s="26" t="e">
        <f t="shared" si="5"/>
        <v>#REF!</v>
      </c>
      <c r="H36" s="27" t="e">
        <f t="shared" si="8"/>
        <v>#REF!</v>
      </c>
      <c r="I36" s="28"/>
      <c r="J36" s="29" t="e">
        <f t="shared" si="6"/>
        <v>#REF!</v>
      </c>
      <c r="K36">
        <f>IF(B36=$G$2,SUM($J$19:J36),0)</f>
        <v>0</v>
      </c>
      <c r="L36">
        <f>IF(B36=$G$2,SUM($J$19:J35),0)</f>
        <v>0</v>
      </c>
    </row>
    <row r="37" spans="1:13" outlineLevel="1">
      <c r="A37" s="24" t="e">
        <f>#REF!</f>
        <v>#REF!</v>
      </c>
      <c r="B37" s="10">
        <f t="shared" si="9"/>
        <v>18</v>
      </c>
      <c r="C37" s="26" t="e">
        <f t="shared" si="2"/>
        <v>#REF!</v>
      </c>
      <c r="D37" s="26" t="e">
        <f t="shared" si="3"/>
        <v>#REF!</v>
      </c>
      <c r="E37" s="27" t="e">
        <f t="shared" si="7"/>
        <v>#REF!</v>
      </c>
      <c r="F37" s="26" t="e">
        <f t="shared" si="4"/>
        <v>#REF!</v>
      </c>
      <c r="G37" s="26" t="e">
        <f t="shared" si="5"/>
        <v>#REF!</v>
      </c>
      <c r="H37" s="27" t="e">
        <f t="shared" si="8"/>
        <v>#REF!</v>
      </c>
      <c r="I37" s="28"/>
      <c r="J37" s="29" t="e">
        <f t="shared" si="6"/>
        <v>#REF!</v>
      </c>
      <c r="K37">
        <f>IF(B37=$G$2,SUM($J$19:J37),0)</f>
        <v>0</v>
      </c>
      <c r="L37">
        <f>IF(B37=$G$2,SUM($J$19:J36),0)</f>
        <v>0</v>
      </c>
      <c r="M37" s="30"/>
    </row>
    <row r="38" spans="1:13" outlineLevel="1">
      <c r="A38" s="24" t="e">
        <f>#REF!</f>
        <v>#REF!</v>
      </c>
      <c r="B38" s="10">
        <f t="shared" si="9"/>
        <v>19</v>
      </c>
      <c r="C38" s="26" t="e">
        <f t="shared" si="2"/>
        <v>#REF!</v>
      </c>
      <c r="D38" s="26" t="e">
        <f t="shared" si="3"/>
        <v>#REF!</v>
      </c>
      <c r="E38" s="27" t="e">
        <f t="shared" si="7"/>
        <v>#REF!</v>
      </c>
      <c r="F38" s="26" t="e">
        <f t="shared" si="4"/>
        <v>#REF!</v>
      </c>
      <c r="G38" s="26" t="e">
        <f t="shared" si="5"/>
        <v>#REF!</v>
      </c>
      <c r="H38" s="27" t="e">
        <f t="shared" si="8"/>
        <v>#REF!</v>
      </c>
      <c r="I38" s="28"/>
      <c r="J38" s="29" t="e">
        <f t="shared" si="6"/>
        <v>#REF!</v>
      </c>
      <c r="K38">
        <f>IF(B38=$G$2,SUM($J$19:J38),0)</f>
        <v>0</v>
      </c>
      <c r="L38">
        <f>IF(B38=$G$2,SUM($J$19:J37),0)</f>
        <v>0</v>
      </c>
    </row>
    <row r="39" spans="1:13" outlineLevel="1">
      <c r="A39" s="24" t="e">
        <f>#REF!</f>
        <v>#REF!</v>
      </c>
      <c r="B39" s="10">
        <f t="shared" si="9"/>
        <v>20</v>
      </c>
      <c r="C39" s="26" t="e">
        <f t="shared" si="2"/>
        <v>#REF!</v>
      </c>
      <c r="D39" s="26" t="e">
        <f t="shared" si="3"/>
        <v>#REF!</v>
      </c>
      <c r="E39" s="27" t="e">
        <f t="shared" si="7"/>
        <v>#REF!</v>
      </c>
      <c r="F39" s="26" t="e">
        <f t="shared" si="4"/>
        <v>#REF!</v>
      </c>
      <c r="G39" s="26" t="e">
        <f t="shared" si="5"/>
        <v>#REF!</v>
      </c>
      <c r="H39" s="27" t="e">
        <f t="shared" si="8"/>
        <v>#REF!</v>
      </c>
      <c r="I39" s="28"/>
      <c r="J39" s="29" t="e">
        <f t="shared" si="6"/>
        <v>#REF!</v>
      </c>
      <c r="K39">
        <f>IF(B39=$G$2,SUM($J$19:J39),0)</f>
        <v>0</v>
      </c>
      <c r="L39">
        <f>IF(B39=$G$2,SUM($J$19:J38),0)</f>
        <v>0</v>
      </c>
    </row>
    <row r="40" spans="1:13" outlineLevel="1">
      <c r="A40" s="24" t="e">
        <f>#REF!</f>
        <v>#REF!</v>
      </c>
      <c r="B40" s="10">
        <f t="shared" si="9"/>
        <v>21</v>
      </c>
      <c r="C40" s="26" t="e">
        <f t="shared" si="2"/>
        <v>#REF!</v>
      </c>
      <c r="D40" s="26" t="e">
        <f t="shared" si="3"/>
        <v>#REF!</v>
      </c>
      <c r="E40" s="27" t="e">
        <f t="shared" si="7"/>
        <v>#REF!</v>
      </c>
      <c r="F40" s="26" t="e">
        <f t="shared" si="4"/>
        <v>#REF!</v>
      </c>
      <c r="G40" s="26" t="e">
        <f t="shared" si="5"/>
        <v>#REF!</v>
      </c>
      <c r="H40" s="27" t="e">
        <f t="shared" si="8"/>
        <v>#REF!</v>
      </c>
      <c r="I40" s="28"/>
      <c r="J40" s="29" t="e">
        <f t="shared" si="6"/>
        <v>#REF!</v>
      </c>
      <c r="K40">
        <f>IF(B40=$G$2,SUM($J$19:J40),0)</f>
        <v>0</v>
      </c>
      <c r="L40">
        <f>IF(B40=$G$2,SUM($J$19:J39),0)</f>
        <v>0</v>
      </c>
    </row>
    <row r="41" spans="1:13" outlineLevel="1">
      <c r="A41" s="24" t="e">
        <f>#REF!</f>
        <v>#REF!</v>
      </c>
      <c r="B41" s="10">
        <f t="shared" si="9"/>
        <v>22</v>
      </c>
      <c r="C41" s="26" t="e">
        <f t="shared" si="2"/>
        <v>#REF!</v>
      </c>
      <c r="D41" s="26" t="e">
        <f t="shared" si="3"/>
        <v>#REF!</v>
      </c>
      <c r="E41" s="27" t="e">
        <f t="shared" si="7"/>
        <v>#REF!</v>
      </c>
      <c r="F41" s="26" t="e">
        <f t="shared" si="4"/>
        <v>#REF!</v>
      </c>
      <c r="G41" s="26" t="e">
        <f t="shared" si="5"/>
        <v>#REF!</v>
      </c>
      <c r="H41" s="27" t="e">
        <f t="shared" si="8"/>
        <v>#REF!</v>
      </c>
      <c r="I41" s="28"/>
      <c r="J41" s="29" t="e">
        <f t="shared" si="6"/>
        <v>#REF!</v>
      </c>
      <c r="K41">
        <f>IF(B41=$G$2,SUM($J$19:J41),0)</f>
        <v>0</v>
      </c>
      <c r="L41">
        <f>IF(B41=$G$2,SUM($J$19:J40),0)</f>
        <v>0</v>
      </c>
    </row>
    <row r="42" spans="1:13" outlineLevel="1">
      <c r="A42" s="24" t="e">
        <f>#REF!</f>
        <v>#REF!</v>
      </c>
      <c r="B42" s="10">
        <f t="shared" si="9"/>
        <v>23</v>
      </c>
      <c r="C42" s="26" t="e">
        <f t="shared" si="2"/>
        <v>#REF!</v>
      </c>
      <c r="D42" s="26" t="e">
        <f t="shared" si="3"/>
        <v>#REF!</v>
      </c>
      <c r="E42" s="27" t="e">
        <f t="shared" si="7"/>
        <v>#REF!</v>
      </c>
      <c r="F42" s="26" t="e">
        <f t="shared" si="4"/>
        <v>#REF!</v>
      </c>
      <c r="G42" s="26" t="e">
        <f t="shared" si="5"/>
        <v>#REF!</v>
      </c>
      <c r="H42" s="27" t="e">
        <f t="shared" si="8"/>
        <v>#REF!</v>
      </c>
      <c r="I42" s="28"/>
      <c r="J42" s="29" t="e">
        <f t="shared" si="6"/>
        <v>#REF!</v>
      </c>
      <c r="K42">
        <f>IF(B42=$G$2,SUM($J$19:J42),0)</f>
        <v>0</v>
      </c>
      <c r="L42">
        <f>IF(B42=$G$2,SUM($J$19:J41),0)</f>
        <v>0</v>
      </c>
    </row>
    <row r="43" spans="1:13" outlineLevel="1">
      <c r="A43" s="24" t="e">
        <f>#REF!</f>
        <v>#REF!</v>
      </c>
      <c r="B43" s="10">
        <f>B42+1</f>
        <v>24</v>
      </c>
      <c r="C43" s="26" t="e">
        <f t="shared" si="2"/>
        <v>#REF!</v>
      </c>
      <c r="D43" s="26" t="e">
        <f t="shared" si="3"/>
        <v>#REF!</v>
      </c>
      <c r="E43" s="27" t="e">
        <f t="shared" si="7"/>
        <v>#REF!</v>
      </c>
      <c r="F43" s="26" t="e">
        <f t="shared" si="4"/>
        <v>#REF!</v>
      </c>
      <c r="G43" s="26" t="e">
        <f t="shared" si="5"/>
        <v>#REF!</v>
      </c>
      <c r="H43" s="27" t="e">
        <f t="shared" si="8"/>
        <v>#REF!</v>
      </c>
      <c r="I43" s="28"/>
      <c r="J43" s="29" t="e">
        <f t="shared" si="6"/>
        <v>#REF!</v>
      </c>
      <c r="K43">
        <f>IF(B43=$G$2,SUM($J$19:J43),0)</f>
        <v>0</v>
      </c>
      <c r="L43">
        <f>IF(B43=$G$2,SUM($J$19:J42),0)</f>
        <v>0</v>
      </c>
    </row>
    <row r="44" spans="1:13" outlineLevel="1">
      <c r="A44" s="24" t="e">
        <f>#REF!</f>
        <v>#REF!</v>
      </c>
      <c r="B44" s="10">
        <f t="shared" ref="B44:B107" si="10">B43+1</f>
        <v>25</v>
      </c>
      <c r="C44" s="26" t="e">
        <f t="shared" si="2"/>
        <v>#REF!</v>
      </c>
      <c r="D44" s="26" t="e">
        <f t="shared" si="3"/>
        <v>#REF!</v>
      </c>
      <c r="E44" s="27" t="e">
        <f t="shared" si="7"/>
        <v>#REF!</v>
      </c>
      <c r="F44" s="26" t="e">
        <f t="shared" si="4"/>
        <v>#REF!</v>
      </c>
      <c r="G44" s="26" t="e">
        <f t="shared" si="5"/>
        <v>#REF!</v>
      </c>
      <c r="H44" s="27" t="e">
        <f t="shared" si="8"/>
        <v>#REF!</v>
      </c>
      <c r="I44" s="28"/>
      <c r="J44" s="29" t="e">
        <f t="shared" si="6"/>
        <v>#REF!</v>
      </c>
      <c r="K44">
        <f>IF(B44=$G$2,SUM($J$19:J44),0)</f>
        <v>0</v>
      </c>
      <c r="L44">
        <f>IF(B44=$G$2,SUM($J$19:J43),0)</f>
        <v>0</v>
      </c>
    </row>
    <row r="45" spans="1:13" outlineLevel="1">
      <c r="A45" s="24" t="e">
        <f>#REF!</f>
        <v>#REF!</v>
      </c>
      <c r="B45" s="10">
        <f t="shared" si="10"/>
        <v>26</v>
      </c>
      <c r="C45" s="26" t="e">
        <f t="shared" si="2"/>
        <v>#REF!</v>
      </c>
      <c r="D45" s="26" t="e">
        <f t="shared" si="3"/>
        <v>#REF!</v>
      </c>
      <c r="E45" s="27" t="e">
        <f t="shared" si="7"/>
        <v>#REF!</v>
      </c>
      <c r="F45" s="26" t="e">
        <f t="shared" si="4"/>
        <v>#REF!</v>
      </c>
      <c r="G45" s="26" t="e">
        <f t="shared" si="5"/>
        <v>#REF!</v>
      </c>
      <c r="H45" s="27" t="e">
        <f t="shared" si="8"/>
        <v>#REF!</v>
      </c>
      <c r="I45" s="28"/>
      <c r="J45" s="29" t="e">
        <f t="shared" si="6"/>
        <v>#REF!</v>
      </c>
      <c r="K45">
        <f>IF(B45=$G$2,SUM($J$19:J45),0)</f>
        <v>0</v>
      </c>
      <c r="L45">
        <f>IF(B45=$G$2,SUM($J$19:J44),0)</f>
        <v>0</v>
      </c>
    </row>
    <row r="46" spans="1:13" outlineLevel="1">
      <c r="A46" s="24" t="e">
        <f>#REF!</f>
        <v>#REF!</v>
      </c>
      <c r="B46" s="10">
        <f t="shared" si="10"/>
        <v>27</v>
      </c>
      <c r="C46" s="26" t="e">
        <f t="shared" si="2"/>
        <v>#REF!</v>
      </c>
      <c r="D46" s="26" t="e">
        <f t="shared" si="3"/>
        <v>#REF!</v>
      </c>
      <c r="E46" s="27" t="e">
        <f t="shared" si="7"/>
        <v>#REF!</v>
      </c>
      <c r="F46" s="26" t="e">
        <f t="shared" si="4"/>
        <v>#REF!</v>
      </c>
      <c r="G46" s="26" t="e">
        <f t="shared" si="5"/>
        <v>#REF!</v>
      </c>
      <c r="H46" s="27" t="e">
        <f t="shared" si="8"/>
        <v>#REF!</v>
      </c>
      <c r="I46" s="28"/>
      <c r="J46" s="29" t="e">
        <f t="shared" si="6"/>
        <v>#REF!</v>
      </c>
      <c r="K46">
        <f>IF(B46=$G$2,SUM($J$19:J46),0)</f>
        <v>0</v>
      </c>
      <c r="L46">
        <f>IF(B46=$G$2,SUM($J$19:J45),0)</f>
        <v>0</v>
      </c>
    </row>
    <row r="47" spans="1:13" outlineLevel="1">
      <c r="A47" s="24" t="e">
        <f>#REF!</f>
        <v>#REF!</v>
      </c>
      <c r="B47" s="10">
        <f t="shared" si="10"/>
        <v>28</v>
      </c>
      <c r="C47" s="26" t="e">
        <f t="shared" si="2"/>
        <v>#REF!</v>
      </c>
      <c r="D47" s="26" t="e">
        <f t="shared" si="3"/>
        <v>#REF!</v>
      </c>
      <c r="E47" s="27" t="e">
        <f t="shared" si="7"/>
        <v>#REF!</v>
      </c>
      <c r="F47" s="26" t="e">
        <f t="shared" si="4"/>
        <v>#REF!</v>
      </c>
      <c r="G47" s="26" t="e">
        <f t="shared" si="5"/>
        <v>#REF!</v>
      </c>
      <c r="H47" s="27" t="e">
        <f t="shared" si="8"/>
        <v>#REF!</v>
      </c>
      <c r="I47" s="28"/>
      <c r="J47" s="29" t="e">
        <f t="shared" si="6"/>
        <v>#REF!</v>
      </c>
      <c r="K47">
        <f>IF(B47=$G$2,SUM($J$19:J47),0)</f>
        <v>0</v>
      </c>
      <c r="L47">
        <f>IF(B47=$G$2,SUM($J$19:J46),0)</f>
        <v>0</v>
      </c>
    </row>
    <row r="48" spans="1:13" outlineLevel="1">
      <c r="A48" s="24" t="e">
        <f>#REF!</f>
        <v>#REF!</v>
      </c>
      <c r="B48" s="10">
        <f t="shared" si="10"/>
        <v>29</v>
      </c>
      <c r="C48" s="26" t="e">
        <f t="shared" si="2"/>
        <v>#REF!</v>
      </c>
      <c r="D48" s="26" t="e">
        <f t="shared" si="3"/>
        <v>#REF!</v>
      </c>
      <c r="E48" s="27" t="e">
        <f t="shared" si="7"/>
        <v>#REF!</v>
      </c>
      <c r="F48" s="26" t="e">
        <f t="shared" si="4"/>
        <v>#REF!</v>
      </c>
      <c r="G48" s="26" t="e">
        <f t="shared" si="5"/>
        <v>#REF!</v>
      </c>
      <c r="H48" s="27" t="e">
        <f t="shared" si="8"/>
        <v>#REF!</v>
      </c>
      <c r="I48" s="28"/>
      <c r="J48" s="29" t="e">
        <f t="shared" si="6"/>
        <v>#REF!</v>
      </c>
      <c r="K48">
        <f>IF(B48=$G$2,SUM($J$19:J48),0)</f>
        <v>0</v>
      </c>
      <c r="L48">
        <f>IF(B48=$G$2,SUM($J$19:J47),0)</f>
        <v>0</v>
      </c>
    </row>
    <row r="49" spans="1:12" outlineLevel="1">
      <c r="A49" s="24" t="e">
        <f>#REF!</f>
        <v>#REF!</v>
      </c>
      <c r="B49" s="10">
        <f t="shared" si="10"/>
        <v>30</v>
      </c>
      <c r="C49" s="26" t="e">
        <f t="shared" si="2"/>
        <v>#REF!</v>
      </c>
      <c r="D49" s="26" t="e">
        <f t="shared" si="3"/>
        <v>#REF!</v>
      </c>
      <c r="E49" s="27" t="e">
        <f t="shared" si="7"/>
        <v>#REF!</v>
      </c>
      <c r="F49" s="26" t="e">
        <f t="shared" si="4"/>
        <v>#REF!</v>
      </c>
      <c r="G49" s="26" t="e">
        <f t="shared" si="5"/>
        <v>#REF!</v>
      </c>
      <c r="H49" s="27" t="e">
        <f t="shared" si="8"/>
        <v>#REF!</v>
      </c>
      <c r="I49" s="28"/>
      <c r="J49" s="29" t="e">
        <f t="shared" si="6"/>
        <v>#REF!</v>
      </c>
      <c r="K49">
        <f>IF(B49=$G$2,SUM($J$19:J49),0)</f>
        <v>0</v>
      </c>
      <c r="L49">
        <f>IF(B49=$G$2,SUM($J$19:J48),0)</f>
        <v>0</v>
      </c>
    </row>
    <row r="50" spans="1:12" outlineLevel="1">
      <c r="A50" s="24" t="e">
        <f>#REF!</f>
        <v>#REF!</v>
      </c>
      <c r="B50" s="10">
        <f t="shared" si="10"/>
        <v>31</v>
      </c>
      <c r="C50" s="26" t="e">
        <f t="shared" si="2"/>
        <v>#REF!</v>
      </c>
      <c r="D50" s="26" t="e">
        <f t="shared" si="3"/>
        <v>#REF!</v>
      </c>
      <c r="E50" s="27" t="e">
        <f t="shared" si="7"/>
        <v>#REF!</v>
      </c>
      <c r="F50" s="26" t="e">
        <f t="shared" si="4"/>
        <v>#REF!</v>
      </c>
      <c r="G50" s="26" t="e">
        <f t="shared" si="5"/>
        <v>#REF!</v>
      </c>
      <c r="H50" s="27" t="e">
        <f t="shared" si="8"/>
        <v>#REF!</v>
      </c>
      <c r="I50" s="28"/>
      <c r="J50" s="29" t="e">
        <f t="shared" si="6"/>
        <v>#REF!</v>
      </c>
      <c r="K50">
        <f>IF(B50=$G$2,SUM($J$19:J50),0)</f>
        <v>0</v>
      </c>
      <c r="L50">
        <f>IF(B50=$G$2,SUM($J$19:J49),0)</f>
        <v>0</v>
      </c>
    </row>
    <row r="51" spans="1:12" outlineLevel="1">
      <c r="A51" s="24" t="e">
        <f>#REF!</f>
        <v>#REF!</v>
      </c>
      <c r="B51" s="10">
        <f t="shared" si="10"/>
        <v>32</v>
      </c>
      <c r="C51" s="26" t="e">
        <f t="shared" ref="C51:C82" si="11">(IF($I$5=1,0,IF($B51&gt;=$C$5,$G$5,0))*IF($I$5=1,IF($B51&gt;($D$5+($B$19-$G$1)),0,IF(GCD(($D$5+($B$19-$G$1)-$B51),$H$5)=$H$5,1,0)),IF($B51&gt;$D$5,0,IF(GCD(($D$5-$B51),$H$5)=$H$5,1,0))))+(IF($I$6=1,0,IF($B51&gt;=$C$6,$G$6,0))*IF($I$6=1,IF($B51&gt;($D$6+($B$19-$G$1)),0,IF(GCD(($D$6+($B$19-$G$1)-$B51),$H$6)=$H$6,1,0)),IF($B51&gt;$D$6,0,IF(GCD(($D$6-$B51),$H$6)=$H$6,1,0))))+(IF($I$7=1,0,IF($B51&gt;=$C$7,$G$7,0))*IF($I$7=1,IF($B51&gt;($D$7+($B$19-$G$1)),0,IF(GCD(($D$7+($B$19-$G$1)-$B51),$H$7)=$H$7,1,0)),IF($B51&gt;$D$7,0,IF(GCD(($D$7-$B51),$H$7)=$H$7,1,0))))</f>
        <v>#REF!</v>
      </c>
      <c r="D51" s="26" t="e">
        <f t="shared" ref="D51:D82" si="12">(IF($I$8=1,0,IF($B51&gt;=$C$8,$G$8,0))*IF($I$8=1,IF($B51&gt;($D$8+($B$19-$G$1)),0,IF(GCD(($D$8+($B$19-$G$1)-$B51),$H$8)=$H$8,1,0)),IF($B51&gt;$D$8,0,IF(GCD(($D$8-B51),$H$8)=$H$8,1,0))))+(IF($I$9=1,0,IF($B51&gt;=$C$9,$G$9,0))*IF($I$9=1,IF($B51&gt;($D$9+($B$19-$G$1)),0,IF(GCD(($D$9+($B$19-$G$1)-$B51),$H$9)=$H$9,1,0)),IF($B51&gt;$D$9,0,IF(GCD(($D$9-$B51),$H$9)=$H$9,1,0))))+(IF($I$10=1,0,IF($B51&gt;=$C$10,$G$10,0))*IF($I$10=1,IF($B51&gt;($D$10+($B$19-$G$1)),0,IF(GCD(($D$10+($B$19-$G$1)-$B51),$H$10)=$H$10,1,0)),IF($B51&gt;$D$10,0,IF(GCD(($D$10-$B51),$H$10)=$H$10,1,0))))</f>
        <v>#REF!</v>
      </c>
      <c r="E51" s="27" t="e">
        <f t="shared" si="7"/>
        <v>#REF!</v>
      </c>
      <c r="F51" s="26" t="e">
        <f t="shared" ref="F51:F82" si="13">(IF($I$5=1,IF($B51&gt;=($C$5+($B$19-$G$1)),$G$5,0),0)*IF($I$5=1,IF($B51&gt;($D$5+($B$19-$G$1)),0,IF(GCD(($D$5+($B$19-$G$1)-$B51),$H$5)=$H$5,1,0)),IF($B51&gt;$D$5,0,IF(GCD(($D$5-$B51),$H$5)=$H$5,1,0))))+(IF($I$6=1,IF($B51&gt;=($C$6+($B$19-$G$1)),$G$6,0),0)*IF($I$6=1,IF($B51&gt;($D$6+($B$19-$G$1)),0,IF(GCD(($D$6+($B$19-$G$1)-$B51),$H$6)=$H$6,1,0)),IF($B51&gt;$D$6,0,IF(GCD(($D$6-$B51),$H$6)=$H$6,1,0))))+(IF($I$7=1,IF($B51&gt;=($C$7+($B$19-$G$1)),$G$7,0),0)*IF($I$7=1,IF($B51&gt;($D$7+($B$19-$G$1)),0,IF(GCD(($D$7+($B$19-$G$1)-$B51),$H$7)=$H$7,1,0)),IF($B51&gt;$D$7,0,IF(GCD(($D$7-$B51),$H$7)=$H$7,1,0))))</f>
        <v>#REF!</v>
      </c>
      <c r="G51" s="26" t="e">
        <f t="shared" ref="G51:G82" si="14">(IF($I$8=1,IF($B51&gt;=($C$8+($B$19-$G$1)),$G$8,0),0)*IF($I$8=1,IF($B51&gt;($D$8+($B$19-$G$1)),0,IF(GCD(($D$8+($B$19-$G$1)-$B51),$H$8)=$H$8,1,0)),IF($B51&gt;$D$8,0,IF(GCD(($D$8-$B51),$H$8)=$H$8,1,0))))+(IF($I$9=1,IF($B51&gt;=($C$9+($B$19-$G$1)),$G$9,0),0)*IF($I$9=1,IF($B51&gt;($D$9+($B$19-$G$1)),0,IF(GCD(($D$9+($B$19-$G$1)-$B51),$H$9)=$H$9,1,0)),IF($B51&gt;$D$9,0,IF(GCD(($D$9-$B51),$H$9)=$H$9,1,0))))+(IF($I$10=1,IF($B51&gt;=($C$10+($B$19-$G$1)),$G$10,0),0)*IF($I$10=1,IF($B51&gt;($D$10+($B$19-$G$1)),0,IF(GCD(($D$10+($B$19-$G$1)-$B51),$H$10)=$H$10,1,0)),IF($B51&gt;$D$10,0,IF(GCD(($D$10-$B51),$H$10)=$H$10,1,0))))</f>
        <v>#REF!</v>
      </c>
      <c r="H51" s="27" t="e">
        <f t="shared" si="8"/>
        <v>#REF!</v>
      </c>
      <c r="I51" s="28"/>
      <c r="J51" s="29" t="e">
        <f t="shared" si="6"/>
        <v>#REF!</v>
      </c>
      <c r="K51">
        <f>IF(B51=$G$2,SUM($J$19:J51),0)</f>
        <v>0</v>
      </c>
      <c r="L51">
        <f>IF(B51=$G$2,SUM($J$19:J50),0)</f>
        <v>0</v>
      </c>
    </row>
    <row r="52" spans="1:12" outlineLevel="1">
      <c r="A52" s="24" t="e">
        <f>#REF!</f>
        <v>#REF!</v>
      </c>
      <c r="B52" s="10">
        <f t="shared" si="10"/>
        <v>33</v>
      </c>
      <c r="C52" s="26" t="e">
        <f t="shared" si="11"/>
        <v>#REF!</v>
      </c>
      <c r="D52" s="26" t="e">
        <f t="shared" si="12"/>
        <v>#REF!</v>
      </c>
      <c r="E52" s="27" t="e">
        <f t="shared" si="7"/>
        <v>#REF!</v>
      </c>
      <c r="F52" s="26" t="e">
        <f t="shared" si="13"/>
        <v>#REF!</v>
      </c>
      <c r="G52" s="26" t="e">
        <f t="shared" si="14"/>
        <v>#REF!</v>
      </c>
      <c r="H52" s="27" t="e">
        <f t="shared" si="8"/>
        <v>#REF!</v>
      </c>
      <c r="I52" s="28"/>
      <c r="J52" s="29" t="e">
        <f t="shared" si="6"/>
        <v>#REF!</v>
      </c>
      <c r="K52">
        <f>IF(B52=$G$2,SUM($J$19:J52),0)</f>
        <v>0</v>
      </c>
      <c r="L52">
        <f>IF(B52=$G$2,SUM($J$19:J51),0)</f>
        <v>0</v>
      </c>
    </row>
    <row r="53" spans="1:12" outlineLevel="1">
      <c r="A53" s="24" t="e">
        <f>#REF!</f>
        <v>#REF!</v>
      </c>
      <c r="B53" s="10">
        <f t="shared" si="10"/>
        <v>34</v>
      </c>
      <c r="C53" s="26" t="e">
        <f t="shared" si="11"/>
        <v>#REF!</v>
      </c>
      <c r="D53" s="26" t="e">
        <f t="shared" si="12"/>
        <v>#REF!</v>
      </c>
      <c r="E53" s="27" t="e">
        <f t="shared" si="7"/>
        <v>#REF!</v>
      </c>
      <c r="F53" s="26" t="e">
        <f t="shared" si="13"/>
        <v>#REF!</v>
      </c>
      <c r="G53" s="26" t="e">
        <f t="shared" si="14"/>
        <v>#REF!</v>
      </c>
      <c r="H53" s="27" t="e">
        <f t="shared" si="8"/>
        <v>#REF!</v>
      </c>
      <c r="I53" s="28"/>
      <c r="J53" s="29" t="e">
        <f t="shared" si="6"/>
        <v>#REF!</v>
      </c>
      <c r="K53">
        <f>IF(B53=$G$2,SUM($J$19:J53),0)</f>
        <v>0</v>
      </c>
      <c r="L53">
        <f>IF(B53=$G$2,SUM($J$19:J52),0)</f>
        <v>0</v>
      </c>
    </row>
    <row r="54" spans="1:12" outlineLevel="1">
      <c r="A54" s="24" t="e">
        <f>#REF!</f>
        <v>#REF!</v>
      </c>
      <c r="B54" s="10">
        <f t="shared" si="10"/>
        <v>35</v>
      </c>
      <c r="C54" s="26" t="e">
        <f t="shared" si="11"/>
        <v>#REF!</v>
      </c>
      <c r="D54" s="26" t="e">
        <f t="shared" si="12"/>
        <v>#REF!</v>
      </c>
      <c r="E54" s="27" t="e">
        <f t="shared" si="7"/>
        <v>#REF!</v>
      </c>
      <c r="F54" s="26" t="e">
        <f t="shared" si="13"/>
        <v>#REF!</v>
      </c>
      <c r="G54" s="26" t="e">
        <f t="shared" si="14"/>
        <v>#REF!</v>
      </c>
      <c r="H54" s="27" t="e">
        <f t="shared" si="8"/>
        <v>#REF!</v>
      </c>
      <c r="I54" s="28"/>
      <c r="J54" s="29" t="e">
        <f t="shared" si="6"/>
        <v>#REF!</v>
      </c>
      <c r="K54">
        <f>IF(B54=$G$2,SUM($J$19:J54),0)</f>
        <v>0</v>
      </c>
      <c r="L54">
        <f>IF(B54=$G$2,SUM($J$19:J53),0)</f>
        <v>0</v>
      </c>
    </row>
    <row r="55" spans="1:12" outlineLevel="1">
      <c r="A55" s="24" t="e">
        <f>#REF!</f>
        <v>#REF!</v>
      </c>
      <c r="B55" s="10">
        <f t="shared" si="10"/>
        <v>36</v>
      </c>
      <c r="C55" s="26" t="e">
        <f t="shared" si="11"/>
        <v>#REF!</v>
      </c>
      <c r="D55" s="26" t="e">
        <f t="shared" si="12"/>
        <v>#REF!</v>
      </c>
      <c r="E55" s="27" t="e">
        <f t="shared" si="7"/>
        <v>#REF!</v>
      </c>
      <c r="F55" s="26" t="e">
        <f t="shared" si="13"/>
        <v>#REF!</v>
      </c>
      <c r="G55" s="26" t="e">
        <f t="shared" si="14"/>
        <v>#REF!</v>
      </c>
      <c r="H55" s="27" t="e">
        <f t="shared" si="8"/>
        <v>#REF!</v>
      </c>
      <c r="I55" s="28"/>
      <c r="J55" s="29" t="e">
        <f t="shared" si="6"/>
        <v>#REF!</v>
      </c>
      <c r="K55">
        <f>IF(B55=$G$2,SUM($J$19:J55),0)</f>
        <v>0</v>
      </c>
      <c r="L55">
        <f>IF(B55=$G$2,SUM($J$19:J54),0)</f>
        <v>0</v>
      </c>
    </row>
    <row r="56" spans="1:12" outlineLevel="1">
      <c r="A56" s="24" t="e">
        <f>#REF!</f>
        <v>#REF!</v>
      </c>
      <c r="B56" s="10">
        <f t="shared" si="10"/>
        <v>37</v>
      </c>
      <c r="C56" s="26" t="e">
        <f t="shared" si="11"/>
        <v>#REF!</v>
      </c>
      <c r="D56" s="26" t="e">
        <f t="shared" si="12"/>
        <v>#REF!</v>
      </c>
      <c r="E56" s="27" t="e">
        <f t="shared" si="7"/>
        <v>#REF!</v>
      </c>
      <c r="F56" s="26" t="e">
        <f t="shared" si="13"/>
        <v>#REF!</v>
      </c>
      <c r="G56" s="26" t="e">
        <f t="shared" si="14"/>
        <v>#REF!</v>
      </c>
      <c r="H56" s="27" t="e">
        <f t="shared" si="8"/>
        <v>#REF!</v>
      </c>
      <c r="I56" s="28"/>
      <c r="J56" s="29" t="e">
        <f t="shared" si="6"/>
        <v>#REF!</v>
      </c>
      <c r="K56">
        <f>IF(B56=$G$2,SUM($J$19:J56),0)</f>
        <v>0</v>
      </c>
      <c r="L56">
        <f>IF(B56=$G$2,SUM($J$19:J55),0)</f>
        <v>0</v>
      </c>
    </row>
    <row r="57" spans="1:12" outlineLevel="1">
      <c r="A57" s="24" t="e">
        <f>#REF!</f>
        <v>#REF!</v>
      </c>
      <c r="B57" s="10">
        <f t="shared" si="10"/>
        <v>38</v>
      </c>
      <c r="C57" s="26" t="e">
        <f t="shared" si="11"/>
        <v>#REF!</v>
      </c>
      <c r="D57" s="26" t="e">
        <f t="shared" si="12"/>
        <v>#REF!</v>
      </c>
      <c r="E57" s="27" t="e">
        <f t="shared" si="7"/>
        <v>#REF!</v>
      </c>
      <c r="F57" s="26" t="e">
        <f t="shared" si="13"/>
        <v>#REF!</v>
      </c>
      <c r="G57" s="26" t="e">
        <f t="shared" si="14"/>
        <v>#REF!</v>
      </c>
      <c r="H57" s="27" t="e">
        <f t="shared" si="8"/>
        <v>#REF!</v>
      </c>
      <c r="I57" s="28"/>
      <c r="J57" s="29" t="e">
        <f t="shared" si="6"/>
        <v>#REF!</v>
      </c>
      <c r="K57">
        <f>IF(B57=$G$2,SUM($J$19:J57),0)</f>
        <v>0</v>
      </c>
      <c r="L57">
        <f>IF(B57=$G$2,SUM($J$19:J56),0)</f>
        <v>0</v>
      </c>
    </row>
    <row r="58" spans="1:12" outlineLevel="1">
      <c r="A58" s="24" t="e">
        <f>#REF!</f>
        <v>#REF!</v>
      </c>
      <c r="B58" s="10">
        <f t="shared" si="10"/>
        <v>39</v>
      </c>
      <c r="C58" s="26" t="e">
        <f t="shared" si="11"/>
        <v>#REF!</v>
      </c>
      <c r="D58" s="26" t="e">
        <f t="shared" si="12"/>
        <v>#REF!</v>
      </c>
      <c r="E58" s="27" t="e">
        <f t="shared" si="7"/>
        <v>#REF!</v>
      </c>
      <c r="F58" s="26" t="e">
        <f t="shared" si="13"/>
        <v>#REF!</v>
      </c>
      <c r="G58" s="26" t="e">
        <f t="shared" si="14"/>
        <v>#REF!</v>
      </c>
      <c r="H58" s="27" t="e">
        <f t="shared" si="8"/>
        <v>#REF!</v>
      </c>
      <c r="I58" s="28"/>
      <c r="J58" s="29" t="e">
        <f t="shared" si="6"/>
        <v>#REF!</v>
      </c>
      <c r="K58">
        <f>IF(B58=$G$2,SUM($J$19:J58),0)</f>
        <v>0</v>
      </c>
      <c r="L58">
        <f>IF(B58=$G$2,SUM($J$19:J57),0)</f>
        <v>0</v>
      </c>
    </row>
    <row r="59" spans="1:12" outlineLevel="1">
      <c r="A59" s="24" t="e">
        <f>#REF!</f>
        <v>#REF!</v>
      </c>
      <c r="B59" s="10">
        <f t="shared" si="10"/>
        <v>40</v>
      </c>
      <c r="C59" s="26" t="e">
        <f t="shared" si="11"/>
        <v>#REF!</v>
      </c>
      <c r="D59" s="26" t="e">
        <f t="shared" si="12"/>
        <v>#REF!</v>
      </c>
      <c r="E59" s="27" t="e">
        <f t="shared" si="7"/>
        <v>#REF!</v>
      </c>
      <c r="F59" s="26" t="e">
        <f t="shared" si="13"/>
        <v>#REF!</v>
      </c>
      <c r="G59" s="26" t="e">
        <f t="shared" si="14"/>
        <v>#REF!</v>
      </c>
      <c r="H59" s="27" t="e">
        <f t="shared" si="8"/>
        <v>#REF!</v>
      </c>
      <c r="I59" s="28"/>
      <c r="J59" s="29" t="e">
        <f t="shared" si="6"/>
        <v>#REF!</v>
      </c>
      <c r="K59">
        <f>IF(B59=$G$2,SUM($J$19:J59),0)</f>
        <v>0</v>
      </c>
      <c r="L59">
        <f>IF(B59=$G$2,SUM($J$19:J58),0)</f>
        <v>0</v>
      </c>
    </row>
    <row r="60" spans="1:12" outlineLevel="1">
      <c r="A60" s="24" t="e">
        <f>#REF!</f>
        <v>#REF!</v>
      </c>
      <c r="B60" s="10">
        <f t="shared" si="10"/>
        <v>41</v>
      </c>
      <c r="C60" s="26" t="e">
        <f t="shared" si="11"/>
        <v>#REF!</v>
      </c>
      <c r="D60" s="26" t="e">
        <f t="shared" si="12"/>
        <v>#REF!</v>
      </c>
      <c r="E60" s="27" t="e">
        <f t="shared" si="7"/>
        <v>#REF!</v>
      </c>
      <c r="F60" s="26" t="e">
        <f t="shared" si="13"/>
        <v>#REF!</v>
      </c>
      <c r="G60" s="26" t="e">
        <f t="shared" si="14"/>
        <v>#REF!</v>
      </c>
      <c r="H60" s="27" t="e">
        <f t="shared" si="8"/>
        <v>#REF!</v>
      </c>
      <c r="I60" s="28"/>
      <c r="J60" s="29" t="e">
        <f t="shared" si="6"/>
        <v>#REF!</v>
      </c>
      <c r="K60">
        <f>IF(B60=$G$2,SUM($J$19:J60),0)</f>
        <v>0</v>
      </c>
      <c r="L60">
        <f>IF(B60=$G$2,SUM($J$19:J59),0)</f>
        <v>0</v>
      </c>
    </row>
    <row r="61" spans="1:12" outlineLevel="1">
      <c r="A61" s="24" t="e">
        <f>#REF!</f>
        <v>#REF!</v>
      </c>
      <c r="B61" s="10">
        <f t="shared" si="10"/>
        <v>42</v>
      </c>
      <c r="C61" s="26" t="e">
        <f t="shared" si="11"/>
        <v>#REF!</v>
      </c>
      <c r="D61" s="26" t="e">
        <f t="shared" si="12"/>
        <v>#REF!</v>
      </c>
      <c r="E61" s="27" t="e">
        <f t="shared" si="7"/>
        <v>#REF!</v>
      </c>
      <c r="F61" s="26" t="e">
        <f t="shared" si="13"/>
        <v>#REF!</v>
      </c>
      <c r="G61" s="26" t="e">
        <f t="shared" si="14"/>
        <v>#REF!</v>
      </c>
      <c r="H61" s="27" t="e">
        <f t="shared" si="8"/>
        <v>#REF!</v>
      </c>
      <c r="I61" s="28"/>
      <c r="J61" s="29" t="e">
        <f t="shared" si="6"/>
        <v>#REF!</v>
      </c>
      <c r="K61">
        <f>IF(B61=$G$2,SUM($J$19:J61),0)</f>
        <v>0</v>
      </c>
      <c r="L61">
        <f>IF(B61=$G$2,SUM($J$19:J60),0)</f>
        <v>0</v>
      </c>
    </row>
    <row r="62" spans="1:12" outlineLevel="1">
      <c r="A62" s="24" t="e">
        <f>#REF!</f>
        <v>#REF!</v>
      </c>
      <c r="B62" s="10">
        <f t="shared" si="10"/>
        <v>43</v>
      </c>
      <c r="C62" s="26" t="e">
        <f t="shared" si="11"/>
        <v>#REF!</v>
      </c>
      <c r="D62" s="26" t="e">
        <f t="shared" si="12"/>
        <v>#REF!</v>
      </c>
      <c r="E62" s="27" t="e">
        <f t="shared" si="7"/>
        <v>#REF!</v>
      </c>
      <c r="F62" s="26" t="e">
        <f t="shared" si="13"/>
        <v>#REF!</v>
      </c>
      <c r="G62" s="26" t="e">
        <f t="shared" si="14"/>
        <v>#REF!</v>
      </c>
      <c r="H62" s="27" t="e">
        <f t="shared" si="8"/>
        <v>#REF!</v>
      </c>
      <c r="I62" s="28"/>
      <c r="J62" s="29" t="e">
        <f t="shared" si="6"/>
        <v>#REF!</v>
      </c>
      <c r="K62">
        <f>IF(B62=$G$2,SUM($J$19:J62),0)</f>
        <v>0</v>
      </c>
      <c r="L62">
        <f>IF(B62=$G$2,SUM($J$19:J61),0)</f>
        <v>0</v>
      </c>
    </row>
    <row r="63" spans="1:12" outlineLevel="1">
      <c r="A63" s="24" t="e">
        <f>#REF!</f>
        <v>#REF!</v>
      </c>
      <c r="B63" s="10">
        <f t="shared" si="10"/>
        <v>44</v>
      </c>
      <c r="C63" s="26" t="e">
        <f t="shared" si="11"/>
        <v>#REF!</v>
      </c>
      <c r="D63" s="26" t="e">
        <f t="shared" si="12"/>
        <v>#REF!</v>
      </c>
      <c r="E63" s="27" t="e">
        <f t="shared" si="7"/>
        <v>#REF!</v>
      </c>
      <c r="F63" s="26" t="e">
        <f t="shared" si="13"/>
        <v>#REF!</v>
      </c>
      <c r="G63" s="26" t="e">
        <f t="shared" si="14"/>
        <v>#REF!</v>
      </c>
      <c r="H63" s="27" t="e">
        <f t="shared" si="8"/>
        <v>#REF!</v>
      </c>
      <c r="I63" s="28"/>
      <c r="J63" s="29" t="e">
        <f t="shared" si="6"/>
        <v>#REF!</v>
      </c>
      <c r="K63">
        <f>IF(B63=$G$2,SUM($J$19:J63),0)</f>
        <v>0</v>
      </c>
      <c r="L63">
        <f>IF(B63=$G$2,SUM($J$19:J62),0)</f>
        <v>0</v>
      </c>
    </row>
    <row r="64" spans="1:12" outlineLevel="1">
      <c r="A64" s="24" t="e">
        <f>#REF!</f>
        <v>#REF!</v>
      </c>
      <c r="B64" s="10">
        <f t="shared" si="10"/>
        <v>45</v>
      </c>
      <c r="C64" s="26" t="e">
        <f t="shared" si="11"/>
        <v>#REF!</v>
      </c>
      <c r="D64" s="26" t="e">
        <f t="shared" si="12"/>
        <v>#REF!</v>
      </c>
      <c r="E64" s="27" t="e">
        <f t="shared" si="7"/>
        <v>#REF!</v>
      </c>
      <c r="F64" s="26" t="e">
        <f t="shared" si="13"/>
        <v>#REF!</v>
      </c>
      <c r="G64" s="26" t="e">
        <f t="shared" si="14"/>
        <v>#REF!</v>
      </c>
      <c r="H64" s="27" t="e">
        <f t="shared" si="8"/>
        <v>#REF!</v>
      </c>
      <c r="I64" s="28"/>
      <c r="J64" s="29" t="e">
        <f t="shared" si="6"/>
        <v>#REF!</v>
      </c>
      <c r="K64">
        <f>IF(B64=$G$2,SUM($J$19:J64),0)</f>
        <v>0</v>
      </c>
      <c r="L64">
        <f>IF(B64=$G$2,SUM($J$19:J63),0)</f>
        <v>0</v>
      </c>
    </row>
    <row r="65" spans="1:12" outlineLevel="1">
      <c r="A65" s="24" t="e">
        <f>#REF!</f>
        <v>#REF!</v>
      </c>
      <c r="B65" s="10">
        <f t="shared" si="10"/>
        <v>46</v>
      </c>
      <c r="C65" s="26" t="e">
        <f t="shared" si="11"/>
        <v>#REF!</v>
      </c>
      <c r="D65" s="26" t="e">
        <f t="shared" si="12"/>
        <v>#REF!</v>
      </c>
      <c r="E65" s="27" t="e">
        <f t="shared" si="7"/>
        <v>#REF!</v>
      </c>
      <c r="F65" s="26" t="e">
        <f t="shared" si="13"/>
        <v>#REF!</v>
      </c>
      <c r="G65" s="26" t="e">
        <f t="shared" si="14"/>
        <v>#REF!</v>
      </c>
      <c r="H65" s="27" t="e">
        <f t="shared" si="8"/>
        <v>#REF!</v>
      </c>
      <c r="I65" s="28"/>
      <c r="J65" s="29" t="e">
        <f t="shared" si="6"/>
        <v>#REF!</v>
      </c>
      <c r="K65">
        <f>IF(B65=$G$2,SUM($J$19:J65),0)</f>
        <v>0</v>
      </c>
      <c r="L65">
        <f>IF(B65=$G$2,SUM($J$19:J64),0)</f>
        <v>0</v>
      </c>
    </row>
    <row r="66" spans="1:12" outlineLevel="1">
      <c r="A66" s="24" t="e">
        <f>#REF!</f>
        <v>#REF!</v>
      </c>
      <c r="B66" s="10">
        <f t="shared" si="10"/>
        <v>47</v>
      </c>
      <c r="C66" s="26" t="e">
        <f t="shared" si="11"/>
        <v>#REF!</v>
      </c>
      <c r="D66" s="26" t="e">
        <f t="shared" si="12"/>
        <v>#REF!</v>
      </c>
      <c r="E66" s="27" t="e">
        <f t="shared" si="7"/>
        <v>#REF!</v>
      </c>
      <c r="F66" s="26" t="e">
        <f t="shared" si="13"/>
        <v>#REF!</v>
      </c>
      <c r="G66" s="26" t="e">
        <f t="shared" si="14"/>
        <v>#REF!</v>
      </c>
      <c r="H66" s="27" t="e">
        <f t="shared" si="8"/>
        <v>#REF!</v>
      </c>
      <c r="I66" s="28"/>
      <c r="J66" s="29" t="e">
        <f t="shared" si="6"/>
        <v>#REF!</v>
      </c>
      <c r="K66">
        <f>IF(B66=$G$2,SUM($J$19:J66),0)</f>
        <v>0</v>
      </c>
      <c r="L66">
        <f>IF(B66=$G$2,SUM($J$19:J65),0)</f>
        <v>0</v>
      </c>
    </row>
    <row r="67" spans="1:12" outlineLevel="1">
      <c r="A67" s="24" t="e">
        <f>#REF!</f>
        <v>#REF!</v>
      </c>
      <c r="B67" s="10">
        <f t="shared" si="10"/>
        <v>48</v>
      </c>
      <c r="C67" s="26" t="e">
        <f t="shared" si="11"/>
        <v>#REF!</v>
      </c>
      <c r="D67" s="26" t="e">
        <f t="shared" si="12"/>
        <v>#REF!</v>
      </c>
      <c r="E67" s="27" t="e">
        <f t="shared" si="7"/>
        <v>#REF!</v>
      </c>
      <c r="F67" s="26" t="e">
        <f t="shared" si="13"/>
        <v>#REF!</v>
      </c>
      <c r="G67" s="26" t="e">
        <f t="shared" si="14"/>
        <v>#REF!</v>
      </c>
      <c r="H67" s="27" t="e">
        <f t="shared" si="8"/>
        <v>#REF!</v>
      </c>
      <c r="I67" s="28"/>
      <c r="J67" s="29" t="e">
        <f t="shared" si="6"/>
        <v>#REF!</v>
      </c>
      <c r="K67">
        <f>IF(B67=$G$2,SUM($J$19:J67),0)</f>
        <v>0</v>
      </c>
      <c r="L67">
        <f>IF(B67=$G$2,SUM($J$19:J66),0)</f>
        <v>0</v>
      </c>
    </row>
    <row r="68" spans="1:12" outlineLevel="1">
      <c r="A68" s="24" t="e">
        <f>#REF!</f>
        <v>#REF!</v>
      </c>
      <c r="B68" s="10">
        <f t="shared" si="10"/>
        <v>49</v>
      </c>
      <c r="C68" s="26" t="e">
        <f t="shared" si="11"/>
        <v>#REF!</v>
      </c>
      <c r="D68" s="26" t="e">
        <f t="shared" si="12"/>
        <v>#REF!</v>
      </c>
      <c r="E68" s="27" t="e">
        <f t="shared" si="7"/>
        <v>#REF!</v>
      </c>
      <c r="F68" s="26" t="e">
        <f t="shared" si="13"/>
        <v>#REF!</v>
      </c>
      <c r="G68" s="26" t="e">
        <f t="shared" si="14"/>
        <v>#REF!</v>
      </c>
      <c r="H68" s="27" t="e">
        <f t="shared" si="8"/>
        <v>#REF!</v>
      </c>
      <c r="I68" s="28"/>
      <c r="J68" s="29" t="e">
        <f t="shared" si="6"/>
        <v>#REF!</v>
      </c>
      <c r="K68">
        <f>IF(B68=$G$2,SUM($J$19:J68),0)</f>
        <v>0</v>
      </c>
      <c r="L68">
        <f>IF(B68=$G$2,SUM($J$19:J67),0)</f>
        <v>0</v>
      </c>
    </row>
    <row r="69" spans="1:12" outlineLevel="1">
      <c r="A69" s="24" t="e">
        <f>#REF!</f>
        <v>#REF!</v>
      </c>
      <c r="B69" s="10">
        <f t="shared" si="10"/>
        <v>50</v>
      </c>
      <c r="C69" s="26" t="e">
        <f t="shared" si="11"/>
        <v>#REF!</v>
      </c>
      <c r="D69" s="26" t="e">
        <f t="shared" si="12"/>
        <v>#REF!</v>
      </c>
      <c r="E69" s="27" t="e">
        <f t="shared" si="7"/>
        <v>#REF!</v>
      </c>
      <c r="F69" s="26" t="e">
        <f t="shared" si="13"/>
        <v>#REF!</v>
      </c>
      <c r="G69" s="26" t="e">
        <f t="shared" si="14"/>
        <v>#REF!</v>
      </c>
      <c r="H69" s="27" t="e">
        <f t="shared" si="8"/>
        <v>#REF!</v>
      </c>
      <c r="I69" s="28"/>
      <c r="J69" s="29" t="e">
        <f t="shared" si="6"/>
        <v>#REF!</v>
      </c>
      <c r="K69">
        <f>IF(B69=$G$2,SUM($J$19:J69),0)</f>
        <v>0</v>
      </c>
      <c r="L69">
        <f>IF(B69=$G$2,SUM($J$19:J68),0)</f>
        <v>0</v>
      </c>
    </row>
    <row r="70" spans="1:12" outlineLevel="1">
      <c r="A70" s="24" t="e">
        <f>#REF!</f>
        <v>#REF!</v>
      </c>
      <c r="B70" s="10">
        <f t="shared" si="10"/>
        <v>51</v>
      </c>
      <c r="C70" s="26" t="e">
        <f t="shared" si="11"/>
        <v>#REF!</v>
      </c>
      <c r="D70" s="26" t="e">
        <f t="shared" si="12"/>
        <v>#REF!</v>
      </c>
      <c r="E70" s="27" t="e">
        <f t="shared" si="7"/>
        <v>#REF!</v>
      </c>
      <c r="F70" s="26" t="e">
        <f t="shared" si="13"/>
        <v>#REF!</v>
      </c>
      <c r="G70" s="26" t="e">
        <f t="shared" si="14"/>
        <v>#REF!</v>
      </c>
      <c r="H70" s="27" t="e">
        <f t="shared" si="8"/>
        <v>#REF!</v>
      </c>
      <c r="I70" s="28"/>
      <c r="J70" s="29" t="e">
        <f t="shared" si="6"/>
        <v>#REF!</v>
      </c>
      <c r="K70">
        <f>IF(B70=$G$2,SUM($J$19:J70),0)</f>
        <v>0</v>
      </c>
      <c r="L70">
        <f>IF(B70=$G$2,SUM($J$19:J69),0)</f>
        <v>0</v>
      </c>
    </row>
    <row r="71" spans="1:12" outlineLevel="1">
      <c r="A71" s="24" t="e">
        <f>#REF!</f>
        <v>#REF!</v>
      </c>
      <c r="B71" s="10">
        <f t="shared" si="10"/>
        <v>52</v>
      </c>
      <c r="C71" s="26" t="e">
        <f t="shared" si="11"/>
        <v>#REF!</v>
      </c>
      <c r="D71" s="26" t="e">
        <f t="shared" si="12"/>
        <v>#REF!</v>
      </c>
      <c r="E71" s="27" t="e">
        <f t="shared" si="7"/>
        <v>#REF!</v>
      </c>
      <c r="F71" s="26" t="e">
        <f t="shared" si="13"/>
        <v>#REF!</v>
      </c>
      <c r="G71" s="26" t="e">
        <f t="shared" si="14"/>
        <v>#REF!</v>
      </c>
      <c r="H71" s="27" t="e">
        <f t="shared" si="8"/>
        <v>#REF!</v>
      </c>
      <c r="I71" s="28"/>
      <c r="J71" s="29" t="e">
        <f t="shared" si="6"/>
        <v>#REF!</v>
      </c>
      <c r="K71">
        <f>IF(B71=$G$2,SUM($J$19:J71),0)</f>
        <v>0</v>
      </c>
      <c r="L71">
        <f>IF(B71=$G$2,SUM($J$19:J70),0)</f>
        <v>0</v>
      </c>
    </row>
    <row r="72" spans="1:12" outlineLevel="1">
      <c r="A72" s="24" t="e">
        <f>#REF!</f>
        <v>#REF!</v>
      </c>
      <c r="B72" s="10">
        <f t="shared" si="10"/>
        <v>53</v>
      </c>
      <c r="C72" s="26" t="e">
        <f t="shared" si="11"/>
        <v>#REF!</v>
      </c>
      <c r="D72" s="26" t="e">
        <f t="shared" si="12"/>
        <v>#REF!</v>
      </c>
      <c r="E72" s="27" t="e">
        <f t="shared" si="7"/>
        <v>#REF!</v>
      </c>
      <c r="F72" s="26" t="e">
        <f t="shared" si="13"/>
        <v>#REF!</v>
      </c>
      <c r="G72" s="26" t="e">
        <f t="shared" si="14"/>
        <v>#REF!</v>
      </c>
      <c r="H72" s="27" t="e">
        <f t="shared" si="8"/>
        <v>#REF!</v>
      </c>
      <c r="I72" s="28"/>
      <c r="J72" s="29" t="e">
        <f t="shared" si="6"/>
        <v>#REF!</v>
      </c>
      <c r="K72">
        <f>IF(B72=$G$2,SUM($J$19:J72),0)</f>
        <v>0</v>
      </c>
      <c r="L72">
        <f>IF(B72=$G$2,SUM($J$19:J71),0)</f>
        <v>0</v>
      </c>
    </row>
    <row r="73" spans="1:12" outlineLevel="1">
      <c r="A73" s="24" t="e">
        <f>#REF!</f>
        <v>#REF!</v>
      </c>
      <c r="B73" s="10">
        <f t="shared" si="10"/>
        <v>54</v>
      </c>
      <c r="C73" s="26" t="e">
        <f t="shared" si="11"/>
        <v>#REF!</v>
      </c>
      <c r="D73" s="26" t="e">
        <f t="shared" si="12"/>
        <v>#REF!</v>
      </c>
      <c r="E73" s="27" t="e">
        <f t="shared" si="7"/>
        <v>#REF!</v>
      </c>
      <c r="F73" s="26" t="e">
        <f t="shared" si="13"/>
        <v>#REF!</v>
      </c>
      <c r="G73" s="26" t="e">
        <f t="shared" si="14"/>
        <v>#REF!</v>
      </c>
      <c r="H73" s="27" t="e">
        <f t="shared" si="8"/>
        <v>#REF!</v>
      </c>
      <c r="I73" s="28"/>
      <c r="J73" s="29" t="e">
        <f t="shared" si="6"/>
        <v>#REF!</v>
      </c>
      <c r="K73">
        <f>IF(B73=$G$2,SUM($J$19:J73),0)</f>
        <v>0</v>
      </c>
      <c r="L73">
        <f>IF(B73=$G$2,SUM($J$19:J72),0)</f>
        <v>0</v>
      </c>
    </row>
    <row r="74" spans="1:12" outlineLevel="1">
      <c r="A74" s="24" t="e">
        <f>#REF!</f>
        <v>#REF!</v>
      </c>
      <c r="B74" s="10">
        <f t="shared" si="10"/>
        <v>55</v>
      </c>
      <c r="C74" s="26" t="e">
        <f t="shared" si="11"/>
        <v>#REF!</v>
      </c>
      <c r="D74" s="26" t="e">
        <f t="shared" si="12"/>
        <v>#REF!</v>
      </c>
      <c r="E74" s="27" t="e">
        <f t="shared" si="7"/>
        <v>#REF!</v>
      </c>
      <c r="F74" s="26" t="e">
        <f t="shared" si="13"/>
        <v>#REF!</v>
      </c>
      <c r="G74" s="26" t="e">
        <f t="shared" si="14"/>
        <v>#REF!</v>
      </c>
      <c r="H74" s="27" t="e">
        <f t="shared" si="8"/>
        <v>#REF!</v>
      </c>
      <c r="I74" s="31"/>
      <c r="J74" s="29" t="e">
        <f t="shared" si="6"/>
        <v>#REF!</v>
      </c>
      <c r="K74">
        <f>IF(B74=$G$2,SUM($J$19:J74),0)</f>
        <v>0</v>
      </c>
      <c r="L74">
        <f>IF(B74=$G$2,SUM($J$19:J73),0)</f>
        <v>0</v>
      </c>
    </row>
    <row r="75" spans="1:12" outlineLevel="1">
      <c r="A75" s="24" t="e">
        <f>#REF!</f>
        <v>#REF!</v>
      </c>
      <c r="B75" s="10">
        <f t="shared" si="10"/>
        <v>56</v>
      </c>
      <c r="C75" s="26" t="e">
        <f t="shared" si="11"/>
        <v>#REF!</v>
      </c>
      <c r="D75" s="26" t="e">
        <f t="shared" si="12"/>
        <v>#REF!</v>
      </c>
      <c r="E75" s="27" t="e">
        <f t="shared" si="7"/>
        <v>#REF!</v>
      </c>
      <c r="F75" s="26" t="e">
        <f t="shared" si="13"/>
        <v>#REF!</v>
      </c>
      <c r="G75" s="26" t="e">
        <f t="shared" si="14"/>
        <v>#REF!</v>
      </c>
      <c r="H75" s="27" t="e">
        <f t="shared" si="8"/>
        <v>#REF!</v>
      </c>
      <c r="I75" s="32"/>
      <c r="J75" s="29" t="e">
        <f t="shared" si="6"/>
        <v>#REF!</v>
      </c>
      <c r="K75">
        <f>IF(B75=$G$2,SUM($J$19:J75),0)</f>
        <v>0</v>
      </c>
      <c r="L75">
        <f>IF(B75=$G$2,SUM($J$19:J74),0)</f>
        <v>0</v>
      </c>
    </row>
    <row r="76" spans="1:12" outlineLevel="1">
      <c r="A76" s="24" t="e">
        <f>#REF!</f>
        <v>#REF!</v>
      </c>
      <c r="B76" s="10">
        <f t="shared" si="10"/>
        <v>57</v>
      </c>
      <c r="C76" s="26" t="e">
        <f t="shared" si="11"/>
        <v>#REF!</v>
      </c>
      <c r="D76" s="26" t="e">
        <f t="shared" si="12"/>
        <v>#REF!</v>
      </c>
      <c r="E76" s="27" t="e">
        <f t="shared" si="7"/>
        <v>#REF!</v>
      </c>
      <c r="F76" s="26" t="e">
        <f t="shared" si="13"/>
        <v>#REF!</v>
      </c>
      <c r="G76" s="26" t="e">
        <f t="shared" si="14"/>
        <v>#REF!</v>
      </c>
      <c r="H76" s="27" t="e">
        <f t="shared" si="8"/>
        <v>#REF!</v>
      </c>
      <c r="I76" s="32"/>
      <c r="J76" s="29" t="e">
        <f t="shared" si="6"/>
        <v>#REF!</v>
      </c>
      <c r="K76">
        <f>IF(B76=$G$2,SUM($J$19:J76),0)</f>
        <v>0</v>
      </c>
      <c r="L76">
        <f>IF(B76=$G$2,SUM($J$19:J75),0)</f>
        <v>0</v>
      </c>
    </row>
    <row r="77" spans="1:12" outlineLevel="1">
      <c r="A77" s="24" t="e">
        <f>#REF!</f>
        <v>#REF!</v>
      </c>
      <c r="B77" s="10">
        <f t="shared" si="10"/>
        <v>58</v>
      </c>
      <c r="C77" s="26" t="e">
        <f t="shared" si="11"/>
        <v>#REF!</v>
      </c>
      <c r="D77" s="26" t="e">
        <f t="shared" si="12"/>
        <v>#REF!</v>
      </c>
      <c r="E77" s="27" t="e">
        <f t="shared" si="7"/>
        <v>#REF!</v>
      </c>
      <c r="F77" s="26" t="e">
        <f t="shared" si="13"/>
        <v>#REF!</v>
      </c>
      <c r="G77" s="26" t="e">
        <f t="shared" si="14"/>
        <v>#REF!</v>
      </c>
      <c r="H77" s="27" t="e">
        <f t="shared" si="8"/>
        <v>#REF!</v>
      </c>
      <c r="I77" s="32"/>
      <c r="J77" s="29" t="e">
        <f t="shared" si="6"/>
        <v>#REF!</v>
      </c>
      <c r="K77">
        <f>IF(B77=$G$2,SUM($J$19:J77),0)</f>
        <v>0</v>
      </c>
      <c r="L77">
        <f>IF(B77=$G$2,SUM($J$19:J76),0)</f>
        <v>0</v>
      </c>
    </row>
    <row r="78" spans="1:12" outlineLevel="1">
      <c r="A78" s="24" t="e">
        <f>#REF!</f>
        <v>#REF!</v>
      </c>
      <c r="B78" s="10">
        <f t="shared" si="10"/>
        <v>59</v>
      </c>
      <c r="C78" s="26" t="e">
        <f t="shared" si="11"/>
        <v>#REF!</v>
      </c>
      <c r="D78" s="26" t="e">
        <f t="shared" si="12"/>
        <v>#REF!</v>
      </c>
      <c r="E78" s="27" t="e">
        <f t="shared" si="7"/>
        <v>#REF!</v>
      </c>
      <c r="F78" s="26" t="e">
        <f t="shared" si="13"/>
        <v>#REF!</v>
      </c>
      <c r="G78" s="26" t="e">
        <f t="shared" si="14"/>
        <v>#REF!</v>
      </c>
      <c r="H78" s="27" t="e">
        <f t="shared" si="8"/>
        <v>#REF!</v>
      </c>
      <c r="I78" s="32"/>
      <c r="J78" s="29" t="e">
        <f t="shared" si="6"/>
        <v>#REF!</v>
      </c>
      <c r="K78">
        <f>IF(B78=$G$2,SUM($J$19:J78),0)</f>
        <v>0</v>
      </c>
      <c r="L78">
        <f>IF(B78=$G$2,SUM($J$19:J77),0)</f>
        <v>0</v>
      </c>
    </row>
    <row r="79" spans="1:12" outlineLevel="1">
      <c r="A79" s="24" t="e">
        <f>#REF!</f>
        <v>#REF!</v>
      </c>
      <c r="B79" s="10">
        <f t="shared" si="10"/>
        <v>60</v>
      </c>
      <c r="C79" s="26" t="e">
        <f t="shared" si="11"/>
        <v>#REF!</v>
      </c>
      <c r="D79" s="26" t="e">
        <f t="shared" si="12"/>
        <v>#REF!</v>
      </c>
      <c r="E79" s="27" t="e">
        <f t="shared" si="7"/>
        <v>#REF!</v>
      </c>
      <c r="F79" s="26" t="e">
        <f t="shared" si="13"/>
        <v>#REF!</v>
      </c>
      <c r="G79" s="26" t="e">
        <f t="shared" si="14"/>
        <v>#REF!</v>
      </c>
      <c r="H79" s="27" t="e">
        <f t="shared" si="8"/>
        <v>#REF!</v>
      </c>
      <c r="I79" s="32"/>
      <c r="J79" s="29" t="e">
        <f t="shared" si="6"/>
        <v>#REF!</v>
      </c>
      <c r="K79">
        <f>IF(B79=$G$2,SUM($J$19:J79),0)</f>
        <v>0</v>
      </c>
      <c r="L79">
        <f>IF(B79=$G$2,SUM($J$19:J78),0)</f>
        <v>0</v>
      </c>
    </row>
    <row r="80" spans="1:12" outlineLevel="1">
      <c r="A80" s="24" t="e">
        <f>#REF!</f>
        <v>#REF!</v>
      </c>
      <c r="B80" s="10">
        <f t="shared" si="10"/>
        <v>61</v>
      </c>
      <c r="C80" s="26" t="e">
        <f t="shared" si="11"/>
        <v>#REF!</v>
      </c>
      <c r="D80" s="26" t="e">
        <f t="shared" si="12"/>
        <v>#REF!</v>
      </c>
      <c r="E80" s="27" t="e">
        <f t="shared" si="7"/>
        <v>#REF!</v>
      </c>
      <c r="F80" s="26" t="e">
        <f t="shared" si="13"/>
        <v>#REF!</v>
      </c>
      <c r="G80" s="26" t="e">
        <f t="shared" si="14"/>
        <v>#REF!</v>
      </c>
      <c r="H80" s="27" t="e">
        <f t="shared" si="8"/>
        <v>#REF!</v>
      </c>
      <c r="I80" s="32"/>
      <c r="J80" s="29" t="e">
        <f t="shared" si="6"/>
        <v>#REF!</v>
      </c>
      <c r="K80">
        <f>IF(B80=$G$2,SUM($J$19:J80),0)</f>
        <v>0</v>
      </c>
      <c r="L80">
        <f>IF(B80=$G$2,SUM($J$19:J79),0)</f>
        <v>0</v>
      </c>
    </row>
    <row r="81" spans="1:12" outlineLevel="1">
      <c r="A81" s="24" t="e">
        <f>#REF!</f>
        <v>#REF!</v>
      </c>
      <c r="B81" s="10">
        <f t="shared" si="10"/>
        <v>62</v>
      </c>
      <c r="C81" s="26" t="e">
        <f t="shared" si="11"/>
        <v>#REF!</v>
      </c>
      <c r="D81" s="26" t="e">
        <f t="shared" si="12"/>
        <v>#REF!</v>
      </c>
      <c r="E81" s="27" t="e">
        <f t="shared" si="7"/>
        <v>#REF!</v>
      </c>
      <c r="F81" s="26" t="e">
        <f t="shared" si="13"/>
        <v>#REF!</v>
      </c>
      <c r="G81" s="26" t="e">
        <f t="shared" si="14"/>
        <v>#REF!</v>
      </c>
      <c r="H81" s="27" t="e">
        <f t="shared" si="8"/>
        <v>#REF!</v>
      </c>
      <c r="I81" s="32"/>
      <c r="J81" s="29" t="e">
        <f t="shared" si="6"/>
        <v>#REF!</v>
      </c>
      <c r="K81">
        <f>IF(B81=$G$2,SUM($J$19:J81),0)</f>
        <v>0</v>
      </c>
      <c r="L81">
        <f>IF(B81=$G$2,SUM($J$19:J80),0)</f>
        <v>0</v>
      </c>
    </row>
    <row r="82" spans="1:12" outlineLevel="1">
      <c r="A82" s="24" t="e">
        <f>#REF!</f>
        <v>#REF!</v>
      </c>
      <c r="B82" s="10">
        <f t="shared" si="10"/>
        <v>63</v>
      </c>
      <c r="C82" s="26" t="e">
        <f t="shared" si="11"/>
        <v>#REF!</v>
      </c>
      <c r="D82" s="26" t="e">
        <f t="shared" si="12"/>
        <v>#REF!</v>
      </c>
      <c r="E82" s="27" t="e">
        <f t="shared" si="7"/>
        <v>#REF!</v>
      </c>
      <c r="F82" s="26" t="e">
        <f t="shared" si="13"/>
        <v>#REF!</v>
      </c>
      <c r="G82" s="26" t="e">
        <f t="shared" si="14"/>
        <v>#REF!</v>
      </c>
      <c r="H82" s="27" t="e">
        <f t="shared" si="8"/>
        <v>#REF!</v>
      </c>
      <c r="I82" s="32"/>
      <c r="J82" s="29" t="e">
        <f t="shared" si="6"/>
        <v>#REF!</v>
      </c>
      <c r="K82">
        <f>IF(B82=$G$2,SUM($J$19:J82),0)</f>
        <v>0</v>
      </c>
      <c r="L82">
        <f>IF(B82=$G$2,SUM($J$19:J81),0)</f>
        <v>0</v>
      </c>
    </row>
    <row r="83" spans="1:12" outlineLevel="1">
      <c r="A83" s="24" t="e">
        <f>#REF!</f>
        <v>#REF!</v>
      </c>
      <c r="B83" s="10">
        <f t="shared" si="10"/>
        <v>64</v>
      </c>
      <c r="C83" s="26" t="e">
        <f t="shared" ref="C83:C114" si="15">(IF($I$5=1,0,IF($B83&gt;=$C$5,$G$5,0))*IF($I$5=1,IF($B83&gt;($D$5+($B$19-$G$1)),0,IF(GCD(($D$5+($B$19-$G$1)-$B83),$H$5)=$H$5,1,0)),IF($B83&gt;$D$5,0,IF(GCD(($D$5-$B83),$H$5)=$H$5,1,0))))+(IF($I$6=1,0,IF($B83&gt;=$C$6,$G$6,0))*IF($I$6=1,IF($B83&gt;($D$6+($B$19-$G$1)),0,IF(GCD(($D$6+($B$19-$G$1)-$B83),$H$6)=$H$6,1,0)),IF($B83&gt;$D$6,0,IF(GCD(($D$6-$B83),$H$6)=$H$6,1,0))))+(IF($I$7=1,0,IF($B83&gt;=$C$7,$G$7,0))*IF($I$7=1,IF($B83&gt;($D$7+($B$19-$G$1)),0,IF(GCD(($D$7+($B$19-$G$1)-$B83),$H$7)=$H$7,1,0)),IF($B83&gt;$D$7,0,IF(GCD(($D$7-$B83),$H$7)=$H$7,1,0))))</f>
        <v>#REF!</v>
      </c>
      <c r="D83" s="26" t="e">
        <f t="shared" ref="D83:D114" si="16">(IF($I$8=1,0,IF($B83&gt;=$C$8,$G$8,0))*IF($I$8=1,IF($B83&gt;($D$8+($B$19-$G$1)),0,IF(GCD(($D$8+($B$19-$G$1)-$B83),$H$8)=$H$8,1,0)),IF($B83&gt;$D$8,0,IF(GCD(($D$8-B83),$H$8)=$H$8,1,0))))+(IF($I$9=1,0,IF($B83&gt;=$C$9,$G$9,0))*IF($I$9=1,IF($B83&gt;($D$9+($B$19-$G$1)),0,IF(GCD(($D$9+($B$19-$G$1)-$B83),$H$9)=$H$9,1,0)),IF($B83&gt;$D$9,0,IF(GCD(($D$9-$B83),$H$9)=$H$9,1,0))))+(IF($I$10=1,0,IF($B83&gt;=$C$10,$G$10,0))*IF($I$10=1,IF($B83&gt;($D$10+($B$19-$G$1)),0,IF(GCD(($D$10+($B$19-$G$1)-$B83),$H$10)=$H$10,1,0)),IF($B83&gt;$D$10,0,IF(GCD(($D$10-$B83),$H$10)=$H$10,1,0))))</f>
        <v>#REF!</v>
      </c>
      <c r="E83" s="27" t="e">
        <f t="shared" si="7"/>
        <v>#REF!</v>
      </c>
      <c r="F83" s="26" t="e">
        <f t="shared" ref="F83:F114" si="17">(IF($I$5=1,IF($B83&gt;=($C$5+($B$19-$G$1)),$G$5,0),0)*IF($I$5=1,IF($B83&gt;($D$5+($B$19-$G$1)),0,IF(GCD(($D$5+($B$19-$G$1)-$B83),$H$5)=$H$5,1,0)),IF($B83&gt;$D$5,0,IF(GCD(($D$5-$B83),$H$5)=$H$5,1,0))))+(IF($I$6=1,IF($B83&gt;=($C$6+($B$19-$G$1)),$G$6,0),0)*IF($I$6=1,IF($B83&gt;($D$6+($B$19-$G$1)),0,IF(GCD(($D$6+($B$19-$G$1)-$B83),$H$6)=$H$6,1,0)),IF($B83&gt;$D$6,0,IF(GCD(($D$6-$B83),$H$6)=$H$6,1,0))))+(IF($I$7=1,IF($B83&gt;=($C$7+($B$19-$G$1)),$G$7,0),0)*IF($I$7=1,IF($B83&gt;($D$7+($B$19-$G$1)),0,IF(GCD(($D$7+($B$19-$G$1)-$B83),$H$7)=$H$7,1,0)),IF($B83&gt;$D$7,0,IF(GCD(($D$7-$B83),$H$7)=$H$7,1,0))))</f>
        <v>#REF!</v>
      </c>
      <c r="G83" s="26" t="e">
        <f t="shared" ref="G83:G114" si="18">(IF($I$8=1,IF($B83&gt;=($C$8+($B$19-$G$1)),$G$8,0),0)*IF($I$8=1,IF($B83&gt;($D$8+($B$19-$G$1)),0,IF(GCD(($D$8+($B$19-$G$1)-$B83),$H$8)=$H$8,1,0)),IF($B83&gt;$D$8,0,IF(GCD(($D$8-$B83),$H$8)=$H$8,1,0))))+(IF($I$9=1,IF($B83&gt;=($C$9+($B$19-$G$1)),$G$9,0),0)*IF($I$9=1,IF($B83&gt;($D$9+($B$19-$G$1)),0,IF(GCD(($D$9+($B$19-$G$1)-$B83),$H$9)=$H$9,1,0)),IF($B83&gt;$D$9,0,IF(GCD(($D$9-$B83),$H$9)=$H$9,1,0))))+(IF($I$10=1,IF($B83&gt;=($C$10+($B$19-$G$1)),$G$10,0),0)*IF($I$10=1,IF($B83&gt;($D$10+($B$19-$G$1)),0,IF(GCD(($D$10+($B$19-$G$1)-$B83),$H$10)=$H$10,1,0)),IF($B83&gt;$D$10,0,IF(GCD(($D$10-$B83),$H$10)=$H$10,1,0))))</f>
        <v>#REF!</v>
      </c>
      <c r="H83" s="27" t="e">
        <f t="shared" si="8"/>
        <v>#REF!</v>
      </c>
      <c r="I83" s="32"/>
      <c r="J83" s="29" t="e">
        <f t="shared" ref="J83:J146" si="19">IF($B83&gt;$G$2,($H83*J$14+$E83*J$14)*J$13,J$14*$H83+$E83*J$14)</f>
        <v>#REF!</v>
      </c>
      <c r="K83">
        <f>IF(B83=$G$2,SUM($J$19:J83),0)</f>
        <v>0</v>
      </c>
      <c r="L83">
        <f>IF(B83=$G$2,SUM($J$19:J82),0)</f>
        <v>0</v>
      </c>
    </row>
    <row r="84" spans="1:12" outlineLevel="1">
      <c r="A84" s="24" t="e">
        <f>#REF!</f>
        <v>#REF!</v>
      </c>
      <c r="B84" s="10">
        <f t="shared" si="10"/>
        <v>65</v>
      </c>
      <c r="C84" s="26" t="e">
        <f t="shared" si="15"/>
        <v>#REF!</v>
      </c>
      <c r="D84" s="26" t="e">
        <f t="shared" si="16"/>
        <v>#REF!</v>
      </c>
      <c r="E84" s="27" t="e">
        <f t="shared" ref="E84:E147" si="20">C84+D84</f>
        <v>#REF!</v>
      </c>
      <c r="F84" s="26" t="e">
        <f t="shared" si="17"/>
        <v>#REF!</v>
      </c>
      <c r="G84" s="26" t="e">
        <f t="shared" si="18"/>
        <v>#REF!</v>
      </c>
      <c r="H84" s="27" t="e">
        <f t="shared" ref="H84:H147" si="21">F84+G84</f>
        <v>#REF!</v>
      </c>
      <c r="I84" s="32"/>
      <c r="J84" s="29" t="e">
        <f t="shared" si="19"/>
        <v>#REF!</v>
      </c>
      <c r="K84">
        <f>IF(B84=$G$2,SUM($J$19:J84),0)</f>
        <v>0</v>
      </c>
      <c r="L84">
        <f>IF(B84=$G$2,SUM($J$19:J83),0)</f>
        <v>0</v>
      </c>
    </row>
    <row r="85" spans="1:12" outlineLevel="1">
      <c r="A85" s="24" t="e">
        <f>#REF!</f>
        <v>#REF!</v>
      </c>
      <c r="B85" s="10">
        <f t="shared" si="10"/>
        <v>66</v>
      </c>
      <c r="C85" s="26" t="e">
        <f t="shared" si="15"/>
        <v>#REF!</v>
      </c>
      <c r="D85" s="26" t="e">
        <f t="shared" si="16"/>
        <v>#REF!</v>
      </c>
      <c r="E85" s="27" t="e">
        <f t="shared" si="20"/>
        <v>#REF!</v>
      </c>
      <c r="F85" s="26" t="e">
        <f t="shared" si="17"/>
        <v>#REF!</v>
      </c>
      <c r="G85" s="26" t="e">
        <f t="shared" si="18"/>
        <v>#REF!</v>
      </c>
      <c r="H85" s="27" t="e">
        <f t="shared" si="21"/>
        <v>#REF!</v>
      </c>
      <c r="I85" s="32"/>
      <c r="J85" s="29" t="e">
        <f t="shared" si="19"/>
        <v>#REF!</v>
      </c>
      <c r="K85">
        <f>IF(B85=$G$2,SUM($J$19:J85),0)</f>
        <v>0</v>
      </c>
      <c r="L85">
        <f>IF(B85=$G$2,SUM($J$19:J84),0)</f>
        <v>0</v>
      </c>
    </row>
    <row r="86" spans="1:12" outlineLevel="1">
      <c r="A86" s="24" t="e">
        <f>#REF!</f>
        <v>#REF!</v>
      </c>
      <c r="B86" s="10">
        <f t="shared" si="10"/>
        <v>67</v>
      </c>
      <c r="C86" s="26" t="e">
        <f t="shared" si="15"/>
        <v>#REF!</v>
      </c>
      <c r="D86" s="26" t="e">
        <f t="shared" si="16"/>
        <v>#REF!</v>
      </c>
      <c r="E86" s="27" t="e">
        <f t="shared" si="20"/>
        <v>#REF!</v>
      </c>
      <c r="F86" s="26" t="e">
        <f t="shared" si="17"/>
        <v>#REF!</v>
      </c>
      <c r="G86" s="26" t="e">
        <f t="shared" si="18"/>
        <v>#REF!</v>
      </c>
      <c r="H86" s="27" t="e">
        <f t="shared" si="21"/>
        <v>#REF!</v>
      </c>
      <c r="I86" s="32"/>
      <c r="J86" s="29" t="e">
        <f t="shared" si="19"/>
        <v>#REF!</v>
      </c>
      <c r="K86">
        <f>IF(B86=$G$2,SUM($J$19:J86),0)</f>
        <v>0</v>
      </c>
      <c r="L86">
        <f>IF(B86=$G$2,SUM($J$19:J85),0)</f>
        <v>0</v>
      </c>
    </row>
    <row r="87" spans="1:12" outlineLevel="1">
      <c r="A87" s="24" t="e">
        <f>#REF!</f>
        <v>#REF!</v>
      </c>
      <c r="B87" s="10">
        <f t="shared" si="10"/>
        <v>68</v>
      </c>
      <c r="C87" s="26" t="e">
        <f t="shared" si="15"/>
        <v>#REF!</v>
      </c>
      <c r="D87" s="26" t="e">
        <f t="shared" si="16"/>
        <v>#REF!</v>
      </c>
      <c r="E87" s="27" t="e">
        <f t="shared" si="20"/>
        <v>#REF!</v>
      </c>
      <c r="F87" s="26" t="e">
        <f t="shared" si="17"/>
        <v>#REF!</v>
      </c>
      <c r="G87" s="26" t="e">
        <f t="shared" si="18"/>
        <v>#REF!</v>
      </c>
      <c r="H87" s="27" t="e">
        <f t="shared" si="21"/>
        <v>#REF!</v>
      </c>
      <c r="I87" s="32"/>
      <c r="J87" s="29" t="e">
        <f t="shared" si="19"/>
        <v>#REF!</v>
      </c>
      <c r="K87">
        <f>IF(B87=$G$2,SUM($J$19:J87),0)</f>
        <v>0</v>
      </c>
      <c r="L87">
        <f>IF(B87=$G$2,SUM($J$19:J86),0)</f>
        <v>0</v>
      </c>
    </row>
    <row r="88" spans="1:12" outlineLevel="1">
      <c r="A88" s="24" t="e">
        <f>#REF!</f>
        <v>#REF!</v>
      </c>
      <c r="B88" s="10">
        <f t="shared" si="10"/>
        <v>69</v>
      </c>
      <c r="C88" s="26" t="e">
        <f t="shared" si="15"/>
        <v>#REF!</v>
      </c>
      <c r="D88" s="26" t="e">
        <f t="shared" si="16"/>
        <v>#REF!</v>
      </c>
      <c r="E88" s="27" t="e">
        <f t="shared" si="20"/>
        <v>#REF!</v>
      </c>
      <c r="F88" s="26" t="e">
        <f t="shared" si="17"/>
        <v>#REF!</v>
      </c>
      <c r="G88" s="26" t="e">
        <f t="shared" si="18"/>
        <v>#REF!</v>
      </c>
      <c r="H88" s="27" t="e">
        <f t="shared" si="21"/>
        <v>#REF!</v>
      </c>
      <c r="I88" s="32"/>
      <c r="J88" s="29" t="e">
        <f t="shared" si="19"/>
        <v>#REF!</v>
      </c>
      <c r="K88">
        <f>IF(B88=$G$2,SUM($J$19:J88),0)</f>
        <v>0</v>
      </c>
      <c r="L88">
        <f>IF(B88=$G$2,SUM($J$19:J87),0)</f>
        <v>0</v>
      </c>
    </row>
    <row r="89" spans="1:12" outlineLevel="1">
      <c r="A89" s="24" t="e">
        <f>#REF!</f>
        <v>#REF!</v>
      </c>
      <c r="B89" s="10">
        <f t="shared" si="10"/>
        <v>70</v>
      </c>
      <c r="C89" s="26" t="e">
        <f t="shared" si="15"/>
        <v>#REF!</v>
      </c>
      <c r="D89" s="26" t="e">
        <f t="shared" si="16"/>
        <v>#REF!</v>
      </c>
      <c r="E89" s="27" t="e">
        <f t="shared" si="20"/>
        <v>#REF!</v>
      </c>
      <c r="F89" s="26" t="e">
        <f t="shared" si="17"/>
        <v>#REF!</v>
      </c>
      <c r="G89" s="26" t="e">
        <f t="shared" si="18"/>
        <v>#REF!</v>
      </c>
      <c r="H89" s="27" t="e">
        <f t="shared" si="21"/>
        <v>#REF!</v>
      </c>
      <c r="I89" s="32"/>
      <c r="J89" s="29" t="e">
        <f t="shared" si="19"/>
        <v>#REF!</v>
      </c>
      <c r="K89">
        <f>IF(B89=$G$2,SUM($J$19:J89),0)</f>
        <v>0</v>
      </c>
      <c r="L89">
        <f>IF(B89=$G$2,SUM($J$19:J88),0)</f>
        <v>0</v>
      </c>
    </row>
    <row r="90" spans="1:12" outlineLevel="1">
      <c r="A90" s="24" t="e">
        <f>#REF!</f>
        <v>#REF!</v>
      </c>
      <c r="B90" s="10">
        <f t="shared" si="10"/>
        <v>71</v>
      </c>
      <c r="C90" s="26" t="e">
        <f t="shared" si="15"/>
        <v>#REF!</v>
      </c>
      <c r="D90" s="26" t="e">
        <f t="shared" si="16"/>
        <v>#REF!</v>
      </c>
      <c r="E90" s="27" t="e">
        <f t="shared" si="20"/>
        <v>#REF!</v>
      </c>
      <c r="F90" s="26" t="e">
        <f t="shared" si="17"/>
        <v>#REF!</v>
      </c>
      <c r="G90" s="26" t="e">
        <f t="shared" si="18"/>
        <v>#REF!</v>
      </c>
      <c r="H90" s="27" t="e">
        <f t="shared" si="21"/>
        <v>#REF!</v>
      </c>
      <c r="I90" s="32"/>
      <c r="J90" s="29" t="e">
        <f t="shared" si="19"/>
        <v>#REF!</v>
      </c>
      <c r="K90">
        <f>IF(B90=$G$2,SUM($J$19:J90),0)</f>
        <v>0</v>
      </c>
      <c r="L90">
        <f>IF(B90=$G$2,SUM($J$19:J89),0)</f>
        <v>0</v>
      </c>
    </row>
    <row r="91" spans="1:12" outlineLevel="1">
      <c r="A91" s="24" t="e">
        <f>#REF!</f>
        <v>#REF!</v>
      </c>
      <c r="B91" s="10">
        <f t="shared" si="10"/>
        <v>72</v>
      </c>
      <c r="C91" s="26" t="e">
        <f t="shared" si="15"/>
        <v>#REF!</v>
      </c>
      <c r="D91" s="26" t="e">
        <f t="shared" si="16"/>
        <v>#REF!</v>
      </c>
      <c r="E91" s="27" t="e">
        <f t="shared" si="20"/>
        <v>#REF!</v>
      </c>
      <c r="F91" s="26" t="e">
        <f t="shared" si="17"/>
        <v>#REF!</v>
      </c>
      <c r="G91" s="26" t="e">
        <f t="shared" si="18"/>
        <v>#REF!</v>
      </c>
      <c r="H91" s="27" t="e">
        <f t="shared" si="21"/>
        <v>#REF!</v>
      </c>
      <c r="I91" s="32"/>
      <c r="J91" s="29" t="e">
        <f t="shared" si="19"/>
        <v>#REF!</v>
      </c>
      <c r="K91">
        <f>IF(B91=$G$2,SUM($J$19:J91),0)</f>
        <v>0</v>
      </c>
      <c r="L91">
        <f>IF(B91=$G$2,SUM($J$19:J90),0)</f>
        <v>0</v>
      </c>
    </row>
    <row r="92" spans="1:12" outlineLevel="1">
      <c r="A92" s="24" t="e">
        <f>#REF!</f>
        <v>#REF!</v>
      </c>
      <c r="B92" s="10">
        <f t="shared" si="10"/>
        <v>73</v>
      </c>
      <c r="C92" s="26" t="e">
        <f t="shared" si="15"/>
        <v>#REF!</v>
      </c>
      <c r="D92" s="26" t="e">
        <f t="shared" si="16"/>
        <v>#REF!</v>
      </c>
      <c r="E92" s="27" t="e">
        <f t="shared" si="20"/>
        <v>#REF!</v>
      </c>
      <c r="F92" s="26" t="e">
        <f t="shared" si="17"/>
        <v>#REF!</v>
      </c>
      <c r="G92" s="26" t="e">
        <f t="shared" si="18"/>
        <v>#REF!</v>
      </c>
      <c r="H92" s="27" t="e">
        <f t="shared" si="21"/>
        <v>#REF!</v>
      </c>
      <c r="I92" s="32"/>
      <c r="J92" s="29" t="e">
        <f t="shared" si="19"/>
        <v>#REF!</v>
      </c>
      <c r="K92">
        <f>IF(B92=$G$2,SUM($J$19:J92),0)</f>
        <v>0</v>
      </c>
      <c r="L92">
        <f>IF(B92=$G$2,SUM($J$19:J91),0)</f>
        <v>0</v>
      </c>
    </row>
    <row r="93" spans="1:12" outlineLevel="1">
      <c r="A93" s="24" t="e">
        <f>#REF!</f>
        <v>#REF!</v>
      </c>
      <c r="B93" s="10">
        <f t="shared" si="10"/>
        <v>74</v>
      </c>
      <c r="C93" s="26" t="e">
        <f t="shared" si="15"/>
        <v>#REF!</v>
      </c>
      <c r="D93" s="26" t="e">
        <f t="shared" si="16"/>
        <v>#REF!</v>
      </c>
      <c r="E93" s="27" t="e">
        <f t="shared" si="20"/>
        <v>#REF!</v>
      </c>
      <c r="F93" s="26" t="e">
        <f t="shared" si="17"/>
        <v>#REF!</v>
      </c>
      <c r="G93" s="26" t="e">
        <f t="shared" si="18"/>
        <v>#REF!</v>
      </c>
      <c r="H93" s="27" t="e">
        <f t="shared" si="21"/>
        <v>#REF!</v>
      </c>
      <c r="I93" s="32"/>
      <c r="J93" s="29" t="e">
        <f t="shared" si="19"/>
        <v>#REF!</v>
      </c>
      <c r="K93">
        <f>IF(B93=$G$2,SUM($J$19:J93),0)</f>
        <v>0</v>
      </c>
      <c r="L93">
        <f>IF(B93=$G$2,SUM($J$19:J92),0)</f>
        <v>0</v>
      </c>
    </row>
    <row r="94" spans="1:12" outlineLevel="1">
      <c r="A94" s="24" t="e">
        <f>#REF!</f>
        <v>#REF!</v>
      </c>
      <c r="B94" s="10">
        <f t="shared" si="10"/>
        <v>75</v>
      </c>
      <c r="C94" s="26" t="e">
        <f t="shared" si="15"/>
        <v>#REF!</v>
      </c>
      <c r="D94" s="26" t="e">
        <f t="shared" si="16"/>
        <v>#REF!</v>
      </c>
      <c r="E94" s="27" t="e">
        <f t="shared" si="20"/>
        <v>#REF!</v>
      </c>
      <c r="F94" s="26" t="e">
        <f t="shared" si="17"/>
        <v>#REF!</v>
      </c>
      <c r="G94" s="26" t="e">
        <f t="shared" si="18"/>
        <v>#REF!</v>
      </c>
      <c r="H94" s="27" t="e">
        <f t="shared" si="21"/>
        <v>#REF!</v>
      </c>
      <c r="I94" s="32"/>
      <c r="J94" s="29" t="e">
        <f t="shared" si="19"/>
        <v>#REF!</v>
      </c>
      <c r="K94">
        <f>IF(B94=$G$2,SUM($J$19:J94),0)</f>
        <v>0</v>
      </c>
      <c r="L94">
        <f>IF(B94=$G$2,SUM($J$19:J93),0)</f>
        <v>0</v>
      </c>
    </row>
    <row r="95" spans="1:12" outlineLevel="1">
      <c r="A95" s="24" t="e">
        <f>#REF!</f>
        <v>#REF!</v>
      </c>
      <c r="B95" s="10">
        <f t="shared" si="10"/>
        <v>76</v>
      </c>
      <c r="C95" s="26" t="e">
        <f t="shared" si="15"/>
        <v>#REF!</v>
      </c>
      <c r="D95" s="26" t="e">
        <f t="shared" si="16"/>
        <v>#REF!</v>
      </c>
      <c r="E95" s="27" t="e">
        <f t="shared" si="20"/>
        <v>#REF!</v>
      </c>
      <c r="F95" s="26" t="e">
        <f t="shared" si="17"/>
        <v>#REF!</v>
      </c>
      <c r="G95" s="26" t="e">
        <f t="shared" si="18"/>
        <v>#REF!</v>
      </c>
      <c r="H95" s="27" t="e">
        <f t="shared" si="21"/>
        <v>#REF!</v>
      </c>
      <c r="I95" s="32"/>
      <c r="J95" s="29" t="e">
        <f t="shared" si="19"/>
        <v>#REF!</v>
      </c>
      <c r="K95">
        <f>IF(B95=$G$2,SUM($J$19:J95),0)</f>
        <v>0</v>
      </c>
      <c r="L95">
        <f>IF(B95=$G$2,SUM($J$19:J94),0)</f>
        <v>0</v>
      </c>
    </row>
    <row r="96" spans="1:12" outlineLevel="1">
      <c r="A96" s="24" t="e">
        <f>#REF!</f>
        <v>#REF!</v>
      </c>
      <c r="B96" s="10">
        <f t="shared" si="10"/>
        <v>77</v>
      </c>
      <c r="C96" s="26" t="e">
        <f t="shared" si="15"/>
        <v>#REF!</v>
      </c>
      <c r="D96" s="26" t="e">
        <f t="shared" si="16"/>
        <v>#REF!</v>
      </c>
      <c r="E96" s="27" t="e">
        <f t="shared" si="20"/>
        <v>#REF!</v>
      </c>
      <c r="F96" s="26" t="e">
        <f t="shared" si="17"/>
        <v>#REF!</v>
      </c>
      <c r="G96" s="26" t="e">
        <f t="shared" si="18"/>
        <v>#REF!</v>
      </c>
      <c r="H96" s="27" t="e">
        <f t="shared" si="21"/>
        <v>#REF!</v>
      </c>
      <c r="I96" s="32"/>
      <c r="J96" s="29" t="e">
        <f t="shared" si="19"/>
        <v>#REF!</v>
      </c>
      <c r="K96">
        <f>IF(B96=$G$2,SUM($J$19:J96),0)</f>
        <v>0</v>
      </c>
      <c r="L96">
        <f>IF(B96=$G$2,SUM($J$19:J95),0)</f>
        <v>0</v>
      </c>
    </row>
    <row r="97" spans="1:12" outlineLevel="1">
      <c r="A97" s="24" t="e">
        <f>#REF!</f>
        <v>#REF!</v>
      </c>
      <c r="B97" s="10">
        <f t="shared" si="10"/>
        <v>78</v>
      </c>
      <c r="C97" s="26" t="e">
        <f t="shared" si="15"/>
        <v>#REF!</v>
      </c>
      <c r="D97" s="26" t="e">
        <f t="shared" si="16"/>
        <v>#REF!</v>
      </c>
      <c r="E97" s="27" t="e">
        <f t="shared" si="20"/>
        <v>#REF!</v>
      </c>
      <c r="F97" s="26" t="e">
        <f t="shared" si="17"/>
        <v>#REF!</v>
      </c>
      <c r="G97" s="26" t="e">
        <f t="shared" si="18"/>
        <v>#REF!</v>
      </c>
      <c r="H97" s="27" t="e">
        <f t="shared" si="21"/>
        <v>#REF!</v>
      </c>
      <c r="I97" s="32"/>
      <c r="J97" s="29" t="e">
        <f t="shared" si="19"/>
        <v>#REF!</v>
      </c>
      <c r="K97">
        <f>IF(B97=$G$2,SUM($J$19:J97),0)</f>
        <v>0</v>
      </c>
      <c r="L97">
        <f>IF(B97=$G$2,SUM($J$19:J96),0)</f>
        <v>0</v>
      </c>
    </row>
    <row r="98" spans="1:12" outlineLevel="1">
      <c r="A98" s="24" t="e">
        <f>#REF!</f>
        <v>#REF!</v>
      </c>
      <c r="B98" s="10">
        <f t="shared" si="10"/>
        <v>79</v>
      </c>
      <c r="C98" s="26" t="e">
        <f t="shared" si="15"/>
        <v>#REF!</v>
      </c>
      <c r="D98" s="26" t="e">
        <f t="shared" si="16"/>
        <v>#REF!</v>
      </c>
      <c r="E98" s="27" t="e">
        <f t="shared" si="20"/>
        <v>#REF!</v>
      </c>
      <c r="F98" s="26" t="e">
        <f t="shared" si="17"/>
        <v>#REF!</v>
      </c>
      <c r="G98" s="26" t="e">
        <f t="shared" si="18"/>
        <v>#REF!</v>
      </c>
      <c r="H98" s="27" t="e">
        <f t="shared" si="21"/>
        <v>#REF!</v>
      </c>
      <c r="I98" s="32"/>
      <c r="J98" s="29" t="e">
        <f t="shared" si="19"/>
        <v>#REF!</v>
      </c>
      <c r="K98">
        <f>IF(B98=$G$2,SUM($J$19:J98),0)</f>
        <v>0</v>
      </c>
      <c r="L98">
        <f>IF(B98=$G$2,SUM($J$19:J97),0)</f>
        <v>0</v>
      </c>
    </row>
    <row r="99" spans="1:12" outlineLevel="1">
      <c r="A99" s="24" t="e">
        <f>#REF!</f>
        <v>#REF!</v>
      </c>
      <c r="B99" s="10">
        <f t="shared" si="10"/>
        <v>80</v>
      </c>
      <c r="C99" s="26" t="e">
        <f t="shared" si="15"/>
        <v>#REF!</v>
      </c>
      <c r="D99" s="26" t="e">
        <f t="shared" si="16"/>
        <v>#REF!</v>
      </c>
      <c r="E99" s="27" t="e">
        <f t="shared" si="20"/>
        <v>#REF!</v>
      </c>
      <c r="F99" s="26" t="e">
        <f t="shared" si="17"/>
        <v>#REF!</v>
      </c>
      <c r="G99" s="26" t="e">
        <f t="shared" si="18"/>
        <v>#REF!</v>
      </c>
      <c r="H99" s="27" t="e">
        <f t="shared" si="21"/>
        <v>#REF!</v>
      </c>
      <c r="I99" s="32"/>
      <c r="J99" s="29" t="e">
        <f t="shared" si="19"/>
        <v>#REF!</v>
      </c>
      <c r="K99">
        <f>IF(B99=$G$2,SUM($J$19:J99),0)</f>
        <v>0</v>
      </c>
      <c r="L99">
        <f>IF(B99=$G$2,SUM($J$19:J98),0)</f>
        <v>0</v>
      </c>
    </row>
    <row r="100" spans="1:12" outlineLevel="1">
      <c r="A100" s="24" t="e">
        <f>#REF!</f>
        <v>#REF!</v>
      </c>
      <c r="B100" s="10">
        <f t="shared" si="10"/>
        <v>81</v>
      </c>
      <c r="C100" s="26" t="e">
        <f t="shared" si="15"/>
        <v>#REF!</v>
      </c>
      <c r="D100" s="26" t="e">
        <f t="shared" si="16"/>
        <v>#REF!</v>
      </c>
      <c r="E100" s="27" t="e">
        <f t="shared" si="20"/>
        <v>#REF!</v>
      </c>
      <c r="F100" s="26" t="e">
        <f t="shared" si="17"/>
        <v>#REF!</v>
      </c>
      <c r="G100" s="26" t="e">
        <f t="shared" si="18"/>
        <v>#REF!</v>
      </c>
      <c r="H100" s="27" t="e">
        <f t="shared" si="21"/>
        <v>#REF!</v>
      </c>
      <c r="I100" s="32"/>
      <c r="J100" s="29" t="e">
        <f t="shared" si="19"/>
        <v>#REF!</v>
      </c>
      <c r="K100">
        <f>IF(B100=$G$2,SUM($J$19:J100),0)</f>
        <v>0</v>
      </c>
      <c r="L100">
        <f>IF(B100=$G$2,SUM($J$19:J99),0)</f>
        <v>0</v>
      </c>
    </row>
    <row r="101" spans="1:12" outlineLevel="1">
      <c r="A101" s="24" t="e">
        <f>#REF!</f>
        <v>#REF!</v>
      </c>
      <c r="B101" s="10">
        <f t="shared" si="10"/>
        <v>82</v>
      </c>
      <c r="C101" s="26" t="e">
        <f t="shared" si="15"/>
        <v>#REF!</v>
      </c>
      <c r="D101" s="26" t="e">
        <f t="shared" si="16"/>
        <v>#REF!</v>
      </c>
      <c r="E101" s="27" t="e">
        <f t="shared" si="20"/>
        <v>#REF!</v>
      </c>
      <c r="F101" s="26" t="e">
        <f t="shared" si="17"/>
        <v>#REF!</v>
      </c>
      <c r="G101" s="26" t="e">
        <f t="shared" si="18"/>
        <v>#REF!</v>
      </c>
      <c r="H101" s="27" t="e">
        <f t="shared" si="21"/>
        <v>#REF!</v>
      </c>
      <c r="I101" s="32"/>
      <c r="J101" s="29" t="e">
        <f t="shared" si="19"/>
        <v>#REF!</v>
      </c>
      <c r="K101">
        <f>IF(B101=$G$2,SUM($J$19:J101),0)</f>
        <v>0</v>
      </c>
      <c r="L101">
        <f>IF(B101=$G$2,SUM($J$19:J100),0)</f>
        <v>0</v>
      </c>
    </row>
    <row r="102" spans="1:12" outlineLevel="1">
      <c r="A102" s="24" t="e">
        <f>#REF!</f>
        <v>#REF!</v>
      </c>
      <c r="B102" s="10">
        <f t="shared" si="10"/>
        <v>83</v>
      </c>
      <c r="C102" s="26" t="e">
        <f t="shared" si="15"/>
        <v>#REF!</v>
      </c>
      <c r="D102" s="26" t="e">
        <f t="shared" si="16"/>
        <v>#REF!</v>
      </c>
      <c r="E102" s="27" t="e">
        <f t="shared" si="20"/>
        <v>#REF!</v>
      </c>
      <c r="F102" s="26" t="e">
        <f t="shared" si="17"/>
        <v>#REF!</v>
      </c>
      <c r="G102" s="26" t="e">
        <f t="shared" si="18"/>
        <v>#REF!</v>
      </c>
      <c r="H102" s="27" t="e">
        <f t="shared" si="21"/>
        <v>#REF!</v>
      </c>
      <c r="I102" s="32"/>
      <c r="J102" s="29" t="e">
        <f t="shared" si="19"/>
        <v>#REF!</v>
      </c>
      <c r="K102">
        <f>IF(B102=$G$2,SUM($J$19:J102),0)</f>
        <v>0</v>
      </c>
      <c r="L102">
        <f>IF(B102=$G$2,SUM($J$19:J101),0)</f>
        <v>0</v>
      </c>
    </row>
    <row r="103" spans="1:12" outlineLevel="1">
      <c r="A103" s="24" t="e">
        <f>#REF!</f>
        <v>#REF!</v>
      </c>
      <c r="B103" s="10">
        <f t="shared" si="10"/>
        <v>84</v>
      </c>
      <c r="C103" s="26" t="e">
        <f t="shared" si="15"/>
        <v>#REF!</v>
      </c>
      <c r="D103" s="26" t="e">
        <f t="shared" si="16"/>
        <v>#REF!</v>
      </c>
      <c r="E103" s="27" t="e">
        <f t="shared" si="20"/>
        <v>#REF!</v>
      </c>
      <c r="F103" s="26" t="e">
        <f t="shared" si="17"/>
        <v>#REF!</v>
      </c>
      <c r="G103" s="26" t="e">
        <f t="shared" si="18"/>
        <v>#REF!</v>
      </c>
      <c r="H103" s="27" t="e">
        <f t="shared" si="21"/>
        <v>#REF!</v>
      </c>
      <c r="I103" s="32"/>
      <c r="J103" s="29" t="e">
        <f t="shared" si="19"/>
        <v>#REF!</v>
      </c>
      <c r="K103">
        <f>IF(B103=$G$2,SUM($J$19:J103),0)</f>
        <v>0</v>
      </c>
      <c r="L103">
        <f>IF(B103=$G$2,SUM($J$19:J102),0)</f>
        <v>0</v>
      </c>
    </row>
    <row r="104" spans="1:12" outlineLevel="1">
      <c r="A104" s="24" t="e">
        <f>#REF!</f>
        <v>#REF!</v>
      </c>
      <c r="B104" s="10">
        <f t="shared" si="10"/>
        <v>85</v>
      </c>
      <c r="C104" s="26" t="e">
        <f t="shared" si="15"/>
        <v>#REF!</v>
      </c>
      <c r="D104" s="26" t="e">
        <f t="shared" si="16"/>
        <v>#REF!</v>
      </c>
      <c r="E104" s="27" t="e">
        <f t="shared" si="20"/>
        <v>#REF!</v>
      </c>
      <c r="F104" s="26" t="e">
        <f t="shared" si="17"/>
        <v>#REF!</v>
      </c>
      <c r="G104" s="26" t="e">
        <f t="shared" si="18"/>
        <v>#REF!</v>
      </c>
      <c r="H104" s="27" t="e">
        <f t="shared" si="21"/>
        <v>#REF!</v>
      </c>
      <c r="I104" s="32"/>
      <c r="J104" s="29" t="e">
        <f t="shared" si="19"/>
        <v>#REF!</v>
      </c>
      <c r="K104">
        <f>IF(B104=$G$2,SUM($J$19:J104),0)</f>
        <v>0</v>
      </c>
      <c r="L104">
        <f>IF(B104=$G$2,SUM($J$19:J103),0)</f>
        <v>0</v>
      </c>
    </row>
    <row r="105" spans="1:12" outlineLevel="1">
      <c r="A105" s="24" t="e">
        <f>#REF!</f>
        <v>#REF!</v>
      </c>
      <c r="B105" s="10">
        <f t="shared" si="10"/>
        <v>86</v>
      </c>
      <c r="C105" s="26" t="e">
        <f t="shared" si="15"/>
        <v>#REF!</v>
      </c>
      <c r="D105" s="26" t="e">
        <f t="shared" si="16"/>
        <v>#REF!</v>
      </c>
      <c r="E105" s="27" t="e">
        <f t="shared" si="20"/>
        <v>#REF!</v>
      </c>
      <c r="F105" s="26" t="e">
        <f t="shared" si="17"/>
        <v>#REF!</v>
      </c>
      <c r="G105" s="26" t="e">
        <f t="shared" si="18"/>
        <v>#REF!</v>
      </c>
      <c r="H105" s="27" t="e">
        <f t="shared" si="21"/>
        <v>#REF!</v>
      </c>
      <c r="I105" s="32"/>
      <c r="J105" s="29" t="e">
        <f t="shared" si="19"/>
        <v>#REF!</v>
      </c>
      <c r="K105">
        <f>IF(B105=$G$2,SUM($J$19:J105),0)</f>
        <v>0</v>
      </c>
      <c r="L105">
        <f>IF(B105=$G$2,SUM($J$19:J104),0)</f>
        <v>0</v>
      </c>
    </row>
    <row r="106" spans="1:12" outlineLevel="1">
      <c r="A106" s="24" t="e">
        <f>#REF!</f>
        <v>#REF!</v>
      </c>
      <c r="B106" s="10">
        <f t="shared" si="10"/>
        <v>87</v>
      </c>
      <c r="C106" s="26" t="e">
        <f t="shared" si="15"/>
        <v>#REF!</v>
      </c>
      <c r="D106" s="26" t="e">
        <f t="shared" si="16"/>
        <v>#REF!</v>
      </c>
      <c r="E106" s="27" t="e">
        <f t="shared" si="20"/>
        <v>#REF!</v>
      </c>
      <c r="F106" s="26" t="e">
        <f t="shared" si="17"/>
        <v>#REF!</v>
      </c>
      <c r="G106" s="26" t="e">
        <f t="shared" si="18"/>
        <v>#REF!</v>
      </c>
      <c r="H106" s="27" t="e">
        <f t="shared" si="21"/>
        <v>#REF!</v>
      </c>
      <c r="I106" s="32"/>
      <c r="J106" s="29" t="e">
        <f t="shared" si="19"/>
        <v>#REF!</v>
      </c>
      <c r="K106">
        <f>IF(B106=$G$2,SUM($J$19:J106),0)</f>
        <v>0</v>
      </c>
      <c r="L106">
        <f>IF(B106=$G$2,SUM($J$19:J105),0)</f>
        <v>0</v>
      </c>
    </row>
    <row r="107" spans="1:12" outlineLevel="1">
      <c r="A107" s="24" t="e">
        <f>#REF!</f>
        <v>#REF!</v>
      </c>
      <c r="B107" s="10">
        <f t="shared" si="10"/>
        <v>88</v>
      </c>
      <c r="C107" s="26" t="e">
        <f t="shared" si="15"/>
        <v>#REF!</v>
      </c>
      <c r="D107" s="26" t="e">
        <f t="shared" si="16"/>
        <v>#REF!</v>
      </c>
      <c r="E107" s="27" t="e">
        <f t="shared" si="20"/>
        <v>#REF!</v>
      </c>
      <c r="F107" s="26" t="e">
        <f t="shared" si="17"/>
        <v>#REF!</v>
      </c>
      <c r="G107" s="26" t="e">
        <f t="shared" si="18"/>
        <v>#REF!</v>
      </c>
      <c r="H107" s="27" t="e">
        <f t="shared" si="21"/>
        <v>#REF!</v>
      </c>
      <c r="I107" s="32"/>
      <c r="J107" s="29" t="e">
        <f t="shared" si="19"/>
        <v>#REF!</v>
      </c>
      <c r="K107">
        <f>IF(B107=$G$2,SUM($J$19:J107),0)</f>
        <v>0</v>
      </c>
      <c r="L107">
        <f>IF(B107=$G$2,SUM($J$19:J106),0)</f>
        <v>0</v>
      </c>
    </row>
    <row r="108" spans="1:12" outlineLevel="1">
      <c r="A108" s="24" t="e">
        <f>#REF!</f>
        <v>#REF!</v>
      </c>
      <c r="B108" s="10">
        <f t="shared" ref="B108:B171" si="22">B107+1</f>
        <v>89</v>
      </c>
      <c r="C108" s="26" t="e">
        <f t="shared" si="15"/>
        <v>#REF!</v>
      </c>
      <c r="D108" s="26" t="e">
        <f t="shared" si="16"/>
        <v>#REF!</v>
      </c>
      <c r="E108" s="27" t="e">
        <f t="shared" si="20"/>
        <v>#REF!</v>
      </c>
      <c r="F108" s="26" t="e">
        <f t="shared" si="17"/>
        <v>#REF!</v>
      </c>
      <c r="G108" s="26" t="e">
        <f t="shared" si="18"/>
        <v>#REF!</v>
      </c>
      <c r="H108" s="27" t="e">
        <f t="shared" si="21"/>
        <v>#REF!</v>
      </c>
      <c r="I108" s="32"/>
      <c r="J108" s="29" t="e">
        <f t="shared" si="19"/>
        <v>#REF!</v>
      </c>
      <c r="K108">
        <f>IF(B108=$G$2,SUM($J$19:J108),0)</f>
        <v>0</v>
      </c>
      <c r="L108">
        <f>IF(B108=$G$2,SUM($J$19:J107),0)</f>
        <v>0</v>
      </c>
    </row>
    <row r="109" spans="1:12" outlineLevel="1">
      <c r="A109" s="24" t="e">
        <f>#REF!</f>
        <v>#REF!</v>
      </c>
      <c r="B109" s="10">
        <f t="shared" si="22"/>
        <v>90</v>
      </c>
      <c r="C109" s="26" t="e">
        <f t="shared" si="15"/>
        <v>#REF!</v>
      </c>
      <c r="D109" s="26" t="e">
        <f t="shared" si="16"/>
        <v>#REF!</v>
      </c>
      <c r="E109" s="27" t="e">
        <f t="shared" si="20"/>
        <v>#REF!</v>
      </c>
      <c r="F109" s="26" t="e">
        <f t="shared" si="17"/>
        <v>#REF!</v>
      </c>
      <c r="G109" s="26" t="e">
        <f t="shared" si="18"/>
        <v>#REF!</v>
      </c>
      <c r="H109" s="27" t="e">
        <f t="shared" si="21"/>
        <v>#REF!</v>
      </c>
      <c r="I109" s="32"/>
      <c r="J109" s="29" t="e">
        <f t="shared" si="19"/>
        <v>#REF!</v>
      </c>
      <c r="K109">
        <f>IF(B109=$G$2,SUM($J$19:J109),0)</f>
        <v>0</v>
      </c>
      <c r="L109">
        <f>IF(B109=$G$2,SUM($J$19:J108),0)</f>
        <v>0</v>
      </c>
    </row>
    <row r="110" spans="1:12" outlineLevel="1">
      <c r="A110" s="24" t="e">
        <f>#REF!</f>
        <v>#REF!</v>
      </c>
      <c r="B110" s="10">
        <f t="shared" si="22"/>
        <v>91</v>
      </c>
      <c r="C110" s="26" t="e">
        <f t="shared" si="15"/>
        <v>#REF!</v>
      </c>
      <c r="D110" s="26" t="e">
        <f t="shared" si="16"/>
        <v>#REF!</v>
      </c>
      <c r="E110" s="27" t="e">
        <f t="shared" si="20"/>
        <v>#REF!</v>
      </c>
      <c r="F110" s="26" t="e">
        <f t="shared" si="17"/>
        <v>#REF!</v>
      </c>
      <c r="G110" s="26" t="e">
        <f t="shared" si="18"/>
        <v>#REF!</v>
      </c>
      <c r="H110" s="27" t="e">
        <f t="shared" si="21"/>
        <v>#REF!</v>
      </c>
      <c r="I110" s="32"/>
      <c r="J110" s="29" t="e">
        <f t="shared" si="19"/>
        <v>#REF!</v>
      </c>
      <c r="K110">
        <f>IF(B110=$G$2,SUM($J$19:J110),0)</f>
        <v>0</v>
      </c>
      <c r="L110">
        <f>IF(B110=$G$2,SUM($J$19:J109),0)</f>
        <v>0</v>
      </c>
    </row>
    <row r="111" spans="1:12" outlineLevel="1">
      <c r="A111" s="24" t="e">
        <f>#REF!</f>
        <v>#REF!</v>
      </c>
      <c r="B111" s="10">
        <f t="shared" si="22"/>
        <v>92</v>
      </c>
      <c r="C111" s="26" t="e">
        <f t="shared" si="15"/>
        <v>#REF!</v>
      </c>
      <c r="D111" s="26" t="e">
        <f t="shared" si="16"/>
        <v>#REF!</v>
      </c>
      <c r="E111" s="27" t="e">
        <f t="shared" si="20"/>
        <v>#REF!</v>
      </c>
      <c r="F111" s="26" t="e">
        <f t="shared" si="17"/>
        <v>#REF!</v>
      </c>
      <c r="G111" s="26" t="e">
        <f t="shared" si="18"/>
        <v>#REF!</v>
      </c>
      <c r="H111" s="27" t="e">
        <f t="shared" si="21"/>
        <v>#REF!</v>
      </c>
      <c r="I111" s="32"/>
      <c r="J111" s="29" t="e">
        <f t="shared" si="19"/>
        <v>#REF!</v>
      </c>
      <c r="K111">
        <f>IF(B111=$G$2,SUM($J$19:J111),0)</f>
        <v>0</v>
      </c>
      <c r="L111">
        <f>IF(B111=$G$2,SUM($J$19:J110),0)</f>
        <v>0</v>
      </c>
    </row>
    <row r="112" spans="1:12" outlineLevel="1">
      <c r="A112" s="24" t="e">
        <f>#REF!</f>
        <v>#REF!</v>
      </c>
      <c r="B112" s="10">
        <f t="shared" si="22"/>
        <v>93</v>
      </c>
      <c r="C112" s="26" t="e">
        <f t="shared" si="15"/>
        <v>#REF!</v>
      </c>
      <c r="D112" s="26" t="e">
        <f t="shared" si="16"/>
        <v>#REF!</v>
      </c>
      <c r="E112" s="27" t="e">
        <f t="shared" si="20"/>
        <v>#REF!</v>
      </c>
      <c r="F112" s="26" t="e">
        <f t="shared" si="17"/>
        <v>#REF!</v>
      </c>
      <c r="G112" s="26" t="e">
        <f t="shared" si="18"/>
        <v>#REF!</v>
      </c>
      <c r="H112" s="27" t="e">
        <f t="shared" si="21"/>
        <v>#REF!</v>
      </c>
      <c r="I112" s="32"/>
      <c r="J112" s="29" t="e">
        <f t="shared" si="19"/>
        <v>#REF!</v>
      </c>
      <c r="K112">
        <f>IF(B112=$G$2,SUM($J$19:J112),0)</f>
        <v>0</v>
      </c>
      <c r="L112">
        <f>IF(B112=$G$2,SUM($J$19:J111),0)</f>
        <v>0</v>
      </c>
    </row>
    <row r="113" spans="1:12" outlineLevel="1">
      <c r="A113" s="24" t="e">
        <f>#REF!</f>
        <v>#REF!</v>
      </c>
      <c r="B113" s="10">
        <f t="shared" si="22"/>
        <v>94</v>
      </c>
      <c r="C113" s="26" t="e">
        <f t="shared" si="15"/>
        <v>#REF!</v>
      </c>
      <c r="D113" s="26" t="e">
        <f t="shared" si="16"/>
        <v>#REF!</v>
      </c>
      <c r="E113" s="27" t="e">
        <f t="shared" si="20"/>
        <v>#REF!</v>
      </c>
      <c r="F113" s="26" t="e">
        <f t="shared" si="17"/>
        <v>#REF!</v>
      </c>
      <c r="G113" s="26" t="e">
        <f t="shared" si="18"/>
        <v>#REF!</v>
      </c>
      <c r="H113" s="27" t="e">
        <f t="shared" si="21"/>
        <v>#REF!</v>
      </c>
      <c r="I113" s="32"/>
      <c r="J113" s="29" t="e">
        <f t="shared" si="19"/>
        <v>#REF!</v>
      </c>
      <c r="K113">
        <f>IF(B113=$G$2,SUM($J$19:J113),0)</f>
        <v>0</v>
      </c>
      <c r="L113">
        <f>IF(B113=$G$2,SUM($J$19:J112),0)</f>
        <v>0</v>
      </c>
    </row>
    <row r="114" spans="1:12" outlineLevel="1">
      <c r="A114" s="24" t="e">
        <f>#REF!</f>
        <v>#REF!</v>
      </c>
      <c r="B114" s="10">
        <f t="shared" si="22"/>
        <v>95</v>
      </c>
      <c r="C114" s="26" t="e">
        <f t="shared" si="15"/>
        <v>#REF!</v>
      </c>
      <c r="D114" s="26" t="e">
        <f t="shared" si="16"/>
        <v>#REF!</v>
      </c>
      <c r="E114" s="27" t="e">
        <f t="shared" si="20"/>
        <v>#REF!</v>
      </c>
      <c r="F114" s="26" t="e">
        <f t="shared" si="17"/>
        <v>#REF!</v>
      </c>
      <c r="G114" s="26" t="e">
        <f t="shared" si="18"/>
        <v>#REF!</v>
      </c>
      <c r="H114" s="27" t="e">
        <f t="shared" si="21"/>
        <v>#REF!</v>
      </c>
      <c r="I114" s="32"/>
      <c r="J114" s="29" t="e">
        <f t="shared" si="19"/>
        <v>#REF!</v>
      </c>
      <c r="K114">
        <f>IF(B114=$G$2,SUM($J$19:J114),0)</f>
        <v>0</v>
      </c>
      <c r="L114">
        <f>IF(B114=$G$2,SUM($J$19:J113),0)</f>
        <v>0</v>
      </c>
    </row>
    <row r="115" spans="1:12" outlineLevel="1">
      <c r="A115" s="24" t="e">
        <f>#REF!</f>
        <v>#REF!</v>
      </c>
      <c r="B115" s="10">
        <f t="shared" si="22"/>
        <v>96</v>
      </c>
      <c r="C115" s="26" t="e">
        <f t="shared" ref="C115:C146" si="23">(IF($I$5=1,0,IF($B115&gt;=$C$5,$G$5,0))*IF($I$5=1,IF($B115&gt;($D$5+($B$19-$G$1)),0,IF(GCD(($D$5+($B$19-$G$1)-$B115),$H$5)=$H$5,1,0)),IF($B115&gt;$D$5,0,IF(GCD(($D$5-$B115),$H$5)=$H$5,1,0))))+(IF($I$6=1,0,IF($B115&gt;=$C$6,$G$6,0))*IF($I$6=1,IF($B115&gt;($D$6+($B$19-$G$1)),0,IF(GCD(($D$6+($B$19-$G$1)-$B115),$H$6)=$H$6,1,0)),IF($B115&gt;$D$6,0,IF(GCD(($D$6-$B115),$H$6)=$H$6,1,0))))+(IF($I$7=1,0,IF($B115&gt;=$C$7,$G$7,0))*IF($I$7=1,IF($B115&gt;($D$7+($B$19-$G$1)),0,IF(GCD(($D$7+($B$19-$G$1)-$B115),$H$7)=$H$7,1,0)),IF($B115&gt;$D$7,0,IF(GCD(($D$7-$B115),$H$7)=$H$7,1,0))))</f>
        <v>#REF!</v>
      </c>
      <c r="D115" s="26" t="e">
        <f t="shared" ref="D115:D146" si="24">(IF($I$8=1,0,IF($B115&gt;=$C$8,$G$8,0))*IF($I$8=1,IF($B115&gt;($D$8+($B$19-$G$1)),0,IF(GCD(($D$8+($B$19-$G$1)-$B115),$H$8)=$H$8,1,0)),IF($B115&gt;$D$8,0,IF(GCD(($D$8-B115),$H$8)=$H$8,1,0))))+(IF($I$9=1,0,IF($B115&gt;=$C$9,$G$9,0))*IF($I$9=1,IF($B115&gt;($D$9+($B$19-$G$1)),0,IF(GCD(($D$9+($B$19-$G$1)-$B115),$H$9)=$H$9,1,0)),IF($B115&gt;$D$9,0,IF(GCD(($D$9-$B115),$H$9)=$H$9,1,0))))+(IF($I$10=1,0,IF($B115&gt;=$C$10,$G$10,0))*IF($I$10=1,IF($B115&gt;($D$10+($B$19-$G$1)),0,IF(GCD(($D$10+($B$19-$G$1)-$B115),$H$10)=$H$10,1,0)),IF($B115&gt;$D$10,0,IF(GCD(($D$10-$B115),$H$10)=$H$10,1,0))))</f>
        <v>#REF!</v>
      </c>
      <c r="E115" s="27" t="e">
        <f t="shared" si="20"/>
        <v>#REF!</v>
      </c>
      <c r="F115" s="26" t="e">
        <f t="shared" ref="F115:F146" si="25">(IF($I$5=1,IF($B115&gt;=($C$5+($B$19-$G$1)),$G$5,0),0)*IF($I$5=1,IF($B115&gt;($D$5+($B$19-$G$1)),0,IF(GCD(($D$5+($B$19-$G$1)-$B115),$H$5)=$H$5,1,0)),IF($B115&gt;$D$5,0,IF(GCD(($D$5-$B115),$H$5)=$H$5,1,0))))+(IF($I$6=1,IF($B115&gt;=($C$6+($B$19-$G$1)),$G$6,0),0)*IF($I$6=1,IF($B115&gt;($D$6+($B$19-$G$1)),0,IF(GCD(($D$6+($B$19-$G$1)-$B115),$H$6)=$H$6,1,0)),IF($B115&gt;$D$6,0,IF(GCD(($D$6-$B115),$H$6)=$H$6,1,0))))+(IF($I$7=1,IF($B115&gt;=($C$7+($B$19-$G$1)),$G$7,0),0)*IF($I$7=1,IF($B115&gt;($D$7+($B$19-$G$1)),0,IF(GCD(($D$7+($B$19-$G$1)-$B115),$H$7)=$H$7,1,0)),IF($B115&gt;$D$7,0,IF(GCD(($D$7-$B115),$H$7)=$H$7,1,0))))</f>
        <v>#REF!</v>
      </c>
      <c r="G115" s="26" t="e">
        <f t="shared" ref="G115:G146" si="26">(IF($I$8=1,IF($B115&gt;=($C$8+($B$19-$G$1)),$G$8,0),0)*IF($I$8=1,IF($B115&gt;($D$8+($B$19-$G$1)),0,IF(GCD(($D$8+($B$19-$G$1)-$B115),$H$8)=$H$8,1,0)),IF($B115&gt;$D$8,0,IF(GCD(($D$8-$B115),$H$8)=$H$8,1,0))))+(IF($I$9=1,IF($B115&gt;=($C$9+($B$19-$G$1)),$G$9,0),0)*IF($I$9=1,IF($B115&gt;($D$9+($B$19-$G$1)),0,IF(GCD(($D$9+($B$19-$G$1)-$B115),$H$9)=$H$9,1,0)),IF($B115&gt;$D$9,0,IF(GCD(($D$9-$B115),$H$9)=$H$9,1,0))))+(IF($I$10=1,IF($B115&gt;=($C$10+($B$19-$G$1)),$G$10,0),0)*IF($I$10=1,IF($B115&gt;($D$10+($B$19-$G$1)),0,IF(GCD(($D$10+($B$19-$G$1)-$B115),$H$10)=$H$10,1,0)),IF($B115&gt;$D$10,0,IF(GCD(($D$10-$B115),$H$10)=$H$10,1,0))))</f>
        <v>#REF!</v>
      </c>
      <c r="H115" s="27" t="e">
        <f t="shared" si="21"/>
        <v>#REF!</v>
      </c>
      <c r="I115" s="32"/>
      <c r="J115" s="29" t="e">
        <f t="shared" si="19"/>
        <v>#REF!</v>
      </c>
      <c r="K115">
        <f>IF(B115=$G$2,SUM($J$19:J115),0)</f>
        <v>0</v>
      </c>
      <c r="L115">
        <f>IF(B115=$G$2,SUM($J$19:J114),0)</f>
        <v>0</v>
      </c>
    </row>
    <row r="116" spans="1:12" outlineLevel="1">
      <c r="A116" s="24" t="e">
        <f>#REF!</f>
        <v>#REF!</v>
      </c>
      <c r="B116" s="10">
        <f t="shared" si="22"/>
        <v>97</v>
      </c>
      <c r="C116" s="26" t="e">
        <f t="shared" si="23"/>
        <v>#REF!</v>
      </c>
      <c r="D116" s="26" t="e">
        <f t="shared" si="24"/>
        <v>#REF!</v>
      </c>
      <c r="E116" s="27" t="e">
        <f t="shared" si="20"/>
        <v>#REF!</v>
      </c>
      <c r="F116" s="26" t="e">
        <f t="shared" si="25"/>
        <v>#REF!</v>
      </c>
      <c r="G116" s="26" t="e">
        <f t="shared" si="26"/>
        <v>#REF!</v>
      </c>
      <c r="H116" s="27" t="e">
        <f t="shared" si="21"/>
        <v>#REF!</v>
      </c>
      <c r="I116" s="32"/>
      <c r="J116" s="29" t="e">
        <f t="shared" si="19"/>
        <v>#REF!</v>
      </c>
      <c r="K116">
        <f>IF(B116=$G$2,SUM($J$19:J116),0)</f>
        <v>0</v>
      </c>
      <c r="L116">
        <f>IF(B116=$G$2,SUM($J$19:J115),0)</f>
        <v>0</v>
      </c>
    </row>
    <row r="117" spans="1:12" outlineLevel="1">
      <c r="A117" s="24" t="e">
        <f>#REF!</f>
        <v>#REF!</v>
      </c>
      <c r="B117" s="10">
        <f t="shared" si="22"/>
        <v>98</v>
      </c>
      <c r="C117" s="26" t="e">
        <f t="shared" si="23"/>
        <v>#REF!</v>
      </c>
      <c r="D117" s="26" t="e">
        <f t="shared" si="24"/>
        <v>#REF!</v>
      </c>
      <c r="E117" s="27" t="e">
        <f t="shared" si="20"/>
        <v>#REF!</v>
      </c>
      <c r="F117" s="26" t="e">
        <f t="shared" si="25"/>
        <v>#REF!</v>
      </c>
      <c r="G117" s="26" t="e">
        <f t="shared" si="26"/>
        <v>#REF!</v>
      </c>
      <c r="H117" s="27" t="e">
        <f t="shared" si="21"/>
        <v>#REF!</v>
      </c>
      <c r="I117" s="32"/>
      <c r="J117" s="29" t="e">
        <f t="shared" si="19"/>
        <v>#REF!</v>
      </c>
      <c r="K117">
        <f>IF(B117=$G$2,SUM($J$19:J117),0)</f>
        <v>0</v>
      </c>
      <c r="L117">
        <f>IF(B117=$G$2,SUM($J$19:J116),0)</f>
        <v>0</v>
      </c>
    </row>
    <row r="118" spans="1:12" outlineLevel="1">
      <c r="A118" s="24" t="e">
        <f>#REF!</f>
        <v>#REF!</v>
      </c>
      <c r="B118" s="10">
        <f t="shared" si="22"/>
        <v>99</v>
      </c>
      <c r="C118" s="26" t="e">
        <f t="shared" si="23"/>
        <v>#REF!</v>
      </c>
      <c r="D118" s="26" t="e">
        <f t="shared" si="24"/>
        <v>#REF!</v>
      </c>
      <c r="E118" s="27" t="e">
        <f t="shared" si="20"/>
        <v>#REF!</v>
      </c>
      <c r="F118" s="26" t="e">
        <f t="shared" si="25"/>
        <v>#REF!</v>
      </c>
      <c r="G118" s="26" t="e">
        <f t="shared" si="26"/>
        <v>#REF!</v>
      </c>
      <c r="H118" s="27" t="e">
        <f t="shared" si="21"/>
        <v>#REF!</v>
      </c>
      <c r="I118" s="32"/>
      <c r="J118" s="29" t="e">
        <f t="shared" si="19"/>
        <v>#REF!</v>
      </c>
      <c r="K118">
        <f>IF(B118=$G$2,SUM($J$19:J118),0)</f>
        <v>0</v>
      </c>
      <c r="L118">
        <f>IF(B118=$G$2,SUM($J$19:J117),0)</f>
        <v>0</v>
      </c>
    </row>
    <row r="119" spans="1:12" outlineLevel="1">
      <c r="A119" s="24" t="e">
        <f>#REF!</f>
        <v>#REF!</v>
      </c>
      <c r="B119" s="10">
        <f t="shared" si="22"/>
        <v>100</v>
      </c>
      <c r="C119" s="26" t="e">
        <f t="shared" si="23"/>
        <v>#REF!</v>
      </c>
      <c r="D119" s="26" t="e">
        <f t="shared" si="24"/>
        <v>#REF!</v>
      </c>
      <c r="E119" s="27" t="e">
        <f t="shared" si="20"/>
        <v>#REF!</v>
      </c>
      <c r="F119" s="26" t="e">
        <f t="shared" si="25"/>
        <v>#REF!</v>
      </c>
      <c r="G119" s="26" t="e">
        <f t="shared" si="26"/>
        <v>#REF!</v>
      </c>
      <c r="H119" s="27" t="e">
        <f t="shared" si="21"/>
        <v>#REF!</v>
      </c>
      <c r="I119" s="32"/>
      <c r="J119" s="29" t="e">
        <f t="shared" si="19"/>
        <v>#REF!</v>
      </c>
      <c r="K119">
        <f>IF(B119=$G$2,SUM($J$19:J119),0)</f>
        <v>0</v>
      </c>
      <c r="L119">
        <f>IF(B119=$G$2,SUM($J$19:J118),0)</f>
        <v>0</v>
      </c>
    </row>
    <row r="120" spans="1:12" outlineLevel="1">
      <c r="A120" s="24" t="e">
        <f>#REF!</f>
        <v>#REF!</v>
      </c>
      <c r="B120" s="10">
        <f t="shared" si="22"/>
        <v>101</v>
      </c>
      <c r="C120" s="26" t="e">
        <f t="shared" si="23"/>
        <v>#REF!</v>
      </c>
      <c r="D120" s="26" t="e">
        <f t="shared" si="24"/>
        <v>#REF!</v>
      </c>
      <c r="E120" s="27" t="e">
        <f t="shared" si="20"/>
        <v>#REF!</v>
      </c>
      <c r="F120" s="26" t="e">
        <f t="shared" si="25"/>
        <v>#REF!</v>
      </c>
      <c r="G120" s="26" t="e">
        <f t="shared" si="26"/>
        <v>#REF!</v>
      </c>
      <c r="H120" s="27" t="e">
        <f t="shared" si="21"/>
        <v>#REF!</v>
      </c>
      <c r="I120" s="32"/>
      <c r="J120" s="29" t="e">
        <f t="shared" si="19"/>
        <v>#REF!</v>
      </c>
      <c r="K120">
        <f>IF(B120=$G$2,SUM($J$19:J120),0)</f>
        <v>0</v>
      </c>
      <c r="L120">
        <f>IF(B120=$G$2,SUM($J$19:J119),0)</f>
        <v>0</v>
      </c>
    </row>
    <row r="121" spans="1:12" outlineLevel="1">
      <c r="A121" s="24" t="e">
        <f>#REF!</f>
        <v>#REF!</v>
      </c>
      <c r="B121" s="10">
        <f t="shared" si="22"/>
        <v>102</v>
      </c>
      <c r="C121" s="26" t="e">
        <f t="shared" si="23"/>
        <v>#REF!</v>
      </c>
      <c r="D121" s="26" t="e">
        <f t="shared" si="24"/>
        <v>#REF!</v>
      </c>
      <c r="E121" s="27" t="e">
        <f t="shared" si="20"/>
        <v>#REF!</v>
      </c>
      <c r="F121" s="26" t="e">
        <f t="shared" si="25"/>
        <v>#REF!</v>
      </c>
      <c r="G121" s="26" t="e">
        <f t="shared" si="26"/>
        <v>#REF!</v>
      </c>
      <c r="H121" s="27" t="e">
        <f t="shared" si="21"/>
        <v>#REF!</v>
      </c>
      <c r="I121" s="32"/>
      <c r="J121" s="29" t="e">
        <f t="shared" si="19"/>
        <v>#REF!</v>
      </c>
      <c r="K121">
        <f>IF(B121=$G$2,SUM($J$19:J121),0)</f>
        <v>0</v>
      </c>
      <c r="L121">
        <f>IF(B121=$G$2,SUM($J$19:J120),0)</f>
        <v>0</v>
      </c>
    </row>
    <row r="122" spans="1:12" outlineLevel="1">
      <c r="A122" s="24" t="e">
        <f>#REF!</f>
        <v>#REF!</v>
      </c>
      <c r="B122" s="10">
        <f t="shared" si="22"/>
        <v>103</v>
      </c>
      <c r="C122" s="26" t="e">
        <f t="shared" si="23"/>
        <v>#REF!</v>
      </c>
      <c r="D122" s="26" t="e">
        <f t="shared" si="24"/>
        <v>#REF!</v>
      </c>
      <c r="E122" s="27" t="e">
        <f t="shared" si="20"/>
        <v>#REF!</v>
      </c>
      <c r="F122" s="26" t="e">
        <f t="shared" si="25"/>
        <v>#REF!</v>
      </c>
      <c r="G122" s="26" t="e">
        <f t="shared" si="26"/>
        <v>#REF!</v>
      </c>
      <c r="H122" s="27" t="e">
        <f t="shared" si="21"/>
        <v>#REF!</v>
      </c>
      <c r="I122" s="32"/>
      <c r="J122" s="29" t="e">
        <f t="shared" si="19"/>
        <v>#REF!</v>
      </c>
      <c r="K122">
        <f>IF(B122=$G$2,SUM($J$19:J122),0)</f>
        <v>0</v>
      </c>
      <c r="L122">
        <f>IF(B122=$G$2,SUM($J$19:J121),0)</f>
        <v>0</v>
      </c>
    </row>
    <row r="123" spans="1:12" outlineLevel="1">
      <c r="A123" s="24" t="e">
        <f>#REF!</f>
        <v>#REF!</v>
      </c>
      <c r="B123" s="10">
        <f t="shared" si="22"/>
        <v>104</v>
      </c>
      <c r="C123" s="26" t="e">
        <f t="shared" si="23"/>
        <v>#REF!</v>
      </c>
      <c r="D123" s="26" t="e">
        <f t="shared" si="24"/>
        <v>#REF!</v>
      </c>
      <c r="E123" s="27" t="e">
        <f t="shared" si="20"/>
        <v>#REF!</v>
      </c>
      <c r="F123" s="26" t="e">
        <f t="shared" si="25"/>
        <v>#REF!</v>
      </c>
      <c r="G123" s="26" t="e">
        <f t="shared" si="26"/>
        <v>#REF!</v>
      </c>
      <c r="H123" s="27" t="e">
        <f t="shared" si="21"/>
        <v>#REF!</v>
      </c>
      <c r="I123" s="32"/>
      <c r="J123" s="29" t="e">
        <f t="shared" si="19"/>
        <v>#REF!</v>
      </c>
      <c r="K123">
        <f>IF(B123=$G$2,SUM($J$19:J123),0)</f>
        <v>0</v>
      </c>
      <c r="L123">
        <f>IF(B123=$G$2,SUM($J$19:J122),0)</f>
        <v>0</v>
      </c>
    </row>
    <row r="124" spans="1:12" outlineLevel="1">
      <c r="A124" s="24" t="e">
        <f>#REF!</f>
        <v>#REF!</v>
      </c>
      <c r="B124" s="10">
        <f t="shared" si="22"/>
        <v>105</v>
      </c>
      <c r="C124" s="26" t="e">
        <f t="shared" si="23"/>
        <v>#REF!</v>
      </c>
      <c r="D124" s="26" t="e">
        <f t="shared" si="24"/>
        <v>#REF!</v>
      </c>
      <c r="E124" s="27" t="e">
        <f t="shared" si="20"/>
        <v>#REF!</v>
      </c>
      <c r="F124" s="26" t="e">
        <f t="shared" si="25"/>
        <v>#REF!</v>
      </c>
      <c r="G124" s="26" t="e">
        <f t="shared" si="26"/>
        <v>#REF!</v>
      </c>
      <c r="H124" s="27" t="e">
        <f t="shared" si="21"/>
        <v>#REF!</v>
      </c>
      <c r="I124" s="32"/>
      <c r="J124" s="29" t="e">
        <f t="shared" si="19"/>
        <v>#REF!</v>
      </c>
      <c r="K124">
        <f>IF(B124=$G$2,SUM($J$19:J124),0)</f>
        <v>0</v>
      </c>
      <c r="L124">
        <f>IF(B124=$G$2,SUM($J$19:J123),0)</f>
        <v>0</v>
      </c>
    </row>
    <row r="125" spans="1:12" outlineLevel="1">
      <c r="A125" s="24" t="e">
        <f>#REF!</f>
        <v>#REF!</v>
      </c>
      <c r="B125" s="10">
        <f t="shared" si="22"/>
        <v>106</v>
      </c>
      <c r="C125" s="26" t="e">
        <f t="shared" si="23"/>
        <v>#REF!</v>
      </c>
      <c r="D125" s="26" t="e">
        <f t="shared" si="24"/>
        <v>#REF!</v>
      </c>
      <c r="E125" s="27" t="e">
        <f t="shared" si="20"/>
        <v>#REF!</v>
      </c>
      <c r="F125" s="26" t="e">
        <f t="shared" si="25"/>
        <v>#REF!</v>
      </c>
      <c r="G125" s="26" t="e">
        <f t="shared" si="26"/>
        <v>#REF!</v>
      </c>
      <c r="H125" s="27" t="e">
        <f t="shared" si="21"/>
        <v>#REF!</v>
      </c>
      <c r="I125" s="32"/>
      <c r="J125" s="29" t="e">
        <f t="shared" si="19"/>
        <v>#REF!</v>
      </c>
      <c r="K125">
        <f>IF(B125=$G$2,SUM($J$19:J125),0)</f>
        <v>0</v>
      </c>
      <c r="L125">
        <f>IF(B125=$G$2,SUM($J$19:J124),0)</f>
        <v>0</v>
      </c>
    </row>
    <row r="126" spans="1:12" outlineLevel="1">
      <c r="A126" s="24" t="e">
        <f>#REF!</f>
        <v>#REF!</v>
      </c>
      <c r="B126" s="10">
        <f t="shared" si="22"/>
        <v>107</v>
      </c>
      <c r="C126" s="26" t="e">
        <f t="shared" si="23"/>
        <v>#REF!</v>
      </c>
      <c r="D126" s="26" t="e">
        <f t="shared" si="24"/>
        <v>#REF!</v>
      </c>
      <c r="E126" s="27" t="e">
        <f t="shared" si="20"/>
        <v>#REF!</v>
      </c>
      <c r="F126" s="26" t="e">
        <f t="shared" si="25"/>
        <v>#REF!</v>
      </c>
      <c r="G126" s="26" t="e">
        <f t="shared" si="26"/>
        <v>#REF!</v>
      </c>
      <c r="H126" s="27" t="e">
        <f t="shared" si="21"/>
        <v>#REF!</v>
      </c>
      <c r="I126" s="32"/>
      <c r="J126" s="29" t="e">
        <f t="shared" si="19"/>
        <v>#REF!</v>
      </c>
      <c r="K126">
        <f>IF(B126=$G$2,SUM($J$19:J126),0)</f>
        <v>0</v>
      </c>
      <c r="L126">
        <f>IF(B126=$G$2,SUM($J$19:J125),0)</f>
        <v>0</v>
      </c>
    </row>
    <row r="127" spans="1:12" outlineLevel="1">
      <c r="A127" s="24" t="e">
        <f>#REF!</f>
        <v>#REF!</v>
      </c>
      <c r="B127" s="10">
        <f t="shared" si="22"/>
        <v>108</v>
      </c>
      <c r="C127" s="26" t="e">
        <f t="shared" si="23"/>
        <v>#REF!</v>
      </c>
      <c r="D127" s="26" t="e">
        <f t="shared" si="24"/>
        <v>#REF!</v>
      </c>
      <c r="E127" s="27" t="e">
        <f t="shared" si="20"/>
        <v>#REF!</v>
      </c>
      <c r="F127" s="26" t="e">
        <f t="shared" si="25"/>
        <v>#REF!</v>
      </c>
      <c r="G127" s="26" t="e">
        <f t="shared" si="26"/>
        <v>#REF!</v>
      </c>
      <c r="H127" s="27" t="e">
        <f t="shared" si="21"/>
        <v>#REF!</v>
      </c>
      <c r="I127" s="32"/>
      <c r="J127" s="29" t="e">
        <f t="shared" si="19"/>
        <v>#REF!</v>
      </c>
      <c r="K127">
        <f>IF(B127=$G$2,SUM($J$19:J127),0)</f>
        <v>0</v>
      </c>
      <c r="L127">
        <f>IF(B127=$G$2,SUM($J$19:J126),0)</f>
        <v>0</v>
      </c>
    </row>
    <row r="128" spans="1:12" outlineLevel="1">
      <c r="A128" s="24" t="e">
        <f>#REF!</f>
        <v>#REF!</v>
      </c>
      <c r="B128" s="10">
        <f t="shared" si="22"/>
        <v>109</v>
      </c>
      <c r="C128" s="26" t="e">
        <f t="shared" si="23"/>
        <v>#REF!</v>
      </c>
      <c r="D128" s="26" t="e">
        <f t="shared" si="24"/>
        <v>#REF!</v>
      </c>
      <c r="E128" s="27" t="e">
        <f t="shared" si="20"/>
        <v>#REF!</v>
      </c>
      <c r="F128" s="26" t="e">
        <f t="shared" si="25"/>
        <v>#REF!</v>
      </c>
      <c r="G128" s="26" t="e">
        <f t="shared" si="26"/>
        <v>#REF!</v>
      </c>
      <c r="H128" s="27" t="e">
        <f t="shared" si="21"/>
        <v>#REF!</v>
      </c>
      <c r="I128" s="32"/>
      <c r="J128" s="29" t="e">
        <f t="shared" si="19"/>
        <v>#REF!</v>
      </c>
      <c r="K128">
        <f>IF(B128=$G$2,SUM($J$19:J128),0)</f>
        <v>0</v>
      </c>
      <c r="L128">
        <f>IF(B128=$G$2,SUM($J$19:J127),0)</f>
        <v>0</v>
      </c>
    </row>
    <row r="129" spans="1:12" outlineLevel="1">
      <c r="A129" s="24" t="e">
        <f>#REF!</f>
        <v>#REF!</v>
      </c>
      <c r="B129" s="10">
        <f t="shared" si="22"/>
        <v>110</v>
      </c>
      <c r="C129" s="26" t="e">
        <f t="shared" si="23"/>
        <v>#REF!</v>
      </c>
      <c r="D129" s="26" t="e">
        <f t="shared" si="24"/>
        <v>#REF!</v>
      </c>
      <c r="E129" s="27" t="e">
        <f t="shared" si="20"/>
        <v>#REF!</v>
      </c>
      <c r="F129" s="26" t="e">
        <f t="shared" si="25"/>
        <v>#REF!</v>
      </c>
      <c r="G129" s="26" t="e">
        <f t="shared" si="26"/>
        <v>#REF!</v>
      </c>
      <c r="H129" s="27" t="e">
        <f t="shared" si="21"/>
        <v>#REF!</v>
      </c>
      <c r="I129" s="32"/>
      <c r="J129" s="29" t="e">
        <f t="shared" si="19"/>
        <v>#REF!</v>
      </c>
      <c r="K129">
        <f>IF(B129=$G$2,SUM($J$19:J129),0)</f>
        <v>0</v>
      </c>
      <c r="L129">
        <f>IF(B129=$G$2,SUM($J$19:J128),0)</f>
        <v>0</v>
      </c>
    </row>
    <row r="130" spans="1:12" outlineLevel="1">
      <c r="A130" s="24" t="e">
        <f>#REF!</f>
        <v>#REF!</v>
      </c>
      <c r="B130" s="10">
        <f t="shared" si="22"/>
        <v>111</v>
      </c>
      <c r="C130" s="26" t="e">
        <f t="shared" si="23"/>
        <v>#REF!</v>
      </c>
      <c r="D130" s="26" t="e">
        <f t="shared" si="24"/>
        <v>#REF!</v>
      </c>
      <c r="E130" s="27" t="e">
        <f t="shared" si="20"/>
        <v>#REF!</v>
      </c>
      <c r="F130" s="26" t="e">
        <f t="shared" si="25"/>
        <v>#REF!</v>
      </c>
      <c r="G130" s="26" t="e">
        <f t="shared" si="26"/>
        <v>#REF!</v>
      </c>
      <c r="H130" s="27" t="e">
        <f t="shared" si="21"/>
        <v>#REF!</v>
      </c>
      <c r="I130" s="32"/>
      <c r="J130" s="29" t="e">
        <f t="shared" si="19"/>
        <v>#REF!</v>
      </c>
      <c r="K130">
        <f>IF(B130=$G$2,SUM($J$19:J130),0)</f>
        <v>0</v>
      </c>
      <c r="L130">
        <f>IF(B130=$G$2,SUM($J$19:J129),0)</f>
        <v>0</v>
      </c>
    </row>
    <row r="131" spans="1:12" outlineLevel="1">
      <c r="A131" s="24" t="e">
        <f>#REF!</f>
        <v>#REF!</v>
      </c>
      <c r="B131" s="10">
        <f t="shared" si="22"/>
        <v>112</v>
      </c>
      <c r="C131" s="26" t="e">
        <f t="shared" si="23"/>
        <v>#REF!</v>
      </c>
      <c r="D131" s="26" t="e">
        <f t="shared" si="24"/>
        <v>#REF!</v>
      </c>
      <c r="E131" s="27" t="e">
        <f t="shared" si="20"/>
        <v>#REF!</v>
      </c>
      <c r="F131" s="26" t="e">
        <f t="shared" si="25"/>
        <v>#REF!</v>
      </c>
      <c r="G131" s="26" t="e">
        <f t="shared" si="26"/>
        <v>#REF!</v>
      </c>
      <c r="H131" s="27" t="e">
        <f t="shared" si="21"/>
        <v>#REF!</v>
      </c>
      <c r="I131" s="32"/>
      <c r="J131" s="29" t="e">
        <f t="shared" si="19"/>
        <v>#REF!</v>
      </c>
      <c r="K131">
        <f>IF(B131=$G$2,SUM($J$19:J131),0)</f>
        <v>0</v>
      </c>
      <c r="L131">
        <f>IF(B131=$G$2,SUM($J$19:J130),0)</f>
        <v>0</v>
      </c>
    </row>
    <row r="132" spans="1:12" outlineLevel="1">
      <c r="A132" s="24" t="e">
        <f>#REF!</f>
        <v>#REF!</v>
      </c>
      <c r="B132" s="10">
        <f t="shared" si="22"/>
        <v>113</v>
      </c>
      <c r="C132" s="26" t="e">
        <f t="shared" si="23"/>
        <v>#REF!</v>
      </c>
      <c r="D132" s="26" t="e">
        <f t="shared" si="24"/>
        <v>#REF!</v>
      </c>
      <c r="E132" s="27" t="e">
        <f t="shared" si="20"/>
        <v>#REF!</v>
      </c>
      <c r="F132" s="26" t="e">
        <f t="shared" si="25"/>
        <v>#REF!</v>
      </c>
      <c r="G132" s="26" t="e">
        <f t="shared" si="26"/>
        <v>#REF!</v>
      </c>
      <c r="H132" s="27" t="e">
        <f t="shared" si="21"/>
        <v>#REF!</v>
      </c>
      <c r="I132" s="32"/>
      <c r="J132" s="29" t="e">
        <f t="shared" si="19"/>
        <v>#REF!</v>
      </c>
      <c r="K132">
        <f>IF(B132=$G$2,SUM($J$19:J132),0)</f>
        <v>0</v>
      </c>
      <c r="L132">
        <f>IF(B132=$G$2,SUM($J$19:J131),0)</f>
        <v>0</v>
      </c>
    </row>
    <row r="133" spans="1:12" outlineLevel="1">
      <c r="A133" s="24" t="e">
        <f>#REF!</f>
        <v>#REF!</v>
      </c>
      <c r="B133" s="10">
        <f t="shared" si="22"/>
        <v>114</v>
      </c>
      <c r="C133" s="26" t="e">
        <f t="shared" si="23"/>
        <v>#REF!</v>
      </c>
      <c r="D133" s="26" t="e">
        <f t="shared" si="24"/>
        <v>#REF!</v>
      </c>
      <c r="E133" s="27" t="e">
        <f t="shared" si="20"/>
        <v>#REF!</v>
      </c>
      <c r="F133" s="26" t="e">
        <f t="shared" si="25"/>
        <v>#REF!</v>
      </c>
      <c r="G133" s="26" t="e">
        <f t="shared" si="26"/>
        <v>#REF!</v>
      </c>
      <c r="H133" s="27" t="e">
        <f t="shared" si="21"/>
        <v>#REF!</v>
      </c>
      <c r="I133" s="32"/>
      <c r="J133" s="29" t="e">
        <f t="shared" si="19"/>
        <v>#REF!</v>
      </c>
      <c r="K133">
        <f>IF(B133=$G$2,SUM($J$19:J133),0)</f>
        <v>0</v>
      </c>
      <c r="L133">
        <f>IF(B133=$G$2,SUM($J$19:J132),0)</f>
        <v>0</v>
      </c>
    </row>
    <row r="134" spans="1:12" outlineLevel="1">
      <c r="A134" s="24" t="e">
        <f>#REF!</f>
        <v>#REF!</v>
      </c>
      <c r="B134" s="10">
        <f t="shared" si="22"/>
        <v>115</v>
      </c>
      <c r="C134" s="26" t="e">
        <f t="shared" si="23"/>
        <v>#REF!</v>
      </c>
      <c r="D134" s="26" t="e">
        <f t="shared" si="24"/>
        <v>#REF!</v>
      </c>
      <c r="E134" s="27" t="e">
        <f t="shared" si="20"/>
        <v>#REF!</v>
      </c>
      <c r="F134" s="26" t="e">
        <f t="shared" si="25"/>
        <v>#REF!</v>
      </c>
      <c r="G134" s="26" t="e">
        <f t="shared" si="26"/>
        <v>#REF!</v>
      </c>
      <c r="H134" s="27" t="e">
        <f t="shared" si="21"/>
        <v>#REF!</v>
      </c>
      <c r="I134" s="32"/>
      <c r="J134" s="29" t="e">
        <f t="shared" si="19"/>
        <v>#REF!</v>
      </c>
      <c r="K134">
        <f>IF(B134=$G$2,SUM($J$19:J134),0)</f>
        <v>0</v>
      </c>
      <c r="L134">
        <f>IF(B134=$G$2,SUM($J$19:J133),0)</f>
        <v>0</v>
      </c>
    </row>
    <row r="135" spans="1:12" outlineLevel="1">
      <c r="A135" s="24" t="e">
        <f>#REF!</f>
        <v>#REF!</v>
      </c>
      <c r="B135" s="10">
        <f t="shared" si="22"/>
        <v>116</v>
      </c>
      <c r="C135" s="26" t="e">
        <f t="shared" si="23"/>
        <v>#REF!</v>
      </c>
      <c r="D135" s="26" t="e">
        <f t="shared" si="24"/>
        <v>#REF!</v>
      </c>
      <c r="E135" s="27" t="e">
        <f t="shared" si="20"/>
        <v>#REF!</v>
      </c>
      <c r="F135" s="26" t="e">
        <f t="shared" si="25"/>
        <v>#REF!</v>
      </c>
      <c r="G135" s="26" t="e">
        <f t="shared" si="26"/>
        <v>#REF!</v>
      </c>
      <c r="H135" s="27" t="e">
        <f t="shared" si="21"/>
        <v>#REF!</v>
      </c>
      <c r="I135" s="32"/>
      <c r="J135" s="29" t="e">
        <f t="shared" si="19"/>
        <v>#REF!</v>
      </c>
      <c r="K135">
        <f>IF(B135=$G$2,SUM($J$19:J135),0)</f>
        <v>0</v>
      </c>
      <c r="L135">
        <f>IF(B135=$G$2,SUM($J$19:J134),0)</f>
        <v>0</v>
      </c>
    </row>
    <row r="136" spans="1:12" outlineLevel="1">
      <c r="A136" s="24" t="e">
        <f>#REF!</f>
        <v>#REF!</v>
      </c>
      <c r="B136" s="10">
        <f t="shared" si="22"/>
        <v>117</v>
      </c>
      <c r="C136" s="26" t="e">
        <f t="shared" si="23"/>
        <v>#REF!</v>
      </c>
      <c r="D136" s="26" t="e">
        <f t="shared" si="24"/>
        <v>#REF!</v>
      </c>
      <c r="E136" s="27" t="e">
        <f t="shared" si="20"/>
        <v>#REF!</v>
      </c>
      <c r="F136" s="26" t="e">
        <f t="shared" si="25"/>
        <v>#REF!</v>
      </c>
      <c r="G136" s="26" t="e">
        <f t="shared" si="26"/>
        <v>#REF!</v>
      </c>
      <c r="H136" s="27" t="e">
        <f t="shared" si="21"/>
        <v>#REF!</v>
      </c>
      <c r="I136" s="32"/>
      <c r="J136" s="29" t="e">
        <f t="shared" si="19"/>
        <v>#REF!</v>
      </c>
      <c r="K136">
        <f>IF(B136=$G$2,SUM($J$19:J136),0)</f>
        <v>0</v>
      </c>
      <c r="L136">
        <f>IF(B136=$G$2,SUM($J$19:J135),0)</f>
        <v>0</v>
      </c>
    </row>
    <row r="137" spans="1:12" outlineLevel="1">
      <c r="A137" s="24" t="e">
        <f>#REF!</f>
        <v>#REF!</v>
      </c>
      <c r="B137" s="10">
        <f t="shared" si="22"/>
        <v>118</v>
      </c>
      <c r="C137" s="26" t="e">
        <f t="shared" si="23"/>
        <v>#REF!</v>
      </c>
      <c r="D137" s="26" t="e">
        <f t="shared" si="24"/>
        <v>#REF!</v>
      </c>
      <c r="E137" s="27" t="e">
        <f t="shared" si="20"/>
        <v>#REF!</v>
      </c>
      <c r="F137" s="26" t="e">
        <f t="shared" si="25"/>
        <v>#REF!</v>
      </c>
      <c r="G137" s="26" t="e">
        <f t="shared" si="26"/>
        <v>#REF!</v>
      </c>
      <c r="H137" s="27" t="e">
        <f t="shared" si="21"/>
        <v>#REF!</v>
      </c>
      <c r="I137" s="32"/>
      <c r="J137" s="29" t="e">
        <f t="shared" si="19"/>
        <v>#REF!</v>
      </c>
      <c r="K137">
        <f>IF(B137=$G$2,SUM($J$19:J137),0)</f>
        <v>0</v>
      </c>
      <c r="L137">
        <f>IF(B137=$G$2,SUM($J$19:J136),0)</f>
        <v>0</v>
      </c>
    </row>
    <row r="138" spans="1:12" outlineLevel="1">
      <c r="A138" s="24" t="e">
        <f>#REF!</f>
        <v>#REF!</v>
      </c>
      <c r="B138" s="10">
        <f t="shared" si="22"/>
        <v>119</v>
      </c>
      <c r="C138" s="26" t="e">
        <f t="shared" si="23"/>
        <v>#REF!</v>
      </c>
      <c r="D138" s="26" t="e">
        <f t="shared" si="24"/>
        <v>#REF!</v>
      </c>
      <c r="E138" s="27" t="e">
        <f t="shared" si="20"/>
        <v>#REF!</v>
      </c>
      <c r="F138" s="26" t="e">
        <f t="shared" si="25"/>
        <v>#REF!</v>
      </c>
      <c r="G138" s="26" t="e">
        <f t="shared" si="26"/>
        <v>#REF!</v>
      </c>
      <c r="H138" s="27" t="e">
        <f t="shared" si="21"/>
        <v>#REF!</v>
      </c>
      <c r="I138" s="32"/>
      <c r="J138" s="29" t="e">
        <f t="shared" si="19"/>
        <v>#REF!</v>
      </c>
      <c r="K138">
        <f>IF(B138=$G$2,SUM($J$19:J138),0)</f>
        <v>0</v>
      </c>
      <c r="L138">
        <f>IF(B138=$G$2,SUM($J$19:J137),0)</f>
        <v>0</v>
      </c>
    </row>
    <row r="139" spans="1:12" outlineLevel="1">
      <c r="A139" s="24" t="e">
        <f>#REF!</f>
        <v>#REF!</v>
      </c>
      <c r="B139" s="10">
        <f t="shared" si="22"/>
        <v>120</v>
      </c>
      <c r="C139" s="26" t="e">
        <f t="shared" si="23"/>
        <v>#REF!</v>
      </c>
      <c r="D139" s="26" t="e">
        <f t="shared" si="24"/>
        <v>#REF!</v>
      </c>
      <c r="E139" s="27" t="e">
        <f t="shared" si="20"/>
        <v>#REF!</v>
      </c>
      <c r="F139" s="26" t="e">
        <f t="shared" si="25"/>
        <v>#REF!</v>
      </c>
      <c r="G139" s="26" t="e">
        <f t="shared" si="26"/>
        <v>#REF!</v>
      </c>
      <c r="H139" s="27" t="e">
        <f t="shared" si="21"/>
        <v>#REF!</v>
      </c>
      <c r="I139" s="32"/>
      <c r="J139" s="29" t="e">
        <f t="shared" si="19"/>
        <v>#REF!</v>
      </c>
      <c r="K139">
        <f>IF(B139=$G$2,SUM($J$19:J139),0)</f>
        <v>0</v>
      </c>
      <c r="L139">
        <f>IF(B139=$G$2,SUM($J$19:J138),0)</f>
        <v>0</v>
      </c>
    </row>
    <row r="140" spans="1:12" outlineLevel="1">
      <c r="A140" s="24" t="e">
        <f>#REF!</f>
        <v>#REF!</v>
      </c>
      <c r="B140" s="10">
        <f t="shared" si="22"/>
        <v>121</v>
      </c>
      <c r="C140" s="26" t="e">
        <f t="shared" si="23"/>
        <v>#REF!</v>
      </c>
      <c r="D140" s="26" t="e">
        <f t="shared" si="24"/>
        <v>#REF!</v>
      </c>
      <c r="E140" s="27" t="e">
        <f t="shared" si="20"/>
        <v>#REF!</v>
      </c>
      <c r="F140" s="26" t="e">
        <f t="shared" si="25"/>
        <v>#REF!</v>
      </c>
      <c r="G140" s="26" t="e">
        <f t="shared" si="26"/>
        <v>#REF!</v>
      </c>
      <c r="H140" s="27" t="e">
        <f t="shared" si="21"/>
        <v>#REF!</v>
      </c>
      <c r="I140" s="32"/>
      <c r="J140" s="29" t="e">
        <f t="shared" si="19"/>
        <v>#REF!</v>
      </c>
      <c r="K140">
        <f>IF(B140=$G$2,SUM($J$19:J140),0)</f>
        <v>0</v>
      </c>
      <c r="L140">
        <f>IF(B140=$G$2,SUM($J$19:J139),0)</f>
        <v>0</v>
      </c>
    </row>
    <row r="141" spans="1:12" outlineLevel="1">
      <c r="A141" s="24" t="e">
        <f>#REF!</f>
        <v>#REF!</v>
      </c>
      <c r="B141" s="10">
        <f t="shared" si="22"/>
        <v>122</v>
      </c>
      <c r="C141" s="26" t="e">
        <f t="shared" si="23"/>
        <v>#REF!</v>
      </c>
      <c r="D141" s="26" t="e">
        <f t="shared" si="24"/>
        <v>#REF!</v>
      </c>
      <c r="E141" s="27" t="e">
        <f t="shared" si="20"/>
        <v>#REF!</v>
      </c>
      <c r="F141" s="26" t="e">
        <f t="shared" si="25"/>
        <v>#REF!</v>
      </c>
      <c r="G141" s="26" t="e">
        <f t="shared" si="26"/>
        <v>#REF!</v>
      </c>
      <c r="H141" s="27" t="e">
        <f t="shared" si="21"/>
        <v>#REF!</v>
      </c>
      <c r="I141" s="32"/>
      <c r="J141" s="29" t="e">
        <f t="shared" si="19"/>
        <v>#REF!</v>
      </c>
      <c r="K141">
        <f>IF(B141=$G$2,SUM($J$19:J141),0)</f>
        <v>0</v>
      </c>
      <c r="L141">
        <f>IF(B141=$G$2,SUM($J$19:J140),0)</f>
        <v>0</v>
      </c>
    </row>
    <row r="142" spans="1:12" outlineLevel="1">
      <c r="A142" s="24" t="e">
        <f>#REF!</f>
        <v>#REF!</v>
      </c>
      <c r="B142" s="10">
        <f t="shared" si="22"/>
        <v>123</v>
      </c>
      <c r="C142" s="26" t="e">
        <f t="shared" si="23"/>
        <v>#REF!</v>
      </c>
      <c r="D142" s="26" t="e">
        <f t="shared" si="24"/>
        <v>#REF!</v>
      </c>
      <c r="E142" s="27" t="e">
        <f t="shared" si="20"/>
        <v>#REF!</v>
      </c>
      <c r="F142" s="26" t="e">
        <f t="shared" si="25"/>
        <v>#REF!</v>
      </c>
      <c r="G142" s="26" t="e">
        <f t="shared" si="26"/>
        <v>#REF!</v>
      </c>
      <c r="H142" s="27" t="e">
        <f t="shared" si="21"/>
        <v>#REF!</v>
      </c>
      <c r="I142" s="32"/>
      <c r="J142" s="29" t="e">
        <f t="shared" si="19"/>
        <v>#REF!</v>
      </c>
      <c r="K142">
        <f>IF(B142=$G$2,SUM($J$19:J142),0)</f>
        <v>0</v>
      </c>
      <c r="L142">
        <f>IF(B142=$G$2,SUM($J$19:J141),0)</f>
        <v>0</v>
      </c>
    </row>
    <row r="143" spans="1:12" outlineLevel="1">
      <c r="A143" s="24" t="e">
        <f>#REF!</f>
        <v>#REF!</v>
      </c>
      <c r="B143" s="10">
        <f t="shared" si="22"/>
        <v>124</v>
      </c>
      <c r="C143" s="26" t="e">
        <f t="shared" si="23"/>
        <v>#REF!</v>
      </c>
      <c r="D143" s="26" t="e">
        <f t="shared" si="24"/>
        <v>#REF!</v>
      </c>
      <c r="E143" s="27" t="e">
        <f t="shared" si="20"/>
        <v>#REF!</v>
      </c>
      <c r="F143" s="26" t="e">
        <f t="shared" si="25"/>
        <v>#REF!</v>
      </c>
      <c r="G143" s="26" t="e">
        <f t="shared" si="26"/>
        <v>#REF!</v>
      </c>
      <c r="H143" s="27" t="e">
        <f t="shared" si="21"/>
        <v>#REF!</v>
      </c>
      <c r="I143" s="32"/>
      <c r="J143" s="29" t="e">
        <f t="shared" si="19"/>
        <v>#REF!</v>
      </c>
      <c r="K143">
        <f>IF(B143=$G$2,SUM($J$19:J143),0)</f>
        <v>0</v>
      </c>
      <c r="L143">
        <f>IF(B143=$G$2,SUM($J$19:J142),0)</f>
        <v>0</v>
      </c>
    </row>
    <row r="144" spans="1:12" outlineLevel="1">
      <c r="A144" s="24" t="e">
        <f>#REF!</f>
        <v>#REF!</v>
      </c>
      <c r="B144" s="10">
        <f t="shared" si="22"/>
        <v>125</v>
      </c>
      <c r="C144" s="26" t="e">
        <f t="shared" si="23"/>
        <v>#REF!</v>
      </c>
      <c r="D144" s="26" t="e">
        <f t="shared" si="24"/>
        <v>#REF!</v>
      </c>
      <c r="E144" s="27" t="e">
        <f t="shared" si="20"/>
        <v>#REF!</v>
      </c>
      <c r="F144" s="26" t="e">
        <f t="shared" si="25"/>
        <v>#REF!</v>
      </c>
      <c r="G144" s="26" t="e">
        <f t="shared" si="26"/>
        <v>#REF!</v>
      </c>
      <c r="H144" s="27" t="e">
        <f t="shared" si="21"/>
        <v>#REF!</v>
      </c>
      <c r="I144" s="32"/>
      <c r="J144" s="29" t="e">
        <f t="shared" si="19"/>
        <v>#REF!</v>
      </c>
      <c r="K144">
        <f>IF(B144=$G$2,SUM($J$19:J144),0)</f>
        <v>0</v>
      </c>
      <c r="L144">
        <f>IF(B144=$G$2,SUM($J$19:J143),0)</f>
        <v>0</v>
      </c>
    </row>
    <row r="145" spans="1:12" outlineLevel="1">
      <c r="A145" s="24" t="e">
        <f>#REF!</f>
        <v>#REF!</v>
      </c>
      <c r="B145" s="10">
        <f t="shared" si="22"/>
        <v>126</v>
      </c>
      <c r="C145" s="26" t="e">
        <f t="shared" si="23"/>
        <v>#REF!</v>
      </c>
      <c r="D145" s="26" t="e">
        <f t="shared" si="24"/>
        <v>#REF!</v>
      </c>
      <c r="E145" s="27" t="e">
        <f t="shared" si="20"/>
        <v>#REF!</v>
      </c>
      <c r="F145" s="26" t="e">
        <f t="shared" si="25"/>
        <v>#REF!</v>
      </c>
      <c r="G145" s="26" t="e">
        <f t="shared" si="26"/>
        <v>#REF!</v>
      </c>
      <c r="H145" s="27" t="e">
        <f t="shared" si="21"/>
        <v>#REF!</v>
      </c>
      <c r="I145" s="32"/>
      <c r="J145" s="29" t="e">
        <f t="shared" si="19"/>
        <v>#REF!</v>
      </c>
      <c r="K145">
        <f>IF(B145=$G$2,SUM($J$19:J145),0)</f>
        <v>0</v>
      </c>
      <c r="L145">
        <f>IF(B145=$G$2,SUM($J$19:J144),0)</f>
        <v>0</v>
      </c>
    </row>
    <row r="146" spans="1:12" outlineLevel="1">
      <c r="A146" s="24" t="e">
        <f>#REF!</f>
        <v>#REF!</v>
      </c>
      <c r="B146" s="10">
        <f t="shared" si="22"/>
        <v>127</v>
      </c>
      <c r="C146" s="26" t="e">
        <f t="shared" si="23"/>
        <v>#REF!</v>
      </c>
      <c r="D146" s="26" t="e">
        <f t="shared" si="24"/>
        <v>#REF!</v>
      </c>
      <c r="E146" s="27" t="e">
        <f t="shared" si="20"/>
        <v>#REF!</v>
      </c>
      <c r="F146" s="26" t="e">
        <f t="shared" si="25"/>
        <v>#REF!</v>
      </c>
      <c r="G146" s="26" t="e">
        <f t="shared" si="26"/>
        <v>#REF!</v>
      </c>
      <c r="H146" s="27" t="e">
        <f t="shared" si="21"/>
        <v>#REF!</v>
      </c>
      <c r="I146" s="32"/>
      <c r="J146" s="29" t="e">
        <f t="shared" si="19"/>
        <v>#REF!</v>
      </c>
      <c r="K146">
        <f>IF(B146=$G$2,SUM($J$19:J146),0)</f>
        <v>0</v>
      </c>
      <c r="L146">
        <f>IF(B146=$G$2,SUM($J$19:J145),0)</f>
        <v>0</v>
      </c>
    </row>
    <row r="147" spans="1:12" outlineLevel="1">
      <c r="A147" s="24" t="e">
        <f>#REF!</f>
        <v>#REF!</v>
      </c>
      <c r="B147" s="10">
        <f t="shared" si="22"/>
        <v>128</v>
      </c>
      <c r="C147" s="26" t="e">
        <f t="shared" ref="C147:C178" si="27">(IF($I$5=1,0,IF($B147&gt;=$C$5,$G$5,0))*IF($I$5=1,IF($B147&gt;($D$5+($B$19-$G$1)),0,IF(GCD(($D$5+($B$19-$G$1)-$B147),$H$5)=$H$5,1,0)),IF($B147&gt;$D$5,0,IF(GCD(($D$5-$B147),$H$5)=$H$5,1,0))))+(IF($I$6=1,0,IF($B147&gt;=$C$6,$G$6,0))*IF($I$6=1,IF($B147&gt;($D$6+($B$19-$G$1)),0,IF(GCD(($D$6+($B$19-$G$1)-$B147),$H$6)=$H$6,1,0)),IF($B147&gt;$D$6,0,IF(GCD(($D$6-$B147),$H$6)=$H$6,1,0))))+(IF($I$7=1,0,IF($B147&gt;=$C$7,$G$7,0))*IF($I$7=1,IF($B147&gt;($D$7+($B$19-$G$1)),0,IF(GCD(($D$7+($B$19-$G$1)-$B147),$H$7)=$H$7,1,0)),IF($B147&gt;$D$7,0,IF(GCD(($D$7-$B147),$H$7)=$H$7,1,0))))</f>
        <v>#REF!</v>
      </c>
      <c r="D147" s="26" t="e">
        <f t="shared" ref="D147:D178" si="28">(IF($I$8=1,0,IF($B147&gt;=$C$8,$G$8,0))*IF($I$8=1,IF($B147&gt;($D$8+($B$19-$G$1)),0,IF(GCD(($D$8+($B$19-$G$1)-$B147),$H$8)=$H$8,1,0)),IF($B147&gt;$D$8,0,IF(GCD(($D$8-B147),$H$8)=$H$8,1,0))))+(IF($I$9=1,0,IF($B147&gt;=$C$9,$G$9,0))*IF($I$9=1,IF($B147&gt;($D$9+($B$19-$G$1)),0,IF(GCD(($D$9+($B$19-$G$1)-$B147),$H$9)=$H$9,1,0)),IF($B147&gt;$D$9,0,IF(GCD(($D$9-$B147),$H$9)=$H$9,1,0))))+(IF($I$10=1,0,IF($B147&gt;=$C$10,$G$10,0))*IF($I$10=1,IF($B147&gt;($D$10+($B$19-$G$1)),0,IF(GCD(($D$10+($B$19-$G$1)-$B147),$H$10)=$H$10,1,0)),IF($B147&gt;$D$10,0,IF(GCD(($D$10-$B147),$H$10)=$H$10,1,0))))</f>
        <v>#REF!</v>
      </c>
      <c r="E147" s="27" t="e">
        <f t="shared" si="20"/>
        <v>#REF!</v>
      </c>
      <c r="F147" s="26" t="e">
        <f t="shared" ref="F147:F178" si="29">(IF($I$5=1,IF($B147&gt;=($C$5+($B$19-$G$1)),$G$5,0),0)*IF($I$5=1,IF($B147&gt;($D$5+($B$19-$G$1)),0,IF(GCD(($D$5+($B$19-$G$1)-$B147),$H$5)=$H$5,1,0)),IF($B147&gt;$D$5,0,IF(GCD(($D$5-$B147),$H$5)=$H$5,1,0))))+(IF($I$6=1,IF($B147&gt;=($C$6+($B$19-$G$1)),$G$6,0),0)*IF($I$6=1,IF($B147&gt;($D$6+($B$19-$G$1)),0,IF(GCD(($D$6+($B$19-$G$1)-$B147),$H$6)=$H$6,1,0)),IF($B147&gt;$D$6,0,IF(GCD(($D$6-$B147),$H$6)=$H$6,1,0))))+(IF($I$7=1,IF($B147&gt;=($C$7+($B$19-$G$1)),$G$7,0),0)*IF($I$7=1,IF($B147&gt;($D$7+($B$19-$G$1)),0,IF(GCD(($D$7+($B$19-$G$1)-$B147),$H$7)=$H$7,1,0)),IF($B147&gt;$D$7,0,IF(GCD(($D$7-$B147),$H$7)=$H$7,1,0))))</f>
        <v>#REF!</v>
      </c>
      <c r="G147" s="26" t="e">
        <f t="shared" ref="G147:G178" si="30">(IF($I$8=1,IF($B147&gt;=($C$8+($B$19-$G$1)),$G$8,0),0)*IF($I$8=1,IF($B147&gt;($D$8+($B$19-$G$1)),0,IF(GCD(($D$8+($B$19-$G$1)-$B147),$H$8)=$H$8,1,0)),IF($B147&gt;$D$8,0,IF(GCD(($D$8-$B147),$H$8)=$H$8,1,0))))+(IF($I$9=1,IF($B147&gt;=($C$9+($B$19-$G$1)),$G$9,0),0)*IF($I$9=1,IF($B147&gt;($D$9+($B$19-$G$1)),0,IF(GCD(($D$9+($B$19-$G$1)-$B147),$H$9)=$H$9,1,0)),IF($B147&gt;$D$9,0,IF(GCD(($D$9-$B147),$H$9)=$H$9,1,0))))+(IF($I$10=1,IF($B147&gt;=($C$10+($B$19-$G$1)),$G$10,0),0)*IF($I$10=1,IF($B147&gt;($D$10+($B$19-$G$1)),0,IF(GCD(($D$10+($B$19-$G$1)-$B147),$H$10)=$H$10,1,0)),IF($B147&gt;$D$10,0,IF(GCD(($D$10-$B147),$H$10)=$H$10,1,0))))</f>
        <v>#REF!</v>
      </c>
      <c r="H147" s="27" t="e">
        <f t="shared" si="21"/>
        <v>#REF!</v>
      </c>
      <c r="I147" s="32"/>
      <c r="J147" s="29" t="e">
        <f t="shared" ref="J147:J198" si="31">IF($B147&gt;$G$2,($H147*J$14+$E147*J$14)*J$13,J$14*$H147+$E147*J$14)</f>
        <v>#REF!</v>
      </c>
      <c r="K147">
        <f>IF(B147=$G$2,SUM($J$19:J147),0)</f>
        <v>0</v>
      </c>
      <c r="L147">
        <f>IF(B147=$G$2,SUM($J$19:J146),0)</f>
        <v>0</v>
      </c>
    </row>
    <row r="148" spans="1:12" outlineLevel="1">
      <c r="A148" s="24" t="e">
        <f>#REF!</f>
        <v>#REF!</v>
      </c>
      <c r="B148" s="10">
        <f t="shared" si="22"/>
        <v>129</v>
      </c>
      <c r="C148" s="26" t="e">
        <f t="shared" si="27"/>
        <v>#REF!</v>
      </c>
      <c r="D148" s="26" t="e">
        <f t="shared" si="28"/>
        <v>#REF!</v>
      </c>
      <c r="E148" s="27" t="e">
        <f t="shared" ref="E148:E198" si="32">C148+D148</f>
        <v>#REF!</v>
      </c>
      <c r="F148" s="26" t="e">
        <f t="shared" si="29"/>
        <v>#REF!</v>
      </c>
      <c r="G148" s="26" t="e">
        <f t="shared" si="30"/>
        <v>#REF!</v>
      </c>
      <c r="H148" s="27" t="e">
        <f t="shared" ref="H148:H198" si="33">F148+G148</f>
        <v>#REF!</v>
      </c>
      <c r="I148" s="32"/>
      <c r="J148" s="29" t="e">
        <f t="shared" si="31"/>
        <v>#REF!</v>
      </c>
      <c r="K148">
        <f>IF(B148=$G$2,SUM($J$19:J148),0)</f>
        <v>0</v>
      </c>
      <c r="L148">
        <f>IF(B148=$G$2,SUM($J$19:J147),0)</f>
        <v>0</v>
      </c>
    </row>
    <row r="149" spans="1:12" outlineLevel="1">
      <c r="A149" s="24" t="e">
        <f>#REF!</f>
        <v>#REF!</v>
      </c>
      <c r="B149" s="10">
        <f t="shared" si="22"/>
        <v>130</v>
      </c>
      <c r="C149" s="26" t="e">
        <f t="shared" si="27"/>
        <v>#REF!</v>
      </c>
      <c r="D149" s="26" t="e">
        <f t="shared" si="28"/>
        <v>#REF!</v>
      </c>
      <c r="E149" s="27" t="e">
        <f t="shared" si="32"/>
        <v>#REF!</v>
      </c>
      <c r="F149" s="26" t="e">
        <f t="shared" si="29"/>
        <v>#REF!</v>
      </c>
      <c r="G149" s="26" t="e">
        <f t="shared" si="30"/>
        <v>#REF!</v>
      </c>
      <c r="H149" s="27" t="e">
        <f t="shared" si="33"/>
        <v>#REF!</v>
      </c>
      <c r="I149" s="32"/>
      <c r="J149" s="29" t="e">
        <f t="shared" si="31"/>
        <v>#REF!</v>
      </c>
      <c r="K149">
        <f>IF(B149=$G$2,SUM($J$19:J149),0)</f>
        <v>0</v>
      </c>
      <c r="L149">
        <f>IF(B149=$G$2,SUM($J$19:J148),0)</f>
        <v>0</v>
      </c>
    </row>
    <row r="150" spans="1:12" outlineLevel="1">
      <c r="A150" s="24" t="e">
        <f>#REF!</f>
        <v>#REF!</v>
      </c>
      <c r="B150" s="10">
        <f t="shared" si="22"/>
        <v>131</v>
      </c>
      <c r="C150" s="26" t="e">
        <f t="shared" si="27"/>
        <v>#REF!</v>
      </c>
      <c r="D150" s="26" t="e">
        <f t="shared" si="28"/>
        <v>#REF!</v>
      </c>
      <c r="E150" s="27" t="e">
        <f t="shared" si="32"/>
        <v>#REF!</v>
      </c>
      <c r="F150" s="26" t="e">
        <f t="shared" si="29"/>
        <v>#REF!</v>
      </c>
      <c r="G150" s="26" t="e">
        <f t="shared" si="30"/>
        <v>#REF!</v>
      </c>
      <c r="H150" s="27" t="e">
        <f t="shared" si="33"/>
        <v>#REF!</v>
      </c>
      <c r="I150" s="32"/>
      <c r="J150" s="29" t="e">
        <f t="shared" si="31"/>
        <v>#REF!</v>
      </c>
      <c r="K150">
        <f>IF(B150=$G$2,SUM($J$19:J150),0)</f>
        <v>0</v>
      </c>
      <c r="L150">
        <f>IF(B150=$G$2,SUM($J$19:J149),0)</f>
        <v>0</v>
      </c>
    </row>
    <row r="151" spans="1:12" outlineLevel="1">
      <c r="A151" s="24" t="e">
        <f>#REF!</f>
        <v>#REF!</v>
      </c>
      <c r="B151" s="10">
        <f t="shared" si="22"/>
        <v>132</v>
      </c>
      <c r="C151" s="26" t="e">
        <f t="shared" si="27"/>
        <v>#REF!</v>
      </c>
      <c r="D151" s="26" t="e">
        <f t="shared" si="28"/>
        <v>#REF!</v>
      </c>
      <c r="E151" s="27" t="e">
        <f t="shared" si="32"/>
        <v>#REF!</v>
      </c>
      <c r="F151" s="26" t="e">
        <f t="shared" si="29"/>
        <v>#REF!</v>
      </c>
      <c r="G151" s="26" t="e">
        <f t="shared" si="30"/>
        <v>#REF!</v>
      </c>
      <c r="H151" s="27" t="e">
        <f t="shared" si="33"/>
        <v>#REF!</v>
      </c>
      <c r="I151" s="32"/>
      <c r="J151" s="29" t="e">
        <f t="shared" si="31"/>
        <v>#REF!</v>
      </c>
      <c r="K151">
        <f>IF(B151=$G$2,SUM($J$19:J151),0)</f>
        <v>0</v>
      </c>
      <c r="L151">
        <f>IF(B151=$G$2,SUM($J$19:J150),0)</f>
        <v>0</v>
      </c>
    </row>
    <row r="152" spans="1:12" outlineLevel="1">
      <c r="A152" s="24" t="e">
        <f>#REF!</f>
        <v>#REF!</v>
      </c>
      <c r="B152" s="10">
        <f t="shared" si="22"/>
        <v>133</v>
      </c>
      <c r="C152" s="26" t="e">
        <f t="shared" si="27"/>
        <v>#REF!</v>
      </c>
      <c r="D152" s="26" t="e">
        <f t="shared" si="28"/>
        <v>#REF!</v>
      </c>
      <c r="E152" s="27" t="e">
        <f t="shared" si="32"/>
        <v>#REF!</v>
      </c>
      <c r="F152" s="26" t="e">
        <f t="shared" si="29"/>
        <v>#REF!</v>
      </c>
      <c r="G152" s="26" t="e">
        <f t="shared" si="30"/>
        <v>#REF!</v>
      </c>
      <c r="H152" s="27" t="e">
        <f t="shared" si="33"/>
        <v>#REF!</v>
      </c>
      <c r="I152" s="32"/>
      <c r="J152" s="29" t="e">
        <f t="shared" si="31"/>
        <v>#REF!</v>
      </c>
      <c r="K152">
        <f>IF(B152=$G$2,SUM($J$19:J152),0)</f>
        <v>0</v>
      </c>
      <c r="L152">
        <f>IF(B152=$G$2,SUM($J$19:J151),0)</f>
        <v>0</v>
      </c>
    </row>
    <row r="153" spans="1:12" outlineLevel="1">
      <c r="A153" s="24" t="e">
        <f>#REF!</f>
        <v>#REF!</v>
      </c>
      <c r="B153" s="10">
        <f t="shared" si="22"/>
        <v>134</v>
      </c>
      <c r="C153" s="26" t="e">
        <f t="shared" si="27"/>
        <v>#REF!</v>
      </c>
      <c r="D153" s="26" t="e">
        <f t="shared" si="28"/>
        <v>#REF!</v>
      </c>
      <c r="E153" s="27" t="e">
        <f t="shared" si="32"/>
        <v>#REF!</v>
      </c>
      <c r="F153" s="26" t="e">
        <f t="shared" si="29"/>
        <v>#REF!</v>
      </c>
      <c r="G153" s="26" t="e">
        <f t="shared" si="30"/>
        <v>#REF!</v>
      </c>
      <c r="H153" s="27" t="e">
        <f t="shared" si="33"/>
        <v>#REF!</v>
      </c>
      <c r="I153" s="32"/>
      <c r="J153" s="29" t="e">
        <f t="shared" si="31"/>
        <v>#REF!</v>
      </c>
      <c r="K153">
        <f>IF(B153=$G$2,SUM($J$19:J153),0)</f>
        <v>0</v>
      </c>
      <c r="L153">
        <f>IF(B153=$G$2,SUM($J$19:J152),0)</f>
        <v>0</v>
      </c>
    </row>
    <row r="154" spans="1:12" outlineLevel="1">
      <c r="A154" s="24" t="e">
        <f>#REF!</f>
        <v>#REF!</v>
      </c>
      <c r="B154" s="10">
        <f t="shared" si="22"/>
        <v>135</v>
      </c>
      <c r="C154" s="26" t="e">
        <f t="shared" si="27"/>
        <v>#REF!</v>
      </c>
      <c r="D154" s="26" t="e">
        <f t="shared" si="28"/>
        <v>#REF!</v>
      </c>
      <c r="E154" s="27" t="e">
        <f t="shared" si="32"/>
        <v>#REF!</v>
      </c>
      <c r="F154" s="26" t="e">
        <f t="shared" si="29"/>
        <v>#REF!</v>
      </c>
      <c r="G154" s="26" t="e">
        <f t="shared" si="30"/>
        <v>#REF!</v>
      </c>
      <c r="H154" s="27" t="e">
        <f t="shared" si="33"/>
        <v>#REF!</v>
      </c>
      <c r="I154" s="32"/>
      <c r="J154" s="29" t="e">
        <f t="shared" si="31"/>
        <v>#REF!</v>
      </c>
      <c r="K154">
        <f>IF(B154=$G$2,SUM($J$19:J154),0)</f>
        <v>0</v>
      </c>
      <c r="L154">
        <f>IF(B154=$G$2,SUM($J$19:J153),0)</f>
        <v>0</v>
      </c>
    </row>
    <row r="155" spans="1:12" outlineLevel="1">
      <c r="A155" s="24" t="e">
        <f>#REF!</f>
        <v>#REF!</v>
      </c>
      <c r="B155" s="10">
        <f t="shared" si="22"/>
        <v>136</v>
      </c>
      <c r="C155" s="26" t="e">
        <f t="shared" si="27"/>
        <v>#REF!</v>
      </c>
      <c r="D155" s="26" t="e">
        <f t="shared" si="28"/>
        <v>#REF!</v>
      </c>
      <c r="E155" s="27" t="e">
        <f t="shared" si="32"/>
        <v>#REF!</v>
      </c>
      <c r="F155" s="26" t="e">
        <f t="shared" si="29"/>
        <v>#REF!</v>
      </c>
      <c r="G155" s="26" t="e">
        <f t="shared" si="30"/>
        <v>#REF!</v>
      </c>
      <c r="H155" s="27" t="e">
        <f t="shared" si="33"/>
        <v>#REF!</v>
      </c>
      <c r="I155" s="32"/>
      <c r="J155" s="29" t="e">
        <f t="shared" si="31"/>
        <v>#REF!</v>
      </c>
      <c r="K155">
        <f>IF(B155=$G$2,SUM($J$19:J155),0)</f>
        <v>0</v>
      </c>
      <c r="L155">
        <f>IF(B155=$G$2,SUM($J$19:J154),0)</f>
        <v>0</v>
      </c>
    </row>
    <row r="156" spans="1:12" outlineLevel="1">
      <c r="A156" s="24" t="e">
        <f>#REF!</f>
        <v>#REF!</v>
      </c>
      <c r="B156" s="10">
        <f t="shared" si="22"/>
        <v>137</v>
      </c>
      <c r="C156" s="26" t="e">
        <f t="shared" si="27"/>
        <v>#REF!</v>
      </c>
      <c r="D156" s="26" t="e">
        <f t="shared" si="28"/>
        <v>#REF!</v>
      </c>
      <c r="E156" s="27" t="e">
        <f t="shared" si="32"/>
        <v>#REF!</v>
      </c>
      <c r="F156" s="26" t="e">
        <f t="shared" si="29"/>
        <v>#REF!</v>
      </c>
      <c r="G156" s="26" t="e">
        <f t="shared" si="30"/>
        <v>#REF!</v>
      </c>
      <c r="H156" s="27" t="e">
        <f t="shared" si="33"/>
        <v>#REF!</v>
      </c>
      <c r="I156" s="32"/>
      <c r="J156" s="29" t="e">
        <f t="shared" si="31"/>
        <v>#REF!</v>
      </c>
      <c r="K156">
        <f>IF(B156=$G$2,SUM($J$19:J156),0)</f>
        <v>0</v>
      </c>
      <c r="L156">
        <f>IF(B156=$G$2,SUM($J$19:J155),0)</f>
        <v>0</v>
      </c>
    </row>
    <row r="157" spans="1:12" outlineLevel="1">
      <c r="A157" s="24" t="e">
        <f>#REF!</f>
        <v>#REF!</v>
      </c>
      <c r="B157" s="10">
        <f t="shared" si="22"/>
        <v>138</v>
      </c>
      <c r="C157" s="26" t="e">
        <f t="shared" si="27"/>
        <v>#REF!</v>
      </c>
      <c r="D157" s="26" t="e">
        <f t="shared" si="28"/>
        <v>#REF!</v>
      </c>
      <c r="E157" s="27" t="e">
        <f t="shared" si="32"/>
        <v>#REF!</v>
      </c>
      <c r="F157" s="26" t="e">
        <f t="shared" si="29"/>
        <v>#REF!</v>
      </c>
      <c r="G157" s="26" t="e">
        <f t="shared" si="30"/>
        <v>#REF!</v>
      </c>
      <c r="H157" s="27" t="e">
        <f t="shared" si="33"/>
        <v>#REF!</v>
      </c>
      <c r="I157" s="32"/>
      <c r="J157" s="29" t="e">
        <f t="shared" si="31"/>
        <v>#REF!</v>
      </c>
      <c r="K157">
        <f>IF(B157=$G$2,SUM($J$19:J157),0)</f>
        <v>0</v>
      </c>
      <c r="L157">
        <f>IF(B157=$G$2,SUM($J$19:J156),0)</f>
        <v>0</v>
      </c>
    </row>
    <row r="158" spans="1:12" outlineLevel="1">
      <c r="A158" s="24" t="e">
        <f>#REF!</f>
        <v>#REF!</v>
      </c>
      <c r="B158" s="10">
        <f t="shared" si="22"/>
        <v>139</v>
      </c>
      <c r="C158" s="26" t="e">
        <f t="shared" si="27"/>
        <v>#REF!</v>
      </c>
      <c r="D158" s="26" t="e">
        <f t="shared" si="28"/>
        <v>#REF!</v>
      </c>
      <c r="E158" s="27" t="e">
        <f t="shared" si="32"/>
        <v>#REF!</v>
      </c>
      <c r="F158" s="26" t="e">
        <f t="shared" si="29"/>
        <v>#REF!</v>
      </c>
      <c r="G158" s="26" t="e">
        <f t="shared" si="30"/>
        <v>#REF!</v>
      </c>
      <c r="H158" s="27" t="e">
        <f t="shared" si="33"/>
        <v>#REF!</v>
      </c>
      <c r="I158" s="32"/>
      <c r="J158" s="29" t="e">
        <f t="shared" si="31"/>
        <v>#REF!</v>
      </c>
      <c r="K158">
        <f>IF(B158=$G$2,SUM($J$19:J158),0)</f>
        <v>0</v>
      </c>
      <c r="L158">
        <f>IF(B158=$G$2,SUM($J$19:J157),0)</f>
        <v>0</v>
      </c>
    </row>
    <row r="159" spans="1:12" outlineLevel="1">
      <c r="A159" s="24" t="e">
        <f>#REF!</f>
        <v>#REF!</v>
      </c>
      <c r="B159" s="10">
        <f t="shared" si="22"/>
        <v>140</v>
      </c>
      <c r="C159" s="26" t="e">
        <f t="shared" si="27"/>
        <v>#REF!</v>
      </c>
      <c r="D159" s="26" t="e">
        <f t="shared" si="28"/>
        <v>#REF!</v>
      </c>
      <c r="E159" s="27" t="e">
        <f t="shared" si="32"/>
        <v>#REF!</v>
      </c>
      <c r="F159" s="26" t="e">
        <f t="shared" si="29"/>
        <v>#REF!</v>
      </c>
      <c r="G159" s="26" t="e">
        <f t="shared" si="30"/>
        <v>#REF!</v>
      </c>
      <c r="H159" s="27" t="e">
        <f t="shared" si="33"/>
        <v>#REF!</v>
      </c>
      <c r="I159" s="32"/>
      <c r="J159" s="29" t="e">
        <f t="shared" si="31"/>
        <v>#REF!</v>
      </c>
      <c r="K159">
        <f>IF(B159=$G$2,SUM($J$19:J159),0)</f>
        <v>0</v>
      </c>
      <c r="L159">
        <f>IF(B159=$G$2,SUM($J$19:J158),0)</f>
        <v>0</v>
      </c>
    </row>
    <row r="160" spans="1:12" outlineLevel="1">
      <c r="A160" s="24" t="e">
        <f>#REF!</f>
        <v>#REF!</v>
      </c>
      <c r="B160" s="10">
        <f t="shared" si="22"/>
        <v>141</v>
      </c>
      <c r="C160" s="26" t="e">
        <f t="shared" si="27"/>
        <v>#REF!</v>
      </c>
      <c r="D160" s="26" t="e">
        <f t="shared" si="28"/>
        <v>#REF!</v>
      </c>
      <c r="E160" s="27" t="e">
        <f t="shared" si="32"/>
        <v>#REF!</v>
      </c>
      <c r="F160" s="26" t="e">
        <f t="shared" si="29"/>
        <v>#REF!</v>
      </c>
      <c r="G160" s="26" t="e">
        <f t="shared" si="30"/>
        <v>#REF!</v>
      </c>
      <c r="H160" s="27" t="e">
        <f t="shared" si="33"/>
        <v>#REF!</v>
      </c>
      <c r="I160" s="32"/>
      <c r="J160" s="29" t="e">
        <f t="shared" si="31"/>
        <v>#REF!</v>
      </c>
      <c r="K160">
        <f>IF(B160=$G$2,SUM($J$19:J160),0)</f>
        <v>0</v>
      </c>
      <c r="L160">
        <f>IF(B160=$G$2,SUM($J$19:J159),0)</f>
        <v>0</v>
      </c>
    </row>
    <row r="161" spans="1:12" outlineLevel="1">
      <c r="A161" s="24" t="e">
        <f>#REF!</f>
        <v>#REF!</v>
      </c>
      <c r="B161" s="10">
        <f t="shared" si="22"/>
        <v>142</v>
      </c>
      <c r="C161" s="26" t="e">
        <f t="shared" si="27"/>
        <v>#REF!</v>
      </c>
      <c r="D161" s="26" t="e">
        <f t="shared" si="28"/>
        <v>#REF!</v>
      </c>
      <c r="E161" s="27" t="e">
        <f t="shared" si="32"/>
        <v>#REF!</v>
      </c>
      <c r="F161" s="26" t="e">
        <f t="shared" si="29"/>
        <v>#REF!</v>
      </c>
      <c r="G161" s="26" t="e">
        <f t="shared" si="30"/>
        <v>#REF!</v>
      </c>
      <c r="H161" s="27" t="e">
        <f t="shared" si="33"/>
        <v>#REF!</v>
      </c>
      <c r="I161" s="32"/>
      <c r="J161" s="29" t="e">
        <f t="shared" si="31"/>
        <v>#REF!</v>
      </c>
      <c r="K161">
        <f>IF(B161=$G$2,SUM($J$19:J161),0)</f>
        <v>0</v>
      </c>
      <c r="L161">
        <f>IF(B161=$G$2,SUM($J$19:J160),0)</f>
        <v>0</v>
      </c>
    </row>
    <row r="162" spans="1:12" outlineLevel="1">
      <c r="A162" s="24" t="e">
        <f>#REF!</f>
        <v>#REF!</v>
      </c>
      <c r="B162" s="10">
        <f t="shared" si="22"/>
        <v>143</v>
      </c>
      <c r="C162" s="26" t="e">
        <f t="shared" si="27"/>
        <v>#REF!</v>
      </c>
      <c r="D162" s="26" t="e">
        <f t="shared" si="28"/>
        <v>#REF!</v>
      </c>
      <c r="E162" s="27" t="e">
        <f t="shared" si="32"/>
        <v>#REF!</v>
      </c>
      <c r="F162" s="26" t="e">
        <f t="shared" si="29"/>
        <v>#REF!</v>
      </c>
      <c r="G162" s="26" t="e">
        <f t="shared" si="30"/>
        <v>#REF!</v>
      </c>
      <c r="H162" s="27" t="e">
        <f t="shared" si="33"/>
        <v>#REF!</v>
      </c>
      <c r="I162" s="32"/>
      <c r="J162" s="29" t="e">
        <f t="shared" si="31"/>
        <v>#REF!</v>
      </c>
      <c r="K162">
        <f>IF(B162=$G$2,SUM($J$19:J162),0)</f>
        <v>0</v>
      </c>
      <c r="L162">
        <f>IF(B162=$G$2,SUM($J$19:J161),0)</f>
        <v>0</v>
      </c>
    </row>
    <row r="163" spans="1:12" outlineLevel="1">
      <c r="A163" s="24" t="e">
        <f>#REF!</f>
        <v>#REF!</v>
      </c>
      <c r="B163" s="10">
        <f t="shared" si="22"/>
        <v>144</v>
      </c>
      <c r="C163" s="26" t="e">
        <f t="shared" si="27"/>
        <v>#REF!</v>
      </c>
      <c r="D163" s="26" t="e">
        <f t="shared" si="28"/>
        <v>#REF!</v>
      </c>
      <c r="E163" s="27" t="e">
        <f t="shared" si="32"/>
        <v>#REF!</v>
      </c>
      <c r="F163" s="26" t="e">
        <f t="shared" si="29"/>
        <v>#REF!</v>
      </c>
      <c r="G163" s="26" t="e">
        <f t="shared" si="30"/>
        <v>#REF!</v>
      </c>
      <c r="H163" s="27" t="e">
        <f t="shared" si="33"/>
        <v>#REF!</v>
      </c>
      <c r="I163" s="32"/>
      <c r="J163" s="29" t="e">
        <f t="shared" si="31"/>
        <v>#REF!</v>
      </c>
      <c r="K163">
        <f>IF(B163=$G$2,SUM($J$19:J163),0)</f>
        <v>0</v>
      </c>
      <c r="L163">
        <f>IF(B163=$G$2,SUM($J$19:J162),0)</f>
        <v>0</v>
      </c>
    </row>
    <row r="164" spans="1:12" outlineLevel="1">
      <c r="A164" s="24" t="e">
        <f>#REF!</f>
        <v>#REF!</v>
      </c>
      <c r="B164" s="10">
        <f t="shared" si="22"/>
        <v>145</v>
      </c>
      <c r="C164" s="26" t="e">
        <f t="shared" si="27"/>
        <v>#REF!</v>
      </c>
      <c r="D164" s="26" t="e">
        <f t="shared" si="28"/>
        <v>#REF!</v>
      </c>
      <c r="E164" s="27" t="e">
        <f t="shared" si="32"/>
        <v>#REF!</v>
      </c>
      <c r="F164" s="26" t="e">
        <f t="shared" si="29"/>
        <v>#REF!</v>
      </c>
      <c r="G164" s="26" t="e">
        <f t="shared" si="30"/>
        <v>#REF!</v>
      </c>
      <c r="H164" s="27" t="e">
        <f t="shared" si="33"/>
        <v>#REF!</v>
      </c>
      <c r="I164" s="32"/>
      <c r="J164" s="29" t="e">
        <f t="shared" si="31"/>
        <v>#REF!</v>
      </c>
      <c r="K164">
        <f>IF(B164=$G$2,SUM($J$19:J164),0)</f>
        <v>0</v>
      </c>
      <c r="L164">
        <f>IF(B164=$G$2,SUM($J$19:J163),0)</f>
        <v>0</v>
      </c>
    </row>
    <row r="165" spans="1:12" outlineLevel="1">
      <c r="A165" s="24" t="e">
        <f>#REF!</f>
        <v>#REF!</v>
      </c>
      <c r="B165" s="10">
        <f t="shared" si="22"/>
        <v>146</v>
      </c>
      <c r="C165" s="26" t="e">
        <f t="shared" si="27"/>
        <v>#REF!</v>
      </c>
      <c r="D165" s="26" t="e">
        <f t="shared" si="28"/>
        <v>#REF!</v>
      </c>
      <c r="E165" s="27" t="e">
        <f t="shared" si="32"/>
        <v>#REF!</v>
      </c>
      <c r="F165" s="26" t="e">
        <f t="shared" si="29"/>
        <v>#REF!</v>
      </c>
      <c r="G165" s="26" t="e">
        <f t="shared" si="30"/>
        <v>#REF!</v>
      </c>
      <c r="H165" s="27" t="e">
        <f t="shared" si="33"/>
        <v>#REF!</v>
      </c>
      <c r="I165" s="32"/>
      <c r="J165" s="29" t="e">
        <f t="shared" si="31"/>
        <v>#REF!</v>
      </c>
      <c r="K165">
        <f>IF(B165=$G$2,SUM($J$19:J165),0)</f>
        <v>0</v>
      </c>
      <c r="L165">
        <f>IF(B165=$G$2,SUM($J$19:J164),0)</f>
        <v>0</v>
      </c>
    </row>
    <row r="166" spans="1:12" outlineLevel="1">
      <c r="A166" s="24" t="e">
        <f>#REF!</f>
        <v>#REF!</v>
      </c>
      <c r="B166" s="10">
        <f t="shared" si="22"/>
        <v>147</v>
      </c>
      <c r="C166" s="26" t="e">
        <f t="shared" si="27"/>
        <v>#REF!</v>
      </c>
      <c r="D166" s="26" t="e">
        <f t="shared" si="28"/>
        <v>#REF!</v>
      </c>
      <c r="E166" s="27" t="e">
        <f t="shared" si="32"/>
        <v>#REF!</v>
      </c>
      <c r="F166" s="26" t="e">
        <f t="shared" si="29"/>
        <v>#REF!</v>
      </c>
      <c r="G166" s="26" t="e">
        <f t="shared" si="30"/>
        <v>#REF!</v>
      </c>
      <c r="H166" s="27" t="e">
        <f t="shared" si="33"/>
        <v>#REF!</v>
      </c>
      <c r="I166" s="32"/>
      <c r="J166" s="29" t="e">
        <f t="shared" si="31"/>
        <v>#REF!</v>
      </c>
      <c r="K166">
        <f>IF(B166=$G$2,SUM($J$19:J166),0)</f>
        <v>0</v>
      </c>
      <c r="L166">
        <f>IF(B166=$G$2,SUM($J$19:J165),0)</f>
        <v>0</v>
      </c>
    </row>
    <row r="167" spans="1:12" outlineLevel="1">
      <c r="A167" s="24" t="e">
        <f>#REF!</f>
        <v>#REF!</v>
      </c>
      <c r="B167" s="10">
        <f t="shared" si="22"/>
        <v>148</v>
      </c>
      <c r="C167" s="26" t="e">
        <f t="shared" si="27"/>
        <v>#REF!</v>
      </c>
      <c r="D167" s="26" t="e">
        <f t="shared" si="28"/>
        <v>#REF!</v>
      </c>
      <c r="E167" s="27" t="e">
        <f t="shared" si="32"/>
        <v>#REF!</v>
      </c>
      <c r="F167" s="26" t="e">
        <f t="shared" si="29"/>
        <v>#REF!</v>
      </c>
      <c r="G167" s="26" t="e">
        <f t="shared" si="30"/>
        <v>#REF!</v>
      </c>
      <c r="H167" s="27" t="e">
        <f t="shared" si="33"/>
        <v>#REF!</v>
      </c>
      <c r="I167" s="32"/>
      <c r="J167" s="29" t="e">
        <f t="shared" si="31"/>
        <v>#REF!</v>
      </c>
      <c r="K167">
        <f>IF(B167=$G$2,SUM($J$19:J167),0)</f>
        <v>0</v>
      </c>
      <c r="L167">
        <f>IF(B167=$G$2,SUM($J$19:J166),0)</f>
        <v>0</v>
      </c>
    </row>
    <row r="168" spans="1:12" outlineLevel="1">
      <c r="A168" s="24" t="e">
        <f>#REF!</f>
        <v>#REF!</v>
      </c>
      <c r="B168" s="10">
        <f t="shared" si="22"/>
        <v>149</v>
      </c>
      <c r="C168" s="26" t="e">
        <f t="shared" si="27"/>
        <v>#REF!</v>
      </c>
      <c r="D168" s="26" t="e">
        <f t="shared" si="28"/>
        <v>#REF!</v>
      </c>
      <c r="E168" s="27" t="e">
        <f t="shared" si="32"/>
        <v>#REF!</v>
      </c>
      <c r="F168" s="26" t="e">
        <f t="shared" si="29"/>
        <v>#REF!</v>
      </c>
      <c r="G168" s="26" t="e">
        <f t="shared" si="30"/>
        <v>#REF!</v>
      </c>
      <c r="H168" s="27" t="e">
        <f t="shared" si="33"/>
        <v>#REF!</v>
      </c>
      <c r="I168" s="32"/>
      <c r="J168" s="29" t="e">
        <f t="shared" si="31"/>
        <v>#REF!</v>
      </c>
      <c r="K168">
        <f>IF(B168=$G$2,SUM($J$19:J168),0)</f>
        <v>0</v>
      </c>
      <c r="L168">
        <f>IF(B168=$G$2,SUM($J$19:J167),0)</f>
        <v>0</v>
      </c>
    </row>
    <row r="169" spans="1:12" outlineLevel="1">
      <c r="A169" s="24" t="e">
        <f>#REF!</f>
        <v>#REF!</v>
      </c>
      <c r="B169" s="10">
        <f t="shared" si="22"/>
        <v>150</v>
      </c>
      <c r="C169" s="26" t="e">
        <f t="shared" si="27"/>
        <v>#REF!</v>
      </c>
      <c r="D169" s="26" t="e">
        <f t="shared" si="28"/>
        <v>#REF!</v>
      </c>
      <c r="E169" s="27" t="e">
        <f t="shared" si="32"/>
        <v>#REF!</v>
      </c>
      <c r="F169" s="26" t="e">
        <f t="shared" si="29"/>
        <v>#REF!</v>
      </c>
      <c r="G169" s="26" t="e">
        <f t="shared" si="30"/>
        <v>#REF!</v>
      </c>
      <c r="H169" s="27" t="e">
        <f t="shared" si="33"/>
        <v>#REF!</v>
      </c>
      <c r="I169" s="32"/>
      <c r="J169" s="29" t="e">
        <f t="shared" si="31"/>
        <v>#REF!</v>
      </c>
      <c r="K169">
        <f>IF(B169=$G$2,SUM($J$19:J169),0)</f>
        <v>0</v>
      </c>
      <c r="L169">
        <f>IF(B169=$G$2,SUM($J$19:J168),0)</f>
        <v>0</v>
      </c>
    </row>
    <row r="170" spans="1:12" outlineLevel="1">
      <c r="A170" s="24" t="e">
        <f>#REF!</f>
        <v>#REF!</v>
      </c>
      <c r="B170" s="10">
        <f t="shared" si="22"/>
        <v>151</v>
      </c>
      <c r="C170" s="26" t="e">
        <f t="shared" si="27"/>
        <v>#REF!</v>
      </c>
      <c r="D170" s="26" t="e">
        <f t="shared" si="28"/>
        <v>#REF!</v>
      </c>
      <c r="E170" s="27" t="e">
        <f t="shared" si="32"/>
        <v>#REF!</v>
      </c>
      <c r="F170" s="26" t="e">
        <f t="shared" si="29"/>
        <v>#REF!</v>
      </c>
      <c r="G170" s="26" t="e">
        <f t="shared" si="30"/>
        <v>#REF!</v>
      </c>
      <c r="H170" s="27" t="e">
        <f t="shared" si="33"/>
        <v>#REF!</v>
      </c>
      <c r="I170" s="32"/>
      <c r="J170" s="29" t="e">
        <f t="shared" si="31"/>
        <v>#REF!</v>
      </c>
      <c r="K170">
        <f>IF(B170=$G$2,SUM($J$19:J170),0)</f>
        <v>0</v>
      </c>
      <c r="L170">
        <f>IF(B170=$G$2,SUM($J$19:J169),0)</f>
        <v>0</v>
      </c>
    </row>
    <row r="171" spans="1:12" outlineLevel="1">
      <c r="A171" s="24" t="e">
        <f>#REF!</f>
        <v>#REF!</v>
      </c>
      <c r="B171" s="10">
        <f t="shared" si="22"/>
        <v>152</v>
      </c>
      <c r="C171" s="26" t="e">
        <f t="shared" si="27"/>
        <v>#REF!</v>
      </c>
      <c r="D171" s="26" t="e">
        <f t="shared" si="28"/>
        <v>#REF!</v>
      </c>
      <c r="E171" s="27" t="e">
        <f t="shared" si="32"/>
        <v>#REF!</v>
      </c>
      <c r="F171" s="26" t="e">
        <f t="shared" si="29"/>
        <v>#REF!</v>
      </c>
      <c r="G171" s="26" t="e">
        <f t="shared" si="30"/>
        <v>#REF!</v>
      </c>
      <c r="H171" s="27" t="e">
        <f t="shared" si="33"/>
        <v>#REF!</v>
      </c>
      <c r="I171" s="32"/>
      <c r="J171" s="29" t="e">
        <f t="shared" si="31"/>
        <v>#REF!</v>
      </c>
      <c r="K171">
        <f>IF(B171=$G$2,SUM($J$19:J171),0)</f>
        <v>0</v>
      </c>
      <c r="L171">
        <f>IF(B171=$G$2,SUM($J$19:J170),0)</f>
        <v>0</v>
      </c>
    </row>
    <row r="172" spans="1:12" outlineLevel="1">
      <c r="A172" s="24" t="e">
        <f>#REF!</f>
        <v>#REF!</v>
      </c>
      <c r="B172" s="10">
        <f t="shared" ref="B172:B198" si="34">B171+1</f>
        <v>153</v>
      </c>
      <c r="C172" s="26" t="e">
        <f t="shared" si="27"/>
        <v>#REF!</v>
      </c>
      <c r="D172" s="26" t="e">
        <f t="shared" si="28"/>
        <v>#REF!</v>
      </c>
      <c r="E172" s="27" t="e">
        <f t="shared" si="32"/>
        <v>#REF!</v>
      </c>
      <c r="F172" s="26" t="e">
        <f t="shared" si="29"/>
        <v>#REF!</v>
      </c>
      <c r="G172" s="26" t="e">
        <f t="shared" si="30"/>
        <v>#REF!</v>
      </c>
      <c r="H172" s="27" t="e">
        <f t="shared" si="33"/>
        <v>#REF!</v>
      </c>
      <c r="I172" s="32"/>
      <c r="J172" s="29" t="e">
        <f t="shared" si="31"/>
        <v>#REF!</v>
      </c>
      <c r="K172">
        <f>IF(B172=$G$2,SUM($J$19:J172),0)</f>
        <v>0</v>
      </c>
      <c r="L172">
        <f>IF(B172=$G$2,SUM($J$19:J171),0)</f>
        <v>0</v>
      </c>
    </row>
    <row r="173" spans="1:12" outlineLevel="1">
      <c r="A173" s="24" t="e">
        <f>#REF!</f>
        <v>#REF!</v>
      </c>
      <c r="B173" s="10">
        <f t="shared" si="34"/>
        <v>154</v>
      </c>
      <c r="C173" s="26" t="e">
        <f t="shared" si="27"/>
        <v>#REF!</v>
      </c>
      <c r="D173" s="26" t="e">
        <f t="shared" si="28"/>
        <v>#REF!</v>
      </c>
      <c r="E173" s="27" t="e">
        <f t="shared" si="32"/>
        <v>#REF!</v>
      </c>
      <c r="F173" s="26" t="e">
        <f t="shared" si="29"/>
        <v>#REF!</v>
      </c>
      <c r="G173" s="26" t="e">
        <f t="shared" si="30"/>
        <v>#REF!</v>
      </c>
      <c r="H173" s="27" t="e">
        <f t="shared" si="33"/>
        <v>#REF!</v>
      </c>
      <c r="I173" s="32"/>
      <c r="J173" s="29" t="e">
        <f t="shared" si="31"/>
        <v>#REF!</v>
      </c>
      <c r="K173">
        <f>IF(B173=$G$2,SUM($J$19:J173),0)</f>
        <v>0</v>
      </c>
      <c r="L173">
        <f>IF(B173=$G$2,SUM($J$19:J172),0)</f>
        <v>0</v>
      </c>
    </row>
    <row r="174" spans="1:12" outlineLevel="1">
      <c r="A174" s="24" t="e">
        <f>#REF!</f>
        <v>#REF!</v>
      </c>
      <c r="B174" s="10">
        <f t="shared" si="34"/>
        <v>155</v>
      </c>
      <c r="C174" s="26" t="e">
        <f t="shared" si="27"/>
        <v>#REF!</v>
      </c>
      <c r="D174" s="26" t="e">
        <f t="shared" si="28"/>
        <v>#REF!</v>
      </c>
      <c r="E174" s="27" t="e">
        <f t="shared" si="32"/>
        <v>#REF!</v>
      </c>
      <c r="F174" s="26" t="e">
        <f t="shared" si="29"/>
        <v>#REF!</v>
      </c>
      <c r="G174" s="26" t="e">
        <f t="shared" si="30"/>
        <v>#REF!</v>
      </c>
      <c r="H174" s="27" t="e">
        <f t="shared" si="33"/>
        <v>#REF!</v>
      </c>
      <c r="I174" s="32"/>
      <c r="J174" s="29" t="e">
        <f t="shared" si="31"/>
        <v>#REF!</v>
      </c>
      <c r="K174">
        <f>IF(B174=$G$2,SUM($J$19:J174),0)</f>
        <v>0</v>
      </c>
      <c r="L174">
        <f>IF(B174=$G$2,SUM($J$19:J173),0)</f>
        <v>0</v>
      </c>
    </row>
    <row r="175" spans="1:12" outlineLevel="1">
      <c r="A175" s="24" t="e">
        <f>#REF!</f>
        <v>#REF!</v>
      </c>
      <c r="B175" s="10">
        <f t="shared" si="34"/>
        <v>156</v>
      </c>
      <c r="C175" s="26" t="e">
        <f t="shared" si="27"/>
        <v>#REF!</v>
      </c>
      <c r="D175" s="26" t="e">
        <f t="shared" si="28"/>
        <v>#REF!</v>
      </c>
      <c r="E175" s="27" t="e">
        <f t="shared" si="32"/>
        <v>#REF!</v>
      </c>
      <c r="F175" s="26" t="e">
        <f t="shared" si="29"/>
        <v>#REF!</v>
      </c>
      <c r="G175" s="26" t="e">
        <f t="shared" si="30"/>
        <v>#REF!</v>
      </c>
      <c r="H175" s="27" t="e">
        <f t="shared" si="33"/>
        <v>#REF!</v>
      </c>
      <c r="I175" s="32"/>
      <c r="J175" s="29" t="e">
        <f t="shared" si="31"/>
        <v>#REF!</v>
      </c>
      <c r="K175">
        <f>IF(B175=$G$2,SUM($J$19:J175),0)</f>
        <v>0</v>
      </c>
      <c r="L175">
        <f>IF(B175=$G$2,SUM($J$19:J174),0)</f>
        <v>0</v>
      </c>
    </row>
    <row r="176" spans="1:12" outlineLevel="1">
      <c r="A176" s="24" t="e">
        <f>#REF!</f>
        <v>#REF!</v>
      </c>
      <c r="B176" s="10">
        <f t="shared" si="34"/>
        <v>157</v>
      </c>
      <c r="C176" s="26" t="e">
        <f t="shared" si="27"/>
        <v>#REF!</v>
      </c>
      <c r="D176" s="26" t="e">
        <f t="shared" si="28"/>
        <v>#REF!</v>
      </c>
      <c r="E176" s="27" t="e">
        <f t="shared" si="32"/>
        <v>#REF!</v>
      </c>
      <c r="F176" s="26" t="e">
        <f t="shared" si="29"/>
        <v>#REF!</v>
      </c>
      <c r="G176" s="26" t="e">
        <f t="shared" si="30"/>
        <v>#REF!</v>
      </c>
      <c r="H176" s="27" t="e">
        <f t="shared" si="33"/>
        <v>#REF!</v>
      </c>
      <c r="I176" s="32"/>
      <c r="J176" s="29" t="e">
        <f t="shared" si="31"/>
        <v>#REF!</v>
      </c>
      <c r="K176">
        <f>IF(B176=$G$2,SUM($J$19:J176),0)</f>
        <v>0</v>
      </c>
      <c r="L176">
        <f>IF(B176=$G$2,SUM($J$19:J175),0)</f>
        <v>0</v>
      </c>
    </row>
    <row r="177" spans="1:12" outlineLevel="1">
      <c r="A177" s="24" t="e">
        <f>#REF!</f>
        <v>#REF!</v>
      </c>
      <c r="B177" s="10">
        <f t="shared" si="34"/>
        <v>158</v>
      </c>
      <c r="C177" s="26" t="e">
        <f t="shared" si="27"/>
        <v>#REF!</v>
      </c>
      <c r="D177" s="26" t="e">
        <f t="shared" si="28"/>
        <v>#REF!</v>
      </c>
      <c r="E177" s="27" t="e">
        <f t="shared" si="32"/>
        <v>#REF!</v>
      </c>
      <c r="F177" s="26" t="e">
        <f t="shared" si="29"/>
        <v>#REF!</v>
      </c>
      <c r="G177" s="26" t="e">
        <f t="shared" si="30"/>
        <v>#REF!</v>
      </c>
      <c r="H177" s="27" t="e">
        <f t="shared" si="33"/>
        <v>#REF!</v>
      </c>
      <c r="I177" s="32"/>
      <c r="J177" s="29" t="e">
        <f t="shared" si="31"/>
        <v>#REF!</v>
      </c>
      <c r="K177">
        <f>IF(B177=$G$2,SUM($J$19:J177),0)</f>
        <v>0</v>
      </c>
      <c r="L177">
        <f>IF(B177=$G$2,SUM($J$19:J176),0)</f>
        <v>0</v>
      </c>
    </row>
    <row r="178" spans="1:12" outlineLevel="1">
      <c r="A178" s="24" t="e">
        <f>#REF!</f>
        <v>#REF!</v>
      </c>
      <c r="B178" s="10">
        <f t="shared" si="34"/>
        <v>159</v>
      </c>
      <c r="C178" s="26" t="e">
        <f t="shared" si="27"/>
        <v>#REF!</v>
      </c>
      <c r="D178" s="26" t="e">
        <f t="shared" si="28"/>
        <v>#REF!</v>
      </c>
      <c r="E178" s="27" t="e">
        <f t="shared" si="32"/>
        <v>#REF!</v>
      </c>
      <c r="F178" s="26" t="e">
        <f t="shared" si="29"/>
        <v>#REF!</v>
      </c>
      <c r="G178" s="26" t="e">
        <f t="shared" si="30"/>
        <v>#REF!</v>
      </c>
      <c r="H178" s="27" t="e">
        <f t="shared" si="33"/>
        <v>#REF!</v>
      </c>
      <c r="I178" s="32"/>
      <c r="J178" s="29" t="e">
        <f t="shared" si="31"/>
        <v>#REF!</v>
      </c>
      <c r="K178">
        <f>IF(B178=$G$2,SUM($J$19:J178),0)</f>
        <v>0</v>
      </c>
      <c r="L178">
        <f>IF(B178=$G$2,SUM($J$19:J177),0)</f>
        <v>0</v>
      </c>
    </row>
    <row r="179" spans="1:12" outlineLevel="1">
      <c r="A179" s="24" t="e">
        <f>#REF!</f>
        <v>#REF!</v>
      </c>
      <c r="B179" s="10">
        <f t="shared" si="34"/>
        <v>160</v>
      </c>
      <c r="C179" s="26" t="e">
        <f t="shared" ref="C179:C198" si="35">(IF($I$5=1,0,IF($B179&gt;=$C$5,$G$5,0))*IF($I$5=1,IF($B179&gt;($D$5+($B$19-$G$1)),0,IF(GCD(($D$5+($B$19-$G$1)-$B179),$H$5)=$H$5,1,0)),IF($B179&gt;$D$5,0,IF(GCD(($D$5-$B179),$H$5)=$H$5,1,0))))+(IF($I$6=1,0,IF($B179&gt;=$C$6,$G$6,0))*IF($I$6=1,IF($B179&gt;($D$6+($B$19-$G$1)),0,IF(GCD(($D$6+($B$19-$G$1)-$B179),$H$6)=$H$6,1,0)),IF($B179&gt;$D$6,0,IF(GCD(($D$6-$B179),$H$6)=$H$6,1,0))))+(IF($I$7=1,0,IF($B179&gt;=$C$7,$G$7,0))*IF($I$7=1,IF($B179&gt;($D$7+($B$19-$G$1)),0,IF(GCD(($D$7+($B$19-$G$1)-$B179),$H$7)=$H$7,1,0)),IF($B179&gt;$D$7,0,IF(GCD(($D$7-$B179),$H$7)=$H$7,1,0))))</f>
        <v>#REF!</v>
      </c>
      <c r="D179" s="26" t="e">
        <f t="shared" ref="D179:D198" si="36">(IF($I$8=1,0,IF($B179&gt;=$C$8,$G$8,0))*IF($I$8=1,IF($B179&gt;($D$8+($B$19-$G$1)),0,IF(GCD(($D$8+($B$19-$G$1)-$B179),$H$8)=$H$8,1,0)),IF($B179&gt;$D$8,0,IF(GCD(($D$8-B179),$H$8)=$H$8,1,0))))+(IF($I$9=1,0,IF($B179&gt;=$C$9,$G$9,0))*IF($I$9=1,IF($B179&gt;($D$9+($B$19-$G$1)),0,IF(GCD(($D$9+($B$19-$G$1)-$B179),$H$9)=$H$9,1,0)),IF($B179&gt;$D$9,0,IF(GCD(($D$9-$B179),$H$9)=$H$9,1,0))))+(IF($I$10=1,0,IF($B179&gt;=$C$10,$G$10,0))*IF($I$10=1,IF($B179&gt;($D$10+($B$19-$G$1)),0,IF(GCD(($D$10+($B$19-$G$1)-$B179),$H$10)=$H$10,1,0)),IF($B179&gt;$D$10,0,IF(GCD(($D$10-$B179),$H$10)=$H$10,1,0))))</f>
        <v>#REF!</v>
      </c>
      <c r="E179" s="27" t="e">
        <f t="shared" si="32"/>
        <v>#REF!</v>
      </c>
      <c r="F179" s="26" t="e">
        <f t="shared" ref="F179:F198" si="37">(IF($I$5=1,IF($B179&gt;=($C$5+($B$19-$G$1)),$G$5,0),0)*IF($I$5=1,IF($B179&gt;($D$5+($B$19-$G$1)),0,IF(GCD(($D$5+($B$19-$G$1)-$B179),$H$5)=$H$5,1,0)),IF($B179&gt;$D$5,0,IF(GCD(($D$5-$B179),$H$5)=$H$5,1,0))))+(IF($I$6=1,IF($B179&gt;=($C$6+($B$19-$G$1)),$G$6,0),0)*IF($I$6=1,IF($B179&gt;($D$6+($B$19-$G$1)),0,IF(GCD(($D$6+($B$19-$G$1)-$B179),$H$6)=$H$6,1,0)),IF($B179&gt;$D$6,0,IF(GCD(($D$6-$B179),$H$6)=$H$6,1,0))))+(IF($I$7=1,IF($B179&gt;=($C$7+($B$19-$G$1)),$G$7,0),0)*IF($I$7=1,IF($B179&gt;($D$7+($B$19-$G$1)),0,IF(GCD(($D$7+($B$19-$G$1)-$B179),$H$7)=$H$7,1,0)),IF($B179&gt;$D$7,0,IF(GCD(($D$7-$B179),$H$7)=$H$7,1,0))))</f>
        <v>#REF!</v>
      </c>
      <c r="G179" s="26" t="e">
        <f t="shared" ref="G179:G198" si="38">(IF($I$8=1,IF($B179&gt;=($C$8+($B$19-$G$1)),$G$8,0),0)*IF($I$8=1,IF($B179&gt;($D$8+($B$19-$G$1)),0,IF(GCD(($D$8+($B$19-$G$1)-$B179),$H$8)=$H$8,1,0)),IF($B179&gt;$D$8,0,IF(GCD(($D$8-$B179),$H$8)=$H$8,1,0))))+(IF($I$9=1,IF($B179&gt;=($C$9+($B$19-$G$1)),$G$9,0),0)*IF($I$9=1,IF($B179&gt;($D$9+($B$19-$G$1)),0,IF(GCD(($D$9+($B$19-$G$1)-$B179),$H$9)=$H$9,1,0)),IF($B179&gt;$D$9,0,IF(GCD(($D$9-$B179),$H$9)=$H$9,1,0))))+(IF($I$10=1,IF($B179&gt;=($C$10+($B$19-$G$1)),$G$10,0),0)*IF($I$10=1,IF($B179&gt;($D$10+($B$19-$G$1)),0,IF(GCD(($D$10+($B$19-$G$1)-$B179),$H$10)=$H$10,1,0)),IF($B179&gt;$D$10,0,IF(GCD(($D$10-$B179),$H$10)=$H$10,1,0))))</f>
        <v>#REF!</v>
      </c>
      <c r="H179" s="27" t="e">
        <f t="shared" si="33"/>
        <v>#REF!</v>
      </c>
      <c r="I179" s="32"/>
      <c r="J179" s="29" t="e">
        <f t="shared" si="31"/>
        <v>#REF!</v>
      </c>
      <c r="K179">
        <f>IF(B179=$G$2,SUM($J$19:J179),0)</f>
        <v>0</v>
      </c>
      <c r="L179">
        <f>IF(B179=$G$2,SUM($J$19:J178),0)</f>
        <v>0</v>
      </c>
    </row>
    <row r="180" spans="1:12" outlineLevel="1">
      <c r="A180" s="24" t="e">
        <f>#REF!</f>
        <v>#REF!</v>
      </c>
      <c r="B180" s="10">
        <f t="shared" si="34"/>
        <v>161</v>
      </c>
      <c r="C180" s="26" t="e">
        <f t="shared" si="35"/>
        <v>#REF!</v>
      </c>
      <c r="D180" s="26" t="e">
        <f t="shared" si="36"/>
        <v>#REF!</v>
      </c>
      <c r="E180" s="27" t="e">
        <f t="shared" si="32"/>
        <v>#REF!</v>
      </c>
      <c r="F180" s="26" t="e">
        <f t="shared" si="37"/>
        <v>#REF!</v>
      </c>
      <c r="G180" s="26" t="e">
        <f t="shared" si="38"/>
        <v>#REF!</v>
      </c>
      <c r="H180" s="27" t="e">
        <f t="shared" si="33"/>
        <v>#REF!</v>
      </c>
      <c r="I180" s="32"/>
      <c r="J180" s="29" t="e">
        <f t="shared" si="31"/>
        <v>#REF!</v>
      </c>
      <c r="K180">
        <f>IF(B180=$G$2,SUM($J$19:J180),0)</f>
        <v>0</v>
      </c>
      <c r="L180">
        <f>IF(B180=$G$2,SUM($J$19:J179),0)</f>
        <v>0</v>
      </c>
    </row>
    <row r="181" spans="1:12" outlineLevel="1">
      <c r="A181" s="24" t="e">
        <f>#REF!</f>
        <v>#REF!</v>
      </c>
      <c r="B181" s="10">
        <f t="shared" si="34"/>
        <v>162</v>
      </c>
      <c r="C181" s="26" t="e">
        <f t="shared" si="35"/>
        <v>#REF!</v>
      </c>
      <c r="D181" s="26" t="e">
        <f t="shared" si="36"/>
        <v>#REF!</v>
      </c>
      <c r="E181" s="27" t="e">
        <f t="shared" si="32"/>
        <v>#REF!</v>
      </c>
      <c r="F181" s="26" t="e">
        <f t="shared" si="37"/>
        <v>#REF!</v>
      </c>
      <c r="G181" s="26" t="e">
        <f t="shared" si="38"/>
        <v>#REF!</v>
      </c>
      <c r="H181" s="27" t="e">
        <f t="shared" si="33"/>
        <v>#REF!</v>
      </c>
      <c r="I181" s="32"/>
      <c r="J181" s="29" t="e">
        <f t="shared" si="31"/>
        <v>#REF!</v>
      </c>
      <c r="K181">
        <f>IF(B181=$G$2,SUM($J$19:J181),0)</f>
        <v>0</v>
      </c>
      <c r="L181">
        <f>IF(B181=$G$2,SUM($J$19:J180),0)</f>
        <v>0</v>
      </c>
    </row>
    <row r="182" spans="1:12" outlineLevel="1">
      <c r="A182" s="24" t="e">
        <f>#REF!</f>
        <v>#REF!</v>
      </c>
      <c r="B182" s="10">
        <f t="shared" si="34"/>
        <v>163</v>
      </c>
      <c r="C182" s="26" t="e">
        <f t="shared" si="35"/>
        <v>#REF!</v>
      </c>
      <c r="D182" s="26" t="e">
        <f t="shared" si="36"/>
        <v>#REF!</v>
      </c>
      <c r="E182" s="27" t="e">
        <f t="shared" si="32"/>
        <v>#REF!</v>
      </c>
      <c r="F182" s="26" t="e">
        <f t="shared" si="37"/>
        <v>#REF!</v>
      </c>
      <c r="G182" s="26" t="e">
        <f t="shared" si="38"/>
        <v>#REF!</v>
      </c>
      <c r="H182" s="27" t="e">
        <f t="shared" si="33"/>
        <v>#REF!</v>
      </c>
      <c r="I182" s="32"/>
      <c r="J182" s="29" t="e">
        <f t="shared" si="31"/>
        <v>#REF!</v>
      </c>
      <c r="K182">
        <f>IF(B182=$G$2,SUM($J$19:J182),0)</f>
        <v>0</v>
      </c>
      <c r="L182">
        <f>IF(B182=$G$2,SUM($J$19:J181),0)</f>
        <v>0</v>
      </c>
    </row>
    <row r="183" spans="1:12" outlineLevel="1">
      <c r="A183" s="24" t="e">
        <f>#REF!</f>
        <v>#REF!</v>
      </c>
      <c r="B183" s="10">
        <f t="shared" si="34"/>
        <v>164</v>
      </c>
      <c r="C183" s="26" t="e">
        <f t="shared" si="35"/>
        <v>#REF!</v>
      </c>
      <c r="D183" s="26" t="e">
        <f t="shared" si="36"/>
        <v>#REF!</v>
      </c>
      <c r="E183" s="27" t="e">
        <f t="shared" si="32"/>
        <v>#REF!</v>
      </c>
      <c r="F183" s="26" t="e">
        <f t="shared" si="37"/>
        <v>#REF!</v>
      </c>
      <c r="G183" s="26" t="e">
        <f t="shared" si="38"/>
        <v>#REF!</v>
      </c>
      <c r="H183" s="27" t="e">
        <f t="shared" si="33"/>
        <v>#REF!</v>
      </c>
      <c r="I183" s="32"/>
      <c r="J183" s="29" t="e">
        <f t="shared" si="31"/>
        <v>#REF!</v>
      </c>
      <c r="K183">
        <f>IF(B183=$G$2,SUM($J$19:J183),0)</f>
        <v>0</v>
      </c>
      <c r="L183">
        <f>IF(B183=$G$2,SUM($J$19:J182),0)</f>
        <v>0</v>
      </c>
    </row>
    <row r="184" spans="1:12" outlineLevel="1">
      <c r="A184" s="24" t="e">
        <f>#REF!</f>
        <v>#REF!</v>
      </c>
      <c r="B184" s="10">
        <f t="shared" si="34"/>
        <v>165</v>
      </c>
      <c r="C184" s="26" t="e">
        <f t="shared" si="35"/>
        <v>#REF!</v>
      </c>
      <c r="D184" s="26" t="e">
        <f t="shared" si="36"/>
        <v>#REF!</v>
      </c>
      <c r="E184" s="27" t="e">
        <f t="shared" si="32"/>
        <v>#REF!</v>
      </c>
      <c r="F184" s="26" t="e">
        <f t="shared" si="37"/>
        <v>#REF!</v>
      </c>
      <c r="G184" s="26" t="e">
        <f t="shared" si="38"/>
        <v>#REF!</v>
      </c>
      <c r="H184" s="27" t="e">
        <f t="shared" si="33"/>
        <v>#REF!</v>
      </c>
      <c r="I184" s="32"/>
      <c r="J184" s="29" t="e">
        <f t="shared" si="31"/>
        <v>#REF!</v>
      </c>
      <c r="K184">
        <f>IF(B184=$G$2,SUM($J$19:J184),0)</f>
        <v>0</v>
      </c>
      <c r="L184">
        <f>IF(B184=$G$2,SUM($J$19:J183),0)</f>
        <v>0</v>
      </c>
    </row>
    <row r="185" spans="1:12" outlineLevel="1">
      <c r="A185" s="24" t="e">
        <f>#REF!</f>
        <v>#REF!</v>
      </c>
      <c r="B185" s="10">
        <f t="shared" si="34"/>
        <v>166</v>
      </c>
      <c r="C185" s="26" t="e">
        <f t="shared" si="35"/>
        <v>#REF!</v>
      </c>
      <c r="D185" s="26" t="e">
        <f t="shared" si="36"/>
        <v>#REF!</v>
      </c>
      <c r="E185" s="27" t="e">
        <f t="shared" si="32"/>
        <v>#REF!</v>
      </c>
      <c r="F185" s="26" t="e">
        <f t="shared" si="37"/>
        <v>#REF!</v>
      </c>
      <c r="G185" s="26" t="e">
        <f t="shared" si="38"/>
        <v>#REF!</v>
      </c>
      <c r="H185" s="27" t="e">
        <f t="shared" si="33"/>
        <v>#REF!</v>
      </c>
      <c r="I185" s="32"/>
      <c r="J185" s="29" t="e">
        <f t="shared" si="31"/>
        <v>#REF!</v>
      </c>
      <c r="K185">
        <f>IF(B185=$G$2,SUM($J$19:J185),0)</f>
        <v>0</v>
      </c>
      <c r="L185">
        <f>IF(B185=$G$2,SUM($J$19:J184),0)</f>
        <v>0</v>
      </c>
    </row>
    <row r="186" spans="1:12" outlineLevel="1">
      <c r="A186" s="24" t="e">
        <f>#REF!</f>
        <v>#REF!</v>
      </c>
      <c r="B186" s="10">
        <f t="shared" si="34"/>
        <v>167</v>
      </c>
      <c r="C186" s="26" t="e">
        <f t="shared" si="35"/>
        <v>#REF!</v>
      </c>
      <c r="D186" s="26" t="e">
        <f t="shared" si="36"/>
        <v>#REF!</v>
      </c>
      <c r="E186" s="27" t="e">
        <f t="shared" si="32"/>
        <v>#REF!</v>
      </c>
      <c r="F186" s="26" t="e">
        <f t="shared" si="37"/>
        <v>#REF!</v>
      </c>
      <c r="G186" s="26" t="e">
        <f t="shared" si="38"/>
        <v>#REF!</v>
      </c>
      <c r="H186" s="27" t="e">
        <f t="shared" si="33"/>
        <v>#REF!</v>
      </c>
      <c r="I186" s="32"/>
      <c r="J186" s="29" t="e">
        <f t="shared" si="31"/>
        <v>#REF!</v>
      </c>
      <c r="K186">
        <f>IF(B186=$G$2,SUM($J$19:J186),0)</f>
        <v>0</v>
      </c>
      <c r="L186">
        <f>IF(B186=$G$2,SUM($J$19:J185),0)</f>
        <v>0</v>
      </c>
    </row>
    <row r="187" spans="1:12" outlineLevel="1">
      <c r="A187" s="24" t="e">
        <f>#REF!</f>
        <v>#REF!</v>
      </c>
      <c r="B187" s="10">
        <f t="shared" si="34"/>
        <v>168</v>
      </c>
      <c r="C187" s="26" t="e">
        <f t="shared" si="35"/>
        <v>#REF!</v>
      </c>
      <c r="D187" s="26" t="e">
        <f t="shared" si="36"/>
        <v>#REF!</v>
      </c>
      <c r="E187" s="27" t="e">
        <f t="shared" si="32"/>
        <v>#REF!</v>
      </c>
      <c r="F187" s="26" t="e">
        <f t="shared" si="37"/>
        <v>#REF!</v>
      </c>
      <c r="G187" s="26" t="e">
        <f t="shared" si="38"/>
        <v>#REF!</v>
      </c>
      <c r="H187" s="27" t="e">
        <f t="shared" si="33"/>
        <v>#REF!</v>
      </c>
      <c r="I187" s="32"/>
      <c r="J187" s="29" t="e">
        <f t="shared" si="31"/>
        <v>#REF!</v>
      </c>
      <c r="K187">
        <f>IF(B187=$G$2,SUM($J$19:J187),0)</f>
        <v>0</v>
      </c>
      <c r="L187">
        <f>IF(B187=$G$2,SUM($J$19:J186),0)</f>
        <v>0</v>
      </c>
    </row>
    <row r="188" spans="1:12" outlineLevel="1">
      <c r="A188" s="24" t="e">
        <f>#REF!</f>
        <v>#REF!</v>
      </c>
      <c r="B188" s="10">
        <f t="shared" si="34"/>
        <v>169</v>
      </c>
      <c r="C188" s="26" t="e">
        <f t="shared" si="35"/>
        <v>#REF!</v>
      </c>
      <c r="D188" s="26" t="e">
        <f t="shared" si="36"/>
        <v>#REF!</v>
      </c>
      <c r="E188" s="27" t="e">
        <f t="shared" si="32"/>
        <v>#REF!</v>
      </c>
      <c r="F188" s="26" t="e">
        <f t="shared" si="37"/>
        <v>#REF!</v>
      </c>
      <c r="G188" s="26" t="e">
        <f t="shared" si="38"/>
        <v>#REF!</v>
      </c>
      <c r="H188" s="27" t="e">
        <f t="shared" si="33"/>
        <v>#REF!</v>
      </c>
      <c r="I188" s="32"/>
      <c r="J188" s="29" t="e">
        <f t="shared" si="31"/>
        <v>#REF!</v>
      </c>
      <c r="K188">
        <f>IF(B188=$G$2,SUM($J$19:J188),0)</f>
        <v>0</v>
      </c>
      <c r="L188">
        <f>IF(B188=$G$2,SUM($J$19:J187),0)</f>
        <v>0</v>
      </c>
    </row>
    <row r="189" spans="1:12" outlineLevel="1">
      <c r="A189" s="24" t="e">
        <f>#REF!</f>
        <v>#REF!</v>
      </c>
      <c r="B189" s="10">
        <f t="shared" si="34"/>
        <v>170</v>
      </c>
      <c r="C189" s="26" t="e">
        <f t="shared" si="35"/>
        <v>#REF!</v>
      </c>
      <c r="D189" s="26" t="e">
        <f t="shared" si="36"/>
        <v>#REF!</v>
      </c>
      <c r="E189" s="27" t="e">
        <f t="shared" si="32"/>
        <v>#REF!</v>
      </c>
      <c r="F189" s="26" t="e">
        <f t="shared" si="37"/>
        <v>#REF!</v>
      </c>
      <c r="G189" s="26" t="e">
        <f t="shared" si="38"/>
        <v>#REF!</v>
      </c>
      <c r="H189" s="27" t="e">
        <f t="shared" si="33"/>
        <v>#REF!</v>
      </c>
      <c r="I189" s="32"/>
      <c r="J189" s="29" t="e">
        <f t="shared" si="31"/>
        <v>#REF!</v>
      </c>
      <c r="K189">
        <f>IF(B189=$G$2,SUM($J$19:J189),0)</f>
        <v>0</v>
      </c>
      <c r="L189">
        <f>IF(B189=$G$2,SUM($J$19:J188),0)</f>
        <v>0</v>
      </c>
    </row>
    <row r="190" spans="1:12" outlineLevel="1">
      <c r="A190" s="24" t="e">
        <f>#REF!</f>
        <v>#REF!</v>
      </c>
      <c r="B190" s="10">
        <f t="shared" si="34"/>
        <v>171</v>
      </c>
      <c r="C190" s="26" t="e">
        <f t="shared" si="35"/>
        <v>#REF!</v>
      </c>
      <c r="D190" s="26" t="e">
        <f t="shared" si="36"/>
        <v>#REF!</v>
      </c>
      <c r="E190" s="27" t="e">
        <f t="shared" si="32"/>
        <v>#REF!</v>
      </c>
      <c r="F190" s="26" t="e">
        <f t="shared" si="37"/>
        <v>#REF!</v>
      </c>
      <c r="G190" s="26" t="e">
        <f t="shared" si="38"/>
        <v>#REF!</v>
      </c>
      <c r="H190" s="27" t="e">
        <f t="shared" si="33"/>
        <v>#REF!</v>
      </c>
      <c r="I190" s="32"/>
      <c r="J190" s="29" t="e">
        <f t="shared" si="31"/>
        <v>#REF!</v>
      </c>
      <c r="K190">
        <f>IF(B190=$G$2,SUM($J$19:J190),0)</f>
        <v>0</v>
      </c>
      <c r="L190">
        <f>IF(B190=$G$2,SUM($J$19:J189),0)</f>
        <v>0</v>
      </c>
    </row>
    <row r="191" spans="1:12" outlineLevel="1">
      <c r="A191" s="24" t="e">
        <f>#REF!</f>
        <v>#REF!</v>
      </c>
      <c r="B191" s="10">
        <f t="shared" si="34"/>
        <v>172</v>
      </c>
      <c r="C191" s="26" t="e">
        <f t="shared" si="35"/>
        <v>#REF!</v>
      </c>
      <c r="D191" s="26" t="e">
        <f t="shared" si="36"/>
        <v>#REF!</v>
      </c>
      <c r="E191" s="27" t="e">
        <f t="shared" si="32"/>
        <v>#REF!</v>
      </c>
      <c r="F191" s="26" t="e">
        <f t="shared" si="37"/>
        <v>#REF!</v>
      </c>
      <c r="G191" s="26" t="e">
        <f t="shared" si="38"/>
        <v>#REF!</v>
      </c>
      <c r="H191" s="27" t="e">
        <f t="shared" si="33"/>
        <v>#REF!</v>
      </c>
      <c r="I191" s="32"/>
      <c r="J191" s="29" t="e">
        <f t="shared" si="31"/>
        <v>#REF!</v>
      </c>
      <c r="K191">
        <f>IF(B191=$G$2,SUM($J$19:J191),0)</f>
        <v>0</v>
      </c>
      <c r="L191">
        <f>IF(B191=$G$2,SUM($J$19:J190),0)</f>
        <v>0</v>
      </c>
    </row>
    <row r="192" spans="1:12" outlineLevel="1">
      <c r="A192" s="24" t="e">
        <f>#REF!</f>
        <v>#REF!</v>
      </c>
      <c r="B192" s="10">
        <f t="shared" si="34"/>
        <v>173</v>
      </c>
      <c r="C192" s="26" t="e">
        <f t="shared" si="35"/>
        <v>#REF!</v>
      </c>
      <c r="D192" s="26" t="e">
        <f t="shared" si="36"/>
        <v>#REF!</v>
      </c>
      <c r="E192" s="27" t="e">
        <f t="shared" si="32"/>
        <v>#REF!</v>
      </c>
      <c r="F192" s="26" t="e">
        <f t="shared" si="37"/>
        <v>#REF!</v>
      </c>
      <c r="G192" s="26" t="e">
        <f t="shared" si="38"/>
        <v>#REF!</v>
      </c>
      <c r="H192" s="27" t="e">
        <f t="shared" si="33"/>
        <v>#REF!</v>
      </c>
      <c r="I192" s="32"/>
      <c r="J192" s="29" t="e">
        <f t="shared" si="31"/>
        <v>#REF!</v>
      </c>
      <c r="K192">
        <f>IF(B192=$G$2,SUM($J$19:J192),0)</f>
        <v>0</v>
      </c>
      <c r="L192">
        <f>IF(B192=$G$2,SUM($J$19:J191),0)</f>
        <v>0</v>
      </c>
    </row>
    <row r="193" spans="1:12" outlineLevel="1">
      <c r="A193" s="24" t="e">
        <f>#REF!</f>
        <v>#REF!</v>
      </c>
      <c r="B193" s="10">
        <f t="shared" si="34"/>
        <v>174</v>
      </c>
      <c r="C193" s="26" t="e">
        <f t="shared" si="35"/>
        <v>#REF!</v>
      </c>
      <c r="D193" s="26" t="e">
        <f t="shared" si="36"/>
        <v>#REF!</v>
      </c>
      <c r="E193" s="27" t="e">
        <f t="shared" si="32"/>
        <v>#REF!</v>
      </c>
      <c r="F193" s="26" t="e">
        <f t="shared" si="37"/>
        <v>#REF!</v>
      </c>
      <c r="G193" s="26" t="e">
        <f t="shared" si="38"/>
        <v>#REF!</v>
      </c>
      <c r="H193" s="27" t="e">
        <f t="shared" si="33"/>
        <v>#REF!</v>
      </c>
      <c r="I193" s="32"/>
      <c r="J193" s="29" t="e">
        <f t="shared" si="31"/>
        <v>#REF!</v>
      </c>
      <c r="K193">
        <f>IF(B193=$G$2,SUM($J$19:J193),0)</f>
        <v>0</v>
      </c>
      <c r="L193">
        <f>IF(B193=$G$2,SUM($J$19:J192),0)</f>
        <v>0</v>
      </c>
    </row>
    <row r="194" spans="1:12" outlineLevel="1">
      <c r="A194" s="24" t="e">
        <f>#REF!</f>
        <v>#REF!</v>
      </c>
      <c r="B194" s="10">
        <f t="shared" si="34"/>
        <v>175</v>
      </c>
      <c r="C194" s="26" t="e">
        <f t="shared" si="35"/>
        <v>#REF!</v>
      </c>
      <c r="D194" s="26" t="e">
        <f t="shared" si="36"/>
        <v>#REF!</v>
      </c>
      <c r="E194" s="27" t="e">
        <f t="shared" si="32"/>
        <v>#REF!</v>
      </c>
      <c r="F194" s="26" t="e">
        <f t="shared" si="37"/>
        <v>#REF!</v>
      </c>
      <c r="G194" s="26" t="e">
        <f t="shared" si="38"/>
        <v>#REF!</v>
      </c>
      <c r="H194" s="27" t="e">
        <f t="shared" si="33"/>
        <v>#REF!</v>
      </c>
      <c r="I194" s="32"/>
      <c r="J194" s="29" t="e">
        <f t="shared" si="31"/>
        <v>#REF!</v>
      </c>
      <c r="K194">
        <f>IF(B194=$G$2,SUM($J$19:J194),0)</f>
        <v>0</v>
      </c>
      <c r="L194">
        <f>IF(B194=$G$2,SUM($J$19:J193),0)</f>
        <v>0</v>
      </c>
    </row>
    <row r="195" spans="1:12" outlineLevel="1">
      <c r="A195" s="24" t="e">
        <f>#REF!</f>
        <v>#REF!</v>
      </c>
      <c r="B195" s="10">
        <f t="shared" si="34"/>
        <v>176</v>
      </c>
      <c r="C195" s="26" t="e">
        <f t="shared" si="35"/>
        <v>#REF!</v>
      </c>
      <c r="D195" s="26" t="e">
        <f t="shared" si="36"/>
        <v>#REF!</v>
      </c>
      <c r="E195" s="27" t="e">
        <f t="shared" si="32"/>
        <v>#REF!</v>
      </c>
      <c r="F195" s="26" t="e">
        <f t="shared" si="37"/>
        <v>#REF!</v>
      </c>
      <c r="G195" s="26" t="e">
        <f t="shared" si="38"/>
        <v>#REF!</v>
      </c>
      <c r="H195" s="27" t="e">
        <f t="shared" si="33"/>
        <v>#REF!</v>
      </c>
      <c r="I195" s="32"/>
      <c r="J195" s="29" t="e">
        <f t="shared" si="31"/>
        <v>#REF!</v>
      </c>
      <c r="K195">
        <f>IF(B195=$G$2,SUM($J$19:J195),0)</f>
        <v>0</v>
      </c>
      <c r="L195">
        <f>IF(B195=$G$2,SUM($J$19:J194),0)</f>
        <v>0</v>
      </c>
    </row>
    <row r="196" spans="1:12" outlineLevel="1">
      <c r="A196" s="24" t="e">
        <f>#REF!</f>
        <v>#REF!</v>
      </c>
      <c r="B196" s="10">
        <f t="shared" si="34"/>
        <v>177</v>
      </c>
      <c r="C196" s="26" t="e">
        <f t="shared" si="35"/>
        <v>#REF!</v>
      </c>
      <c r="D196" s="26" t="e">
        <f t="shared" si="36"/>
        <v>#REF!</v>
      </c>
      <c r="E196" s="27" t="e">
        <f t="shared" si="32"/>
        <v>#REF!</v>
      </c>
      <c r="F196" s="26" t="e">
        <f t="shared" si="37"/>
        <v>#REF!</v>
      </c>
      <c r="G196" s="26" t="e">
        <f t="shared" si="38"/>
        <v>#REF!</v>
      </c>
      <c r="H196" s="27" t="e">
        <f t="shared" si="33"/>
        <v>#REF!</v>
      </c>
      <c r="I196" s="32"/>
      <c r="J196" s="29" t="e">
        <f t="shared" si="31"/>
        <v>#REF!</v>
      </c>
      <c r="K196">
        <f>IF(B196=$G$2,SUM($J$19:J196),0)</f>
        <v>0</v>
      </c>
      <c r="L196">
        <f>IF(B196=$G$2,SUM($J$19:J195),0)</f>
        <v>0</v>
      </c>
    </row>
    <row r="197" spans="1:12" outlineLevel="1">
      <c r="A197" s="24" t="e">
        <f>#REF!</f>
        <v>#REF!</v>
      </c>
      <c r="B197" s="10">
        <f t="shared" si="34"/>
        <v>178</v>
      </c>
      <c r="C197" s="26" t="e">
        <f t="shared" si="35"/>
        <v>#REF!</v>
      </c>
      <c r="D197" s="26" t="e">
        <f t="shared" si="36"/>
        <v>#REF!</v>
      </c>
      <c r="E197" s="27" t="e">
        <f t="shared" si="32"/>
        <v>#REF!</v>
      </c>
      <c r="F197" s="26" t="e">
        <f t="shared" si="37"/>
        <v>#REF!</v>
      </c>
      <c r="G197" s="26" t="e">
        <f t="shared" si="38"/>
        <v>#REF!</v>
      </c>
      <c r="H197" s="27" t="e">
        <f t="shared" si="33"/>
        <v>#REF!</v>
      </c>
      <c r="I197" s="32"/>
      <c r="J197" s="29" t="e">
        <f t="shared" si="31"/>
        <v>#REF!</v>
      </c>
      <c r="K197">
        <f>IF(B197=$G$2,SUM($J$19:J197),0)</f>
        <v>0</v>
      </c>
      <c r="L197">
        <f>IF(B197=$G$2,SUM($J$19:J196),0)</f>
        <v>0</v>
      </c>
    </row>
    <row r="198" spans="1:12" outlineLevel="1">
      <c r="A198" s="24" t="e">
        <f>#REF!</f>
        <v>#REF!</v>
      </c>
      <c r="B198" s="10">
        <f t="shared" si="34"/>
        <v>179</v>
      </c>
      <c r="C198" s="26" t="e">
        <f t="shared" si="35"/>
        <v>#REF!</v>
      </c>
      <c r="D198" s="26" t="e">
        <f t="shared" si="36"/>
        <v>#REF!</v>
      </c>
      <c r="E198" s="27" t="e">
        <f t="shared" si="32"/>
        <v>#REF!</v>
      </c>
      <c r="F198" s="26" t="e">
        <f t="shared" si="37"/>
        <v>#REF!</v>
      </c>
      <c r="G198" s="26" t="e">
        <f t="shared" si="38"/>
        <v>#REF!</v>
      </c>
      <c r="H198" s="27" t="e">
        <f t="shared" si="33"/>
        <v>#REF!</v>
      </c>
      <c r="I198" s="32"/>
      <c r="J198" s="29" t="e">
        <f t="shared" si="31"/>
        <v>#REF!</v>
      </c>
      <c r="K198">
        <f>IF(B198=$G$2,SUM($J$19:J198),0)</f>
        <v>0</v>
      </c>
      <c r="L198">
        <f>IF(B198=$G$2,SUM($J$19:J197),0)</f>
        <v>0</v>
      </c>
    </row>
    <row r="199" spans="1:12">
      <c r="K199" t="e">
        <f>SUM(K19:K198)</f>
        <v>#REF!</v>
      </c>
      <c r="L199" t="e">
        <f>SUM(L19:L198)</f>
        <v>#REF!</v>
      </c>
    </row>
  </sheetData>
  <mergeCells count="8">
    <mergeCell ref="I11:J11"/>
    <mergeCell ref="H13:I13"/>
    <mergeCell ref="H14:I14"/>
    <mergeCell ref="H15:I15"/>
    <mergeCell ref="A18:B18"/>
    <mergeCell ref="C18:D18"/>
    <mergeCell ref="F18:G18"/>
    <mergeCell ref="I18:J18"/>
  </mergeCells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D199"/>
  <sheetViews>
    <sheetView workbookViewId="0">
      <selection activeCell="G22" sqref="G22"/>
    </sheetView>
  </sheetViews>
  <sheetFormatPr defaultColWidth="8.85546875" defaultRowHeight="12.95" outlineLevelRow="1"/>
  <cols>
    <col min="2" max="2" width="9.140625"/>
    <col min="3" max="3" width="10.28515625" bestFit="1" customWidth="1"/>
    <col min="4" max="6" width="12.28515625" bestFit="1" customWidth="1"/>
    <col min="7" max="7" width="14.140625" customWidth="1"/>
    <col min="8" max="8" width="12.28515625" bestFit="1" customWidth="1"/>
    <col min="9" max="9" width="9.140625" style="6"/>
    <col min="10" max="10" width="15" customWidth="1"/>
    <col min="11" max="197" width="9.140625"/>
  </cols>
  <sheetData>
    <row r="1" spans="2:10">
      <c r="E1" s="6" t="s">
        <v>408</v>
      </c>
      <c r="F1" s="6"/>
      <c r="G1" s="7">
        <v>0</v>
      </c>
      <c r="I1"/>
    </row>
    <row r="2" spans="2:10">
      <c r="E2" s="6" t="s">
        <v>409</v>
      </c>
      <c r="F2" s="6"/>
      <c r="G2" s="7">
        <f>Piloto!F6</f>
        <v>5</v>
      </c>
      <c r="I2"/>
    </row>
    <row r="3" spans="2:10">
      <c r="C3" s="5" t="s">
        <v>410</v>
      </c>
      <c r="D3" s="5"/>
      <c r="F3" s="6"/>
      <c r="G3" s="6"/>
      <c r="I3"/>
    </row>
    <row r="4" spans="2:10">
      <c r="C4" s="5" t="s">
        <v>411</v>
      </c>
      <c r="D4" s="5" t="s">
        <v>412</v>
      </c>
      <c r="F4" s="5" t="s">
        <v>413</v>
      </c>
      <c r="G4" s="5" t="s">
        <v>414</v>
      </c>
      <c r="H4" s="5" t="s">
        <v>415</v>
      </c>
      <c r="I4" s="5" t="s">
        <v>416</v>
      </c>
      <c r="J4" s="5" t="s">
        <v>417</v>
      </c>
    </row>
    <row r="5" spans="2:10" ht="13.5" customHeight="1">
      <c r="C5" s="8" t="e">
        <f t="shared" ref="C5:C10" si="0">IF(I5=1,($G$1+J5),($G$2+J5))</f>
        <v>#REF!</v>
      </c>
      <c r="D5" s="9" t="e">
        <f t="shared" ref="D5:D10" si="1">C5+((F5-1)*H5)</f>
        <v>#REF!</v>
      </c>
      <c r="F5" s="33" t="e">
        <f>#REF!</f>
        <v>#REF!</v>
      </c>
      <c r="G5" s="11" t="e">
        <f>#REF!</f>
        <v>#REF!</v>
      </c>
      <c r="H5" s="10" t="e">
        <f>#REF!</f>
        <v>#REF!</v>
      </c>
      <c r="I5" s="10" t="e">
        <f>IF(#REF!="Pós Venda",1,2)</f>
        <v>#REF!</v>
      </c>
      <c r="J5" s="10" t="e">
        <f>#REF!</f>
        <v>#REF!</v>
      </c>
    </row>
    <row r="6" spans="2:10">
      <c r="C6" s="8" t="e">
        <f t="shared" si="0"/>
        <v>#REF!</v>
      </c>
      <c r="D6" s="9" t="e">
        <f t="shared" si="1"/>
        <v>#REF!</v>
      </c>
      <c r="F6" s="33" t="e">
        <f>#REF!</f>
        <v>#REF!</v>
      </c>
      <c r="G6" s="11" t="e">
        <f>#REF!</f>
        <v>#REF!</v>
      </c>
      <c r="H6" s="10" t="e">
        <f>#REF!</f>
        <v>#REF!</v>
      </c>
      <c r="I6" s="10" t="e">
        <f>IF(#REF!="Pós Venda",1,2)</f>
        <v>#REF!</v>
      </c>
      <c r="J6" s="10" t="e">
        <f>#REF!</f>
        <v>#REF!</v>
      </c>
    </row>
    <row r="7" spans="2:10">
      <c r="C7" s="8" t="e">
        <f t="shared" si="0"/>
        <v>#REF!</v>
      </c>
      <c r="D7" s="9" t="e">
        <f t="shared" si="1"/>
        <v>#REF!</v>
      </c>
      <c r="F7" s="33" t="e">
        <f>#REF!</f>
        <v>#REF!</v>
      </c>
      <c r="G7" s="11" t="e">
        <f>#REF!</f>
        <v>#REF!</v>
      </c>
      <c r="H7" s="10" t="e">
        <f>#REF!</f>
        <v>#REF!</v>
      </c>
      <c r="I7" s="10" t="e">
        <f>IF(#REF!="Pós Venda",1,2)</f>
        <v>#REF!</v>
      </c>
      <c r="J7" s="10" t="e">
        <f>#REF!</f>
        <v>#REF!</v>
      </c>
    </row>
    <row r="8" spans="2:10">
      <c r="C8" s="8" t="e">
        <f t="shared" si="0"/>
        <v>#REF!</v>
      </c>
      <c r="D8" s="9" t="e">
        <f t="shared" si="1"/>
        <v>#REF!</v>
      </c>
      <c r="F8" s="33" t="e">
        <f>#REF!</f>
        <v>#REF!</v>
      </c>
      <c r="G8" s="11" t="e">
        <f>#REF!</f>
        <v>#REF!</v>
      </c>
      <c r="H8" s="10" t="e">
        <f>#REF!</f>
        <v>#REF!</v>
      </c>
      <c r="I8" s="10" t="e">
        <f>IF(#REF!="Pós Venda",1,2)</f>
        <v>#REF!</v>
      </c>
      <c r="J8" s="10" t="e">
        <f>#REF!</f>
        <v>#REF!</v>
      </c>
    </row>
    <row r="9" spans="2:10">
      <c r="C9" s="8" t="e">
        <f t="shared" si="0"/>
        <v>#REF!</v>
      </c>
      <c r="D9" s="9" t="e">
        <f t="shared" si="1"/>
        <v>#REF!</v>
      </c>
      <c r="F9" s="33" t="e">
        <f>#REF!</f>
        <v>#REF!</v>
      </c>
      <c r="G9" s="11" t="e">
        <f>#REF!</f>
        <v>#REF!</v>
      </c>
      <c r="H9" s="10" t="e">
        <f>#REF!</f>
        <v>#REF!</v>
      </c>
      <c r="I9" s="10" t="e">
        <f>IF(#REF!="Pós Venda",1,2)</f>
        <v>#REF!</v>
      </c>
      <c r="J9" s="10" t="e">
        <f>#REF!</f>
        <v>#REF!</v>
      </c>
    </row>
    <row r="10" spans="2:10">
      <c r="C10" s="12" t="e">
        <f t="shared" si="0"/>
        <v>#REF!</v>
      </c>
      <c r="D10" s="13" t="e">
        <f t="shared" si="1"/>
        <v>#REF!</v>
      </c>
      <c r="F10" s="33" t="e">
        <f>#REF!</f>
        <v>#REF!</v>
      </c>
      <c r="G10" s="11" t="e">
        <f>#REF!</f>
        <v>#REF!</v>
      </c>
      <c r="H10" s="10" t="e">
        <f>#REF!</f>
        <v>#REF!</v>
      </c>
      <c r="I10" s="10" t="e">
        <f>IF(#REF!="Pós Venda",1,2)</f>
        <v>#REF!</v>
      </c>
      <c r="J10" s="10" t="e">
        <f>#REF!</f>
        <v>#REF!</v>
      </c>
    </row>
    <row r="11" spans="2:10">
      <c r="C11" s="6"/>
      <c r="D11" s="6"/>
      <c r="F11" s="6"/>
      <c r="G11" s="14"/>
      <c r="H11" s="10" t="s">
        <v>13</v>
      </c>
      <c r="I11" s="523" t="e">
        <f>F5*G5+F6*G6+F7*G7+F8*G8+F9*G9+F10*G10</f>
        <v>#REF!</v>
      </c>
      <c r="J11" s="536"/>
    </row>
    <row r="12" spans="2:10">
      <c r="C12" s="6"/>
      <c r="D12" s="6"/>
      <c r="F12" s="6"/>
      <c r="G12" s="14"/>
      <c r="H12" s="6"/>
      <c r="I12" s="15"/>
      <c r="J12" s="15"/>
    </row>
    <row r="13" spans="2:10">
      <c r="C13" s="6"/>
      <c r="D13" s="6"/>
      <c r="F13" s="6"/>
      <c r="G13" s="14"/>
      <c r="H13" s="509" t="s">
        <v>418</v>
      </c>
      <c r="I13" s="509"/>
      <c r="J13" s="10">
        <v>1</v>
      </c>
    </row>
    <row r="14" spans="2:10">
      <c r="C14" s="6"/>
      <c r="D14" s="6"/>
      <c r="F14" s="6"/>
      <c r="G14" s="14"/>
      <c r="H14" s="509" t="s">
        <v>419</v>
      </c>
      <c r="I14" s="509"/>
      <c r="J14" s="10">
        <v>1</v>
      </c>
    </row>
    <row r="15" spans="2:10">
      <c r="H15" s="509" t="s">
        <v>420</v>
      </c>
      <c r="I15" s="509"/>
      <c r="J15" s="16" t="e">
        <f>LARGE($D$5:$D$10,1)-$G$2+J$16</f>
        <v>#REF!</v>
      </c>
    </row>
    <row r="16" spans="2:10">
      <c r="B16" s="17" t="s">
        <v>421</v>
      </c>
      <c r="C16" s="18"/>
      <c r="D16" s="18" t="s">
        <v>339</v>
      </c>
      <c r="E16" s="18">
        <v>1</v>
      </c>
      <c r="F16" s="18"/>
      <c r="G16" s="18"/>
      <c r="H16" s="19"/>
      <c r="I16" s="19" t="s">
        <v>422</v>
      </c>
      <c r="J16" s="6"/>
    </row>
    <row r="17" spans="1:82" outlineLevel="1">
      <c r="B17" s="21"/>
      <c r="C17" s="21"/>
      <c r="D17" s="21"/>
      <c r="E17" s="21"/>
      <c r="F17" s="21"/>
      <c r="G17" s="21"/>
      <c r="H17" s="21"/>
      <c r="I17" s="21"/>
      <c r="J17" s="22"/>
    </row>
    <row r="18" spans="1:82" ht="27.95" outlineLevel="1">
      <c r="A18" s="526" t="s">
        <v>3</v>
      </c>
      <c r="B18" s="527"/>
      <c r="C18" s="445" t="s">
        <v>89</v>
      </c>
      <c r="D18" s="446"/>
      <c r="E18" s="5" t="s">
        <v>423</v>
      </c>
      <c r="F18" s="445" t="s">
        <v>83</v>
      </c>
      <c r="G18" s="446"/>
      <c r="H18" s="5" t="s">
        <v>423</v>
      </c>
      <c r="I18" s="524" t="s">
        <v>424</v>
      </c>
      <c r="J18" s="525"/>
      <c r="K18" s="23" t="s">
        <v>425</v>
      </c>
      <c r="L18" s="23" t="s">
        <v>426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spans="1:82" outlineLevel="1">
      <c r="A19" s="24" t="e">
        <f>#REF!</f>
        <v>#REF!</v>
      </c>
      <c r="B19" s="25">
        <f>G1</f>
        <v>0</v>
      </c>
      <c r="C19" s="26" t="e">
        <f t="shared" ref="C19:C50" si="2">(IF($I$5=1,0,IF($B19&gt;=$C$5,$G$5,0))*IF($I$5=1,IF($B19&gt;($D$5+($B$19-$G$1)),0,IF(GCD(($D$5+($B$19-$G$1)-$B19),$H$5)=$H$5,1,0)),IF($B19&gt;$D$5,0,IF(GCD(($D$5-$B19),$H$5)=$H$5,1,0))))+(IF($I$6=1,0,IF($B19&gt;=$C$6,$G$6,0))*IF($I$6=1,IF($B19&gt;($D$6+($B$19-$G$1)),0,IF(GCD(($D$6+($B$19-$G$1)-$B19),$H$6)=$H$6,1,0)),IF($B19&gt;$D$6,0,IF(GCD(($D$6-$B19),$H$6)=$H$6,1,0))))+(IF($I$7=1,0,IF($B19&gt;=$C$7,$G$7,0))*IF($I$7=1,IF($B19&gt;($D$7+($B$19-$G$1)),0,IF(GCD(($D$7+($B$19-$G$1)-$B19),$H$7)=$H$7,1,0)),IF($B19&gt;$D$7,0,IF(GCD(($D$7-$B19),$H$7)=$H$7,1,0))))</f>
        <v>#REF!</v>
      </c>
      <c r="D19" s="26" t="e">
        <f t="shared" ref="D19:D50" si="3">(IF($I$8=1,0,IF($B19&gt;=$C$8,$G$8,0))*IF($I$8=1,IF($B19&gt;($D$8+($B$19-$G$1)),0,IF(GCD(($D$8+($B$19-$G$1)-$B19),$H$8)=$H$8,1,0)),IF($B19&gt;$D$8,0,IF(GCD(($D$8-B19),$H$8)=$H$8,1,0))))+(IF($I$9=1,0,IF($B19&gt;=$C$9,$G$9,0))*IF($I$9=1,IF($B19&gt;($D$9+($B$19-$G$1)),0,IF(GCD(($D$9+($B$19-$G$1)-$B19),$H$9)=$H$9,1,0)),IF($B19&gt;$D$9,0,IF(GCD(($D$9-$B19),$H$9)=$H$9,1,0))))+(IF($I$10=1,0,IF($B19&gt;=$C$10,$G$10,0))*IF($I$10=1,IF($B19&gt;($D$10+($B$19-$G$1)),0,IF(GCD(($D$10+($B$19-$G$1)-$B19),$H$10)=$H$10,1,0)),IF($B19&gt;$D$10,0,IF(GCD(($D$10-$B19),$H$10)=$H$10,1,0))))</f>
        <v>#REF!</v>
      </c>
      <c r="E19" s="27" t="e">
        <f>C19+D19</f>
        <v>#REF!</v>
      </c>
      <c r="F19" s="26" t="e">
        <f t="shared" ref="F19:F50" si="4">(IF($I$5=1,IF($B19&gt;=($C$5+($B$19-$G$1)),$G$5,0),0)*IF($I$5=1,IF($B19&gt;($D$5+($B$19-$G$1)),0,IF(GCD(($D$5+($B$19-$G$1)-$B19),$H$5)=$H$5,1,0)),IF($B19&gt;$D$5,0,IF(GCD(($D$5-$B19),$H$5)=$H$5,1,0))))+(IF($I$6=1,IF($B19&gt;=($C$6+($B$19-$G$1)),$G$6,0),0)*IF($I$6=1,IF($B19&gt;($D$6+($B$19-$G$1)),0,IF(GCD(($D$6+($B$19-$G$1)-$B19),$H$6)=$H$6,1,0)),IF($B19&gt;$D$6,0,IF(GCD(($D$6-$B19),$H$6)=$H$6,1,0))))+(IF($I$7=1,IF($B19&gt;=($C$7+($B$19-$G$1)),$G$7,0),0)*IF($I$7=1,IF($B19&gt;($D$7+($B$19-$G$1)),0,IF(GCD(($D$7+($B$19-$G$1)-$B19),$H$7)=$H$7,1,0)),IF($B19&gt;$D$7,0,IF(GCD(($D$7-$B19),$H$7)=$H$7,1,0))))</f>
        <v>#REF!</v>
      </c>
      <c r="G19" s="26" t="e">
        <f t="shared" ref="G19:G50" si="5">(IF($I$8=1,IF($B19&gt;=($C$8+($B$19-$G$1)),$G$8,0),0)*IF($I$8=1,IF($B19&gt;($D$8+($B$19-$G$1)),0,IF(GCD(($D$8+($B$19-$G$1)-$B19),$H$8)=$H$8,1,0)),IF($B19&gt;$D$8,0,IF(GCD(($D$8-$B19),$H$8)=$H$8,1,0))))+(IF($I$9=1,IF($B19&gt;=($C$9+($B$19-$G$1)),$G$9,0),0)*IF($I$9=1,IF($B19&gt;($D$9+($B$19-$G$1)),0,IF(GCD(($D$9+($B$19-$G$1)-$B19),$H$9)=$H$9,1,0)),IF($B19&gt;$D$9,0,IF(GCD(($D$9-$B19),$H$9)=$H$9,1,0))))+(IF($I$10=1,IF($B19&gt;=($C$10+($B$19-$G$1)),$G$10,0),0)*IF($I$10=1,IF($B19&gt;($D$10+($B$19-$G$1)),0,IF(GCD(($D$10+($B$19-$G$1)-$B19),$H$10)=$H$10,1,0)),IF($B19&gt;$D$10,0,IF(GCD(($D$10-$B19),$H$10)=$H$10,1,0))))</f>
        <v>#REF!</v>
      </c>
      <c r="H19" s="27" t="e">
        <f>F19+G19</f>
        <v>#REF!</v>
      </c>
      <c r="I19" s="28"/>
      <c r="J19" s="29" t="e">
        <f t="shared" ref="J19:J82" si="6">IF($B19&gt;$G$2,($H19*J$14+$E19*J$14)*J$13,J$14*$H19+$E19*J$14)</f>
        <v>#REF!</v>
      </c>
      <c r="K19">
        <v>0</v>
      </c>
      <c r="L19">
        <f>IF(K19=0,0,K19-E19)</f>
        <v>0</v>
      </c>
    </row>
    <row r="20" spans="1:82" outlineLevel="1">
      <c r="A20" s="24" t="e">
        <f>#REF!</f>
        <v>#REF!</v>
      </c>
      <c r="B20" s="10">
        <f>B19+1</f>
        <v>1</v>
      </c>
      <c r="C20" s="26" t="e">
        <f t="shared" si="2"/>
        <v>#REF!</v>
      </c>
      <c r="D20" s="26" t="e">
        <f t="shared" si="3"/>
        <v>#REF!</v>
      </c>
      <c r="E20" s="27" t="e">
        <f t="shared" ref="E20:E83" si="7">C20+D20</f>
        <v>#REF!</v>
      </c>
      <c r="F20" s="26" t="e">
        <f t="shared" si="4"/>
        <v>#REF!</v>
      </c>
      <c r="G20" s="26" t="e">
        <f t="shared" si="5"/>
        <v>#REF!</v>
      </c>
      <c r="H20" s="27" t="e">
        <f t="shared" ref="H20:H83" si="8">F20+G20</f>
        <v>#REF!</v>
      </c>
      <c r="I20" s="28"/>
      <c r="J20" s="29" t="e">
        <f t="shared" si="6"/>
        <v>#REF!</v>
      </c>
      <c r="K20">
        <f>IF(B20=$G$2,SUM($J$19:J20),0)</f>
        <v>0</v>
      </c>
      <c r="L20">
        <f>IF(B20=$G$2,SUM($J$19:J19),0)</f>
        <v>0</v>
      </c>
    </row>
    <row r="21" spans="1:82" outlineLevel="1">
      <c r="A21" s="24" t="e">
        <f>#REF!</f>
        <v>#REF!</v>
      </c>
      <c r="B21" s="10">
        <f t="shared" ref="B21:B42" si="9">B20+1</f>
        <v>2</v>
      </c>
      <c r="C21" s="26" t="e">
        <f t="shared" si="2"/>
        <v>#REF!</v>
      </c>
      <c r="D21" s="26" t="e">
        <f t="shared" si="3"/>
        <v>#REF!</v>
      </c>
      <c r="E21" s="27" t="e">
        <f t="shared" si="7"/>
        <v>#REF!</v>
      </c>
      <c r="F21" s="26" t="e">
        <f t="shared" si="4"/>
        <v>#REF!</v>
      </c>
      <c r="G21" s="26" t="e">
        <f t="shared" si="5"/>
        <v>#REF!</v>
      </c>
      <c r="H21" s="27" t="e">
        <f t="shared" si="8"/>
        <v>#REF!</v>
      </c>
      <c r="I21" s="28"/>
      <c r="J21" s="29" t="e">
        <f t="shared" si="6"/>
        <v>#REF!</v>
      </c>
      <c r="K21">
        <f>IF(B21=$G$2,SUM($J$19:J21),0)</f>
        <v>0</v>
      </c>
      <c r="L21">
        <f>IF(B21=$G$2,SUM($J$19:J20),0)</f>
        <v>0</v>
      </c>
    </row>
    <row r="22" spans="1:82" outlineLevel="1">
      <c r="A22" s="24" t="e">
        <f>#REF!</f>
        <v>#REF!</v>
      </c>
      <c r="B22" s="10">
        <f t="shared" si="9"/>
        <v>3</v>
      </c>
      <c r="C22" s="26" t="e">
        <f t="shared" si="2"/>
        <v>#REF!</v>
      </c>
      <c r="D22" s="26" t="e">
        <f t="shared" si="3"/>
        <v>#REF!</v>
      </c>
      <c r="E22" s="27" t="e">
        <f t="shared" si="7"/>
        <v>#REF!</v>
      </c>
      <c r="F22" s="26" t="e">
        <f t="shared" si="4"/>
        <v>#REF!</v>
      </c>
      <c r="G22" s="26" t="e">
        <f t="shared" si="5"/>
        <v>#REF!</v>
      </c>
      <c r="H22" s="27" t="e">
        <f t="shared" si="8"/>
        <v>#REF!</v>
      </c>
      <c r="I22" s="28"/>
      <c r="J22" s="29" t="e">
        <f t="shared" si="6"/>
        <v>#REF!</v>
      </c>
      <c r="K22">
        <f>IF(B22=$G$2,SUM($J$19:J22),0)</f>
        <v>0</v>
      </c>
      <c r="L22">
        <f>IF(B22=$G$2,SUM($J$19:J21),0)</f>
        <v>0</v>
      </c>
    </row>
    <row r="23" spans="1:82" outlineLevel="1">
      <c r="A23" s="24" t="e">
        <f>#REF!</f>
        <v>#REF!</v>
      </c>
      <c r="B23" s="10">
        <f t="shared" si="9"/>
        <v>4</v>
      </c>
      <c r="C23" s="26" t="e">
        <f t="shared" si="2"/>
        <v>#REF!</v>
      </c>
      <c r="D23" s="26" t="e">
        <f t="shared" si="3"/>
        <v>#REF!</v>
      </c>
      <c r="E23" s="27" t="e">
        <f t="shared" si="7"/>
        <v>#REF!</v>
      </c>
      <c r="F23" s="26" t="e">
        <f t="shared" si="4"/>
        <v>#REF!</v>
      </c>
      <c r="G23" s="26" t="e">
        <f t="shared" si="5"/>
        <v>#REF!</v>
      </c>
      <c r="H23" s="27" t="e">
        <f t="shared" si="8"/>
        <v>#REF!</v>
      </c>
      <c r="I23" s="28"/>
      <c r="J23" s="29" t="e">
        <f t="shared" si="6"/>
        <v>#REF!</v>
      </c>
      <c r="K23">
        <f>IF(B23=$G$2,SUM($J$19:J23),0)</f>
        <v>0</v>
      </c>
      <c r="L23">
        <f>IF(B23=$G$2,SUM($J$19:J22),0)</f>
        <v>0</v>
      </c>
    </row>
    <row r="24" spans="1:82" outlineLevel="1">
      <c r="A24" s="24" t="e">
        <f>#REF!</f>
        <v>#REF!</v>
      </c>
      <c r="B24" s="10">
        <f t="shared" si="9"/>
        <v>5</v>
      </c>
      <c r="C24" s="26" t="e">
        <f t="shared" si="2"/>
        <v>#REF!</v>
      </c>
      <c r="D24" s="26" t="e">
        <f t="shared" si="3"/>
        <v>#REF!</v>
      </c>
      <c r="E24" s="27" t="e">
        <f t="shared" si="7"/>
        <v>#REF!</v>
      </c>
      <c r="F24" s="26" t="e">
        <f t="shared" si="4"/>
        <v>#REF!</v>
      </c>
      <c r="G24" s="26" t="e">
        <f t="shared" si="5"/>
        <v>#REF!</v>
      </c>
      <c r="H24" s="27" t="e">
        <f t="shared" si="8"/>
        <v>#REF!</v>
      </c>
      <c r="I24" s="28"/>
      <c r="J24" s="29" t="e">
        <f t="shared" si="6"/>
        <v>#REF!</v>
      </c>
      <c r="K24" t="e">
        <f>IF(B24=$G$2,SUM($J$19:J24),0)</f>
        <v>#REF!</v>
      </c>
      <c r="L24" t="e">
        <f>IF(B24=$G$2,SUM($J$19:J23),0)</f>
        <v>#REF!</v>
      </c>
    </row>
    <row r="25" spans="1:82" outlineLevel="1">
      <c r="A25" s="24" t="e">
        <f>#REF!</f>
        <v>#REF!</v>
      </c>
      <c r="B25" s="10">
        <f t="shared" si="9"/>
        <v>6</v>
      </c>
      <c r="C25" s="26" t="e">
        <f t="shared" si="2"/>
        <v>#REF!</v>
      </c>
      <c r="D25" s="26" t="e">
        <f t="shared" si="3"/>
        <v>#REF!</v>
      </c>
      <c r="E25" s="27" t="e">
        <f t="shared" si="7"/>
        <v>#REF!</v>
      </c>
      <c r="F25" s="26" t="e">
        <f t="shared" si="4"/>
        <v>#REF!</v>
      </c>
      <c r="G25" s="26" t="e">
        <f t="shared" si="5"/>
        <v>#REF!</v>
      </c>
      <c r="H25" s="27" t="e">
        <f t="shared" si="8"/>
        <v>#REF!</v>
      </c>
      <c r="I25" s="28"/>
      <c r="J25" s="29" t="e">
        <f t="shared" si="6"/>
        <v>#REF!</v>
      </c>
      <c r="K25">
        <f>IF(B25=$G$2,SUM($J$19:J25),0)</f>
        <v>0</v>
      </c>
      <c r="L25">
        <f>IF(B25=$G$2,SUM($J$19:J24),0)</f>
        <v>0</v>
      </c>
    </row>
    <row r="26" spans="1:82" outlineLevel="1">
      <c r="A26" s="24" t="e">
        <f>#REF!</f>
        <v>#REF!</v>
      </c>
      <c r="B26" s="10">
        <f t="shared" si="9"/>
        <v>7</v>
      </c>
      <c r="C26" s="26" t="e">
        <f t="shared" si="2"/>
        <v>#REF!</v>
      </c>
      <c r="D26" s="26" t="e">
        <f t="shared" si="3"/>
        <v>#REF!</v>
      </c>
      <c r="E26" s="27" t="e">
        <f t="shared" si="7"/>
        <v>#REF!</v>
      </c>
      <c r="F26" s="26" t="e">
        <f t="shared" si="4"/>
        <v>#REF!</v>
      </c>
      <c r="G26" s="26" t="e">
        <f t="shared" si="5"/>
        <v>#REF!</v>
      </c>
      <c r="H26" s="27" t="e">
        <f t="shared" si="8"/>
        <v>#REF!</v>
      </c>
      <c r="I26" s="28"/>
      <c r="J26" s="29" t="e">
        <f t="shared" si="6"/>
        <v>#REF!</v>
      </c>
      <c r="K26">
        <f>IF(B26=$G$2,SUM($J$19:J26),0)</f>
        <v>0</v>
      </c>
      <c r="L26">
        <f>IF(B26=$G$2,SUM($J$19:J25),0)</f>
        <v>0</v>
      </c>
    </row>
    <row r="27" spans="1:82" outlineLevel="1">
      <c r="A27" s="24" t="e">
        <f>#REF!</f>
        <v>#REF!</v>
      </c>
      <c r="B27" s="10">
        <f t="shared" si="9"/>
        <v>8</v>
      </c>
      <c r="C27" s="26" t="e">
        <f t="shared" si="2"/>
        <v>#REF!</v>
      </c>
      <c r="D27" s="26" t="e">
        <f t="shared" si="3"/>
        <v>#REF!</v>
      </c>
      <c r="E27" s="27" t="e">
        <f t="shared" si="7"/>
        <v>#REF!</v>
      </c>
      <c r="F27" s="26" t="e">
        <f t="shared" si="4"/>
        <v>#REF!</v>
      </c>
      <c r="G27" s="26" t="e">
        <f t="shared" si="5"/>
        <v>#REF!</v>
      </c>
      <c r="H27" s="27" t="e">
        <f t="shared" si="8"/>
        <v>#REF!</v>
      </c>
      <c r="I27" s="28"/>
      <c r="J27" s="29" t="e">
        <f t="shared" si="6"/>
        <v>#REF!</v>
      </c>
      <c r="K27">
        <f>IF(B27=$G$2,SUM($J$19:J27),0)</f>
        <v>0</v>
      </c>
      <c r="L27">
        <f>IF(B27=$G$2,SUM($J$19:J26),0)</f>
        <v>0</v>
      </c>
    </row>
    <row r="28" spans="1:82" outlineLevel="1">
      <c r="A28" s="24" t="e">
        <f>#REF!</f>
        <v>#REF!</v>
      </c>
      <c r="B28" s="10">
        <f t="shared" si="9"/>
        <v>9</v>
      </c>
      <c r="C28" s="26" t="e">
        <f t="shared" si="2"/>
        <v>#REF!</v>
      </c>
      <c r="D28" s="26" t="e">
        <f t="shared" si="3"/>
        <v>#REF!</v>
      </c>
      <c r="E28" s="27" t="e">
        <f t="shared" si="7"/>
        <v>#REF!</v>
      </c>
      <c r="F28" s="26" t="e">
        <f t="shared" si="4"/>
        <v>#REF!</v>
      </c>
      <c r="G28" s="26" t="e">
        <f t="shared" si="5"/>
        <v>#REF!</v>
      </c>
      <c r="H28" s="27" t="e">
        <f t="shared" si="8"/>
        <v>#REF!</v>
      </c>
      <c r="I28" s="28"/>
      <c r="J28" s="29" t="e">
        <f t="shared" si="6"/>
        <v>#REF!</v>
      </c>
      <c r="K28">
        <f>IF(B28=$G$2,SUM($J$19:J28),0)</f>
        <v>0</v>
      </c>
      <c r="L28">
        <f>IF(B28=$G$2,SUM($J$19:J27),0)</f>
        <v>0</v>
      </c>
    </row>
    <row r="29" spans="1:82" outlineLevel="1">
      <c r="A29" s="24" t="e">
        <f>#REF!</f>
        <v>#REF!</v>
      </c>
      <c r="B29" s="10">
        <f t="shared" si="9"/>
        <v>10</v>
      </c>
      <c r="C29" s="26" t="e">
        <f t="shared" si="2"/>
        <v>#REF!</v>
      </c>
      <c r="D29" s="26" t="e">
        <f t="shared" si="3"/>
        <v>#REF!</v>
      </c>
      <c r="E29" s="27" t="e">
        <f t="shared" si="7"/>
        <v>#REF!</v>
      </c>
      <c r="F29" s="26" t="e">
        <f t="shared" si="4"/>
        <v>#REF!</v>
      </c>
      <c r="G29" s="26" t="e">
        <f t="shared" si="5"/>
        <v>#REF!</v>
      </c>
      <c r="H29" s="27" t="e">
        <f t="shared" si="8"/>
        <v>#REF!</v>
      </c>
      <c r="I29" s="28"/>
      <c r="J29" s="29" t="e">
        <f t="shared" si="6"/>
        <v>#REF!</v>
      </c>
      <c r="K29">
        <f>IF(B29=$G$2,SUM($J$19:J29),0)</f>
        <v>0</v>
      </c>
      <c r="L29">
        <f>IF(B29=$G$2,SUM($J$19:J28),0)</f>
        <v>0</v>
      </c>
    </row>
    <row r="30" spans="1:82" outlineLevel="1">
      <c r="A30" s="24" t="e">
        <f>#REF!</f>
        <v>#REF!</v>
      </c>
      <c r="B30" s="10">
        <f t="shared" si="9"/>
        <v>11</v>
      </c>
      <c r="C30" s="26" t="e">
        <f t="shared" si="2"/>
        <v>#REF!</v>
      </c>
      <c r="D30" s="26" t="e">
        <f t="shared" si="3"/>
        <v>#REF!</v>
      </c>
      <c r="E30" s="27" t="e">
        <f t="shared" si="7"/>
        <v>#REF!</v>
      </c>
      <c r="F30" s="26" t="e">
        <f t="shared" si="4"/>
        <v>#REF!</v>
      </c>
      <c r="G30" s="26" t="e">
        <f t="shared" si="5"/>
        <v>#REF!</v>
      </c>
      <c r="H30" s="27" t="e">
        <f t="shared" si="8"/>
        <v>#REF!</v>
      </c>
      <c r="I30" s="28"/>
      <c r="J30" s="29" t="e">
        <f t="shared" si="6"/>
        <v>#REF!</v>
      </c>
      <c r="K30">
        <f>IF(B30=$G$2,SUM($J$19:J30),0)</f>
        <v>0</v>
      </c>
      <c r="L30">
        <f>IF(B30=$G$2,SUM($J$19:J29),0)</f>
        <v>0</v>
      </c>
    </row>
    <row r="31" spans="1:82" outlineLevel="1">
      <c r="A31" s="24" t="e">
        <f>#REF!</f>
        <v>#REF!</v>
      </c>
      <c r="B31" s="10">
        <f t="shared" si="9"/>
        <v>12</v>
      </c>
      <c r="C31" s="26" t="e">
        <f t="shared" si="2"/>
        <v>#REF!</v>
      </c>
      <c r="D31" s="26" t="e">
        <f t="shared" si="3"/>
        <v>#REF!</v>
      </c>
      <c r="E31" s="27" t="e">
        <f t="shared" si="7"/>
        <v>#REF!</v>
      </c>
      <c r="F31" s="26" t="e">
        <f t="shared" si="4"/>
        <v>#REF!</v>
      </c>
      <c r="G31" s="26" t="e">
        <f t="shared" si="5"/>
        <v>#REF!</v>
      </c>
      <c r="H31" s="27" t="e">
        <f t="shared" si="8"/>
        <v>#REF!</v>
      </c>
      <c r="I31" s="28"/>
      <c r="J31" s="29" t="e">
        <f t="shared" si="6"/>
        <v>#REF!</v>
      </c>
      <c r="K31">
        <f>IF(B31=$G$2,SUM($J$19:J31),0)</f>
        <v>0</v>
      </c>
      <c r="L31">
        <f>IF(B31=$G$2,SUM($J$19:J30),0)</f>
        <v>0</v>
      </c>
    </row>
    <row r="32" spans="1:82" outlineLevel="1">
      <c r="A32" s="24" t="e">
        <f>#REF!</f>
        <v>#REF!</v>
      </c>
      <c r="B32" s="10">
        <f t="shared" si="9"/>
        <v>13</v>
      </c>
      <c r="C32" s="26" t="e">
        <f t="shared" si="2"/>
        <v>#REF!</v>
      </c>
      <c r="D32" s="26" t="e">
        <f t="shared" si="3"/>
        <v>#REF!</v>
      </c>
      <c r="E32" s="27" t="e">
        <f t="shared" si="7"/>
        <v>#REF!</v>
      </c>
      <c r="F32" s="26" t="e">
        <f t="shared" si="4"/>
        <v>#REF!</v>
      </c>
      <c r="G32" s="26" t="e">
        <f t="shared" si="5"/>
        <v>#REF!</v>
      </c>
      <c r="H32" s="27" t="e">
        <f t="shared" si="8"/>
        <v>#REF!</v>
      </c>
      <c r="I32" s="28"/>
      <c r="J32" s="29" t="e">
        <f t="shared" si="6"/>
        <v>#REF!</v>
      </c>
      <c r="K32">
        <f>IF(B32=$G$2,SUM($J$19:J32),0)</f>
        <v>0</v>
      </c>
      <c r="L32">
        <f>IF(B32=$G$2,SUM($J$19:J31),0)</f>
        <v>0</v>
      </c>
    </row>
    <row r="33" spans="1:12" outlineLevel="1">
      <c r="A33" s="24" t="e">
        <f>#REF!</f>
        <v>#REF!</v>
      </c>
      <c r="B33" s="10">
        <f t="shared" si="9"/>
        <v>14</v>
      </c>
      <c r="C33" s="26" t="e">
        <f t="shared" si="2"/>
        <v>#REF!</v>
      </c>
      <c r="D33" s="26" t="e">
        <f t="shared" si="3"/>
        <v>#REF!</v>
      </c>
      <c r="E33" s="27" t="e">
        <f t="shared" si="7"/>
        <v>#REF!</v>
      </c>
      <c r="F33" s="26" t="e">
        <f t="shared" si="4"/>
        <v>#REF!</v>
      </c>
      <c r="G33" s="26" t="e">
        <f t="shared" si="5"/>
        <v>#REF!</v>
      </c>
      <c r="H33" s="27" t="e">
        <f t="shared" si="8"/>
        <v>#REF!</v>
      </c>
      <c r="I33" s="28"/>
      <c r="J33" s="29" t="e">
        <f t="shared" si="6"/>
        <v>#REF!</v>
      </c>
      <c r="K33">
        <f>IF(B33=$G$2,SUM($J$19:J33),0)</f>
        <v>0</v>
      </c>
      <c r="L33">
        <f>IF(B33=$G$2,SUM($J$19:J32),0)</f>
        <v>0</v>
      </c>
    </row>
    <row r="34" spans="1:12" outlineLevel="1">
      <c r="A34" s="24" t="e">
        <f>#REF!</f>
        <v>#REF!</v>
      </c>
      <c r="B34" s="10">
        <f t="shared" si="9"/>
        <v>15</v>
      </c>
      <c r="C34" s="26" t="e">
        <f t="shared" si="2"/>
        <v>#REF!</v>
      </c>
      <c r="D34" s="26" t="e">
        <f t="shared" si="3"/>
        <v>#REF!</v>
      </c>
      <c r="E34" s="27" t="e">
        <f t="shared" si="7"/>
        <v>#REF!</v>
      </c>
      <c r="F34" s="26" t="e">
        <f t="shared" si="4"/>
        <v>#REF!</v>
      </c>
      <c r="G34" s="26" t="e">
        <f t="shared" si="5"/>
        <v>#REF!</v>
      </c>
      <c r="H34" s="27" t="e">
        <f t="shared" si="8"/>
        <v>#REF!</v>
      </c>
      <c r="I34" s="28"/>
      <c r="J34" s="29" t="e">
        <f t="shared" si="6"/>
        <v>#REF!</v>
      </c>
      <c r="K34">
        <f>IF(B34=$G$2,SUM($J$19:J34),0)</f>
        <v>0</v>
      </c>
      <c r="L34">
        <f>IF(B34=$G$2,SUM($J$19:J33),0)</f>
        <v>0</v>
      </c>
    </row>
    <row r="35" spans="1:12" outlineLevel="1">
      <c r="A35" s="24" t="e">
        <f>#REF!</f>
        <v>#REF!</v>
      </c>
      <c r="B35" s="10">
        <f t="shared" si="9"/>
        <v>16</v>
      </c>
      <c r="C35" s="26" t="e">
        <f t="shared" si="2"/>
        <v>#REF!</v>
      </c>
      <c r="D35" s="26" t="e">
        <f t="shared" si="3"/>
        <v>#REF!</v>
      </c>
      <c r="E35" s="27" t="e">
        <f t="shared" si="7"/>
        <v>#REF!</v>
      </c>
      <c r="F35" s="26" t="e">
        <f t="shared" si="4"/>
        <v>#REF!</v>
      </c>
      <c r="G35" s="26" t="e">
        <f t="shared" si="5"/>
        <v>#REF!</v>
      </c>
      <c r="H35" s="27" t="e">
        <f t="shared" si="8"/>
        <v>#REF!</v>
      </c>
      <c r="I35" s="28"/>
      <c r="J35" s="29" t="e">
        <f t="shared" si="6"/>
        <v>#REF!</v>
      </c>
      <c r="K35">
        <f>IF(B35=$G$2,SUM($J$19:J35),0)</f>
        <v>0</v>
      </c>
      <c r="L35">
        <f>IF(B35=$G$2,SUM($J$19:J34),0)</f>
        <v>0</v>
      </c>
    </row>
    <row r="36" spans="1:12" outlineLevel="1">
      <c r="A36" s="24" t="e">
        <f>#REF!</f>
        <v>#REF!</v>
      </c>
      <c r="B36" s="10">
        <f t="shared" si="9"/>
        <v>17</v>
      </c>
      <c r="C36" s="26" t="e">
        <f t="shared" si="2"/>
        <v>#REF!</v>
      </c>
      <c r="D36" s="26" t="e">
        <f t="shared" si="3"/>
        <v>#REF!</v>
      </c>
      <c r="E36" s="27" t="e">
        <f t="shared" si="7"/>
        <v>#REF!</v>
      </c>
      <c r="F36" s="26" t="e">
        <f t="shared" si="4"/>
        <v>#REF!</v>
      </c>
      <c r="G36" s="26" t="e">
        <f t="shared" si="5"/>
        <v>#REF!</v>
      </c>
      <c r="H36" s="27" t="e">
        <f t="shared" si="8"/>
        <v>#REF!</v>
      </c>
      <c r="I36" s="28"/>
      <c r="J36" s="29" t="e">
        <f t="shared" si="6"/>
        <v>#REF!</v>
      </c>
      <c r="K36">
        <f>IF(B36=$G$2,SUM($J$19:J36),0)</f>
        <v>0</v>
      </c>
      <c r="L36">
        <f>IF(B36=$G$2,SUM($J$19:J35),0)</f>
        <v>0</v>
      </c>
    </row>
    <row r="37" spans="1:12" outlineLevel="1">
      <c r="A37" s="24" t="e">
        <f>#REF!</f>
        <v>#REF!</v>
      </c>
      <c r="B37" s="10">
        <f t="shared" si="9"/>
        <v>18</v>
      </c>
      <c r="C37" s="26" t="e">
        <f t="shared" si="2"/>
        <v>#REF!</v>
      </c>
      <c r="D37" s="26" t="e">
        <f t="shared" si="3"/>
        <v>#REF!</v>
      </c>
      <c r="E37" s="27" t="e">
        <f t="shared" si="7"/>
        <v>#REF!</v>
      </c>
      <c r="F37" s="26" t="e">
        <f t="shared" si="4"/>
        <v>#REF!</v>
      </c>
      <c r="G37" s="26" t="e">
        <f t="shared" si="5"/>
        <v>#REF!</v>
      </c>
      <c r="H37" s="27" t="e">
        <f t="shared" si="8"/>
        <v>#REF!</v>
      </c>
      <c r="I37" s="28"/>
      <c r="J37" s="29" t="e">
        <f t="shared" si="6"/>
        <v>#REF!</v>
      </c>
      <c r="K37">
        <f>IF(B37=$G$2,SUM($J$19:J37),0)</f>
        <v>0</v>
      </c>
      <c r="L37">
        <f>IF(B37=$G$2,SUM($J$19:J36),0)</f>
        <v>0</v>
      </c>
    </row>
    <row r="38" spans="1:12" outlineLevel="1">
      <c r="A38" s="24" t="e">
        <f>#REF!</f>
        <v>#REF!</v>
      </c>
      <c r="B38" s="10">
        <f t="shared" si="9"/>
        <v>19</v>
      </c>
      <c r="C38" s="26" t="e">
        <f t="shared" si="2"/>
        <v>#REF!</v>
      </c>
      <c r="D38" s="26" t="e">
        <f t="shared" si="3"/>
        <v>#REF!</v>
      </c>
      <c r="E38" s="27" t="e">
        <f t="shared" si="7"/>
        <v>#REF!</v>
      </c>
      <c r="F38" s="26" t="e">
        <f t="shared" si="4"/>
        <v>#REF!</v>
      </c>
      <c r="G38" s="26" t="e">
        <f t="shared" si="5"/>
        <v>#REF!</v>
      </c>
      <c r="H38" s="27" t="e">
        <f t="shared" si="8"/>
        <v>#REF!</v>
      </c>
      <c r="I38" s="28"/>
      <c r="J38" s="29" t="e">
        <f t="shared" si="6"/>
        <v>#REF!</v>
      </c>
      <c r="K38">
        <f>IF(B38=$G$2,SUM($J$19:J38),0)</f>
        <v>0</v>
      </c>
      <c r="L38">
        <f>IF(B38=$G$2,SUM($J$19:J37),0)</f>
        <v>0</v>
      </c>
    </row>
    <row r="39" spans="1:12" outlineLevel="1">
      <c r="A39" s="24" t="e">
        <f>#REF!</f>
        <v>#REF!</v>
      </c>
      <c r="B39" s="10">
        <f t="shared" si="9"/>
        <v>20</v>
      </c>
      <c r="C39" s="26" t="e">
        <f t="shared" si="2"/>
        <v>#REF!</v>
      </c>
      <c r="D39" s="26" t="e">
        <f t="shared" si="3"/>
        <v>#REF!</v>
      </c>
      <c r="E39" s="27" t="e">
        <f t="shared" si="7"/>
        <v>#REF!</v>
      </c>
      <c r="F39" s="26" t="e">
        <f t="shared" si="4"/>
        <v>#REF!</v>
      </c>
      <c r="G39" s="26" t="e">
        <f t="shared" si="5"/>
        <v>#REF!</v>
      </c>
      <c r="H39" s="27" t="e">
        <f t="shared" si="8"/>
        <v>#REF!</v>
      </c>
      <c r="I39" s="28"/>
      <c r="J39" s="29" t="e">
        <f t="shared" si="6"/>
        <v>#REF!</v>
      </c>
      <c r="K39">
        <f>IF(B39=$G$2,SUM($J$19:J39),0)</f>
        <v>0</v>
      </c>
      <c r="L39">
        <f>IF(B39=$G$2,SUM($J$19:J38),0)</f>
        <v>0</v>
      </c>
    </row>
    <row r="40" spans="1:12" outlineLevel="1">
      <c r="A40" s="24" t="e">
        <f>#REF!</f>
        <v>#REF!</v>
      </c>
      <c r="B40" s="10">
        <f t="shared" si="9"/>
        <v>21</v>
      </c>
      <c r="C40" s="26" t="e">
        <f t="shared" si="2"/>
        <v>#REF!</v>
      </c>
      <c r="D40" s="26" t="e">
        <f t="shared" si="3"/>
        <v>#REF!</v>
      </c>
      <c r="E40" s="27" t="e">
        <f t="shared" si="7"/>
        <v>#REF!</v>
      </c>
      <c r="F40" s="26" t="e">
        <f t="shared" si="4"/>
        <v>#REF!</v>
      </c>
      <c r="G40" s="26" t="e">
        <f t="shared" si="5"/>
        <v>#REF!</v>
      </c>
      <c r="H40" s="27" t="e">
        <f t="shared" si="8"/>
        <v>#REF!</v>
      </c>
      <c r="I40" s="28"/>
      <c r="J40" s="29" t="e">
        <f t="shared" si="6"/>
        <v>#REF!</v>
      </c>
      <c r="K40">
        <f>IF(B40=$G$2,SUM($J$19:J40),0)</f>
        <v>0</v>
      </c>
      <c r="L40">
        <f>IF(B40=$G$2,SUM($J$19:J39),0)</f>
        <v>0</v>
      </c>
    </row>
    <row r="41" spans="1:12" outlineLevel="1">
      <c r="A41" s="24" t="e">
        <f>#REF!</f>
        <v>#REF!</v>
      </c>
      <c r="B41" s="10">
        <f t="shared" si="9"/>
        <v>22</v>
      </c>
      <c r="C41" s="26" t="e">
        <f t="shared" si="2"/>
        <v>#REF!</v>
      </c>
      <c r="D41" s="26" t="e">
        <f t="shared" si="3"/>
        <v>#REF!</v>
      </c>
      <c r="E41" s="27" t="e">
        <f t="shared" si="7"/>
        <v>#REF!</v>
      </c>
      <c r="F41" s="26" t="e">
        <f t="shared" si="4"/>
        <v>#REF!</v>
      </c>
      <c r="G41" s="26" t="e">
        <f t="shared" si="5"/>
        <v>#REF!</v>
      </c>
      <c r="H41" s="27" t="e">
        <f t="shared" si="8"/>
        <v>#REF!</v>
      </c>
      <c r="I41" s="28"/>
      <c r="J41" s="29" t="e">
        <f t="shared" si="6"/>
        <v>#REF!</v>
      </c>
      <c r="K41">
        <f>IF(B41=$G$2,SUM($J$19:J41),0)</f>
        <v>0</v>
      </c>
      <c r="L41">
        <f>IF(B41=$G$2,SUM($J$19:J40),0)</f>
        <v>0</v>
      </c>
    </row>
    <row r="42" spans="1:12" outlineLevel="1">
      <c r="A42" s="24" t="e">
        <f>#REF!</f>
        <v>#REF!</v>
      </c>
      <c r="B42" s="10">
        <f t="shared" si="9"/>
        <v>23</v>
      </c>
      <c r="C42" s="26" t="e">
        <f t="shared" si="2"/>
        <v>#REF!</v>
      </c>
      <c r="D42" s="26" t="e">
        <f t="shared" si="3"/>
        <v>#REF!</v>
      </c>
      <c r="E42" s="27" t="e">
        <f t="shared" si="7"/>
        <v>#REF!</v>
      </c>
      <c r="F42" s="26" t="e">
        <f t="shared" si="4"/>
        <v>#REF!</v>
      </c>
      <c r="G42" s="26" t="e">
        <f t="shared" si="5"/>
        <v>#REF!</v>
      </c>
      <c r="H42" s="27" t="e">
        <f t="shared" si="8"/>
        <v>#REF!</v>
      </c>
      <c r="I42" s="28"/>
      <c r="J42" s="29" t="e">
        <f t="shared" si="6"/>
        <v>#REF!</v>
      </c>
      <c r="K42">
        <f>IF(B42=$G$2,SUM($J$19:J42),0)</f>
        <v>0</v>
      </c>
      <c r="L42">
        <f>IF(B42=$G$2,SUM($J$19:J41),0)</f>
        <v>0</v>
      </c>
    </row>
    <row r="43" spans="1:12" outlineLevel="1">
      <c r="A43" s="24" t="e">
        <f>#REF!</f>
        <v>#REF!</v>
      </c>
      <c r="B43" s="10">
        <f>B42+1</f>
        <v>24</v>
      </c>
      <c r="C43" s="26" t="e">
        <f t="shared" si="2"/>
        <v>#REF!</v>
      </c>
      <c r="D43" s="26" t="e">
        <f t="shared" si="3"/>
        <v>#REF!</v>
      </c>
      <c r="E43" s="27" t="e">
        <f t="shared" si="7"/>
        <v>#REF!</v>
      </c>
      <c r="F43" s="26" t="e">
        <f t="shared" si="4"/>
        <v>#REF!</v>
      </c>
      <c r="G43" s="26" t="e">
        <f t="shared" si="5"/>
        <v>#REF!</v>
      </c>
      <c r="H43" s="27" t="e">
        <f t="shared" si="8"/>
        <v>#REF!</v>
      </c>
      <c r="I43" s="28"/>
      <c r="J43" s="29" t="e">
        <f t="shared" si="6"/>
        <v>#REF!</v>
      </c>
      <c r="K43">
        <f>IF(B43=$G$2,SUM($J$19:J43),0)</f>
        <v>0</v>
      </c>
      <c r="L43">
        <f>IF(B43=$G$2,SUM($J$19:J42),0)</f>
        <v>0</v>
      </c>
    </row>
    <row r="44" spans="1:12" outlineLevel="1">
      <c r="A44" s="24" t="e">
        <f>#REF!</f>
        <v>#REF!</v>
      </c>
      <c r="B44" s="10">
        <f t="shared" ref="B44:B107" si="10">B43+1</f>
        <v>25</v>
      </c>
      <c r="C44" s="26" t="e">
        <f t="shared" si="2"/>
        <v>#REF!</v>
      </c>
      <c r="D44" s="26" t="e">
        <f t="shared" si="3"/>
        <v>#REF!</v>
      </c>
      <c r="E44" s="27" t="e">
        <f t="shared" si="7"/>
        <v>#REF!</v>
      </c>
      <c r="F44" s="26" t="e">
        <f t="shared" si="4"/>
        <v>#REF!</v>
      </c>
      <c r="G44" s="26" t="e">
        <f t="shared" si="5"/>
        <v>#REF!</v>
      </c>
      <c r="H44" s="27" t="e">
        <f t="shared" si="8"/>
        <v>#REF!</v>
      </c>
      <c r="I44" s="28"/>
      <c r="J44" s="29" t="e">
        <f t="shared" si="6"/>
        <v>#REF!</v>
      </c>
      <c r="K44">
        <f>IF(B44=$G$2,SUM($J$19:J44),0)</f>
        <v>0</v>
      </c>
      <c r="L44">
        <f>IF(B44=$G$2,SUM($J$19:J43),0)</f>
        <v>0</v>
      </c>
    </row>
    <row r="45" spans="1:12" outlineLevel="1">
      <c r="A45" s="24" t="e">
        <f>#REF!</f>
        <v>#REF!</v>
      </c>
      <c r="B45" s="10">
        <f t="shared" si="10"/>
        <v>26</v>
      </c>
      <c r="C45" s="26" t="e">
        <f t="shared" si="2"/>
        <v>#REF!</v>
      </c>
      <c r="D45" s="26" t="e">
        <f t="shared" si="3"/>
        <v>#REF!</v>
      </c>
      <c r="E45" s="27" t="e">
        <f t="shared" si="7"/>
        <v>#REF!</v>
      </c>
      <c r="F45" s="26" t="e">
        <f t="shared" si="4"/>
        <v>#REF!</v>
      </c>
      <c r="G45" s="26" t="e">
        <f t="shared" si="5"/>
        <v>#REF!</v>
      </c>
      <c r="H45" s="27" t="e">
        <f t="shared" si="8"/>
        <v>#REF!</v>
      </c>
      <c r="I45" s="28"/>
      <c r="J45" s="29" t="e">
        <f t="shared" si="6"/>
        <v>#REF!</v>
      </c>
      <c r="K45">
        <f>IF(B45=$G$2,SUM($J$19:J45),0)</f>
        <v>0</v>
      </c>
      <c r="L45">
        <f>IF(B45=$G$2,SUM($J$19:J44),0)</f>
        <v>0</v>
      </c>
    </row>
    <row r="46" spans="1:12" outlineLevel="1">
      <c r="A46" s="24" t="e">
        <f>#REF!</f>
        <v>#REF!</v>
      </c>
      <c r="B46" s="10">
        <f t="shared" si="10"/>
        <v>27</v>
      </c>
      <c r="C46" s="26" t="e">
        <f t="shared" si="2"/>
        <v>#REF!</v>
      </c>
      <c r="D46" s="26" t="e">
        <f t="shared" si="3"/>
        <v>#REF!</v>
      </c>
      <c r="E46" s="27" t="e">
        <f t="shared" si="7"/>
        <v>#REF!</v>
      </c>
      <c r="F46" s="26" t="e">
        <f t="shared" si="4"/>
        <v>#REF!</v>
      </c>
      <c r="G46" s="26" t="e">
        <f t="shared" si="5"/>
        <v>#REF!</v>
      </c>
      <c r="H46" s="27" t="e">
        <f t="shared" si="8"/>
        <v>#REF!</v>
      </c>
      <c r="I46" s="28"/>
      <c r="J46" s="29" t="e">
        <f t="shared" si="6"/>
        <v>#REF!</v>
      </c>
      <c r="K46">
        <f>IF(B46=$G$2,SUM($J$19:J46),0)</f>
        <v>0</v>
      </c>
      <c r="L46">
        <f>IF(B46=$G$2,SUM($J$19:J45),0)</f>
        <v>0</v>
      </c>
    </row>
    <row r="47" spans="1:12" outlineLevel="1">
      <c r="A47" s="24" t="e">
        <f>#REF!</f>
        <v>#REF!</v>
      </c>
      <c r="B47" s="10">
        <f t="shared" si="10"/>
        <v>28</v>
      </c>
      <c r="C47" s="26" t="e">
        <f t="shared" si="2"/>
        <v>#REF!</v>
      </c>
      <c r="D47" s="26" t="e">
        <f t="shared" si="3"/>
        <v>#REF!</v>
      </c>
      <c r="E47" s="27" t="e">
        <f t="shared" si="7"/>
        <v>#REF!</v>
      </c>
      <c r="F47" s="26" t="e">
        <f t="shared" si="4"/>
        <v>#REF!</v>
      </c>
      <c r="G47" s="26" t="e">
        <f t="shared" si="5"/>
        <v>#REF!</v>
      </c>
      <c r="H47" s="27" t="e">
        <f t="shared" si="8"/>
        <v>#REF!</v>
      </c>
      <c r="I47" s="28"/>
      <c r="J47" s="29" t="e">
        <f t="shared" si="6"/>
        <v>#REF!</v>
      </c>
      <c r="K47">
        <f>IF(B47=$G$2,SUM($J$19:J47),0)</f>
        <v>0</v>
      </c>
      <c r="L47">
        <f>IF(B47=$G$2,SUM($J$19:J46),0)</f>
        <v>0</v>
      </c>
    </row>
    <row r="48" spans="1:12" outlineLevel="1">
      <c r="A48" s="24" t="e">
        <f>#REF!</f>
        <v>#REF!</v>
      </c>
      <c r="B48" s="10">
        <f t="shared" si="10"/>
        <v>29</v>
      </c>
      <c r="C48" s="26" t="e">
        <f t="shared" si="2"/>
        <v>#REF!</v>
      </c>
      <c r="D48" s="26" t="e">
        <f t="shared" si="3"/>
        <v>#REF!</v>
      </c>
      <c r="E48" s="27" t="e">
        <f t="shared" si="7"/>
        <v>#REF!</v>
      </c>
      <c r="F48" s="26" t="e">
        <f t="shared" si="4"/>
        <v>#REF!</v>
      </c>
      <c r="G48" s="26" t="e">
        <f t="shared" si="5"/>
        <v>#REF!</v>
      </c>
      <c r="H48" s="27" t="e">
        <f t="shared" si="8"/>
        <v>#REF!</v>
      </c>
      <c r="I48" s="28"/>
      <c r="J48" s="29" t="e">
        <f t="shared" si="6"/>
        <v>#REF!</v>
      </c>
      <c r="K48">
        <f>IF(B48=$G$2,SUM($J$19:J48),0)</f>
        <v>0</v>
      </c>
      <c r="L48">
        <f>IF(B48=$G$2,SUM($J$19:J47),0)</f>
        <v>0</v>
      </c>
    </row>
    <row r="49" spans="1:12" outlineLevel="1">
      <c r="A49" s="24" t="e">
        <f>#REF!</f>
        <v>#REF!</v>
      </c>
      <c r="B49" s="10">
        <f t="shared" si="10"/>
        <v>30</v>
      </c>
      <c r="C49" s="26" t="e">
        <f t="shared" si="2"/>
        <v>#REF!</v>
      </c>
      <c r="D49" s="26" t="e">
        <f t="shared" si="3"/>
        <v>#REF!</v>
      </c>
      <c r="E49" s="27" t="e">
        <f t="shared" si="7"/>
        <v>#REF!</v>
      </c>
      <c r="F49" s="26" t="e">
        <f t="shared" si="4"/>
        <v>#REF!</v>
      </c>
      <c r="G49" s="26" t="e">
        <f t="shared" si="5"/>
        <v>#REF!</v>
      </c>
      <c r="H49" s="27" t="e">
        <f t="shared" si="8"/>
        <v>#REF!</v>
      </c>
      <c r="I49" s="28"/>
      <c r="J49" s="29" t="e">
        <f t="shared" si="6"/>
        <v>#REF!</v>
      </c>
      <c r="K49">
        <f>IF(B49=$G$2,SUM($J$19:J49),0)</f>
        <v>0</v>
      </c>
      <c r="L49">
        <f>IF(B49=$G$2,SUM($J$19:J48),0)</f>
        <v>0</v>
      </c>
    </row>
    <row r="50" spans="1:12" outlineLevel="1">
      <c r="A50" s="24" t="e">
        <f>#REF!</f>
        <v>#REF!</v>
      </c>
      <c r="B50" s="10">
        <f t="shared" si="10"/>
        <v>31</v>
      </c>
      <c r="C50" s="26" t="e">
        <f t="shared" si="2"/>
        <v>#REF!</v>
      </c>
      <c r="D50" s="26" t="e">
        <f t="shared" si="3"/>
        <v>#REF!</v>
      </c>
      <c r="E50" s="27" t="e">
        <f t="shared" si="7"/>
        <v>#REF!</v>
      </c>
      <c r="F50" s="26" t="e">
        <f t="shared" si="4"/>
        <v>#REF!</v>
      </c>
      <c r="G50" s="26" t="e">
        <f t="shared" si="5"/>
        <v>#REF!</v>
      </c>
      <c r="H50" s="27" t="e">
        <f t="shared" si="8"/>
        <v>#REF!</v>
      </c>
      <c r="I50" s="28"/>
      <c r="J50" s="29" t="e">
        <f t="shared" si="6"/>
        <v>#REF!</v>
      </c>
      <c r="K50">
        <f>IF(B50=$G$2,SUM($J$19:J50),0)</f>
        <v>0</v>
      </c>
      <c r="L50">
        <f>IF(B50=$G$2,SUM($J$19:J49),0)</f>
        <v>0</v>
      </c>
    </row>
    <row r="51" spans="1:12" outlineLevel="1">
      <c r="A51" s="24" t="e">
        <f>#REF!</f>
        <v>#REF!</v>
      </c>
      <c r="B51" s="10">
        <f t="shared" si="10"/>
        <v>32</v>
      </c>
      <c r="C51" s="26" t="e">
        <f t="shared" ref="C51:C82" si="11">(IF($I$5=1,0,IF($B51&gt;=$C$5,$G$5,0))*IF($I$5=1,IF($B51&gt;($D$5+($B$19-$G$1)),0,IF(GCD(($D$5+($B$19-$G$1)-$B51),$H$5)=$H$5,1,0)),IF($B51&gt;$D$5,0,IF(GCD(($D$5-$B51),$H$5)=$H$5,1,0))))+(IF($I$6=1,0,IF($B51&gt;=$C$6,$G$6,0))*IF($I$6=1,IF($B51&gt;($D$6+($B$19-$G$1)),0,IF(GCD(($D$6+($B$19-$G$1)-$B51),$H$6)=$H$6,1,0)),IF($B51&gt;$D$6,0,IF(GCD(($D$6-$B51),$H$6)=$H$6,1,0))))+(IF($I$7=1,0,IF($B51&gt;=$C$7,$G$7,0))*IF($I$7=1,IF($B51&gt;($D$7+($B$19-$G$1)),0,IF(GCD(($D$7+($B$19-$G$1)-$B51),$H$7)=$H$7,1,0)),IF($B51&gt;$D$7,0,IF(GCD(($D$7-$B51),$H$7)=$H$7,1,0))))</f>
        <v>#REF!</v>
      </c>
      <c r="D51" s="26" t="e">
        <f t="shared" ref="D51:D82" si="12">(IF($I$8=1,0,IF($B51&gt;=$C$8,$G$8,0))*IF($I$8=1,IF($B51&gt;($D$8+($B$19-$G$1)),0,IF(GCD(($D$8+($B$19-$G$1)-$B51),$H$8)=$H$8,1,0)),IF($B51&gt;$D$8,0,IF(GCD(($D$8-B51),$H$8)=$H$8,1,0))))+(IF($I$9=1,0,IF($B51&gt;=$C$9,$G$9,0))*IF($I$9=1,IF($B51&gt;($D$9+($B$19-$G$1)),0,IF(GCD(($D$9+($B$19-$G$1)-$B51),$H$9)=$H$9,1,0)),IF($B51&gt;$D$9,0,IF(GCD(($D$9-$B51),$H$9)=$H$9,1,0))))+(IF($I$10=1,0,IF($B51&gt;=$C$10,$G$10,0))*IF($I$10=1,IF($B51&gt;($D$10+($B$19-$G$1)),0,IF(GCD(($D$10+($B$19-$G$1)-$B51),$H$10)=$H$10,1,0)),IF($B51&gt;$D$10,0,IF(GCD(($D$10-$B51),$H$10)=$H$10,1,0))))</f>
        <v>#REF!</v>
      </c>
      <c r="E51" s="27" t="e">
        <f t="shared" si="7"/>
        <v>#REF!</v>
      </c>
      <c r="F51" s="26" t="e">
        <f t="shared" ref="F51:F82" si="13">(IF($I$5=1,IF($B51&gt;=($C$5+($B$19-$G$1)),$G$5,0),0)*IF($I$5=1,IF($B51&gt;($D$5+($B$19-$G$1)),0,IF(GCD(($D$5+($B$19-$G$1)-$B51),$H$5)=$H$5,1,0)),IF($B51&gt;$D$5,0,IF(GCD(($D$5-$B51),$H$5)=$H$5,1,0))))+(IF($I$6=1,IF($B51&gt;=($C$6+($B$19-$G$1)),$G$6,0),0)*IF($I$6=1,IF($B51&gt;($D$6+($B$19-$G$1)),0,IF(GCD(($D$6+($B$19-$G$1)-$B51),$H$6)=$H$6,1,0)),IF($B51&gt;$D$6,0,IF(GCD(($D$6-$B51),$H$6)=$H$6,1,0))))+(IF($I$7=1,IF($B51&gt;=($C$7+($B$19-$G$1)),$G$7,0),0)*IF($I$7=1,IF($B51&gt;($D$7+($B$19-$G$1)),0,IF(GCD(($D$7+($B$19-$G$1)-$B51),$H$7)=$H$7,1,0)),IF($B51&gt;$D$7,0,IF(GCD(($D$7-$B51),$H$7)=$H$7,1,0))))</f>
        <v>#REF!</v>
      </c>
      <c r="G51" s="26" t="e">
        <f t="shared" ref="G51:G82" si="14">(IF($I$8=1,IF($B51&gt;=($C$8+($B$19-$G$1)),$G$8,0),0)*IF($I$8=1,IF($B51&gt;($D$8+($B$19-$G$1)),0,IF(GCD(($D$8+($B$19-$G$1)-$B51),$H$8)=$H$8,1,0)),IF($B51&gt;$D$8,0,IF(GCD(($D$8-$B51),$H$8)=$H$8,1,0))))+(IF($I$9=1,IF($B51&gt;=($C$9+($B$19-$G$1)),$G$9,0),0)*IF($I$9=1,IF($B51&gt;($D$9+($B$19-$G$1)),0,IF(GCD(($D$9+($B$19-$G$1)-$B51),$H$9)=$H$9,1,0)),IF($B51&gt;$D$9,0,IF(GCD(($D$9-$B51),$H$9)=$H$9,1,0))))+(IF($I$10=1,IF($B51&gt;=($C$10+($B$19-$G$1)),$G$10,0),0)*IF($I$10=1,IF($B51&gt;($D$10+($B$19-$G$1)),0,IF(GCD(($D$10+($B$19-$G$1)-$B51),$H$10)=$H$10,1,0)),IF($B51&gt;$D$10,0,IF(GCD(($D$10-$B51),$H$10)=$H$10,1,0))))</f>
        <v>#REF!</v>
      </c>
      <c r="H51" s="27" t="e">
        <f t="shared" si="8"/>
        <v>#REF!</v>
      </c>
      <c r="I51" s="28"/>
      <c r="J51" s="29" t="e">
        <f t="shared" si="6"/>
        <v>#REF!</v>
      </c>
      <c r="K51">
        <f>IF(B51=$G$2,SUM($J$19:J51),0)</f>
        <v>0</v>
      </c>
      <c r="L51">
        <f>IF(B51=$G$2,SUM($J$19:J50),0)</f>
        <v>0</v>
      </c>
    </row>
    <row r="52" spans="1:12" outlineLevel="1">
      <c r="A52" s="24" t="e">
        <f>#REF!</f>
        <v>#REF!</v>
      </c>
      <c r="B52" s="10">
        <f t="shared" si="10"/>
        <v>33</v>
      </c>
      <c r="C52" s="26" t="e">
        <f t="shared" si="11"/>
        <v>#REF!</v>
      </c>
      <c r="D52" s="26" t="e">
        <f t="shared" si="12"/>
        <v>#REF!</v>
      </c>
      <c r="E52" s="27" t="e">
        <f t="shared" si="7"/>
        <v>#REF!</v>
      </c>
      <c r="F52" s="26" t="e">
        <f t="shared" si="13"/>
        <v>#REF!</v>
      </c>
      <c r="G52" s="26" t="e">
        <f t="shared" si="14"/>
        <v>#REF!</v>
      </c>
      <c r="H52" s="27" t="e">
        <f t="shared" si="8"/>
        <v>#REF!</v>
      </c>
      <c r="I52" s="28"/>
      <c r="J52" s="29" t="e">
        <f t="shared" si="6"/>
        <v>#REF!</v>
      </c>
      <c r="K52">
        <f>IF(B52=$G$2,SUM($J$19:J52),0)</f>
        <v>0</v>
      </c>
      <c r="L52">
        <f>IF(B52=$G$2,SUM($J$19:J51),0)</f>
        <v>0</v>
      </c>
    </row>
    <row r="53" spans="1:12" outlineLevel="1">
      <c r="A53" s="24" t="e">
        <f>#REF!</f>
        <v>#REF!</v>
      </c>
      <c r="B53" s="10">
        <f t="shared" si="10"/>
        <v>34</v>
      </c>
      <c r="C53" s="26" t="e">
        <f t="shared" si="11"/>
        <v>#REF!</v>
      </c>
      <c r="D53" s="26" t="e">
        <f t="shared" si="12"/>
        <v>#REF!</v>
      </c>
      <c r="E53" s="27" t="e">
        <f t="shared" si="7"/>
        <v>#REF!</v>
      </c>
      <c r="F53" s="26" t="e">
        <f t="shared" si="13"/>
        <v>#REF!</v>
      </c>
      <c r="G53" s="26" t="e">
        <f t="shared" si="14"/>
        <v>#REF!</v>
      </c>
      <c r="H53" s="27" t="e">
        <f t="shared" si="8"/>
        <v>#REF!</v>
      </c>
      <c r="I53" s="28"/>
      <c r="J53" s="29" t="e">
        <f t="shared" si="6"/>
        <v>#REF!</v>
      </c>
      <c r="K53">
        <f>IF(B53=$G$2,SUM($J$19:J53),0)</f>
        <v>0</v>
      </c>
      <c r="L53">
        <f>IF(B53=$G$2,SUM($J$19:J52),0)</f>
        <v>0</v>
      </c>
    </row>
    <row r="54" spans="1:12" outlineLevel="1">
      <c r="A54" s="24" t="e">
        <f>#REF!</f>
        <v>#REF!</v>
      </c>
      <c r="B54" s="10">
        <f t="shared" si="10"/>
        <v>35</v>
      </c>
      <c r="C54" s="26" t="e">
        <f t="shared" si="11"/>
        <v>#REF!</v>
      </c>
      <c r="D54" s="26" t="e">
        <f t="shared" si="12"/>
        <v>#REF!</v>
      </c>
      <c r="E54" s="27" t="e">
        <f t="shared" si="7"/>
        <v>#REF!</v>
      </c>
      <c r="F54" s="26" t="e">
        <f t="shared" si="13"/>
        <v>#REF!</v>
      </c>
      <c r="G54" s="26" t="e">
        <f t="shared" si="14"/>
        <v>#REF!</v>
      </c>
      <c r="H54" s="27" t="e">
        <f t="shared" si="8"/>
        <v>#REF!</v>
      </c>
      <c r="I54" s="28"/>
      <c r="J54" s="29" t="e">
        <f t="shared" si="6"/>
        <v>#REF!</v>
      </c>
      <c r="K54">
        <f>IF(B54=$G$2,SUM($J$19:J54),0)</f>
        <v>0</v>
      </c>
      <c r="L54">
        <f>IF(B54=$G$2,SUM($J$19:J53),0)</f>
        <v>0</v>
      </c>
    </row>
    <row r="55" spans="1:12" outlineLevel="1">
      <c r="A55" s="24" t="e">
        <f>#REF!</f>
        <v>#REF!</v>
      </c>
      <c r="B55" s="10">
        <f t="shared" si="10"/>
        <v>36</v>
      </c>
      <c r="C55" s="26" t="e">
        <f t="shared" si="11"/>
        <v>#REF!</v>
      </c>
      <c r="D55" s="26" t="e">
        <f t="shared" si="12"/>
        <v>#REF!</v>
      </c>
      <c r="E55" s="27" t="e">
        <f t="shared" si="7"/>
        <v>#REF!</v>
      </c>
      <c r="F55" s="26" t="e">
        <f t="shared" si="13"/>
        <v>#REF!</v>
      </c>
      <c r="G55" s="26" t="e">
        <f t="shared" si="14"/>
        <v>#REF!</v>
      </c>
      <c r="H55" s="27" t="e">
        <f t="shared" si="8"/>
        <v>#REF!</v>
      </c>
      <c r="I55" s="28"/>
      <c r="J55" s="29" t="e">
        <f t="shared" si="6"/>
        <v>#REF!</v>
      </c>
      <c r="K55">
        <f>IF(B55=$G$2,SUM($J$19:J55),0)</f>
        <v>0</v>
      </c>
      <c r="L55">
        <f>IF(B55=$G$2,SUM($J$19:J54),0)</f>
        <v>0</v>
      </c>
    </row>
    <row r="56" spans="1:12" outlineLevel="1">
      <c r="A56" s="24" t="e">
        <f>#REF!</f>
        <v>#REF!</v>
      </c>
      <c r="B56" s="10">
        <f t="shared" si="10"/>
        <v>37</v>
      </c>
      <c r="C56" s="26" t="e">
        <f t="shared" si="11"/>
        <v>#REF!</v>
      </c>
      <c r="D56" s="26" t="e">
        <f t="shared" si="12"/>
        <v>#REF!</v>
      </c>
      <c r="E56" s="27" t="e">
        <f t="shared" si="7"/>
        <v>#REF!</v>
      </c>
      <c r="F56" s="26" t="e">
        <f t="shared" si="13"/>
        <v>#REF!</v>
      </c>
      <c r="G56" s="26" t="e">
        <f t="shared" si="14"/>
        <v>#REF!</v>
      </c>
      <c r="H56" s="27" t="e">
        <f t="shared" si="8"/>
        <v>#REF!</v>
      </c>
      <c r="I56" s="28"/>
      <c r="J56" s="29" t="e">
        <f t="shared" si="6"/>
        <v>#REF!</v>
      </c>
      <c r="K56">
        <f>IF(B56=$G$2,SUM($J$19:J56),0)</f>
        <v>0</v>
      </c>
      <c r="L56">
        <f>IF(B56=$G$2,SUM($J$19:J55),0)</f>
        <v>0</v>
      </c>
    </row>
    <row r="57" spans="1:12" outlineLevel="1">
      <c r="A57" s="24" t="e">
        <f>#REF!</f>
        <v>#REF!</v>
      </c>
      <c r="B57" s="10">
        <f t="shared" si="10"/>
        <v>38</v>
      </c>
      <c r="C57" s="26" t="e">
        <f t="shared" si="11"/>
        <v>#REF!</v>
      </c>
      <c r="D57" s="26" t="e">
        <f t="shared" si="12"/>
        <v>#REF!</v>
      </c>
      <c r="E57" s="27" t="e">
        <f t="shared" si="7"/>
        <v>#REF!</v>
      </c>
      <c r="F57" s="26" t="e">
        <f t="shared" si="13"/>
        <v>#REF!</v>
      </c>
      <c r="G57" s="26" t="e">
        <f t="shared" si="14"/>
        <v>#REF!</v>
      </c>
      <c r="H57" s="27" t="e">
        <f t="shared" si="8"/>
        <v>#REF!</v>
      </c>
      <c r="I57" s="28"/>
      <c r="J57" s="29" t="e">
        <f t="shared" si="6"/>
        <v>#REF!</v>
      </c>
      <c r="K57">
        <f>IF(B57=$G$2,SUM($J$19:J57),0)</f>
        <v>0</v>
      </c>
      <c r="L57">
        <f>IF(B57=$G$2,SUM($J$19:J56),0)</f>
        <v>0</v>
      </c>
    </row>
    <row r="58" spans="1:12" outlineLevel="1">
      <c r="A58" s="24" t="e">
        <f>#REF!</f>
        <v>#REF!</v>
      </c>
      <c r="B58" s="10">
        <f t="shared" si="10"/>
        <v>39</v>
      </c>
      <c r="C58" s="26" t="e">
        <f t="shared" si="11"/>
        <v>#REF!</v>
      </c>
      <c r="D58" s="26" t="e">
        <f t="shared" si="12"/>
        <v>#REF!</v>
      </c>
      <c r="E58" s="27" t="e">
        <f t="shared" si="7"/>
        <v>#REF!</v>
      </c>
      <c r="F58" s="26" t="e">
        <f t="shared" si="13"/>
        <v>#REF!</v>
      </c>
      <c r="G58" s="26" t="e">
        <f t="shared" si="14"/>
        <v>#REF!</v>
      </c>
      <c r="H58" s="27" t="e">
        <f t="shared" si="8"/>
        <v>#REF!</v>
      </c>
      <c r="I58" s="28"/>
      <c r="J58" s="29" t="e">
        <f t="shared" si="6"/>
        <v>#REF!</v>
      </c>
      <c r="K58">
        <f>IF(B58=$G$2,SUM($J$19:J58),0)</f>
        <v>0</v>
      </c>
      <c r="L58">
        <f>IF(B58=$G$2,SUM($J$19:J57),0)</f>
        <v>0</v>
      </c>
    </row>
    <row r="59" spans="1:12" outlineLevel="1">
      <c r="A59" s="24" t="e">
        <f>#REF!</f>
        <v>#REF!</v>
      </c>
      <c r="B59" s="10">
        <f t="shared" si="10"/>
        <v>40</v>
      </c>
      <c r="C59" s="26" t="e">
        <f t="shared" si="11"/>
        <v>#REF!</v>
      </c>
      <c r="D59" s="26" t="e">
        <f t="shared" si="12"/>
        <v>#REF!</v>
      </c>
      <c r="E59" s="27" t="e">
        <f t="shared" si="7"/>
        <v>#REF!</v>
      </c>
      <c r="F59" s="26" t="e">
        <f t="shared" si="13"/>
        <v>#REF!</v>
      </c>
      <c r="G59" s="26" t="e">
        <f t="shared" si="14"/>
        <v>#REF!</v>
      </c>
      <c r="H59" s="27" t="e">
        <f t="shared" si="8"/>
        <v>#REF!</v>
      </c>
      <c r="I59" s="28"/>
      <c r="J59" s="29" t="e">
        <f t="shared" si="6"/>
        <v>#REF!</v>
      </c>
      <c r="K59">
        <f>IF(B59=$G$2,SUM($J$19:J59),0)</f>
        <v>0</v>
      </c>
      <c r="L59">
        <f>IF(B59=$G$2,SUM($J$19:J58),0)</f>
        <v>0</v>
      </c>
    </row>
    <row r="60" spans="1:12" outlineLevel="1">
      <c r="A60" s="24" t="e">
        <f>#REF!</f>
        <v>#REF!</v>
      </c>
      <c r="B60" s="10">
        <f t="shared" si="10"/>
        <v>41</v>
      </c>
      <c r="C60" s="26" t="e">
        <f t="shared" si="11"/>
        <v>#REF!</v>
      </c>
      <c r="D60" s="26" t="e">
        <f t="shared" si="12"/>
        <v>#REF!</v>
      </c>
      <c r="E60" s="27" t="e">
        <f t="shared" si="7"/>
        <v>#REF!</v>
      </c>
      <c r="F60" s="26" t="e">
        <f t="shared" si="13"/>
        <v>#REF!</v>
      </c>
      <c r="G60" s="26" t="e">
        <f t="shared" si="14"/>
        <v>#REF!</v>
      </c>
      <c r="H60" s="27" t="e">
        <f t="shared" si="8"/>
        <v>#REF!</v>
      </c>
      <c r="I60" s="28"/>
      <c r="J60" s="29" t="e">
        <f t="shared" si="6"/>
        <v>#REF!</v>
      </c>
      <c r="K60">
        <f>IF(B60=$G$2,SUM($J$19:J60),0)</f>
        <v>0</v>
      </c>
      <c r="L60">
        <f>IF(B60=$G$2,SUM($J$19:J59),0)</f>
        <v>0</v>
      </c>
    </row>
    <row r="61" spans="1:12" outlineLevel="1">
      <c r="A61" s="24" t="e">
        <f>#REF!</f>
        <v>#REF!</v>
      </c>
      <c r="B61" s="10">
        <f t="shared" si="10"/>
        <v>42</v>
      </c>
      <c r="C61" s="26" t="e">
        <f t="shared" si="11"/>
        <v>#REF!</v>
      </c>
      <c r="D61" s="26" t="e">
        <f t="shared" si="12"/>
        <v>#REF!</v>
      </c>
      <c r="E61" s="27" t="e">
        <f t="shared" si="7"/>
        <v>#REF!</v>
      </c>
      <c r="F61" s="26" t="e">
        <f t="shared" si="13"/>
        <v>#REF!</v>
      </c>
      <c r="G61" s="26" t="e">
        <f t="shared" si="14"/>
        <v>#REF!</v>
      </c>
      <c r="H61" s="27" t="e">
        <f t="shared" si="8"/>
        <v>#REF!</v>
      </c>
      <c r="I61" s="28"/>
      <c r="J61" s="29" t="e">
        <f t="shared" si="6"/>
        <v>#REF!</v>
      </c>
      <c r="K61">
        <f>IF(B61=$G$2,SUM($J$19:J61),0)</f>
        <v>0</v>
      </c>
      <c r="L61">
        <f>IF(B61=$G$2,SUM($J$19:J60),0)</f>
        <v>0</v>
      </c>
    </row>
    <row r="62" spans="1:12" outlineLevel="1">
      <c r="A62" s="24" t="e">
        <f>#REF!</f>
        <v>#REF!</v>
      </c>
      <c r="B62" s="10">
        <f t="shared" si="10"/>
        <v>43</v>
      </c>
      <c r="C62" s="26" t="e">
        <f t="shared" si="11"/>
        <v>#REF!</v>
      </c>
      <c r="D62" s="26" t="e">
        <f t="shared" si="12"/>
        <v>#REF!</v>
      </c>
      <c r="E62" s="27" t="e">
        <f t="shared" si="7"/>
        <v>#REF!</v>
      </c>
      <c r="F62" s="26" t="e">
        <f t="shared" si="13"/>
        <v>#REF!</v>
      </c>
      <c r="G62" s="26" t="e">
        <f t="shared" si="14"/>
        <v>#REF!</v>
      </c>
      <c r="H62" s="27" t="e">
        <f t="shared" si="8"/>
        <v>#REF!</v>
      </c>
      <c r="I62" s="28"/>
      <c r="J62" s="29" t="e">
        <f t="shared" si="6"/>
        <v>#REF!</v>
      </c>
      <c r="K62">
        <f>IF(B62=$G$2,SUM($J$19:J62),0)</f>
        <v>0</v>
      </c>
      <c r="L62">
        <f>IF(B62=$G$2,SUM($J$19:J61),0)</f>
        <v>0</v>
      </c>
    </row>
    <row r="63" spans="1:12" outlineLevel="1">
      <c r="A63" s="24" t="e">
        <f>#REF!</f>
        <v>#REF!</v>
      </c>
      <c r="B63" s="10">
        <f t="shared" si="10"/>
        <v>44</v>
      </c>
      <c r="C63" s="26" t="e">
        <f t="shared" si="11"/>
        <v>#REF!</v>
      </c>
      <c r="D63" s="26" t="e">
        <f t="shared" si="12"/>
        <v>#REF!</v>
      </c>
      <c r="E63" s="27" t="e">
        <f t="shared" si="7"/>
        <v>#REF!</v>
      </c>
      <c r="F63" s="26" t="e">
        <f t="shared" si="13"/>
        <v>#REF!</v>
      </c>
      <c r="G63" s="26" t="e">
        <f t="shared" si="14"/>
        <v>#REF!</v>
      </c>
      <c r="H63" s="27" t="e">
        <f t="shared" si="8"/>
        <v>#REF!</v>
      </c>
      <c r="I63" s="28"/>
      <c r="J63" s="29" t="e">
        <f t="shared" si="6"/>
        <v>#REF!</v>
      </c>
      <c r="K63">
        <f>IF(B63=$G$2,SUM($J$19:J63),0)</f>
        <v>0</v>
      </c>
      <c r="L63">
        <f>IF(B63=$G$2,SUM($J$19:J62),0)</f>
        <v>0</v>
      </c>
    </row>
    <row r="64" spans="1:12" outlineLevel="1">
      <c r="A64" s="24" t="e">
        <f>#REF!</f>
        <v>#REF!</v>
      </c>
      <c r="B64" s="10">
        <f t="shared" si="10"/>
        <v>45</v>
      </c>
      <c r="C64" s="26" t="e">
        <f t="shared" si="11"/>
        <v>#REF!</v>
      </c>
      <c r="D64" s="26" t="e">
        <f t="shared" si="12"/>
        <v>#REF!</v>
      </c>
      <c r="E64" s="27" t="e">
        <f t="shared" si="7"/>
        <v>#REF!</v>
      </c>
      <c r="F64" s="26" t="e">
        <f t="shared" si="13"/>
        <v>#REF!</v>
      </c>
      <c r="G64" s="26" t="e">
        <f t="shared" si="14"/>
        <v>#REF!</v>
      </c>
      <c r="H64" s="27" t="e">
        <f t="shared" si="8"/>
        <v>#REF!</v>
      </c>
      <c r="I64" s="28"/>
      <c r="J64" s="29" t="e">
        <f t="shared" si="6"/>
        <v>#REF!</v>
      </c>
      <c r="K64">
        <f>IF(B64=$G$2,SUM($J$19:J64),0)</f>
        <v>0</v>
      </c>
      <c r="L64">
        <f>IF(B64=$G$2,SUM($J$19:J63),0)</f>
        <v>0</v>
      </c>
    </row>
    <row r="65" spans="1:12" outlineLevel="1">
      <c r="A65" s="24" t="e">
        <f>#REF!</f>
        <v>#REF!</v>
      </c>
      <c r="B65" s="10">
        <f t="shared" si="10"/>
        <v>46</v>
      </c>
      <c r="C65" s="26" t="e">
        <f t="shared" si="11"/>
        <v>#REF!</v>
      </c>
      <c r="D65" s="26" t="e">
        <f t="shared" si="12"/>
        <v>#REF!</v>
      </c>
      <c r="E65" s="27" t="e">
        <f t="shared" si="7"/>
        <v>#REF!</v>
      </c>
      <c r="F65" s="26" t="e">
        <f t="shared" si="13"/>
        <v>#REF!</v>
      </c>
      <c r="G65" s="26" t="e">
        <f t="shared" si="14"/>
        <v>#REF!</v>
      </c>
      <c r="H65" s="27" t="e">
        <f t="shared" si="8"/>
        <v>#REF!</v>
      </c>
      <c r="I65" s="28"/>
      <c r="J65" s="29" t="e">
        <f t="shared" si="6"/>
        <v>#REF!</v>
      </c>
      <c r="K65">
        <f>IF(B65=$G$2,SUM($J$19:J65),0)</f>
        <v>0</v>
      </c>
      <c r="L65">
        <f>IF(B65=$G$2,SUM($J$19:J64),0)</f>
        <v>0</v>
      </c>
    </row>
    <row r="66" spans="1:12" outlineLevel="1">
      <c r="A66" s="24" t="e">
        <f>#REF!</f>
        <v>#REF!</v>
      </c>
      <c r="B66" s="10">
        <f t="shared" si="10"/>
        <v>47</v>
      </c>
      <c r="C66" s="26" t="e">
        <f t="shared" si="11"/>
        <v>#REF!</v>
      </c>
      <c r="D66" s="26" t="e">
        <f t="shared" si="12"/>
        <v>#REF!</v>
      </c>
      <c r="E66" s="27" t="e">
        <f t="shared" si="7"/>
        <v>#REF!</v>
      </c>
      <c r="F66" s="26" t="e">
        <f t="shared" si="13"/>
        <v>#REF!</v>
      </c>
      <c r="G66" s="26" t="e">
        <f t="shared" si="14"/>
        <v>#REF!</v>
      </c>
      <c r="H66" s="27" t="e">
        <f t="shared" si="8"/>
        <v>#REF!</v>
      </c>
      <c r="I66" s="28"/>
      <c r="J66" s="29" t="e">
        <f t="shared" si="6"/>
        <v>#REF!</v>
      </c>
      <c r="K66">
        <f>IF(B66=$G$2,SUM($J$19:J66),0)</f>
        <v>0</v>
      </c>
      <c r="L66">
        <f>IF(B66=$G$2,SUM($J$19:J65),0)</f>
        <v>0</v>
      </c>
    </row>
    <row r="67" spans="1:12" outlineLevel="1">
      <c r="A67" s="24" t="e">
        <f>#REF!</f>
        <v>#REF!</v>
      </c>
      <c r="B67" s="10">
        <f t="shared" si="10"/>
        <v>48</v>
      </c>
      <c r="C67" s="26" t="e">
        <f t="shared" si="11"/>
        <v>#REF!</v>
      </c>
      <c r="D67" s="26" t="e">
        <f t="shared" si="12"/>
        <v>#REF!</v>
      </c>
      <c r="E67" s="27" t="e">
        <f t="shared" si="7"/>
        <v>#REF!</v>
      </c>
      <c r="F67" s="26" t="e">
        <f t="shared" si="13"/>
        <v>#REF!</v>
      </c>
      <c r="G67" s="26" t="e">
        <f t="shared" si="14"/>
        <v>#REF!</v>
      </c>
      <c r="H67" s="27" t="e">
        <f t="shared" si="8"/>
        <v>#REF!</v>
      </c>
      <c r="I67" s="28"/>
      <c r="J67" s="29" t="e">
        <f t="shared" si="6"/>
        <v>#REF!</v>
      </c>
      <c r="K67">
        <f>IF(B67=$G$2,SUM($J$19:J67),0)</f>
        <v>0</v>
      </c>
      <c r="L67">
        <f>IF(B67=$G$2,SUM($J$19:J66),0)</f>
        <v>0</v>
      </c>
    </row>
    <row r="68" spans="1:12" outlineLevel="1">
      <c r="A68" s="24" t="e">
        <f>#REF!</f>
        <v>#REF!</v>
      </c>
      <c r="B68" s="10">
        <f t="shared" si="10"/>
        <v>49</v>
      </c>
      <c r="C68" s="26" t="e">
        <f t="shared" si="11"/>
        <v>#REF!</v>
      </c>
      <c r="D68" s="26" t="e">
        <f t="shared" si="12"/>
        <v>#REF!</v>
      </c>
      <c r="E68" s="27" t="e">
        <f t="shared" si="7"/>
        <v>#REF!</v>
      </c>
      <c r="F68" s="26" t="e">
        <f t="shared" si="13"/>
        <v>#REF!</v>
      </c>
      <c r="G68" s="26" t="e">
        <f t="shared" si="14"/>
        <v>#REF!</v>
      </c>
      <c r="H68" s="27" t="e">
        <f t="shared" si="8"/>
        <v>#REF!</v>
      </c>
      <c r="I68" s="28"/>
      <c r="J68" s="29" t="e">
        <f t="shared" si="6"/>
        <v>#REF!</v>
      </c>
      <c r="K68">
        <f>IF(B68=$G$2,SUM($J$19:J68),0)</f>
        <v>0</v>
      </c>
      <c r="L68">
        <f>IF(B68=$G$2,SUM($J$19:J67),0)</f>
        <v>0</v>
      </c>
    </row>
    <row r="69" spans="1:12" outlineLevel="1">
      <c r="A69" s="24" t="e">
        <f>#REF!</f>
        <v>#REF!</v>
      </c>
      <c r="B69" s="10">
        <f t="shared" si="10"/>
        <v>50</v>
      </c>
      <c r="C69" s="26" t="e">
        <f t="shared" si="11"/>
        <v>#REF!</v>
      </c>
      <c r="D69" s="26" t="e">
        <f t="shared" si="12"/>
        <v>#REF!</v>
      </c>
      <c r="E69" s="27" t="e">
        <f t="shared" si="7"/>
        <v>#REF!</v>
      </c>
      <c r="F69" s="26" t="e">
        <f t="shared" si="13"/>
        <v>#REF!</v>
      </c>
      <c r="G69" s="26" t="e">
        <f t="shared" si="14"/>
        <v>#REF!</v>
      </c>
      <c r="H69" s="27" t="e">
        <f t="shared" si="8"/>
        <v>#REF!</v>
      </c>
      <c r="I69" s="28"/>
      <c r="J69" s="29" t="e">
        <f t="shared" si="6"/>
        <v>#REF!</v>
      </c>
      <c r="K69">
        <f>IF(B69=$G$2,SUM($J$19:J69),0)</f>
        <v>0</v>
      </c>
      <c r="L69">
        <f>IF(B69=$G$2,SUM($J$19:J68),0)</f>
        <v>0</v>
      </c>
    </row>
    <row r="70" spans="1:12" outlineLevel="1">
      <c r="A70" s="24" t="e">
        <f>#REF!</f>
        <v>#REF!</v>
      </c>
      <c r="B70" s="10">
        <f t="shared" si="10"/>
        <v>51</v>
      </c>
      <c r="C70" s="26" t="e">
        <f t="shared" si="11"/>
        <v>#REF!</v>
      </c>
      <c r="D70" s="26" t="e">
        <f t="shared" si="12"/>
        <v>#REF!</v>
      </c>
      <c r="E70" s="27" t="e">
        <f t="shared" si="7"/>
        <v>#REF!</v>
      </c>
      <c r="F70" s="26" t="e">
        <f t="shared" si="13"/>
        <v>#REF!</v>
      </c>
      <c r="G70" s="26" t="e">
        <f t="shared" si="14"/>
        <v>#REF!</v>
      </c>
      <c r="H70" s="27" t="e">
        <f t="shared" si="8"/>
        <v>#REF!</v>
      </c>
      <c r="I70" s="28"/>
      <c r="J70" s="29" t="e">
        <f t="shared" si="6"/>
        <v>#REF!</v>
      </c>
      <c r="K70">
        <f>IF(B70=$G$2,SUM($J$19:J70),0)</f>
        <v>0</v>
      </c>
      <c r="L70">
        <f>IF(B70=$G$2,SUM($J$19:J69),0)</f>
        <v>0</v>
      </c>
    </row>
    <row r="71" spans="1:12" outlineLevel="1">
      <c r="A71" s="24" t="e">
        <f>#REF!</f>
        <v>#REF!</v>
      </c>
      <c r="B71" s="10">
        <f t="shared" si="10"/>
        <v>52</v>
      </c>
      <c r="C71" s="26" t="e">
        <f t="shared" si="11"/>
        <v>#REF!</v>
      </c>
      <c r="D71" s="26" t="e">
        <f t="shared" si="12"/>
        <v>#REF!</v>
      </c>
      <c r="E71" s="27" t="e">
        <f t="shared" si="7"/>
        <v>#REF!</v>
      </c>
      <c r="F71" s="26" t="e">
        <f t="shared" si="13"/>
        <v>#REF!</v>
      </c>
      <c r="G71" s="26" t="e">
        <f t="shared" si="14"/>
        <v>#REF!</v>
      </c>
      <c r="H71" s="27" t="e">
        <f t="shared" si="8"/>
        <v>#REF!</v>
      </c>
      <c r="I71" s="28"/>
      <c r="J71" s="29" t="e">
        <f t="shared" si="6"/>
        <v>#REF!</v>
      </c>
      <c r="K71">
        <f>IF(B71=$G$2,SUM($J$19:J71),0)</f>
        <v>0</v>
      </c>
      <c r="L71">
        <f>IF(B71=$G$2,SUM($J$19:J70),0)</f>
        <v>0</v>
      </c>
    </row>
    <row r="72" spans="1:12" outlineLevel="1">
      <c r="A72" s="24" t="e">
        <f>#REF!</f>
        <v>#REF!</v>
      </c>
      <c r="B72" s="10">
        <f t="shared" si="10"/>
        <v>53</v>
      </c>
      <c r="C72" s="26" t="e">
        <f t="shared" si="11"/>
        <v>#REF!</v>
      </c>
      <c r="D72" s="26" t="e">
        <f t="shared" si="12"/>
        <v>#REF!</v>
      </c>
      <c r="E72" s="27" t="e">
        <f t="shared" si="7"/>
        <v>#REF!</v>
      </c>
      <c r="F72" s="26" t="e">
        <f t="shared" si="13"/>
        <v>#REF!</v>
      </c>
      <c r="G72" s="26" t="e">
        <f t="shared" si="14"/>
        <v>#REF!</v>
      </c>
      <c r="H72" s="27" t="e">
        <f t="shared" si="8"/>
        <v>#REF!</v>
      </c>
      <c r="I72" s="28"/>
      <c r="J72" s="29" t="e">
        <f t="shared" si="6"/>
        <v>#REF!</v>
      </c>
      <c r="K72">
        <f>IF(B72=$G$2,SUM($J$19:J72),0)</f>
        <v>0</v>
      </c>
      <c r="L72">
        <f>IF(B72=$G$2,SUM($J$19:J71),0)</f>
        <v>0</v>
      </c>
    </row>
    <row r="73" spans="1:12" outlineLevel="1">
      <c r="A73" s="24" t="e">
        <f>#REF!</f>
        <v>#REF!</v>
      </c>
      <c r="B73" s="10">
        <f t="shared" si="10"/>
        <v>54</v>
      </c>
      <c r="C73" s="26" t="e">
        <f t="shared" si="11"/>
        <v>#REF!</v>
      </c>
      <c r="D73" s="26" t="e">
        <f t="shared" si="12"/>
        <v>#REF!</v>
      </c>
      <c r="E73" s="27" t="e">
        <f t="shared" si="7"/>
        <v>#REF!</v>
      </c>
      <c r="F73" s="26" t="e">
        <f t="shared" si="13"/>
        <v>#REF!</v>
      </c>
      <c r="G73" s="26" t="e">
        <f t="shared" si="14"/>
        <v>#REF!</v>
      </c>
      <c r="H73" s="27" t="e">
        <f t="shared" si="8"/>
        <v>#REF!</v>
      </c>
      <c r="I73" s="28"/>
      <c r="J73" s="29" t="e">
        <f t="shared" si="6"/>
        <v>#REF!</v>
      </c>
      <c r="K73">
        <f>IF(B73=$G$2,SUM($J$19:J73),0)</f>
        <v>0</v>
      </c>
      <c r="L73">
        <f>IF(B73=$G$2,SUM($J$19:J72),0)</f>
        <v>0</v>
      </c>
    </row>
    <row r="74" spans="1:12" outlineLevel="1">
      <c r="A74" s="24" t="e">
        <f>#REF!</f>
        <v>#REF!</v>
      </c>
      <c r="B74" s="10">
        <f t="shared" si="10"/>
        <v>55</v>
      </c>
      <c r="C74" s="26" t="e">
        <f t="shared" si="11"/>
        <v>#REF!</v>
      </c>
      <c r="D74" s="26" t="e">
        <f t="shared" si="12"/>
        <v>#REF!</v>
      </c>
      <c r="E74" s="27" t="e">
        <f t="shared" si="7"/>
        <v>#REF!</v>
      </c>
      <c r="F74" s="26" t="e">
        <f t="shared" si="13"/>
        <v>#REF!</v>
      </c>
      <c r="G74" s="26" t="e">
        <f t="shared" si="14"/>
        <v>#REF!</v>
      </c>
      <c r="H74" s="27" t="e">
        <f t="shared" si="8"/>
        <v>#REF!</v>
      </c>
      <c r="I74" s="31"/>
      <c r="J74" s="29" t="e">
        <f t="shared" si="6"/>
        <v>#REF!</v>
      </c>
      <c r="K74">
        <f>IF(B74=$G$2,SUM($J$19:J74),0)</f>
        <v>0</v>
      </c>
      <c r="L74">
        <f>IF(B74=$G$2,SUM($J$19:J73),0)</f>
        <v>0</v>
      </c>
    </row>
    <row r="75" spans="1:12" outlineLevel="1">
      <c r="A75" s="24" t="e">
        <f>#REF!</f>
        <v>#REF!</v>
      </c>
      <c r="B75" s="10">
        <f t="shared" si="10"/>
        <v>56</v>
      </c>
      <c r="C75" s="26" t="e">
        <f t="shared" si="11"/>
        <v>#REF!</v>
      </c>
      <c r="D75" s="26" t="e">
        <f t="shared" si="12"/>
        <v>#REF!</v>
      </c>
      <c r="E75" s="27" t="e">
        <f t="shared" si="7"/>
        <v>#REF!</v>
      </c>
      <c r="F75" s="26" t="e">
        <f t="shared" si="13"/>
        <v>#REF!</v>
      </c>
      <c r="G75" s="26" t="e">
        <f t="shared" si="14"/>
        <v>#REF!</v>
      </c>
      <c r="H75" s="27" t="e">
        <f t="shared" si="8"/>
        <v>#REF!</v>
      </c>
      <c r="I75" s="32"/>
      <c r="J75" s="29" t="e">
        <f t="shared" si="6"/>
        <v>#REF!</v>
      </c>
      <c r="K75">
        <f>IF(B75=$G$2,SUM($J$19:J75),0)</f>
        <v>0</v>
      </c>
      <c r="L75">
        <f>IF(B75=$G$2,SUM($J$19:J74),0)</f>
        <v>0</v>
      </c>
    </row>
    <row r="76" spans="1:12" outlineLevel="1">
      <c r="A76" s="24" t="e">
        <f>#REF!</f>
        <v>#REF!</v>
      </c>
      <c r="B76" s="10">
        <f t="shared" si="10"/>
        <v>57</v>
      </c>
      <c r="C76" s="26" t="e">
        <f t="shared" si="11"/>
        <v>#REF!</v>
      </c>
      <c r="D76" s="26" t="e">
        <f t="shared" si="12"/>
        <v>#REF!</v>
      </c>
      <c r="E76" s="27" t="e">
        <f t="shared" si="7"/>
        <v>#REF!</v>
      </c>
      <c r="F76" s="26" t="e">
        <f t="shared" si="13"/>
        <v>#REF!</v>
      </c>
      <c r="G76" s="26" t="e">
        <f t="shared" si="14"/>
        <v>#REF!</v>
      </c>
      <c r="H76" s="27" t="e">
        <f t="shared" si="8"/>
        <v>#REF!</v>
      </c>
      <c r="I76" s="32"/>
      <c r="J76" s="29" t="e">
        <f t="shared" si="6"/>
        <v>#REF!</v>
      </c>
      <c r="K76">
        <f>IF(B76=$G$2,SUM($J$19:J76),0)</f>
        <v>0</v>
      </c>
      <c r="L76">
        <f>IF(B76=$G$2,SUM($J$19:J75),0)</f>
        <v>0</v>
      </c>
    </row>
    <row r="77" spans="1:12" outlineLevel="1">
      <c r="A77" s="24" t="e">
        <f>#REF!</f>
        <v>#REF!</v>
      </c>
      <c r="B77" s="10">
        <f t="shared" si="10"/>
        <v>58</v>
      </c>
      <c r="C77" s="26" t="e">
        <f t="shared" si="11"/>
        <v>#REF!</v>
      </c>
      <c r="D77" s="26" t="e">
        <f t="shared" si="12"/>
        <v>#REF!</v>
      </c>
      <c r="E77" s="27" t="e">
        <f t="shared" si="7"/>
        <v>#REF!</v>
      </c>
      <c r="F77" s="26" t="e">
        <f t="shared" si="13"/>
        <v>#REF!</v>
      </c>
      <c r="G77" s="26" t="e">
        <f t="shared" si="14"/>
        <v>#REF!</v>
      </c>
      <c r="H77" s="27" t="e">
        <f t="shared" si="8"/>
        <v>#REF!</v>
      </c>
      <c r="I77" s="32"/>
      <c r="J77" s="29" t="e">
        <f t="shared" si="6"/>
        <v>#REF!</v>
      </c>
      <c r="K77">
        <f>IF(B77=$G$2,SUM($J$19:J77),0)</f>
        <v>0</v>
      </c>
      <c r="L77">
        <f>IF(B77=$G$2,SUM($J$19:J76),0)</f>
        <v>0</v>
      </c>
    </row>
    <row r="78" spans="1:12" outlineLevel="1">
      <c r="A78" s="24" t="e">
        <f>#REF!</f>
        <v>#REF!</v>
      </c>
      <c r="B78" s="10">
        <f t="shared" si="10"/>
        <v>59</v>
      </c>
      <c r="C78" s="26" t="e">
        <f t="shared" si="11"/>
        <v>#REF!</v>
      </c>
      <c r="D78" s="26" t="e">
        <f t="shared" si="12"/>
        <v>#REF!</v>
      </c>
      <c r="E78" s="27" t="e">
        <f t="shared" si="7"/>
        <v>#REF!</v>
      </c>
      <c r="F78" s="26" t="e">
        <f t="shared" si="13"/>
        <v>#REF!</v>
      </c>
      <c r="G78" s="26" t="e">
        <f t="shared" si="14"/>
        <v>#REF!</v>
      </c>
      <c r="H78" s="27" t="e">
        <f t="shared" si="8"/>
        <v>#REF!</v>
      </c>
      <c r="I78" s="32"/>
      <c r="J78" s="29" t="e">
        <f t="shared" si="6"/>
        <v>#REF!</v>
      </c>
      <c r="K78">
        <f>IF(B78=$G$2,SUM($J$19:J78),0)</f>
        <v>0</v>
      </c>
      <c r="L78">
        <f>IF(B78=$G$2,SUM($J$19:J77),0)</f>
        <v>0</v>
      </c>
    </row>
    <row r="79" spans="1:12" outlineLevel="1">
      <c r="A79" s="24" t="e">
        <f>#REF!</f>
        <v>#REF!</v>
      </c>
      <c r="B79" s="10">
        <f t="shared" si="10"/>
        <v>60</v>
      </c>
      <c r="C79" s="26" t="e">
        <f t="shared" si="11"/>
        <v>#REF!</v>
      </c>
      <c r="D79" s="26" t="e">
        <f t="shared" si="12"/>
        <v>#REF!</v>
      </c>
      <c r="E79" s="27" t="e">
        <f t="shared" si="7"/>
        <v>#REF!</v>
      </c>
      <c r="F79" s="26" t="e">
        <f t="shared" si="13"/>
        <v>#REF!</v>
      </c>
      <c r="G79" s="26" t="e">
        <f t="shared" si="14"/>
        <v>#REF!</v>
      </c>
      <c r="H79" s="27" t="e">
        <f t="shared" si="8"/>
        <v>#REF!</v>
      </c>
      <c r="I79" s="32"/>
      <c r="J79" s="29" t="e">
        <f t="shared" si="6"/>
        <v>#REF!</v>
      </c>
      <c r="K79">
        <f>IF(B79=$G$2,SUM($J$19:J79),0)</f>
        <v>0</v>
      </c>
      <c r="L79">
        <f>IF(B79=$G$2,SUM($J$19:J78),0)</f>
        <v>0</v>
      </c>
    </row>
    <row r="80" spans="1:12" outlineLevel="1">
      <c r="A80" s="24" t="e">
        <f>#REF!</f>
        <v>#REF!</v>
      </c>
      <c r="B80" s="10">
        <f t="shared" si="10"/>
        <v>61</v>
      </c>
      <c r="C80" s="26" t="e">
        <f t="shared" si="11"/>
        <v>#REF!</v>
      </c>
      <c r="D80" s="26" t="e">
        <f t="shared" si="12"/>
        <v>#REF!</v>
      </c>
      <c r="E80" s="27" t="e">
        <f t="shared" si="7"/>
        <v>#REF!</v>
      </c>
      <c r="F80" s="26" t="e">
        <f t="shared" si="13"/>
        <v>#REF!</v>
      </c>
      <c r="G80" s="26" t="e">
        <f t="shared" si="14"/>
        <v>#REF!</v>
      </c>
      <c r="H80" s="27" t="e">
        <f t="shared" si="8"/>
        <v>#REF!</v>
      </c>
      <c r="I80" s="32"/>
      <c r="J80" s="29" t="e">
        <f t="shared" si="6"/>
        <v>#REF!</v>
      </c>
      <c r="K80">
        <f>IF(B80=$G$2,SUM($J$19:J80),0)</f>
        <v>0</v>
      </c>
      <c r="L80">
        <f>IF(B80=$G$2,SUM($J$19:J79),0)</f>
        <v>0</v>
      </c>
    </row>
    <row r="81" spans="1:12" outlineLevel="1">
      <c r="A81" s="24" t="e">
        <f>#REF!</f>
        <v>#REF!</v>
      </c>
      <c r="B81" s="10">
        <f t="shared" si="10"/>
        <v>62</v>
      </c>
      <c r="C81" s="26" t="e">
        <f t="shared" si="11"/>
        <v>#REF!</v>
      </c>
      <c r="D81" s="26" t="e">
        <f t="shared" si="12"/>
        <v>#REF!</v>
      </c>
      <c r="E81" s="27" t="e">
        <f t="shared" si="7"/>
        <v>#REF!</v>
      </c>
      <c r="F81" s="26" t="e">
        <f t="shared" si="13"/>
        <v>#REF!</v>
      </c>
      <c r="G81" s="26" t="e">
        <f t="shared" si="14"/>
        <v>#REF!</v>
      </c>
      <c r="H81" s="27" t="e">
        <f t="shared" si="8"/>
        <v>#REF!</v>
      </c>
      <c r="I81" s="32"/>
      <c r="J81" s="29" t="e">
        <f t="shared" si="6"/>
        <v>#REF!</v>
      </c>
      <c r="K81">
        <f>IF(B81=$G$2,SUM($J$19:J81),0)</f>
        <v>0</v>
      </c>
      <c r="L81">
        <f>IF(B81=$G$2,SUM($J$19:J80),0)</f>
        <v>0</v>
      </c>
    </row>
    <row r="82" spans="1:12" outlineLevel="1">
      <c r="A82" s="24" t="e">
        <f>#REF!</f>
        <v>#REF!</v>
      </c>
      <c r="B82" s="10">
        <f t="shared" si="10"/>
        <v>63</v>
      </c>
      <c r="C82" s="26" t="e">
        <f t="shared" si="11"/>
        <v>#REF!</v>
      </c>
      <c r="D82" s="26" t="e">
        <f t="shared" si="12"/>
        <v>#REF!</v>
      </c>
      <c r="E82" s="27" t="e">
        <f t="shared" si="7"/>
        <v>#REF!</v>
      </c>
      <c r="F82" s="26" t="e">
        <f t="shared" si="13"/>
        <v>#REF!</v>
      </c>
      <c r="G82" s="26" t="e">
        <f t="shared" si="14"/>
        <v>#REF!</v>
      </c>
      <c r="H82" s="27" t="e">
        <f t="shared" si="8"/>
        <v>#REF!</v>
      </c>
      <c r="I82" s="32"/>
      <c r="J82" s="29" t="e">
        <f t="shared" si="6"/>
        <v>#REF!</v>
      </c>
      <c r="K82">
        <f>IF(B82=$G$2,SUM($J$19:J82),0)</f>
        <v>0</v>
      </c>
      <c r="L82">
        <f>IF(B82=$G$2,SUM($J$19:J81),0)</f>
        <v>0</v>
      </c>
    </row>
    <row r="83" spans="1:12" outlineLevel="1">
      <c r="A83" s="24" t="e">
        <f>#REF!</f>
        <v>#REF!</v>
      </c>
      <c r="B83" s="10">
        <f t="shared" si="10"/>
        <v>64</v>
      </c>
      <c r="C83" s="26" t="e">
        <f t="shared" ref="C83:C114" si="15">(IF($I$5=1,0,IF($B83&gt;=$C$5,$G$5,0))*IF($I$5=1,IF($B83&gt;($D$5+($B$19-$G$1)),0,IF(GCD(($D$5+($B$19-$G$1)-$B83),$H$5)=$H$5,1,0)),IF($B83&gt;$D$5,0,IF(GCD(($D$5-$B83),$H$5)=$H$5,1,0))))+(IF($I$6=1,0,IF($B83&gt;=$C$6,$G$6,0))*IF($I$6=1,IF($B83&gt;($D$6+($B$19-$G$1)),0,IF(GCD(($D$6+($B$19-$G$1)-$B83),$H$6)=$H$6,1,0)),IF($B83&gt;$D$6,0,IF(GCD(($D$6-$B83),$H$6)=$H$6,1,0))))+(IF($I$7=1,0,IF($B83&gt;=$C$7,$G$7,0))*IF($I$7=1,IF($B83&gt;($D$7+($B$19-$G$1)),0,IF(GCD(($D$7+($B$19-$G$1)-$B83),$H$7)=$H$7,1,0)),IF($B83&gt;$D$7,0,IF(GCD(($D$7-$B83),$H$7)=$H$7,1,0))))</f>
        <v>#REF!</v>
      </c>
      <c r="D83" s="26" t="e">
        <f t="shared" ref="D83:D114" si="16">(IF($I$8=1,0,IF($B83&gt;=$C$8,$G$8,0))*IF($I$8=1,IF($B83&gt;($D$8+($B$19-$G$1)),0,IF(GCD(($D$8+($B$19-$G$1)-$B83),$H$8)=$H$8,1,0)),IF($B83&gt;$D$8,0,IF(GCD(($D$8-B83),$H$8)=$H$8,1,0))))+(IF($I$9=1,0,IF($B83&gt;=$C$9,$G$9,0))*IF($I$9=1,IF($B83&gt;($D$9+($B$19-$G$1)),0,IF(GCD(($D$9+($B$19-$G$1)-$B83),$H$9)=$H$9,1,0)),IF($B83&gt;$D$9,0,IF(GCD(($D$9-$B83),$H$9)=$H$9,1,0))))+(IF($I$10=1,0,IF($B83&gt;=$C$10,$G$10,0))*IF($I$10=1,IF($B83&gt;($D$10+($B$19-$G$1)),0,IF(GCD(($D$10+($B$19-$G$1)-$B83),$H$10)=$H$10,1,0)),IF($B83&gt;$D$10,0,IF(GCD(($D$10-$B83),$H$10)=$H$10,1,0))))</f>
        <v>#REF!</v>
      </c>
      <c r="E83" s="27" t="e">
        <f t="shared" si="7"/>
        <v>#REF!</v>
      </c>
      <c r="F83" s="26" t="e">
        <f t="shared" ref="F83:F114" si="17">(IF($I$5=1,IF($B83&gt;=($C$5+($B$19-$G$1)),$G$5,0),0)*IF($I$5=1,IF($B83&gt;($D$5+($B$19-$G$1)),0,IF(GCD(($D$5+($B$19-$G$1)-$B83),$H$5)=$H$5,1,0)),IF($B83&gt;$D$5,0,IF(GCD(($D$5-$B83),$H$5)=$H$5,1,0))))+(IF($I$6=1,IF($B83&gt;=($C$6+($B$19-$G$1)),$G$6,0),0)*IF($I$6=1,IF($B83&gt;($D$6+($B$19-$G$1)),0,IF(GCD(($D$6+($B$19-$G$1)-$B83),$H$6)=$H$6,1,0)),IF($B83&gt;$D$6,0,IF(GCD(($D$6-$B83),$H$6)=$H$6,1,0))))+(IF($I$7=1,IF($B83&gt;=($C$7+($B$19-$G$1)),$G$7,0),0)*IF($I$7=1,IF($B83&gt;($D$7+($B$19-$G$1)),0,IF(GCD(($D$7+($B$19-$G$1)-$B83),$H$7)=$H$7,1,0)),IF($B83&gt;$D$7,0,IF(GCD(($D$7-$B83),$H$7)=$H$7,1,0))))</f>
        <v>#REF!</v>
      </c>
      <c r="G83" s="26" t="e">
        <f t="shared" ref="G83:G114" si="18">(IF($I$8=1,IF($B83&gt;=($C$8+($B$19-$G$1)),$G$8,0),0)*IF($I$8=1,IF($B83&gt;($D$8+($B$19-$G$1)),0,IF(GCD(($D$8+($B$19-$G$1)-$B83),$H$8)=$H$8,1,0)),IF($B83&gt;$D$8,0,IF(GCD(($D$8-$B83),$H$8)=$H$8,1,0))))+(IF($I$9=1,IF($B83&gt;=($C$9+($B$19-$G$1)),$G$9,0),0)*IF($I$9=1,IF($B83&gt;($D$9+($B$19-$G$1)),0,IF(GCD(($D$9+($B$19-$G$1)-$B83),$H$9)=$H$9,1,0)),IF($B83&gt;$D$9,0,IF(GCD(($D$9-$B83),$H$9)=$H$9,1,0))))+(IF($I$10=1,IF($B83&gt;=($C$10+($B$19-$G$1)),$G$10,0),0)*IF($I$10=1,IF($B83&gt;($D$10+($B$19-$G$1)),0,IF(GCD(($D$10+($B$19-$G$1)-$B83),$H$10)=$H$10,1,0)),IF($B83&gt;$D$10,0,IF(GCD(($D$10-$B83),$H$10)=$H$10,1,0))))</f>
        <v>#REF!</v>
      </c>
      <c r="H83" s="27" t="e">
        <f t="shared" si="8"/>
        <v>#REF!</v>
      </c>
      <c r="I83" s="32"/>
      <c r="J83" s="29" t="e">
        <f t="shared" ref="J83:J146" si="19">IF($B83&gt;$G$2,($H83*J$14+$E83*J$14)*J$13,J$14*$H83+$E83*J$14)</f>
        <v>#REF!</v>
      </c>
      <c r="K83">
        <f>IF(B83=$G$2,SUM($J$19:J83),0)</f>
        <v>0</v>
      </c>
      <c r="L83">
        <f>IF(B83=$G$2,SUM($J$19:J82),0)</f>
        <v>0</v>
      </c>
    </row>
    <row r="84" spans="1:12" outlineLevel="1">
      <c r="A84" s="24" t="e">
        <f>#REF!</f>
        <v>#REF!</v>
      </c>
      <c r="B84" s="10">
        <f t="shared" si="10"/>
        <v>65</v>
      </c>
      <c r="C84" s="26" t="e">
        <f t="shared" si="15"/>
        <v>#REF!</v>
      </c>
      <c r="D84" s="26" t="e">
        <f t="shared" si="16"/>
        <v>#REF!</v>
      </c>
      <c r="E84" s="27" t="e">
        <f t="shared" ref="E84:E147" si="20">C84+D84</f>
        <v>#REF!</v>
      </c>
      <c r="F84" s="26" t="e">
        <f t="shared" si="17"/>
        <v>#REF!</v>
      </c>
      <c r="G84" s="26" t="e">
        <f t="shared" si="18"/>
        <v>#REF!</v>
      </c>
      <c r="H84" s="27" t="e">
        <f t="shared" ref="H84:H147" si="21">F84+G84</f>
        <v>#REF!</v>
      </c>
      <c r="I84" s="32"/>
      <c r="J84" s="29" t="e">
        <f t="shared" si="19"/>
        <v>#REF!</v>
      </c>
      <c r="K84">
        <f>IF(B84=$G$2,SUM($J$19:J84),0)</f>
        <v>0</v>
      </c>
      <c r="L84">
        <f>IF(B84=$G$2,SUM($J$19:J83),0)</f>
        <v>0</v>
      </c>
    </row>
    <row r="85" spans="1:12" outlineLevel="1">
      <c r="A85" s="24" t="e">
        <f>#REF!</f>
        <v>#REF!</v>
      </c>
      <c r="B85" s="10">
        <f t="shared" si="10"/>
        <v>66</v>
      </c>
      <c r="C85" s="26" t="e">
        <f t="shared" si="15"/>
        <v>#REF!</v>
      </c>
      <c r="D85" s="26" t="e">
        <f t="shared" si="16"/>
        <v>#REF!</v>
      </c>
      <c r="E85" s="27" t="e">
        <f t="shared" si="20"/>
        <v>#REF!</v>
      </c>
      <c r="F85" s="26" t="e">
        <f t="shared" si="17"/>
        <v>#REF!</v>
      </c>
      <c r="G85" s="26" t="e">
        <f t="shared" si="18"/>
        <v>#REF!</v>
      </c>
      <c r="H85" s="27" t="e">
        <f t="shared" si="21"/>
        <v>#REF!</v>
      </c>
      <c r="I85" s="32"/>
      <c r="J85" s="29" t="e">
        <f t="shared" si="19"/>
        <v>#REF!</v>
      </c>
      <c r="K85">
        <f>IF(B85=$G$2,SUM($J$19:J85),0)</f>
        <v>0</v>
      </c>
      <c r="L85">
        <f>IF(B85=$G$2,SUM($J$19:J84),0)</f>
        <v>0</v>
      </c>
    </row>
    <row r="86" spans="1:12" outlineLevel="1">
      <c r="A86" s="24" t="e">
        <f>#REF!</f>
        <v>#REF!</v>
      </c>
      <c r="B86" s="10">
        <f t="shared" si="10"/>
        <v>67</v>
      </c>
      <c r="C86" s="26" t="e">
        <f t="shared" si="15"/>
        <v>#REF!</v>
      </c>
      <c r="D86" s="26" t="e">
        <f t="shared" si="16"/>
        <v>#REF!</v>
      </c>
      <c r="E86" s="27" t="e">
        <f t="shared" si="20"/>
        <v>#REF!</v>
      </c>
      <c r="F86" s="26" t="e">
        <f t="shared" si="17"/>
        <v>#REF!</v>
      </c>
      <c r="G86" s="26" t="e">
        <f t="shared" si="18"/>
        <v>#REF!</v>
      </c>
      <c r="H86" s="27" t="e">
        <f t="shared" si="21"/>
        <v>#REF!</v>
      </c>
      <c r="I86" s="32"/>
      <c r="J86" s="29" t="e">
        <f t="shared" si="19"/>
        <v>#REF!</v>
      </c>
      <c r="K86">
        <f>IF(B86=$G$2,SUM($J$19:J86),0)</f>
        <v>0</v>
      </c>
      <c r="L86">
        <f>IF(B86=$G$2,SUM($J$19:J85),0)</f>
        <v>0</v>
      </c>
    </row>
    <row r="87" spans="1:12" outlineLevel="1">
      <c r="A87" s="24" t="e">
        <f>#REF!</f>
        <v>#REF!</v>
      </c>
      <c r="B87" s="10">
        <f t="shared" si="10"/>
        <v>68</v>
      </c>
      <c r="C87" s="26" t="e">
        <f t="shared" si="15"/>
        <v>#REF!</v>
      </c>
      <c r="D87" s="26" t="e">
        <f t="shared" si="16"/>
        <v>#REF!</v>
      </c>
      <c r="E87" s="27" t="e">
        <f t="shared" si="20"/>
        <v>#REF!</v>
      </c>
      <c r="F87" s="26" t="e">
        <f t="shared" si="17"/>
        <v>#REF!</v>
      </c>
      <c r="G87" s="26" t="e">
        <f t="shared" si="18"/>
        <v>#REF!</v>
      </c>
      <c r="H87" s="27" t="e">
        <f t="shared" si="21"/>
        <v>#REF!</v>
      </c>
      <c r="I87" s="32"/>
      <c r="J87" s="29" t="e">
        <f t="shared" si="19"/>
        <v>#REF!</v>
      </c>
      <c r="K87">
        <f>IF(B87=$G$2,SUM($J$19:J87),0)</f>
        <v>0</v>
      </c>
      <c r="L87">
        <f>IF(B87=$G$2,SUM($J$19:J86),0)</f>
        <v>0</v>
      </c>
    </row>
    <row r="88" spans="1:12" outlineLevel="1">
      <c r="A88" s="24" t="e">
        <f>#REF!</f>
        <v>#REF!</v>
      </c>
      <c r="B88" s="10">
        <f t="shared" si="10"/>
        <v>69</v>
      </c>
      <c r="C88" s="26" t="e">
        <f t="shared" si="15"/>
        <v>#REF!</v>
      </c>
      <c r="D88" s="26" t="e">
        <f t="shared" si="16"/>
        <v>#REF!</v>
      </c>
      <c r="E88" s="27" t="e">
        <f t="shared" si="20"/>
        <v>#REF!</v>
      </c>
      <c r="F88" s="26" t="e">
        <f t="shared" si="17"/>
        <v>#REF!</v>
      </c>
      <c r="G88" s="26" t="e">
        <f t="shared" si="18"/>
        <v>#REF!</v>
      </c>
      <c r="H88" s="27" t="e">
        <f t="shared" si="21"/>
        <v>#REF!</v>
      </c>
      <c r="I88" s="32"/>
      <c r="J88" s="29" t="e">
        <f t="shared" si="19"/>
        <v>#REF!</v>
      </c>
      <c r="K88">
        <f>IF(B88=$G$2,SUM($J$19:J88),0)</f>
        <v>0</v>
      </c>
      <c r="L88">
        <f>IF(B88=$G$2,SUM($J$19:J87),0)</f>
        <v>0</v>
      </c>
    </row>
    <row r="89" spans="1:12" outlineLevel="1">
      <c r="A89" s="24" t="e">
        <f>#REF!</f>
        <v>#REF!</v>
      </c>
      <c r="B89" s="10">
        <f t="shared" si="10"/>
        <v>70</v>
      </c>
      <c r="C89" s="26" t="e">
        <f t="shared" si="15"/>
        <v>#REF!</v>
      </c>
      <c r="D89" s="26" t="e">
        <f t="shared" si="16"/>
        <v>#REF!</v>
      </c>
      <c r="E89" s="27" t="e">
        <f t="shared" si="20"/>
        <v>#REF!</v>
      </c>
      <c r="F89" s="26" t="e">
        <f t="shared" si="17"/>
        <v>#REF!</v>
      </c>
      <c r="G89" s="26" t="e">
        <f t="shared" si="18"/>
        <v>#REF!</v>
      </c>
      <c r="H89" s="27" t="e">
        <f t="shared" si="21"/>
        <v>#REF!</v>
      </c>
      <c r="I89" s="32"/>
      <c r="J89" s="29" t="e">
        <f t="shared" si="19"/>
        <v>#REF!</v>
      </c>
      <c r="K89">
        <f>IF(B89=$G$2,SUM($J$19:J89),0)</f>
        <v>0</v>
      </c>
      <c r="L89">
        <f>IF(B89=$G$2,SUM($J$19:J88),0)</f>
        <v>0</v>
      </c>
    </row>
    <row r="90" spans="1:12" outlineLevel="1">
      <c r="A90" s="24" t="e">
        <f>#REF!</f>
        <v>#REF!</v>
      </c>
      <c r="B90" s="10">
        <f t="shared" si="10"/>
        <v>71</v>
      </c>
      <c r="C90" s="26" t="e">
        <f t="shared" si="15"/>
        <v>#REF!</v>
      </c>
      <c r="D90" s="26" t="e">
        <f t="shared" si="16"/>
        <v>#REF!</v>
      </c>
      <c r="E90" s="27" t="e">
        <f t="shared" si="20"/>
        <v>#REF!</v>
      </c>
      <c r="F90" s="26" t="e">
        <f t="shared" si="17"/>
        <v>#REF!</v>
      </c>
      <c r="G90" s="26" t="e">
        <f t="shared" si="18"/>
        <v>#REF!</v>
      </c>
      <c r="H90" s="27" t="e">
        <f t="shared" si="21"/>
        <v>#REF!</v>
      </c>
      <c r="I90" s="32"/>
      <c r="J90" s="29" t="e">
        <f t="shared" si="19"/>
        <v>#REF!</v>
      </c>
      <c r="K90">
        <f>IF(B90=$G$2,SUM($J$19:J90),0)</f>
        <v>0</v>
      </c>
      <c r="L90">
        <f>IF(B90=$G$2,SUM($J$19:J89),0)</f>
        <v>0</v>
      </c>
    </row>
    <row r="91" spans="1:12" outlineLevel="1">
      <c r="A91" s="24" t="e">
        <f>#REF!</f>
        <v>#REF!</v>
      </c>
      <c r="B91" s="10">
        <f t="shared" si="10"/>
        <v>72</v>
      </c>
      <c r="C91" s="26" t="e">
        <f t="shared" si="15"/>
        <v>#REF!</v>
      </c>
      <c r="D91" s="26" t="e">
        <f t="shared" si="16"/>
        <v>#REF!</v>
      </c>
      <c r="E91" s="27" t="e">
        <f t="shared" si="20"/>
        <v>#REF!</v>
      </c>
      <c r="F91" s="26" t="e">
        <f t="shared" si="17"/>
        <v>#REF!</v>
      </c>
      <c r="G91" s="26" t="e">
        <f t="shared" si="18"/>
        <v>#REF!</v>
      </c>
      <c r="H91" s="27" t="e">
        <f t="shared" si="21"/>
        <v>#REF!</v>
      </c>
      <c r="I91" s="32"/>
      <c r="J91" s="29" t="e">
        <f t="shared" si="19"/>
        <v>#REF!</v>
      </c>
      <c r="K91">
        <f>IF(B91=$G$2,SUM($J$19:J91),0)</f>
        <v>0</v>
      </c>
      <c r="L91">
        <f>IF(B91=$G$2,SUM($J$19:J90),0)</f>
        <v>0</v>
      </c>
    </row>
    <row r="92" spans="1:12" outlineLevel="1">
      <c r="A92" s="24" t="e">
        <f>#REF!</f>
        <v>#REF!</v>
      </c>
      <c r="B92" s="10">
        <f t="shared" si="10"/>
        <v>73</v>
      </c>
      <c r="C92" s="26" t="e">
        <f t="shared" si="15"/>
        <v>#REF!</v>
      </c>
      <c r="D92" s="26" t="e">
        <f t="shared" si="16"/>
        <v>#REF!</v>
      </c>
      <c r="E92" s="27" t="e">
        <f t="shared" si="20"/>
        <v>#REF!</v>
      </c>
      <c r="F92" s="26" t="e">
        <f t="shared" si="17"/>
        <v>#REF!</v>
      </c>
      <c r="G92" s="26" t="e">
        <f t="shared" si="18"/>
        <v>#REF!</v>
      </c>
      <c r="H92" s="27" t="e">
        <f t="shared" si="21"/>
        <v>#REF!</v>
      </c>
      <c r="I92" s="32"/>
      <c r="J92" s="29" t="e">
        <f t="shared" si="19"/>
        <v>#REF!</v>
      </c>
      <c r="K92">
        <f>IF(B92=$G$2,SUM($J$19:J92),0)</f>
        <v>0</v>
      </c>
      <c r="L92">
        <f>IF(B92=$G$2,SUM($J$19:J91),0)</f>
        <v>0</v>
      </c>
    </row>
    <row r="93" spans="1:12" outlineLevel="1">
      <c r="A93" s="24" t="e">
        <f>#REF!</f>
        <v>#REF!</v>
      </c>
      <c r="B93" s="10">
        <f t="shared" si="10"/>
        <v>74</v>
      </c>
      <c r="C93" s="26" t="e">
        <f t="shared" si="15"/>
        <v>#REF!</v>
      </c>
      <c r="D93" s="26" t="e">
        <f t="shared" si="16"/>
        <v>#REF!</v>
      </c>
      <c r="E93" s="27" t="e">
        <f t="shared" si="20"/>
        <v>#REF!</v>
      </c>
      <c r="F93" s="26" t="e">
        <f t="shared" si="17"/>
        <v>#REF!</v>
      </c>
      <c r="G93" s="26" t="e">
        <f t="shared" si="18"/>
        <v>#REF!</v>
      </c>
      <c r="H93" s="27" t="e">
        <f t="shared" si="21"/>
        <v>#REF!</v>
      </c>
      <c r="I93" s="32"/>
      <c r="J93" s="29" t="e">
        <f t="shared" si="19"/>
        <v>#REF!</v>
      </c>
      <c r="K93">
        <f>IF(B93=$G$2,SUM($J$19:J93),0)</f>
        <v>0</v>
      </c>
      <c r="L93">
        <f>IF(B93=$G$2,SUM($J$19:J92),0)</f>
        <v>0</v>
      </c>
    </row>
    <row r="94" spans="1:12" outlineLevel="1">
      <c r="A94" s="24" t="e">
        <f>#REF!</f>
        <v>#REF!</v>
      </c>
      <c r="B94" s="10">
        <f t="shared" si="10"/>
        <v>75</v>
      </c>
      <c r="C94" s="26" t="e">
        <f t="shared" si="15"/>
        <v>#REF!</v>
      </c>
      <c r="D94" s="26" t="e">
        <f t="shared" si="16"/>
        <v>#REF!</v>
      </c>
      <c r="E94" s="27" t="e">
        <f t="shared" si="20"/>
        <v>#REF!</v>
      </c>
      <c r="F94" s="26" t="e">
        <f t="shared" si="17"/>
        <v>#REF!</v>
      </c>
      <c r="G94" s="26" t="e">
        <f t="shared" si="18"/>
        <v>#REF!</v>
      </c>
      <c r="H94" s="27" t="e">
        <f t="shared" si="21"/>
        <v>#REF!</v>
      </c>
      <c r="I94" s="32"/>
      <c r="J94" s="29" t="e">
        <f t="shared" si="19"/>
        <v>#REF!</v>
      </c>
      <c r="K94">
        <f>IF(B94=$G$2,SUM($J$19:J94),0)</f>
        <v>0</v>
      </c>
      <c r="L94">
        <f>IF(B94=$G$2,SUM($J$19:J93),0)</f>
        <v>0</v>
      </c>
    </row>
    <row r="95" spans="1:12" outlineLevel="1">
      <c r="A95" s="24" t="e">
        <f>#REF!</f>
        <v>#REF!</v>
      </c>
      <c r="B95" s="10">
        <f t="shared" si="10"/>
        <v>76</v>
      </c>
      <c r="C95" s="26" t="e">
        <f t="shared" si="15"/>
        <v>#REF!</v>
      </c>
      <c r="D95" s="26" t="e">
        <f t="shared" si="16"/>
        <v>#REF!</v>
      </c>
      <c r="E95" s="27" t="e">
        <f t="shared" si="20"/>
        <v>#REF!</v>
      </c>
      <c r="F95" s="26" t="e">
        <f t="shared" si="17"/>
        <v>#REF!</v>
      </c>
      <c r="G95" s="26" t="e">
        <f t="shared" si="18"/>
        <v>#REF!</v>
      </c>
      <c r="H95" s="27" t="e">
        <f t="shared" si="21"/>
        <v>#REF!</v>
      </c>
      <c r="I95" s="32"/>
      <c r="J95" s="29" t="e">
        <f t="shared" si="19"/>
        <v>#REF!</v>
      </c>
      <c r="K95">
        <f>IF(B95=$G$2,SUM($J$19:J95),0)</f>
        <v>0</v>
      </c>
      <c r="L95">
        <f>IF(B95=$G$2,SUM($J$19:J94),0)</f>
        <v>0</v>
      </c>
    </row>
    <row r="96" spans="1:12" outlineLevel="1">
      <c r="A96" s="24" t="e">
        <f>#REF!</f>
        <v>#REF!</v>
      </c>
      <c r="B96" s="10">
        <f t="shared" si="10"/>
        <v>77</v>
      </c>
      <c r="C96" s="26" t="e">
        <f t="shared" si="15"/>
        <v>#REF!</v>
      </c>
      <c r="D96" s="26" t="e">
        <f t="shared" si="16"/>
        <v>#REF!</v>
      </c>
      <c r="E96" s="27" t="e">
        <f t="shared" si="20"/>
        <v>#REF!</v>
      </c>
      <c r="F96" s="26" t="e">
        <f t="shared" si="17"/>
        <v>#REF!</v>
      </c>
      <c r="G96" s="26" t="e">
        <f t="shared" si="18"/>
        <v>#REF!</v>
      </c>
      <c r="H96" s="27" t="e">
        <f t="shared" si="21"/>
        <v>#REF!</v>
      </c>
      <c r="I96" s="32"/>
      <c r="J96" s="29" t="e">
        <f t="shared" si="19"/>
        <v>#REF!</v>
      </c>
      <c r="K96">
        <f>IF(B96=$G$2,SUM($J$19:J96),0)</f>
        <v>0</v>
      </c>
      <c r="L96">
        <f>IF(B96=$G$2,SUM($J$19:J95),0)</f>
        <v>0</v>
      </c>
    </row>
    <row r="97" spans="1:12" outlineLevel="1">
      <c r="A97" s="24" t="e">
        <f>#REF!</f>
        <v>#REF!</v>
      </c>
      <c r="B97" s="10">
        <f t="shared" si="10"/>
        <v>78</v>
      </c>
      <c r="C97" s="26" t="e">
        <f t="shared" si="15"/>
        <v>#REF!</v>
      </c>
      <c r="D97" s="26" t="e">
        <f t="shared" si="16"/>
        <v>#REF!</v>
      </c>
      <c r="E97" s="27" t="e">
        <f t="shared" si="20"/>
        <v>#REF!</v>
      </c>
      <c r="F97" s="26" t="e">
        <f t="shared" si="17"/>
        <v>#REF!</v>
      </c>
      <c r="G97" s="26" t="e">
        <f t="shared" si="18"/>
        <v>#REF!</v>
      </c>
      <c r="H97" s="27" t="e">
        <f t="shared" si="21"/>
        <v>#REF!</v>
      </c>
      <c r="I97" s="32"/>
      <c r="J97" s="29" t="e">
        <f t="shared" si="19"/>
        <v>#REF!</v>
      </c>
      <c r="K97">
        <f>IF(B97=$G$2,SUM($J$19:J97),0)</f>
        <v>0</v>
      </c>
      <c r="L97">
        <f>IF(B97=$G$2,SUM($J$19:J96),0)</f>
        <v>0</v>
      </c>
    </row>
    <row r="98" spans="1:12" outlineLevel="1">
      <c r="A98" s="24" t="e">
        <f>#REF!</f>
        <v>#REF!</v>
      </c>
      <c r="B98" s="10">
        <f t="shared" si="10"/>
        <v>79</v>
      </c>
      <c r="C98" s="26" t="e">
        <f t="shared" si="15"/>
        <v>#REF!</v>
      </c>
      <c r="D98" s="26" t="e">
        <f t="shared" si="16"/>
        <v>#REF!</v>
      </c>
      <c r="E98" s="27" t="e">
        <f t="shared" si="20"/>
        <v>#REF!</v>
      </c>
      <c r="F98" s="26" t="e">
        <f t="shared" si="17"/>
        <v>#REF!</v>
      </c>
      <c r="G98" s="26" t="e">
        <f t="shared" si="18"/>
        <v>#REF!</v>
      </c>
      <c r="H98" s="27" t="e">
        <f t="shared" si="21"/>
        <v>#REF!</v>
      </c>
      <c r="I98" s="32"/>
      <c r="J98" s="29" t="e">
        <f t="shared" si="19"/>
        <v>#REF!</v>
      </c>
      <c r="K98">
        <f>IF(B98=$G$2,SUM($J$19:J98),0)</f>
        <v>0</v>
      </c>
      <c r="L98">
        <f>IF(B98=$G$2,SUM($J$19:J97),0)</f>
        <v>0</v>
      </c>
    </row>
    <row r="99" spans="1:12" outlineLevel="1">
      <c r="A99" s="24" t="e">
        <f>#REF!</f>
        <v>#REF!</v>
      </c>
      <c r="B99" s="10">
        <f t="shared" si="10"/>
        <v>80</v>
      </c>
      <c r="C99" s="26" t="e">
        <f t="shared" si="15"/>
        <v>#REF!</v>
      </c>
      <c r="D99" s="26" t="e">
        <f t="shared" si="16"/>
        <v>#REF!</v>
      </c>
      <c r="E99" s="27" t="e">
        <f t="shared" si="20"/>
        <v>#REF!</v>
      </c>
      <c r="F99" s="26" t="e">
        <f t="shared" si="17"/>
        <v>#REF!</v>
      </c>
      <c r="G99" s="26" t="e">
        <f t="shared" si="18"/>
        <v>#REF!</v>
      </c>
      <c r="H99" s="27" t="e">
        <f t="shared" si="21"/>
        <v>#REF!</v>
      </c>
      <c r="I99" s="32"/>
      <c r="J99" s="29" t="e">
        <f t="shared" si="19"/>
        <v>#REF!</v>
      </c>
      <c r="K99">
        <f>IF(B99=$G$2,SUM($J$19:J99),0)</f>
        <v>0</v>
      </c>
      <c r="L99">
        <f>IF(B99=$G$2,SUM($J$19:J98),0)</f>
        <v>0</v>
      </c>
    </row>
    <row r="100" spans="1:12" outlineLevel="1">
      <c r="A100" s="24" t="e">
        <f>#REF!</f>
        <v>#REF!</v>
      </c>
      <c r="B100" s="10">
        <f t="shared" si="10"/>
        <v>81</v>
      </c>
      <c r="C100" s="26" t="e">
        <f t="shared" si="15"/>
        <v>#REF!</v>
      </c>
      <c r="D100" s="26" t="e">
        <f t="shared" si="16"/>
        <v>#REF!</v>
      </c>
      <c r="E100" s="27" t="e">
        <f t="shared" si="20"/>
        <v>#REF!</v>
      </c>
      <c r="F100" s="26" t="e">
        <f t="shared" si="17"/>
        <v>#REF!</v>
      </c>
      <c r="G100" s="26" t="e">
        <f t="shared" si="18"/>
        <v>#REF!</v>
      </c>
      <c r="H100" s="27" t="e">
        <f t="shared" si="21"/>
        <v>#REF!</v>
      </c>
      <c r="I100" s="32"/>
      <c r="J100" s="29" t="e">
        <f t="shared" si="19"/>
        <v>#REF!</v>
      </c>
      <c r="K100">
        <f>IF(B100=$G$2,SUM($J$19:J100),0)</f>
        <v>0</v>
      </c>
      <c r="L100">
        <f>IF(B100=$G$2,SUM($J$19:J99),0)</f>
        <v>0</v>
      </c>
    </row>
    <row r="101" spans="1:12" outlineLevel="1">
      <c r="A101" s="24" t="e">
        <f>#REF!</f>
        <v>#REF!</v>
      </c>
      <c r="B101" s="10">
        <f t="shared" si="10"/>
        <v>82</v>
      </c>
      <c r="C101" s="26" t="e">
        <f t="shared" si="15"/>
        <v>#REF!</v>
      </c>
      <c r="D101" s="26" t="e">
        <f t="shared" si="16"/>
        <v>#REF!</v>
      </c>
      <c r="E101" s="27" t="e">
        <f t="shared" si="20"/>
        <v>#REF!</v>
      </c>
      <c r="F101" s="26" t="e">
        <f t="shared" si="17"/>
        <v>#REF!</v>
      </c>
      <c r="G101" s="26" t="e">
        <f t="shared" si="18"/>
        <v>#REF!</v>
      </c>
      <c r="H101" s="27" t="e">
        <f t="shared" si="21"/>
        <v>#REF!</v>
      </c>
      <c r="I101" s="32"/>
      <c r="J101" s="29" t="e">
        <f t="shared" si="19"/>
        <v>#REF!</v>
      </c>
      <c r="K101">
        <f>IF(B101=$G$2,SUM($J$19:J101),0)</f>
        <v>0</v>
      </c>
      <c r="L101">
        <f>IF(B101=$G$2,SUM($J$19:J100),0)</f>
        <v>0</v>
      </c>
    </row>
    <row r="102" spans="1:12" outlineLevel="1">
      <c r="A102" s="24" t="e">
        <f>#REF!</f>
        <v>#REF!</v>
      </c>
      <c r="B102" s="10">
        <f t="shared" si="10"/>
        <v>83</v>
      </c>
      <c r="C102" s="26" t="e">
        <f t="shared" si="15"/>
        <v>#REF!</v>
      </c>
      <c r="D102" s="26" t="e">
        <f t="shared" si="16"/>
        <v>#REF!</v>
      </c>
      <c r="E102" s="27" t="e">
        <f t="shared" si="20"/>
        <v>#REF!</v>
      </c>
      <c r="F102" s="26" t="e">
        <f t="shared" si="17"/>
        <v>#REF!</v>
      </c>
      <c r="G102" s="26" t="e">
        <f t="shared" si="18"/>
        <v>#REF!</v>
      </c>
      <c r="H102" s="27" t="e">
        <f t="shared" si="21"/>
        <v>#REF!</v>
      </c>
      <c r="I102" s="32"/>
      <c r="J102" s="29" t="e">
        <f t="shared" si="19"/>
        <v>#REF!</v>
      </c>
      <c r="K102">
        <f>IF(B102=$G$2,SUM($J$19:J102),0)</f>
        <v>0</v>
      </c>
      <c r="L102">
        <f>IF(B102=$G$2,SUM($J$19:J101),0)</f>
        <v>0</v>
      </c>
    </row>
    <row r="103" spans="1:12" outlineLevel="1">
      <c r="A103" s="24" t="e">
        <f>#REF!</f>
        <v>#REF!</v>
      </c>
      <c r="B103" s="10">
        <f t="shared" si="10"/>
        <v>84</v>
      </c>
      <c r="C103" s="26" t="e">
        <f t="shared" si="15"/>
        <v>#REF!</v>
      </c>
      <c r="D103" s="26" t="e">
        <f t="shared" si="16"/>
        <v>#REF!</v>
      </c>
      <c r="E103" s="27" t="e">
        <f t="shared" si="20"/>
        <v>#REF!</v>
      </c>
      <c r="F103" s="26" t="e">
        <f t="shared" si="17"/>
        <v>#REF!</v>
      </c>
      <c r="G103" s="26" t="e">
        <f t="shared" si="18"/>
        <v>#REF!</v>
      </c>
      <c r="H103" s="27" t="e">
        <f t="shared" si="21"/>
        <v>#REF!</v>
      </c>
      <c r="I103" s="32"/>
      <c r="J103" s="29" t="e">
        <f t="shared" si="19"/>
        <v>#REF!</v>
      </c>
      <c r="K103">
        <f>IF(B103=$G$2,SUM($J$19:J103),0)</f>
        <v>0</v>
      </c>
      <c r="L103">
        <f>IF(B103=$G$2,SUM($J$19:J102),0)</f>
        <v>0</v>
      </c>
    </row>
    <row r="104" spans="1:12" outlineLevel="1">
      <c r="A104" s="24" t="e">
        <f>#REF!</f>
        <v>#REF!</v>
      </c>
      <c r="B104" s="10">
        <f t="shared" si="10"/>
        <v>85</v>
      </c>
      <c r="C104" s="26" t="e">
        <f t="shared" si="15"/>
        <v>#REF!</v>
      </c>
      <c r="D104" s="26" t="e">
        <f t="shared" si="16"/>
        <v>#REF!</v>
      </c>
      <c r="E104" s="27" t="e">
        <f t="shared" si="20"/>
        <v>#REF!</v>
      </c>
      <c r="F104" s="26" t="e">
        <f t="shared" si="17"/>
        <v>#REF!</v>
      </c>
      <c r="G104" s="26" t="e">
        <f t="shared" si="18"/>
        <v>#REF!</v>
      </c>
      <c r="H104" s="27" t="e">
        <f t="shared" si="21"/>
        <v>#REF!</v>
      </c>
      <c r="I104" s="32"/>
      <c r="J104" s="29" t="e">
        <f t="shared" si="19"/>
        <v>#REF!</v>
      </c>
      <c r="K104">
        <f>IF(B104=$G$2,SUM($J$19:J104),0)</f>
        <v>0</v>
      </c>
      <c r="L104">
        <f>IF(B104=$G$2,SUM($J$19:J103),0)</f>
        <v>0</v>
      </c>
    </row>
    <row r="105" spans="1:12" outlineLevel="1">
      <c r="A105" s="24" t="e">
        <f>#REF!</f>
        <v>#REF!</v>
      </c>
      <c r="B105" s="10">
        <f t="shared" si="10"/>
        <v>86</v>
      </c>
      <c r="C105" s="26" t="e">
        <f t="shared" si="15"/>
        <v>#REF!</v>
      </c>
      <c r="D105" s="26" t="e">
        <f t="shared" si="16"/>
        <v>#REF!</v>
      </c>
      <c r="E105" s="27" t="e">
        <f t="shared" si="20"/>
        <v>#REF!</v>
      </c>
      <c r="F105" s="26" t="e">
        <f t="shared" si="17"/>
        <v>#REF!</v>
      </c>
      <c r="G105" s="26" t="e">
        <f t="shared" si="18"/>
        <v>#REF!</v>
      </c>
      <c r="H105" s="27" t="e">
        <f t="shared" si="21"/>
        <v>#REF!</v>
      </c>
      <c r="I105" s="32"/>
      <c r="J105" s="29" t="e">
        <f t="shared" si="19"/>
        <v>#REF!</v>
      </c>
      <c r="K105">
        <f>IF(B105=$G$2,SUM($J$19:J105),0)</f>
        <v>0</v>
      </c>
      <c r="L105">
        <f>IF(B105=$G$2,SUM($J$19:J104),0)</f>
        <v>0</v>
      </c>
    </row>
    <row r="106" spans="1:12" outlineLevel="1">
      <c r="A106" s="24" t="e">
        <f>#REF!</f>
        <v>#REF!</v>
      </c>
      <c r="B106" s="10">
        <f t="shared" si="10"/>
        <v>87</v>
      </c>
      <c r="C106" s="26" t="e">
        <f t="shared" si="15"/>
        <v>#REF!</v>
      </c>
      <c r="D106" s="26" t="e">
        <f t="shared" si="16"/>
        <v>#REF!</v>
      </c>
      <c r="E106" s="27" t="e">
        <f t="shared" si="20"/>
        <v>#REF!</v>
      </c>
      <c r="F106" s="26" t="e">
        <f t="shared" si="17"/>
        <v>#REF!</v>
      </c>
      <c r="G106" s="26" t="e">
        <f t="shared" si="18"/>
        <v>#REF!</v>
      </c>
      <c r="H106" s="27" t="e">
        <f t="shared" si="21"/>
        <v>#REF!</v>
      </c>
      <c r="I106" s="32"/>
      <c r="J106" s="29" t="e">
        <f t="shared" si="19"/>
        <v>#REF!</v>
      </c>
      <c r="K106">
        <f>IF(B106=$G$2,SUM($J$19:J106),0)</f>
        <v>0</v>
      </c>
      <c r="L106">
        <f>IF(B106=$G$2,SUM($J$19:J105),0)</f>
        <v>0</v>
      </c>
    </row>
    <row r="107" spans="1:12" outlineLevel="1">
      <c r="A107" s="24" t="e">
        <f>#REF!</f>
        <v>#REF!</v>
      </c>
      <c r="B107" s="10">
        <f t="shared" si="10"/>
        <v>88</v>
      </c>
      <c r="C107" s="26" t="e">
        <f t="shared" si="15"/>
        <v>#REF!</v>
      </c>
      <c r="D107" s="26" t="e">
        <f t="shared" si="16"/>
        <v>#REF!</v>
      </c>
      <c r="E107" s="27" t="e">
        <f t="shared" si="20"/>
        <v>#REF!</v>
      </c>
      <c r="F107" s="26" t="e">
        <f t="shared" si="17"/>
        <v>#REF!</v>
      </c>
      <c r="G107" s="26" t="e">
        <f t="shared" si="18"/>
        <v>#REF!</v>
      </c>
      <c r="H107" s="27" t="e">
        <f t="shared" si="21"/>
        <v>#REF!</v>
      </c>
      <c r="I107" s="32"/>
      <c r="J107" s="29" t="e">
        <f t="shared" si="19"/>
        <v>#REF!</v>
      </c>
      <c r="K107">
        <f>IF(B107=$G$2,SUM($J$19:J107),0)</f>
        <v>0</v>
      </c>
      <c r="L107">
        <f>IF(B107=$G$2,SUM($J$19:J106),0)</f>
        <v>0</v>
      </c>
    </row>
    <row r="108" spans="1:12" outlineLevel="1">
      <c r="A108" s="24" t="e">
        <f>#REF!</f>
        <v>#REF!</v>
      </c>
      <c r="B108" s="10">
        <f t="shared" ref="B108:B171" si="22">B107+1</f>
        <v>89</v>
      </c>
      <c r="C108" s="26" t="e">
        <f t="shared" si="15"/>
        <v>#REF!</v>
      </c>
      <c r="D108" s="26" t="e">
        <f t="shared" si="16"/>
        <v>#REF!</v>
      </c>
      <c r="E108" s="27" t="e">
        <f t="shared" si="20"/>
        <v>#REF!</v>
      </c>
      <c r="F108" s="26" t="e">
        <f t="shared" si="17"/>
        <v>#REF!</v>
      </c>
      <c r="G108" s="26" t="e">
        <f t="shared" si="18"/>
        <v>#REF!</v>
      </c>
      <c r="H108" s="27" t="e">
        <f t="shared" si="21"/>
        <v>#REF!</v>
      </c>
      <c r="I108" s="32"/>
      <c r="J108" s="29" t="e">
        <f t="shared" si="19"/>
        <v>#REF!</v>
      </c>
      <c r="K108">
        <f>IF(B108=$G$2,SUM($J$19:J108),0)</f>
        <v>0</v>
      </c>
      <c r="L108">
        <f>IF(B108=$G$2,SUM($J$19:J107),0)</f>
        <v>0</v>
      </c>
    </row>
    <row r="109" spans="1:12" outlineLevel="1">
      <c r="A109" s="24" t="e">
        <f>#REF!</f>
        <v>#REF!</v>
      </c>
      <c r="B109" s="10">
        <f t="shared" si="22"/>
        <v>90</v>
      </c>
      <c r="C109" s="26" t="e">
        <f t="shared" si="15"/>
        <v>#REF!</v>
      </c>
      <c r="D109" s="26" t="e">
        <f t="shared" si="16"/>
        <v>#REF!</v>
      </c>
      <c r="E109" s="27" t="e">
        <f t="shared" si="20"/>
        <v>#REF!</v>
      </c>
      <c r="F109" s="26" t="e">
        <f t="shared" si="17"/>
        <v>#REF!</v>
      </c>
      <c r="G109" s="26" t="e">
        <f t="shared" si="18"/>
        <v>#REF!</v>
      </c>
      <c r="H109" s="27" t="e">
        <f t="shared" si="21"/>
        <v>#REF!</v>
      </c>
      <c r="I109" s="32"/>
      <c r="J109" s="29" t="e">
        <f t="shared" si="19"/>
        <v>#REF!</v>
      </c>
      <c r="K109">
        <f>IF(B109=$G$2,SUM($J$19:J109),0)</f>
        <v>0</v>
      </c>
      <c r="L109">
        <f>IF(B109=$G$2,SUM($J$19:J108),0)</f>
        <v>0</v>
      </c>
    </row>
    <row r="110" spans="1:12" outlineLevel="1">
      <c r="A110" s="24" t="e">
        <f>#REF!</f>
        <v>#REF!</v>
      </c>
      <c r="B110" s="10">
        <f t="shared" si="22"/>
        <v>91</v>
      </c>
      <c r="C110" s="26" t="e">
        <f t="shared" si="15"/>
        <v>#REF!</v>
      </c>
      <c r="D110" s="26" t="e">
        <f t="shared" si="16"/>
        <v>#REF!</v>
      </c>
      <c r="E110" s="27" t="e">
        <f t="shared" si="20"/>
        <v>#REF!</v>
      </c>
      <c r="F110" s="26" t="e">
        <f t="shared" si="17"/>
        <v>#REF!</v>
      </c>
      <c r="G110" s="26" t="e">
        <f t="shared" si="18"/>
        <v>#REF!</v>
      </c>
      <c r="H110" s="27" t="e">
        <f t="shared" si="21"/>
        <v>#REF!</v>
      </c>
      <c r="I110" s="32"/>
      <c r="J110" s="29" t="e">
        <f t="shared" si="19"/>
        <v>#REF!</v>
      </c>
      <c r="K110">
        <f>IF(B110=$G$2,SUM($J$19:J110),0)</f>
        <v>0</v>
      </c>
      <c r="L110">
        <f>IF(B110=$G$2,SUM($J$19:J109),0)</f>
        <v>0</v>
      </c>
    </row>
    <row r="111" spans="1:12" outlineLevel="1">
      <c r="A111" s="24" t="e">
        <f>#REF!</f>
        <v>#REF!</v>
      </c>
      <c r="B111" s="10">
        <f t="shared" si="22"/>
        <v>92</v>
      </c>
      <c r="C111" s="26" t="e">
        <f t="shared" si="15"/>
        <v>#REF!</v>
      </c>
      <c r="D111" s="26" t="e">
        <f t="shared" si="16"/>
        <v>#REF!</v>
      </c>
      <c r="E111" s="27" t="e">
        <f t="shared" si="20"/>
        <v>#REF!</v>
      </c>
      <c r="F111" s="26" t="e">
        <f t="shared" si="17"/>
        <v>#REF!</v>
      </c>
      <c r="G111" s="26" t="e">
        <f t="shared" si="18"/>
        <v>#REF!</v>
      </c>
      <c r="H111" s="27" t="e">
        <f t="shared" si="21"/>
        <v>#REF!</v>
      </c>
      <c r="I111" s="32"/>
      <c r="J111" s="29" t="e">
        <f t="shared" si="19"/>
        <v>#REF!</v>
      </c>
      <c r="K111">
        <f>IF(B111=$G$2,SUM($J$19:J111),0)</f>
        <v>0</v>
      </c>
      <c r="L111">
        <f>IF(B111=$G$2,SUM($J$19:J110),0)</f>
        <v>0</v>
      </c>
    </row>
    <row r="112" spans="1:12" outlineLevel="1">
      <c r="A112" s="24" t="e">
        <f>#REF!</f>
        <v>#REF!</v>
      </c>
      <c r="B112" s="10">
        <f t="shared" si="22"/>
        <v>93</v>
      </c>
      <c r="C112" s="26" t="e">
        <f t="shared" si="15"/>
        <v>#REF!</v>
      </c>
      <c r="D112" s="26" t="e">
        <f t="shared" si="16"/>
        <v>#REF!</v>
      </c>
      <c r="E112" s="27" t="e">
        <f t="shared" si="20"/>
        <v>#REF!</v>
      </c>
      <c r="F112" s="26" t="e">
        <f t="shared" si="17"/>
        <v>#REF!</v>
      </c>
      <c r="G112" s="26" t="e">
        <f t="shared" si="18"/>
        <v>#REF!</v>
      </c>
      <c r="H112" s="27" t="e">
        <f t="shared" si="21"/>
        <v>#REF!</v>
      </c>
      <c r="I112" s="32"/>
      <c r="J112" s="29" t="e">
        <f t="shared" si="19"/>
        <v>#REF!</v>
      </c>
      <c r="K112">
        <f>IF(B112=$G$2,SUM($J$19:J112),0)</f>
        <v>0</v>
      </c>
      <c r="L112">
        <f>IF(B112=$G$2,SUM($J$19:J111),0)</f>
        <v>0</v>
      </c>
    </row>
    <row r="113" spans="1:12" outlineLevel="1">
      <c r="A113" s="24" t="e">
        <f>#REF!</f>
        <v>#REF!</v>
      </c>
      <c r="B113" s="10">
        <f t="shared" si="22"/>
        <v>94</v>
      </c>
      <c r="C113" s="26" t="e">
        <f t="shared" si="15"/>
        <v>#REF!</v>
      </c>
      <c r="D113" s="26" t="e">
        <f t="shared" si="16"/>
        <v>#REF!</v>
      </c>
      <c r="E113" s="27" t="e">
        <f t="shared" si="20"/>
        <v>#REF!</v>
      </c>
      <c r="F113" s="26" t="e">
        <f t="shared" si="17"/>
        <v>#REF!</v>
      </c>
      <c r="G113" s="26" t="e">
        <f t="shared" si="18"/>
        <v>#REF!</v>
      </c>
      <c r="H113" s="27" t="e">
        <f t="shared" si="21"/>
        <v>#REF!</v>
      </c>
      <c r="I113" s="32"/>
      <c r="J113" s="29" t="e">
        <f t="shared" si="19"/>
        <v>#REF!</v>
      </c>
      <c r="K113">
        <f>IF(B113=$G$2,SUM($J$19:J113),0)</f>
        <v>0</v>
      </c>
      <c r="L113">
        <f>IF(B113=$G$2,SUM($J$19:J112),0)</f>
        <v>0</v>
      </c>
    </row>
    <row r="114" spans="1:12" outlineLevel="1">
      <c r="A114" s="24" t="e">
        <f>#REF!</f>
        <v>#REF!</v>
      </c>
      <c r="B114" s="10">
        <f t="shared" si="22"/>
        <v>95</v>
      </c>
      <c r="C114" s="26" t="e">
        <f t="shared" si="15"/>
        <v>#REF!</v>
      </c>
      <c r="D114" s="26" t="e">
        <f t="shared" si="16"/>
        <v>#REF!</v>
      </c>
      <c r="E114" s="27" t="e">
        <f t="shared" si="20"/>
        <v>#REF!</v>
      </c>
      <c r="F114" s="26" t="e">
        <f t="shared" si="17"/>
        <v>#REF!</v>
      </c>
      <c r="G114" s="26" t="e">
        <f t="shared" si="18"/>
        <v>#REF!</v>
      </c>
      <c r="H114" s="27" t="e">
        <f t="shared" si="21"/>
        <v>#REF!</v>
      </c>
      <c r="I114" s="32"/>
      <c r="J114" s="29" t="e">
        <f t="shared" si="19"/>
        <v>#REF!</v>
      </c>
      <c r="K114">
        <f>IF(B114=$G$2,SUM($J$19:J114),0)</f>
        <v>0</v>
      </c>
      <c r="L114">
        <f>IF(B114=$G$2,SUM($J$19:J113),0)</f>
        <v>0</v>
      </c>
    </row>
    <row r="115" spans="1:12" outlineLevel="1">
      <c r="A115" s="24" t="e">
        <f>#REF!</f>
        <v>#REF!</v>
      </c>
      <c r="B115" s="10">
        <f t="shared" si="22"/>
        <v>96</v>
      </c>
      <c r="C115" s="26" t="e">
        <f t="shared" ref="C115:C146" si="23">(IF($I$5=1,0,IF($B115&gt;=$C$5,$G$5,0))*IF($I$5=1,IF($B115&gt;($D$5+($B$19-$G$1)),0,IF(GCD(($D$5+($B$19-$G$1)-$B115),$H$5)=$H$5,1,0)),IF($B115&gt;$D$5,0,IF(GCD(($D$5-$B115),$H$5)=$H$5,1,0))))+(IF($I$6=1,0,IF($B115&gt;=$C$6,$G$6,0))*IF($I$6=1,IF($B115&gt;($D$6+($B$19-$G$1)),0,IF(GCD(($D$6+($B$19-$G$1)-$B115),$H$6)=$H$6,1,0)),IF($B115&gt;$D$6,0,IF(GCD(($D$6-$B115),$H$6)=$H$6,1,0))))+(IF($I$7=1,0,IF($B115&gt;=$C$7,$G$7,0))*IF($I$7=1,IF($B115&gt;($D$7+($B$19-$G$1)),0,IF(GCD(($D$7+($B$19-$G$1)-$B115),$H$7)=$H$7,1,0)),IF($B115&gt;$D$7,0,IF(GCD(($D$7-$B115),$H$7)=$H$7,1,0))))</f>
        <v>#REF!</v>
      </c>
      <c r="D115" s="26" t="e">
        <f t="shared" ref="D115:D146" si="24">(IF($I$8=1,0,IF($B115&gt;=$C$8,$G$8,0))*IF($I$8=1,IF($B115&gt;($D$8+($B$19-$G$1)),0,IF(GCD(($D$8+($B$19-$G$1)-$B115),$H$8)=$H$8,1,0)),IF($B115&gt;$D$8,0,IF(GCD(($D$8-B115),$H$8)=$H$8,1,0))))+(IF($I$9=1,0,IF($B115&gt;=$C$9,$G$9,0))*IF($I$9=1,IF($B115&gt;($D$9+($B$19-$G$1)),0,IF(GCD(($D$9+($B$19-$G$1)-$B115),$H$9)=$H$9,1,0)),IF($B115&gt;$D$9,0,IF(GCD(($D$9-$B115),$H$9)=$H$9,1,0))))+(IF($I$10=1,0,IF($B115&gt;=$C$10,$G$10,0))*IF($I$10=1,IF($B115&gt;($D$10+($B$19-$G$1)),0,IF(GCD(($D$10+($B$19-$G$1)-$B115),$H$10)=$H$10,1,0)),IF($B115&gt;$D$10,0,IF(GCD(($D$10-$B115),$H$10)=$H$10,1,0))))</f>
        <v>#REF!</v>
      </c>
      <c r="E115" s="27" t="e">
        <f t="shared" si="20"/>
        <v>#REF!</v>
      </c>
      <c r="F115" s="26" t="e">
        <f t="shared" ref="F115:F146" si="25">(IF($I$5=1,IF($B115&gt;=($C$5+($B$19-$G$1)),$G$5,0),0)*IF($I$5=1,IF($B115&gt;($D$5+($B$19-$G$1)),0,IF(GCD(($D$5+($B$19-$G$1)-$B115),$H$5)=$H$5,1,0)),IF($B115&gt;$D$5,0,IF(GCD(($D$5-$B115),$H$5)=$H$5,1,0))))+(IF($I$6=1,IF($B115&gt;=($C$6+($B$19-$G$1)),$G$6,0),0)*IF($I$6=1,IF($B115&gt;($D$6+($B$19-$G$1)),0,IF(GCD(($D$6+($B$19-$G$1)-$B115),$H$6)=$H$6,1,0)),IF($B115&gt;$D$6,0,IF(GCD(($D$6-$B115),$H$6)=$H$6,1,0))))+(IF($I$7=1,IF($B115&gt;=($C$7+($B$19-$G$1)),$G$7,0),0)*IF($I$7=1,IF($B115&gt;($D$7+($B$19-$G$1)),0,IF(GCD(($D$7+($B$19-$G$1)-$B115),$H$7)=$H$7,1,0)),IF($B115&gt;$D$7,0,IF(GCD(($D$7-$B115),$H$7)=$H$7,1,0))))</f>
        <v>#REF!</v>
      </c>
      <c r="G115" s="26" t="e">
        <f t="shared" ref="G115:G146" si="26">(IF($I$8=1,IF($B115&gt;=($C$8+($B$19-$G$1)),$G$8,0),0)*IF($I$8=1,IF($B115&gt;($D$8+($B$19-$G$1)),0,IF(GCD(($D$8+($B$19-$G$1)-$B115),$H$8)=$H$8,1,0)),IF($B115&gt;$D$8,0,IF(GCD(($D$8-$B115),$H$8)=$H$8,1,0))))+(IF($I$9=1,IF($B115&gt;=($C$9+($B$19-$G$1)),$G$9,0),0)*IF($I$9=1,IF($B115&gt;($D$9+($B$19-$G$1)),0,IF(GCD(($D$9+($B$19-$G$1)-$B115),$H$9)=$H$9,1,0)),IF($B115&gt;$D$9,0,IF(GCD(($D$9-$B115),$H$9)=$H$9,1,0))))+(IF($I$10=1,IF($B115&gt;=($C$10+($B$19-$G$1)),$G$10,0),0)*IF($I$10=1,IF($B115&gt;($D$10+($B$19-$G$1)),0,IF(GCD(($D$10+($B$19-$G$1)-$B115),$H$10)=$H$10,1,0)),IF($B115&gt;$D$10,0,IF(GCD(($D$10-$B115),$H$10)=$H$10,1,0))))</f>
        <v>#REF!</v>
      </c>
      <c r="H115" s="27" t="e">
        <f t="shared" si="21"/>
        <v>#REF!</v>
      </c>
      <c r="I115" s="32"/>
      <c r="J115" s="29" t="e">
        <f t="shared" si="19"/>
        <v>#REF!</v>
      </c>
      <c r="K115">
        <f>IF(B115=$G$2,SUM($J$19:J115),0)</f>
        <v>0</v>
      </c>
      <c r="L115">
        <f>IF(B115=$G$2,SUM($J$19:J114),0)</f>
        <v>0</v>
      </c>
    </row>
    <row r="116" spans="1:12" outlineLevel="1">
      <c r="A116" s="24" t="e">
        <f>#REF!</f>
        <v>#REF!</v>
      </c>
      <c r="B116" s="10">
        <f t="shared" si="22"/>
        <v>97</v>
      </c>
      <c r="C116" s="26" t="e">
        <f t="shared" si="23"/>
        <v>#REF!</v>
      </c>
      <c r="D116" s="26" t="e">
        <f t="shared" si="24"/>
        <v>#REF!</v>
      </c>
      <c r="E116" s="27" t="e">
        <f t="shared" si="20"/>
        <v>#REF!</v>
      </c>
      <c r="F116" s="26" t="e">
        <f t="shared" si="25"/>
        <v>#REF!</v>
      </c>
      <c r="G116" s="26" t="e">
        <f t="shared" si="26"/>
        <v>#REF!</v>
      </c>
      <c r="H116" s="27" t="e">
        <f t="shared" si="21"/>
        <v>#REF!</v>
      </c>
      <c r="I116" s="32"/>
      <c r="J116" s="29" t="e">
        <f t="shared" si="19"/>
        <v>#REF!</v>
      </c>
      <c r="K116">
        <f>IF(B116=$G$2,SUM($J$19:J116),0)</f>
        <v>0</v>
      </c>
      <c r="L116">
        <f>IF(B116=$G$2,SUM($J$19:J115),0)</f>
        <v>0</v>
      </c>
    </row>
    <row r="117" spans="1:12" outlineLevel="1">
      <c r="A117" s="24" t="e">
        <f>#REF!</f>
        <v>#REF!</v>
      </c>
      <c r="B117" s="10">
        <f t="shared" si="22"/>
        <v>98</v>
      </c>
      <c r="C117" s="26" t="e">
        <f t="shared" si="23"/>
        <v>#REF!</v>
      </c>
      <c r="D117" s="26" t="e">
        <f t="shared" si="24"/>
        <v>#REF!</v>
      </c>
      <c r="E117" s="27" t="e">
        <f t="shared" si="20"/>
        <v>#REF!</v>
      </c>
      <c r="F117" s="26" t="e">
        <f t="shared" si="25"/>
        <v>#REF!</v>
      </c>
      <c r="G117" s="26" t="e">
        <f t="shared" si="26"/>
        <v>#REF!</v>
      </c>
      <c r="H117" s="27" t="e">
        <f t="shared" si="21"/>
        <v>#REF!</v>
      </c>
      <c r="I117" s="32"/>
      <c r="J117" s="29" t="e">
        <f t="shared" si="19"/>
        <v>#REF!</v>
      </c>
      <c r="K117">
        <f>IF(B117=$G$2,SUM($J$19:J117),0)</f>
        <v>0</v>
      </c>
      <c r="L117">
        <f>IF(B117=$G$2,SUM($J$19:J116),0)</f>
        <v>0</v>
      </c>
    </row>
    <row r="118" spans="1:12" outlineLevel="1">
      <c r="A118" s="24" t="e">
        <f>#REF!</f>
        <v>#REF!</v>
      </c>
      <c r="B118" s="10">
        <f t="shared" si="22"/>
        <v>99</v>
      </c>
      <c r="C118" s="26" t="e">
        <f t="shared" si="23"/>
        <v>#REF!</v>
      </c>
      <c r="D118" s="26" t="e">
        <f t="shared" si="24"/>
        <v>#REF!</v>
      </c>
      <c r="E118" s="27" t="e">
        <f t="shared" si="20"/>
        <v>#REF!</v>
      </c>
      <c r="F118" s="26" t="e">
        <f t="shared" si="25"/>
        <v>#REF!</v>
      </c>
      <c r="G118" s="26" t="e">
        <f t="shared" si="26"/>
        <v>#REF!</v>
      </c>
      <c r="H118" s="27" t="e">
        <f t="shared" si="21"/>
        <v>#REF!</v>
      </c>
      <c r="I118" s="32"/>
      <c r="J118" s="29" t="e">
        <f t="shared" si="19"/>
        <v>#REF!</v>
      </c>
      <c r="K118">
        <f>IF(B118=$G$2,SUM($J$19:J118),0)</f>
        <v>0</v>
      </c>
      <c r="L118">
        <f>IF(B118=$G$2,SUM($J$19:J117),0)</f>
        <v>0</v>
      </c>
    </row>
    <row r="119" spans="1:12" outlineLevel="1">
      <c r="A119" s="24" t="e">
        <f>#REF!</f>
        <v>#REF!</v>
      </c>
      <c r="B119" s="10">
        <f t="shared" si="22"/>
        <v>100</v>
      </c>
      <c r="C119" s="26" t="e">
        <f t="shared" si="23"/>
        <v>#REF!</v>
      </c>
      <c r="D119" s="26" t="e">
        <f t="shared" si="24"/>
        <v>#REF!</v>
      </c>
      <c r="E119" s="27" t="e">
        <f t="shared" si="20"/>
        <v>#REF!</v>
      </c>
      <c r="F119" s="26" t="e">
        <f t="shared" si="25"/>
        <v>#REF!</v>
      </c>
      <c r="G119" s="26" t="e">
        <f t="shared" si="26"/>
        <v>#REF!</v>
      </c>
      <c r="H119" s="27" t="e">
        <f t="shared" si="21"/>
        <v>#REF!</v>
      </c>
      <c r="I119" s="32"/>
      <c r="J119" s="29" t="e">
        <f t="shared" si="19"/>
        <v>#REF!</v>
      </c>
      <c r="K119">
        <f>IF(B119=$G$2,SUM($J$19:J119),0)</f>
        <v>0</v>
      </c>
      <c r="L119">
        <f>IF(B119=$G$2,SUM($J$19:J118),0)</f>
        <v>0</v>
      </c>
    </row>
    <row r="120" spans="1:12" outlineLevel="1">
      <c r="A120" s="24" t="e">
        <f>#REF!</f>
        <v>#REF!</v>
      </c>
      <c r="B120" s="10">
        <f t="shared" si="22"/>
        <v>101</v>
      </c>
      <c r="C120" s="26" t="e">
        <f t="shared" si="23"/>
        <v>#REF!</v>
      </c>
      <c r="D120" s="26" t="e">
        <f t="shared" si="24"/>
        <v>#REF!</v>
      </c>
      <c r="E120" s="27" t="e">
        <f t="shared" si="20"/>
        <v>#REF!</v>
      </c>
      <c r="F120" s="26" t="e">
        <f t="shared" si="25"/>
        <v>#REF!</v>
      </c>
      <c r="G120" s="26" t="e">
        <f t="shared" si="26"/>
        <v>#REF!</v>
      </c>
      <c r="H120" s="27" t="e">
        <f t="shared" si="21"/>
        <v>#REF!</v>
      </c>
      <c r="I120" s="32"/>
      <c r="J120" s="29" t="e">
        <f t="shared" si="19"/>
        <v>#REF!</v>
      </c>
      <c r="K120">
        <f>IF(B120=$G$2,SUM($J$19:J120),0)</f>
        <v>0</v>
      </c>
      <c r="L120">
        <f>IF(B120=$G$2,SUM($J$19:J119),0)</f>
        <v>0</v>
      </c>
    </row>
    <row r="121" spans="1:12" outlineLevel="1">
      <c r="A121" s="24" t="e">
        <f>#REF!</f>
        <v>#REF!</v>
      </c>
      <c r="B121" s="10">
        <f t="shared" si="22"/>
        <v>102</v>
      </c>
      <c r="C121" s="26" t="e">
        <f t="shared" si="23"/>
        <v>#REF!</v>
      </c>
      <c r="D121" s="26" t="e">
        <f t="shared" si="24"/>
        <v>#REF!</v>
      </c>
      <c r="E121" s="27" t="e">
        <f t="shared" si="20"/>
        <v>#REF!</v>
      </c>
      <c r="F121" s="26" t="e">
        <f t="shared" si="25"/>
        <v>#REF!</v>
      </c>
      <c r="G121" s="26" t="e">
        <f t="shared" si="26"/>
        <v>#REF!</v>
      </c>
      <c r="H121" s="27" t="e">
        <f t="shared" si="21"/>
        <v>#REF!</v>
      </c>
      <c r="I121" s="32"/>
      <c r="J121" s="29" t="e">
        <f t="shared" si="19"/>
        <v>#REF!</v>
      </c>
      <c r="K121">
        <f>IF(B121=$G$2,SUM($J$19:J121),0)</f>
        <v>0</v>
      </c>
      <c r="L121">
        <f>IF(B121=$G$2,SUM($J$19:J120),0)</f>
        <v>0</v>
      </c>
    </row>
    <row r="122" spans="1:12" outlineLevel="1">
      <c r="A122" s="24" t="e">
        <f>#REF!</f>
        <v>#REF!</v>
      </c>
      <c r="B122" s="10">
        <f t="shared" si="22"/>
        <v>103</v>
      </c>
      <c r="C122" s="26" t="e">
        <f t="shared" si="23"/>
        <v>#REF!</v>
      </c>
      <c r="D122" s="26" t="e">
        <f t="shared" si="24"/>
        <v>#REF!</v>
      </c>
      <c r="E122" s="27" t="e">
        <f t="shared" si="20"/>
        <v>#REF!</v>
      </c>
      <c r="F122" s="26" t="e">
        <f t="shared" si="25"/>
        <v>#REF!</v>
      </c>
      <c r="G122" s="26" t="e">
        <f t="shared" si="26"/>
        <v>#REF!</v>
      </c>
      <c r="H122" s="27" t="e">
        <f t="shared" si="21"/>
        <v>#REF!</v>
      </c>
      <c r="I122" s="32"/>
      <c r="J122" s="29" t="e">
        <f t="shared" si="19"/>
        <v>#REF!</v>
      </c>
      <c r="K122">
        <f>IF(B122=$G$2,SUM($J$19:J122),0)</f>
        <v>0</v>
      </c>
      <c r="L122">
        <f>IF(B122=$G$2,SUM($J$19:J121),0)</f>
        <v>0</v>
      </c>
    </row>
    <row r="123" spans="1:12" outlineLevel="1">
      <c r="A123" s="24" t="e">
        <f>#REF!</f>
        <v>#REF!</v>
      </c>
      <c r="B123" s="10">
        <f t="shared" si="22"/>
        <v>104</v>
      </c>
      <c r="C123" s="26" t="e">
        <f t="shared" si="23"/>
        <v>#REF!</v>
      </c>
      <c r="D123" s="26" t="e">
        <f t="shared" si="24"/>
        <v>#REF!</v>
      </c>
      <c r="E123" s="27" t="e">
        <f t="shared" si="20"/>
        <v>#REF!</v>
      </c>
      <c r="F123" s="26" t="e">
        <f t="shared" si="25"/>
        <v>#REF!</v>
      </c>
      <c r="G123" s="26" t="e">
        <f t="shared" si="26"/>
        <v>#REF!</v>
      </c>
      <c r="H123" s="27" t="e">
        <f t="shared" si="21"/>
        <v>#REF!</v>
      </c>
      <c r="I123" s="32"/>
      <c r="J123" s="29" t="e">
        <f t="shared" si="19"/>
        <v>#REF!</v>
      </c>
      <c r="K123">
        <f>IF(B123=$G$2,SUM($J$19:J123),0)</f>
        <v>0</v>
      </c>
      <c r="L123">
        <f>IF(B123=$G$2,SUM($J$19:J122),0)</f>
        <v>0</v>
      </c>
    </row>
    <row r="124" spans="1:12" outlineLevel="1">
      <c r="A124" s="24" t="e">
        <f>#REF!</f>
        <v>#REF!</v>
      </c>
      <c r="B124" s="10">
        <f t="shared" si="22"/>
        <v>105</v>
      </c>
      <c r="C124" s="26" t="e">
        <f t="shared" si="23"/>
        <v>#REF!</v>
      </c>
      <c r="D124" s="26" t="e">
        <f t="shared" si="24"/>
        <v>#REF!</v>
      </c>
      <c r="E124" s="27" t="e">
        <f t="shared" si="20"/>
        <v>#REF!</v>
      </c>
      <c r="F124" s="26" t="e">
        <f t="shared" si="25"/>
        <v>#REF!</v>
      </c>
      <c r="G124" s="26" t="e">
        <f t="shared" si="26"/>
        <v>#REF!</v>
      </c>
      <c r="H124" s="27" t="e">
        <f t="shared" si="21"/>
        <v>#REF!</v>
      </c>
      <c r="I124" s="32"/>
      <c r="J124" s="29" t="e">
        <f t="shared" si="19"/>
        <v>#REF!</v>
      </c>
      <c r="K124">
        <f>IF(B124=$G$2,SUM($J$19:J124),0)</f>
        <v>0</v>
      </c>
      <c r="L124">
        <f>IF(B124=$G$2,SUM($J$19:J123),0)</f>
        <v>0</v>
      </c>
    </row>
    <row r="125" spans="1:12" outlineLevel="1">
      <c r="A125" s="24" t="e">
        <f>#REF!</f>
        <v>#REF!</v>
      </c>
      <c r="B125" s="10">
        <f t="shared" si="22"/>
        <v>106</v>
      </c>
      <c r="C125" s="26" t="e">
        <f t="shared" si="23"/>
        <v>#REF!</v>
      </c>
      <c r="D125" s="26" t="e">
        <f t="shared" si="24"/>
        <v>#REF!</v>
      </c>
      <c r="E125" s="27" t="e">
        <f t="shared" si="20"/>
        <v>#REF!</v>
      </c>
      <c r="F125" s="26" t="e">
        <f t="shared" si="25"/>
        <v>#REF!</v>
      </c>
      <c r="G125" s="26" t="e">
        <f t="shared" si="26"/>
        <v>#REF!</v>
      </c>
      <c r="H125" s="27" t="e">
        <f t="shared" si="21"/>
        <v>#REF!</v>
      </c>
      <c r="I125" s="32"/>
      <c r="J125" s="29" t="e">
        <f t="shared" si="19"/>
        <v>#REF!</v>
      </c>
      <c r="K125">
        <f>IF(B125=$G$2,SUM($J$19:J125),0)</f>
        <v>0</v>
      </c>
      <c r="L125">
        <f>IF(B125=$G$2,SUM($J$19:J124),0)</f>
        <v>0</v>
      </c>
    </row>
    <row r="126" spans="1:12" outlineLevel="1">
      <c r="A126" s="24" t="e">
        <f>#REF!</f>
        <v>#REF!</v>
      </c>
      <c r="B126" s="10">
        <f t="shared" si="22"/>
        <v>107</v>
      </c>
      <c r="C126" s="26" t="e">
        <f t="shared" si="23"/>
        <v>#REF!</v>
      </c>
      <c r="D126" s="26" t="e">
        <f t="shared" si="24"/>
        <v>#REF!</v>
      </c>
      <c r="E126" s="27" t="e">
        <f t="shared" si="20"/>
        <v>#REF!</v>
      </c>
      <c r="F126" s="26" t="e">
        <f t="shared" si="25"/>
        <v>#REF!</v>
      </c>
      <c r="G126" s="26" t="e">
        <f t="shared" si="26"/>
        <v>#REF!</v>
      </c>
      <c r="H126" s="27" t="e">
        <f t="shared" si="21"/>
        <v>#REF!</v>
      </c>
      <c r="I126" s="32"/>
      <c r="J126" s="29" t="e">
        <f t="shared" si="19"/>
        <v>#REF!</v>
      </c>
      <c r="K126">
        <f>IF(B126=$G$2,SUM($J$19:J126),0)</f>
        <v>0</v>
      </c>
      <c r="L126">
        <f>IF(B126=$G$2,SUM($J$19:J125),0)</f>
        <v>0</v>
      </c>
    </row>
    <row r="127" spans="1:12" outlineLevel="1">
      <c r="A127" s="24" t="e">
        <f>#REF!</f>
        <v>#REF!</v>
      </c>
      <c r="B127" s="10">
        <f t="shared" si="22"/>
        <v>108</v>
      </c>
      <c r="C127" s="26" t="e">
        <f t="shared" si="23"/>
        <v>#REF!</v>
      </c>
      <c r="D127" s="26" t="e">
        <f t="shared" si="24"/>
        <v>#REF!</v>
      </c>
      <c r="E127" s="27" t="e">
        <f t="shared" si="20"/>
        <v>#REF!</v>
      </c>
      <c r="F127" s="26" t="e">
        <f t="shared" si="25"/>
        <v>#REF!</v>
      </c>
      <c r="G127" s="26" t="e">
        <f t="shared" si="26"/>
        <v>#REF!</v>
      </c>
      <c r="H127" s="27" t="e">
        <f t="shared" si="21"/>
        <v>#REF!</v>
      </c>
      <c r="I127" s="32"/>
      <c r="J127" s="29" t="e">
        <f t="shared" si="19"/>
        <v>#REF!</v>
      </c>
      <c r="K127">
        <f>IF(B127=$G$2,SUM($J$19:J127),0)</f>
        <v>0</v>
      </c>
      <c r="L127">
        <f>IF(B127=$G$2,SUM($J$19:J126),0)</f>
        <v>0</v>
      </c>
    </row>
    <row r="128" spans="1:12" outlineLevel="1">
      <c r="A128" s="24" t="e">
        <f>#REF!</f>
        <v>#REF!</v>
      </c>
      <c r="B128" s="10">
        <f t="shared" si="22"/>
        <v>109</v>
      </c>
      <c r="C128" s="26" t="e">
        <f t="shared" si="23"/>
        <v>#REF!</v>
      </c>
      <c r="D128" s="26" t="e">
        <f t="shared" si="24"/>
        <v>#REF!</v>
      </c>
      <c r="E128" s="27" t="e">
        <f t="shared" si="20"/>
        <v>#REF!</v>
      </c>
      <c r="F128" s="26" t="e">
        <f t="shared" si="25"/>
        <v>#REF!</v>
      </c>
      <c r="G128" s="26" t="e">
        <f t="shared" si="26"/>
        <v>#REF!</v>
      </c>
      <c r="H128" s="27" t="e">
        <f t="shared" si="21"/>
        <v>#REF!</v>
      </c>
      <c r="I128" s="32"/>
      <c r="J128" s="29" t="e">
        <f t="shared" si="19"/>
        <v>#REF!</v>
      </c>
      <c r="K128">
        <f>IF(B128=$G$2,SUM($J$19:J128),0)</f>
        <v>0</v>
      </c>
      <c r="L128">
        <f>IF(B128=$G$2,SUM($J$19:J127),0)</f>
        <v>0</v>
      </c>
    </row>
    <row r="129" spans="1:12" outlineLevel="1">
      <c r="A129" s="24" t="e">
        <f>#REF!</f>
        <v>#REF!</v>
      </c>
      <c r="B129" s="10">
        <f t="shared" si="22"/>
        <v>110</v>
      </c>
      <c r="C129" s="26" t="e">
        <f t="shared" si="23"/>
        <v>#REF!</v>
      </c>
      <c r="D129" s="26" t="e">
        <f t="shared" si="24"/>
        <v>#REF!</v>
      </c>
      <c r="E129" s="27" t="e">
        <f t="shared" si="20"/>
        <v>#REF!</v>
      </c>
      <c r="F129" s="26" t="e">
        <f t="shared" si="25"/>
        <v>#REF!</v>
      </c>
      <c r="G129" s="26" t="e">
        <f t="shared" si="26"/>
        <v>#REF!</v>
      </c>
      <c r="H129" s="27" t="e">
        <f t="shared" si="21"/>
        <v>#REF!</v>
      </c>
      <c r="I129" s="32"/>
      <c r="J129" s="29" t="e">
        <f t="shared" si="19"/>
        <v>#REF!</v>
      </c>
      <c r="K129">
        <f>IF(B129=$G$2,SUM($J$19:J129),0)</f>
        <v>0</v>
      </c>
      <c r="L129">
        <f>IF(B129=$G$2,SUM($J$19:J128),0)</f>
        <v>0</v>
      </c>
    </row>
    <row r="130" spans="1:12" outlineLevel="1">
      <c r="A130" s="24" t="e">
        <f>#REF!</f>
        <v>#REF!</v>
      </c>
      <c r="B130" s="10">
        <f t="shared" si="22"/>
        <v>111</v>
      </c>
      <c r="C130" s="26" t="e">
        <f t="shared" si="23"/>
        <v>#REF!</v>
      </c>
      <c r="D130" s="26" t="e">
        <f t="shared" si="24"/>
        <v>#REF!</v>
      </c>
      <c r="E130" s="27" t="e">
        <f t="shared" si="20"/>
        <v>#REF!</v>
      </c>
      <c r="F130" s="26" t="e">
        <f t="shared" si="25"/>
        <v>#REF!</v>
      </c>
      <c r="G130" s="26" t="e">
        <f t="shared" si="26"/>
        <v>#REF!</v>
      </c>
      <c r="H130" s="27" t="e">
        <f t="shared" si="21"/>
        <v>#REF!</v>
      </c>
      <c r="I130" s="32"/>
      <c r="J130" s="29" t="e">
        <f t="shared" si="19"/>
        <v>#REF!</v>
      </c>
      <c r="K130">
        <f>IF(B130=$G$2,SUM($J$19:J130),0)</f>
        <v>0</v>
      </c>
      <c r="L130">
        <f>IF(B130=$G$2,SUM($J$19:J129),0)</f>
        <v>0</v>
      </c>
    </row>
    <row r="131" spans="1:12" outlineLevel="1">
      <c r="A131" s="24" t="e">
        <f>#REF!</f>
        <v>#REF!</v>
      </c>
      <c r="B131" s="10">
        <f t="shared" si="22"/>
        <v>112</v>
      </c>
      <c r="C131" s="26" t="e">
        <f t="shared" si="23"/>
        <v>#REF!</v>
      </c>
      <c r="D131" s="26" t="e">
        <f t="shared" si="24"/>
        <v>#REF!</v>
      </c>
      <c r="E131" s="27" t="e">
        <f t="shared" si="20"/>
        <v>#REF!</v>
      </c>
      <c r="F131" s="26" t="e">
        <f t="shared" si="25"/>
        <v>#REF!</v>
      </c>
      <c r="G131" s="26" t="e">
        <f t="shared" si="26"/>
        <v>#REF!</v>
      </c>
      <c r="H131" s="27" t="e">
        <f t="shared" si="21"/>
        <v>#REF!</v>
      </c>
      <c r="I131" s="32"/>
      <c r="J131" s="29" t="e">
        <f t="shared" si="19"/>
        <v>#REF!</v>
      </c>
      <c r="K131">
        <f>IF(B131=$G$2,SUM($J$19:J131),0)</f>
        <v>0</v>
      </c>
      <c r="L131">
        <f>IF(B131=$G$2,SUM($J$19:J130),0)</f>
        <v>0</v>
      </c>
    </row>
    <row r="132" spans="1:12" outlineLevel="1">
      <c r="A132" s="24" t="e">
        <f>#REF!</f>
        <v>#REF!</v>
      </c>
      <c r="B132" s="10">
        <f t="shared" si="22"/>
        <v>113</v>
      </c>
      <c r="C132" s="26" t="e">
        <f t="shared" si="23"/>
        <v>#REF!</v>
      </c>
      <c r="D132" s="26" t="e">
        <f t="shared" si="24"/>
        <v>#REF!</v>
      </c>
      <c r="E132" s="27" t="e">
        <f t="shared" si="20"/>
        <v>#REF!</v>
      </c>
      <c r="F132" s="26" t="e">
        <f t="shared" si="25"/>
        <v>#REF!</v>
      </c>
      <c r="G132" s="26" t="e">
        <f t="shared" si="26"/>
        <v>#REF!</v>
      </c>
      <c r="H132" s="27" t="e">
        <f t="shared" si="21"/>
        <v>#REF!</v>
      </c>
      <c r="I132" s="32"/>
      <c r="J132" s="29" t="e">
        <f t="shared" si="19"/>
        <v>#REF!</v>
      </c>
      <c r="K132">
        <f>IF(B132=$G$2,SUM($J$19:J132),0)</f>
        <v>0</v>
      </c>
      <c r="L132">
        <f>IF(B132=$G$2,SUM($J$19:J131),0)</f>
        <v>0</v>
      </c>
    </row>
    <row r="133" spans="1:12" outlineLevel="1">
      <c r="A133" s="24" t="e">
        <f>#REF!</f>
        <v>#REF!</v>
      </c>
      <c r="B133" s="10">
        <f t="shared" si="22"/>
        <v>114</v>
      </c>
      <c r="C133" s="26" t="e">
        <f t="shared" si="23"/>
        <v>#REF!</v>
      </c>
      <c r="D133" s="26" t="e">
        <f t="shared" si="24"/>
        <v>#REF!</v>
      </c>
      <c r="E133" s="27" t="e">
        <f t="shared" si="20"/>
        <v>#REF!</v>
      </c>
      <c r="F133" s="26" t="e">
        <f t="shared" si="25"/>
        <v>#REF!</v>
      </c>
      <c r="G133" s="26" t="e">
        <f t="shared" si="26"/>
        <v>#REF!</v>
      </c>
      <c r="H133" s="27" t="e">
        <f t="shared" si="21"/>
        <v>#REF!</v>
      </c>
      <c r="I133" s="32"/>
      <c r="J133" s="29" t="e">
        <f t="shared" si="19"/>
        <v>#REF!</v>
      </c>
      <c r="K133">
        <f>IF(B133=$G$2,SUM($J$19:J133),0)</f>
        <v>0</v>
      </c>
      <c r="L133">
        <f>IF(B133=$G$2,SUM($J$19:J132),0)</f>
        <v>0</v>
      </c>
    </row>
    <row r="134" spans="1:12" outlineLevel="1">
      <c r="A134" s="24" t="e">
        <f>#REF!</f>
        <v>#REF!</v>
      </c>
      <c r="B134" s="10">
        <f t="shared" si="22"/>
        <v>115</v>
      </c>
      <c r="C134" s="26" t="e">
        <f t="shared" si="23"/>
        <v>#REF!</v>
      </c>
      <c r="D134" s="26" t="e">
        <f t="shared" si="24"/>
        <v>#REF!</v>
      </c>
      <c r="E134" s="27" t="e">
        <f t="shared" si="20"/>
        <v>#REF!</v>
      </c>
      <c r="F134" s="26" t="e">
        <f t="shared" si="25"/>
        <v>#REF!</v>
      </c>
      <c r="G134" s="26" t="e">
        <f t="shared" si="26"/>
        <v>#REF!</v>
      </c>
      <c r="H134" s="27" t="e">
        <f t="shared" si="21"/>
        <v>#REF!</v>
      </c>
      <c r="I134" s="32"/>
      <c r="J134" s="29" t="e">
        <f t="shared" si="19"/>
        <v>#REF!</v>
      </c>
      <c r="K134">
        <f>IF(B134=$G$2,SUM($J$19:J134),0)</f>
        <v>0</v>
      </c>
      <c r="L134">
        <f>IF(B134=$G$2,SUM($J$19:J133),0)</f>
        <v>0</v>
      </c>
    </row>
    <row r="135" spans="1:12" outlineLevel="1">
      <c r="A135" s="24" t="e">
        <f>#REF!</f>
        <v>#REF!</v>
      </c>
      <c r="B135" s="10">
        <f t="shared" si="22"/>
        <v>116</v>
      </c>
      <c r="C135" s="26" t="e">
        <f t="shared" si="23"/>
        <v>#REF!</v>
      </c>
      <c r="D135" s="26" t="e">
        <f t="shared" si="24"/>
        <v>#REF!</v>
      </c>
      <c r="E135" s="27" t="e">
        <f t="shared" si="20"/>
        <v>#REF!</v>
      </c>
      <c r="F135" s="26" t="e">
        <f t="shared" si="25"/>
        <v>#REF!</v>
      </c>
      <c r="G135" s="26" t="e">
        <f t="shared" si="26"/>
        <v>#REF!</v>
      </c>
      <c r="H135" s="27" t="e">
        <f t="shared" si="21"/>
        <v>#REF!</v>
      </c>
      <c r="I135" s="32"/>
      <c r="J135" s="29" t="e">
        <f t="shared" si="19"/>
        <v>#REF!</v>
      </c>
      <c r="K135">
        <f>IF(B135=$G$2,SUM($J$19:J135),0)</f>
        <v>0</v>
      </c>
      <c r="L135">
        <f>IF(B135=$G$2,SUM($J$19:J134),0)</f>
        <v>0</v>
      </c>
    </row>
    <row r="136" spans="1:12" outlineLevel="1">
      <c r="A136" s="24" t="e">
        <f>#REF!</f>
        <v>#REF!</v>
      </c>
      <c r="B136" s="10">
        <f t="shared" si="22"/>
        <v>117</v>
      </c>
      <c r="C136" s="26" t="e">
        <f t="shared" si="23"/>
        <v>#REF!</v>
      </c>
      <c r="D136" s="26" t="e">
        <f t="shared" si="24"/>
        <v>#REF!</v>
      </c>
      <c r="E136" s="27" t="e">
        <f t="shared" si="20"/>
        <v>#REF!</v>
      </c>
      <c r="F136" s="26" t="e">
        <f t="shared" si="25"/>
        <v>#REF!</v>
      </c>
      <c r="G136" s="26" t="e">
        <f t="shared" si="26"/>
        <v>#REF!</v>
      </c>
      <c r="H136" s="27" t="e">
        <f t="shared" si="21"/>
        <v>#REF!</v>
      </c>
      <c r="I136" s="32"/>
      <c r="J136" s="29" t="e">
        <f t="shared" si="19"/>
        <v>#REF!</v>
      </c>
      <c r="K136">
        <f>IF(B136=$G$2,SUM($J$19:J136),0)</f>
        <v>0</v>
      </c>
      <c r="L136">
        <f>IF(B136=$G$2,SUM($J$19:J135),0)</f>
        <v>0</v>
      </c>
    </row>
    <row r="137" spans="1:12" outlineLevel="1">
      <c r="A137" s="24" t="e">
        <f>#REF!</f>
        <v>#REF!</v>
      </c>
      <c r="B137" s="10">
        <f t="shared" si="22"/>
        <v>118</v>
      </c>
      <c r="C137" s="26" t="e">
        <f t="shared" si="23"/>
        <v>#REF!</v>
      </c>
      <c r="D137" s="26" t="e">
        <f t="shared" si="24"/>
        <v>#REF!</v>
      </c>
      <c r="E137" s="27" t="e">
        <f t="shared" si="20"/>
        <v>#REF!</v>
      </c>
      <c r="F137" s="26" t="e">
        <f t="shared" si="25"/>
        <v>#REF!</v>
      </c>
      <c r="G137" s="26" t="e">
        <f t="shared" si="26"/>
        <v>#REF!</v>
      </c>
      <c r="H137" s="27" t="e">
        <f t="shared" si="21"/>
        <v>#REF!</v>
      </c>
      <c r="I137" s="32"/>
      <c r="J137" s="29" t="e">
        <f t="shared" si="19"/>
        <v>#REF!</v>
      </c>
      <c r="K137">
        <f>IF(B137=$G$2,SUM($J$19:J137),0)</f>
        <v>0</v>
      </c>
      <c r="L137">
        <f>IF(B137=$G$2,SUM($J$19:J136),0)</f>
        <v>0</v>
      </c>
    </row>
    <row r="138" spans="1:12" outlineLevel="1">
      <c r="A138" s="24" t="e">
        <f>#REF!</f>
        <v>#REF!</v>
      </c>
      <c r="B138" s="10">
        <f t="shared" si="22"/>
        <v>119</v>
      </c>
      <c r="C138" s="26" t="e">
        <f t="shared" si="23"/>
        <v>#REF!</v>
      </c>
      <c r="D138" s="26" t="e">
        <f t="shared" si="24"/>
        <v>#REF!</v>
      </c>
      <c r="E138" s="27" t="e">
        <f t="shared" si="20"/>
        <v>#REF!</v>
      </c>
      <c r="F138" s="26" t="e">
        <f t="shared" si="25"/>
        <v>#REF!</v>
      </c>
      <c r="G138" s="26" t="e">
        <f t="shared" si="26"/>
        <v>#REF!</v>
      </c>
      <c r="H138" s="27" t="e">
        <f t="shared" si="21"/>
        <v>#REF!</v>
      </c>
      <c r="I138" s="32"/>
      <c r="J138" s="29" t="e">
        <f t="shared" si="19"/>
        <v>#REF!</v>
      </c>
      <c r="K138">
        <f>IF(B138=$G$2,SUM($J$19:J138),0)</f>
        <v>0</v>
      </c>
      <c r="L138">
        <f>IF(B138=$G$2,SUM($J$19:J137),0)</f>
        <v>0</v>
      </c>
    </row>
    <row r="139" spans="1:12" outlineLevel="1">
      <c r="A139" s="24" t="e">
        <f>#REF!</f>
        <v>#REF!</v>
      </c>
      <c r="B139" s="10">
        <f t="shared" si="22"/>
        <v>120</v>
      </c>
      <c r="C139" s="26" t="e">
        <f t="shared" si="23"/>
        <v>#REF!</v>
      </c>
      <c r="D139" s="26" t="e">
        <f t="shared" si="24"/>
        <v>#REF!</v>
      </c>
      <c r="E139" s="27" t="e">
        <f t="shared" si="20"/>
        <v>#REF!</v>
      </c>
      <c r="F139" s="26" t="e">
        <f t="shared" si="25"/>
        <v>#REF!</v>
      </c>
      <c r="G139" s="26" t="e">
        <f t="shared" si="26"/>
        <v>#REF!</v>
      </c>
      <c r="H139" s="27" t="e">
        <f t="shared" si="21"/>
        <v>#REF!</v>
      </c>
      <c r="I139" s="32"/>
      <c r="J139" s="29" t="e">
        <f t="shared" si="19"/>
        <v>#REF!</v>
      </c>
      <c r="K139">
        <f>IF(B139=$G$2,SUM($J$19:J139),0)</f>
        <v>0</v>
      </c>
      <c r="L139">
        <f>IF(B139=$G$2,SUM($J$19:J138),0)</f>
        <v>0</v>
      </c>
    </row>
    <row r="140" spans="1:12" outlineLevel="1">
      <c r="A140" s="24" t="e">
        <f>#REF!</f>
        <v>#REF!</v>
      </c>
      <c r="B140" s="10">
        <f t="shared" si="22"/>
        <v>121</v>
      </c>
      <c r="C140" s="26" t="e">
        <f t="shared" si="23"/>
        <v>#REF!</v>
      </c>
      <c r="D140" s="26" t="e">
        <f t="shared" si="24"/>
        <v>#REF!</v>
      </c>
      <c r="E140" s="27" t="e">
        <f t="shared" si="20"/>
        <v>#REF!</v>
      </c>
      <c r="F140" s="26" t="e">
        <f t="shared" si="25"/>
        <v>#REF!</v>
      </c>
      <c r="G140" s="26" t="e">
        <f t="shared" si="26"/>
        <v>#REF!</v>
      </c>
      <c r="H140" s="27" t="e">
        <f t="shared" si="21"/>
        <v>#REF!</v>
      </c>
      <c r="I140" s="32"/>
      <c r="J140" s="29" t="e">
        <f t="shared" si="19"/>
        <v>#REF!</v>
      </c>
      <c r="K140">
        <f>IF(B140=$G$2,SUM($J$19:J140),0)</f>
        <v>0</v>
      </c>
      <c r="L140">
        <f>IF(B140=$G$2,SUM($J$19:J139),0)</f>
        <v>0</v>
      </c>
    </row>
    <row r="141" spans="1:12" outlineLevel="1">
      <c r="A141" s="24" t="e">
        <f>#REF!</f>
        <v>#REF!</v>
      </c>
      <c r="B141" s="10">
        <f t="shared" si="22"/>
        <v>122</v>
      </c>
      <c r="C141" s="26" t="e">
        <f t="shared" si="23"/>
        <v>#REF!</v>
      </c>
      <c r="D141" s="26" t="e">
        <f t="shared" si="24"/>
        <v>#REF!</v>
      </c>
      <c r="E141" s="27" t="e">
        <f t="shared" si="20"/>
        <v>#REF!</v>
      </c>
      <c r="F141" s="26" t="e">
        <f t="shared" si="25"/>
        <v>#REF!</v>
      </c>
      <c r="G141" s="26" t="e">
        <f t="shared" si="26"/>
        <v>#REF!</v>
      </c>
      <c r="H141" s="27" t="e">
        <f t="shared" si="21"/>
        <v>#REF!</v>
      </c>
      <c r="I141" s="32"/>
      <c r="J141" s="29" t="e">
        <f t="shared" si="19"/>
        <v>#REF!</v>
      </c>
      <c r="K141">
        <f>IF(B141=$G$2,SUM($J$19:J141),0)</f>
        <v>0</v>
      </c>
      <c r="L141">
        <f>IF(B141=$G$2,SUM($J$19:J140),0)</f>
        <v>0</v>
      </c>
    </row>
    <row r="142" spans="1:12" outlineLevel="1">
      <c r="A142" s="24" t="e">
        <f>#REF!</f>
        <v>#REF!</v>
      </c>
      <c r="B142" s="10">
        <f t="shared" si="22"/>
        <v>123</v>
      </c>
      <c r="C142" s="26" t="e">
        <f t="shared" si="23"/>
        <v>#REF!</v>
      </c>
      <c r="D142" s="26" t="e">
        <f t="shared" si="24"/>
        <v>#REF!</v>
      </c>
      <c r="E142" s="27" t="e">
        <f t="shared" si="20"/>
        <v>#REF!</v>
      </c>
      <c r="F142" s="26" t="e">
        <f t="shared" si="25"/>
        <v>#REF!</v>
      </c>
      <c r="G142" s="26" t="e">
        <f t="shared" si="26"/>
        <v>#REF!</v>
      </c>
      <c r="H142" s="27" t="e">
        <f t="shared" si="21"/>
        <v>#REF!</v>
      </c>
      <c r="I142" s="32"/>
      <c r="J142" s="29" t="e">
        <f t="shared" si="19"/>
        <v>#REF!</v>
      </c>
      <c r="K142">
        <f>IF(B142=$G$2,SUM($J$19:J142),0)</f>
        <v>0</v>
      </c>
      <c r="L142">
        <f>IF(B142=$G$2,SUM($J$19:J141),0)</f>
        <v>0</v>
      </c>
    </row>
    <row r="143" spans="1:12" outlineLevel="1">
      <c r="A143" s="24" t="e">
        <f>#REF!</f>
        <v>#REF!</v>
      </c>
      <c r="B143" s="10">
        <f t="shared" si="22"/>
        <v>124</v>
      </c>
      <c r="C143" s="26" t="e">
        <f t="shared" si="23"/>
        <v>#REF!</v>
      </c>
      <c r="D143" s="26" t="e">
        <f t="shared" si="24"/>
        <v>#REF!</v>
      </c>
      <c r="E143" s="27" t="e">
        <f t="shared" si="20"/>
        <v>#REF!</v>
      </c>
      <c r="F143" s="26" t="e">
        <f t="shared" si="25"/>
        <v>#REF!</v>
      </c>
      <c r="G143" s="26" t="e">
        <f t="shared" si="26"/>
        <v>#REF!</v>
      </c>
      <c r="H143" s="27" t="e">
        <f t="shared" si="21"/>
        <v>#REF!</v>
      </c>
      <c r="I143" s="32"/>
      <c r="J143" s="29" t="e">
        <f t="shared" si="19"/>
        <v>#REF!</v>
      </c>
      <c r="K143">
        <f>IF(B143=$G$2,SUM($J$19:J143),0)</f>
        <v>0</v>
      </c>
      <c r="L143">
        <f>IF(B143=$G$2,SUM($J$19:J142),0)</f>
        <v>0</v>
      </c>
    </row>
    <row r="144" spans="1:12" outlineLevel="1">
      <c r="A144" s="24" t="e">
        <f>#REF!</f>
        <v>#REF!</v>
      </c>
      <c r="B144" s="10">
        <f t="shared" si="22"/>
        <v>125</v>
      </c>
      <c r="C144" s="26" t="e">
        <f t="shared" si="23"/>
        <v>#REF!</v>
      </c>
      <c r="D144" s="26" t="e">
        <f t="shared" si="24"/>
        <v>#REF!</v>
      </c>
      <c r="E144" s="27" t="e">
        <f t="shared" si="20"/>
        <v>#REF!</v>
      </c>
      <c r="F144" s="26" t="e">
        <f t="shared" si="25"/>
        <v>#REF!</v>
      </c>
      <c r="G144" s="26" t="e">
        <f t="shared" si="26"/>
        <v>#REF!</v>
      </c>
      <c r="H144" s="27" t="e">
        <f t="shared" si="21"/>
        <v>#REF!</v>
      </c>
      <c r="I144" s="32"/>
      <c r="J144" s="29" t="e">
        <f t="shared" si="19"/>
        <v>#REF!</v>
      </c>
      <c r="K144">
        <f>IF(B144=$G$2,SUM($J$19:J144),0)</f>
        <v>0</v>
      </c>
      <c r="L144">
        <f>IF(B144=$G$2,SUM($J$19:J143),0)</f>
        <v>0</v>
      </c>
    </row>
    <row r="145" spans="1:12" outlineLevel="1">
      <c r="A145" s="24" t="e">
        <f>#REF!</f>
        <v>#REF!</v>
      </c>
      <c r="B145" s="10">
        <f t="shared" si="22"/>
        <v>126</v>
      </c>
      <c r="C145" s="26" t="e">
        <f t="shared" si="23"/>
        <v>#REF!</v>
      </c>
      <c r="D145" s="26" t="e">
        <f t="shared" si="24"/>
        <v>#REF!</v>
      </c>
      <c r="E145" s="27" t="e">
        <f t="shared" si="20"/>
        <v>#REF!</v>
      </c>
      <c r="F145" s="26" t="e">
        <f t="shared" si="25"/>
        <v>#REF!</v>
      </c>
      <c r="G145" s="26" t="e">
        <f t="shared" si="26"/>
        <v>#REF!</v>
      </c>
      <c r="H145" s="27" t="e">
        <f t="shared" si="21"/>
        <v>#REF!</v>
      </c>
      <c r="I145" s="32"/>
      <c r="J145" s="29" t="e">
        <f t="shared" si="19"/>
        <v>#REF!</v>
      </c>
      <c r="K145">
        <f>IF(B145=$G$2,SUM($J$19:J145),0)</f>
        <v>0</v>
      </c>
      <c r="L145">
        <f>IF(B145=$G$2,SUM($J$19:J144),0)</f>
        <v>0</v>
      </c>
    </row>
    <row r="146" spans="1:12" outlineLevel="1">
      <c r="A146" s="24" t="e">
        <f>#REF!</f>
        <v>#REF!</v>
      </c>
      <c r="B146" s="10">
        <f t="shared" si="22"/>
        <v>127</v>
      </c>
      <c r="C146" s="26" t="e">
        <f t="shared" si="23"/>
        <v>#REF!</v>
      </c>
      <c r="D146" s="26" t="e">
        <f t="shared" si="24"/>
        <v>#REF!</v>
      </c>
      <c r="E146" s="27" t="e">
        <f t="shared" si="20"/>
        <v>#REF!</v>
      </c>
      <c r="F146" s="26" t="e">
        <f t="shared" si="25"/>
        <v>#REF!</v>
      </c>
      <c r="G146" s="26" t="e">
        <f t="shared" si="26"/>
        <v>#REF!</v>
      </c>
      <c r="H146" s="27" t="e">
        <f t="shared" si="21"/>
        <v>#REF!</v>
      </c>
      <c r="I146" s="32"/>
      <c r="J146" s="29" t="e">
        <f t="shared" si="19"/>
        <v>#REF!</v>
      </c>
      <c r="K146">
        <f>IF(B146=$G$2,SUM($J$19:J146),0)</f>
        <v>0</v>
      </c>
      <c r="L146">
        <f>IF(B146=$G$2,SUM($J$19:J145),0)</f>
        <v>0</v>
      </c>
    </row>
    <row r="147" spans="1:12" outlineLevel="1">
      <c r="A147" s="24" t="e">
        <f>#REF!</f>
        <v>#REF!</v>
      </c>
      <c r="B147" s="10">
        <f t="shared" si="22"/>
        <v>128</v>
      </c>
      <c r="C147" s="26" t="e">
        <f t="shared" ref="C147:C178" si="27">(IF($I$5=1,0,IF($B147&gt;=$C$5,$G$5,0))*IF($I$5=1,IF($B147&gt;($D$5+($B$19-$G$1)),0,IF(GCD(($D$5+($B$19-$G$1)-$B147),$H$5)=$H$5,1,0)),IF($B147&gt;$D$5,0,IF(GCD(($D$5-$B147),$H$5)=$H$5,1,0))))+(IF($I$6=1,0,IF($B147&gt;=$C$6,$G$6,0))*IF($I$6=1,IF($B147&gt;($D$6+($B$19-$G$1)),0,IF(GCD(($D$6+($B$19-$G$1)-$B147),$H$6)=$H$6,1,0)),IF($B147&gt;$D$6,0,IF(GCD(($D$6-$B147),$H$6)=$H$6,1,0))))+(IF($I$7=1,0,IF($B147&gt;=$C$7,$G$7,0))*IF($I$7=1,IF($B147&gt;($D$7+($B$19-$G$1)),0,IF(GCD(($D$7+($B$19-$G$1)-$B147),$H$7)=$H$7,1,0)),IF($B147&gt;$D$7,0,IF(GCD(($D$7-$B147),$H$7)=$H$7,1,0))))</f>
        <v>#REF!</v>
      </c>
      <c r="D147" s="26" t="e">
        <f t="shared" ref="D147:D178" si="28">(IF($I$8=1,0,IF($B147&gt;=$C$8,$G$8,0))*IF($I$8=1,IF($B147&gt;($D$8+($B$19-$G$1)),0,IF(GCD(($D$8+($B$19-$G$1)-$B147),$H$8)=$H$8,1,0)),IF($B147&gt;$D$8,0,IF(GCD(($D$8-B147),$H$8)=$H$8,1,0))))+(IF($I$9=1,0,IF($B147&gt;=$C$9,$G$9,0))*IF($I$9=1,IF($B147&gt;($D$9+($B$19-$G$1)),0,IF(GCD(($D$9+($B$19-$G$1)-$B147),$H$9)=$H$9,1,0)),IF($B147&gt;$D$9,0,IF(GCD(($D$9-$B147),$H$9)=$H$9,1,0))))+(IF($I$10=1,0,IF($B147&gt;=$C$10,$G$10,0))*IF($I$10=1,IF($B147&gt;($D$10+($B$19-$G$1)),0,IF(GCD(($D$10+($B$19-$G$1)-$B147),$H$10)=$H$10,1,0)),IF($B147&gt;$D$10,0,IF(GCD(($D$10-$B147),$H$10)=$H$10,1,0))))</f>
        <v>#REF!</v>
      </c>
      <c r="E147" s="27" t="e">
        <f t="shared" si="20"/>
        <v>#REF!</v>
      </c>
      <c r="F147" s="26" t="e">
        <f t="shared" ref="F147:F178" si="29">(IF($I$5=1,IF($B147&gt;=($C$5+($B$19-$G$1)),$G$5,0),0)*IF($I$5=1,IF($B147&gt;($D$5+($B$19-$G$1)),0,IF(GCD(($D$5+($B$19-$G$1)-$B147),$H$5)=$H$5,1,0)),IF($B147&gt;$D$5,0,IF(GCD(($D$5-$B147),$H$5)=$H$5,1,0))))+(IF($I$6=1,IF($B147&gt;=($C$6+($B$19-$G$1)),$G$6,0),0)*IF($I$6=1,IF($B147&gt;($D$6+($B$19-$G$1)),0,IF(GCD(($D$6+($B$19-$G$1)-$B147),$H$6)=$H$6,1,0)),IF($B147&gt;$D$6,0,IF(GCD(($D$6-$B147),$H$6)=$H$6,1,0))))+(IF($I$7=1,IF($B147&gt;=($C$7+($B$19-$G$1)),$G$7,0),0)*IF($I$7=1,IF($B147&gt;($D$7+($B$19-$G$1)),0,IF(GCD(($D$7+($B$19-$G$1)-$B147),$H$7)=$H$7,1,0)),IF($B147&gt;$D$7,0,IF(GCD(($D$7-$B147),$H$7)=$H$7,1,0))))</f>
        <v>#REF!</v>
      </c>
      <c r="G147" s="26" t="e">
        <f t="shared" ref="G147:G178" si="30">(IF($I$8=1,IF($B147&gt;=($C$8+($B$19-$G$1)),$G$8,0),0)*IF($I$8=1,IF($B147&gt;($D$8+($B$19-$G$1)),0,IF(GCD(($D$8+($B$19-$G$1)-$B147),$H$8)=$H$8,1,0)),IF($B147&gt;$D$8,0,IF(GCD(($D$8-$B147),$H$8)=$H$8,1,0))))+(IF($I$9=1,IF($B147&gt;=($C$9+($B$19-$G$1)),$G$9,0),0)*IF($I$9=1,IF($B147&gt;($D$9+($B$19-$G$1)),0,IF(GCD(($D$9+($B$19-$G$1)-$B147),$H$9)=$H$9,1,0)),IF($B147&gt;$D$9,0,IF(GCD(($D$9-$B147),$H$9)=$H$9,1,0))))+(IF($I$10=1,IF($B147&gt;=($C$10+($B$19-$G$1)),$G$10,0),0)*IF($I$10=1,IF($B147&gt;($D$10+($B$19-$G$1)),0,IF(GCD(($D$10+($B$19-$G$1)-$B147),$H$10)=$H$10,1,0)),IF($B147&gt;$D$10,0,IF(GCD(($D$10-$B147),$H$10)=$H$10,1,0))))</f>
        <v>#REF!</v>
      </c>
      <c r="H147" s="27" t="e">
        <f t="shared" si="21"/>
        <v>#REF!</v>
      </c>
      <c r="I147" s="32"/>
      <c r="J147" s="29" t="e">
        <f t="shared" ref="J147:J198" si="31">IF($B147&gt;$G$2,($H147*J$14+$E147*J$14)*J$13,J$14*$H147+$E147*J$14)</f>
        <v>#REF!</v>
      </c>
      <c r="K147">
        <f>IF(B147=$G$2,SUM($J$19:J147),0)</f>
        <v>0</v>
      </c>
      <c r="L147">
        <f>IF(B147=$G$2,SUM($J$19:J146),0)</f>
        <v>0</v>
      </c>
    </row>
    <row r="148" spans="1:12" outlineLevel="1">
      <c r="A148" s="24" t="e">
        <f>#REF!</f>
        <v>#REF!</v>
      </c>
      <c r="B148" s="10">
        <f t="shared" si="22"/>
        <v>129</v>
      </c>
      <c r="C148" s="26" t="e">
        <f t="shared" si="27"/>
        <v>#REF!</v>
      </c>
      <c r="D148" s="26" t="e">
        <f t="shared" si="28"/>
        <v>#REF!</v>
      </c>
      <c r="E148" s="27" t="e">
        <f t="shared" ref="E148:E198" si="32">C148+D148</f>
        <v>#REF!</v>
      </c>
      <c r="F148" s="26" t="e">
        <f t="shared" si="29"/>
        <v>#REF!</v>
      </c>
      <c r="G148" s="26" t="e">
        <f t="shared" si="30"/>
        <v>#REF!</v>
      </c>
      <c r="H148" s="27" t="e">
        <f t="shared" ref="H148:H198" si="33">F148+G148</f>
        <v>#REF!</v>
      </c>
      <c r="I148" s="32"/>
      <c r="J148" s="29" t="e">
        <f t="shared" si="31"/>
        <v>#REF!</v>
      </c>
      <c r="K148">
        <f>IF(B148=$G$2,SUM($J$19:J148),0)</f>
        <v>0</v>
      </c>
      <c r="L148">
        <f>IF(B148=$G$2,SUM($J$19:J147),0)</f>
        <v>0</v>
      </c>
    </row>
    <row r="149" spans="1:12" outlineLevel="1">
      <c r="A149" s="24" t="e">
        <f>#REF!</f>
        <v>#REF!</v>
      </c>
      <c r="B149" s="10">
        <f t="shared" si="22"/>
        <v>130</v>
      </c>
      <c r="C149" s="26" t="e">
        <f t="shared" si="27"/>
        <v>#REF!</v>
      </c>
      <c r="D149" s="26" t="e">
        <f t="shared" si="28"/>
        <v>#REF!</v>
      </c>
      <c r="E149" s="27" t="e">
        <f t="shared" si="32"/>
        <v>#REF!</v>
      </c>
      <c r="F149" s="26" t="e">
        <f t="shared" si="29"/>
        <v>#REF!</v>
      </c>
      <c r="G149" s="26" t="e">
        <f t="shared" si="30"/>
        <v>#REF!</v>
      </c>
      <c r="H149" s="27" t="e">
        <f t="shared" si="33"/>
        <v>#REF!</v>
      </c>
      <c r="I149" s="32"/>
      <c r="J149" s="29" t="e">
        <f t="shared" si="31"/>
        <v>#REF!</v>
      </c>
      <c r="K149">
        <f>IF(B149=$G$2,SUM($J$19:J149),0)</f>
        <v>0</v>
      </c>
      <c r="L149">
        <f>IF(B149=$G$2,SUM($J$19:J148),0)</f>
        <v>0</v>
      </c>
    </row>
    <row r="150" spans="1:12" outlineLevel="1">
      <c r="A150" s="24" t="e">
        <f>#REF!</f>
        <v>#REF!</v>
      </c>
      <c r="B150" s="10">
        <f t="shared" si="22"/>
        <v>131</v>
      </c>
      <c r="C150" s="26" t="e">
        <f t="shared" si="27"/>
        <v>#REF!</v>
      </c>
      <c r="D150" s="26" t="e">
        <f t="shared" si="28"/>
        <v>#REF!</v>
      </c>
      <c r="E150" s="27" t="e">
        <f t="shared" si="32"/>
        <v>#REF!</v>
      </c>
      <c r="F150" s="26" t="e">
        <f t="shared" si="29"/>
        <v>#REF!</v>
      </c>
      <c r="G150" s="26" t="e">
        <f t="shared" si="30"/>
        <v>#REF!</v>
      </c>
      <c r="H150" s="27" t="e">
        <f t="shared" si="33"/>
        <v>#REF!</v>
      </c>
      <c r="I150" s="32"/>
      <c r="J150" s="29" t="e">
        <f t="shared" si="31"/>
        <v>#REF!</v>
      </c>
      <c r="K150">
        <f>IF(B150=$G$2,SUM($J$19:J150),0)</f>
        <v>0</v>
      </c>
      <c r="L150">
        <f>IF(B150=$G$2,SUM($J$19:J149),0)</f>
        <v>0</v>
      </c>
    </row>
    <row r="151" spans="1:12" outlineLevel="1">
      <c r="A151" s="24" t="e">
        <f>#REF!</f>
        <v>#REF!</v>
      </c>
      <c r="B151" s="10">
        <f t="shared" si="22"/>
        <v>132</v>
      </c>
      <c r="C151" s="26" t="e">
        <f t="shared" si="27"/>
        <v>#REF!</v>
      </c>
      <c r="D151" s="26" t="e">
        <f t="shared" si="28"/>
        <v>#REF!</v>
      </c>
      <c r="E151" s="27" t="e">
        <f t="shared" si="32"/>
        <v>#REF!</v>
      </c>
      <c r="F151" s="26" t="e">
        <f t="shared" si="29"/>
        <v>#REF!</v>
      </c>
      <c r="G151" s="26" t="e">
        <f t="shared" si="30"/>
        <v>#REF!</v>
      </c>
      <c r="H151" s="27" t="e">
        <f t="shared" si="33"/>
        <v>#REF!</v>
      </c>
      <c r="I151" s="32"/>
      <c r="J151" s="29" t="e">
        <f t="shared" si="31"/>
        <v>#REF!</v>
      </c>
      <c r="K151">
        <f>IF(B151=$G$2,SUM($J$19:J151),0)</f>
        <v>0</v>
      </c>
      <c r="L151">
        <f>IF(B151=$G$2,SUM($J$19:J150),0)</f>
        <v>0</v>
      </c>
    </row>
    <row r="152" spans="1:12" outlineLevel="1">
      <c r="A152" s="24" t="e">
        <f>#REF!</f>
        <v>#REF!</v>
      </c>
      <c r="B152" s="10">
        <f t="shared" si="22"/>
        <v>133</v>
      </c>
      <c r="C152" s="26" t="e">
        <f t="shared" si="27"/>
        <v>#REF!</v>
      </c>
      <c r="D152" s="26" t="e">
        <f t="shared" si="28"/>
        <v>#REF!</v>
      </c>
      <c r="E152" s="27" t="e">
        <f t="shared" si="32"/>
        <v>#REF!</v>
      </c>
      <c r="F152" s="26" t="e">
        <f t="shared" si="29"/>
        <v>#REF!</v>
      </c>
      <c r="G152" s="26" t="e">
        <f t="shared" si="30"/>
        <v>#REF!</v>
      </c>
      <c r="H152" s="27" t="e">
        <f t="shared" si="33"/>
        <v>#REF!</v>
      </c>
      <c r="I152" s="32"/>
      <c r="J152" s="29" t="e">
        <f t="shared" si="31"/>
        <v>#REF!</v>
      </c>
      <c r="K152">
        <f>IF(B152=$G$2,SUM($J$19:J152),0)</f>
        <v>0</v>
      </c>
      <c r="L152">
        <f>IF(B152=$G$2,SUM($J$19:J151),0)</f>
        <v>0</v>
      </c>
    </row>
    <row r="153" spans="1:12" outlineLevel="1">
      <c r="A153" s="24" t="e">
        <f>#REF!</f>
        <v>#REF!</v>
      </c>
      <c r="B153" s="10">
        <f t="shared" si="22"/>
        <v>134</v>
      </c>
      <c r="C153" s="26" t="e">
        <f t="shared" si="27"/>
        <v>#REF!</v>
      </c>
      <c r="D153" s="26" t="e">
        <f t="shared" si="28"/>
        <v>#REF!</v>
      </c>
      <c r="E153" s="27" t="e">
        <f t="shared" si="32"/>
        <v>#REF!</v>
      </c>
      <c r="F153" s="26" t="e">
        <f t="shared" si="29"/>
        <v>#REF!</v>
      </c>
      <c r="G153" s="26" t="e">
        <f t="shared" si="30"/>
        <v>#REF!</v>
      </c>
      <c r="H153" s="27" t="e">
        <f t="shared" si="33"/>
        <v>#REF!</v>
      </c>
      <c r="I153" s="32"/>
      <c r="J153" s="29" t="e">
        <f t="shared" si="31"/>
        <v>#REF!</v>
      </c>
      <c r="K153">
        <f>IF(B153=$G$2,SUM($J$19:J153),0)</f>
        <v>0</v>
      </c>
      <c r="L153">
        <f>IF(B153=$G$2,SUM($J$19:J152),0)</f>
        <v>0</v>
      </c>
    </row>
    <row r="154" spans="1:12" outlineLevel="1">
      <c r="A154" s="24" t="e">
        <f>#REF!</f>
        <v>#REF!</v>
      </c>
      <c r="B154" s="10">
        <f t="shared" si="22"/>
        <v>135</v>
      </c>
      <c r="C154" s="26" t="e">
        <f t="shared" si="27"/>
        <v>#REF!</v>
      </c>
      <c r="D154" s="26" t="e">
        <f t="shared" si="28"/>
        <v>#REF!</v>
      </c>
      <c r="E154" s="27" t="e">
        <f t="shared" si="32"/>
        <v>#REF!</v>
      </c>
      <c r="F154" s="26" t="e">
        <f t="shared" si="29"/>
        <v>#REF!</v>
      </c>
      <c r="G154" s="26" t="e">
        <f t="shared" si="30"/>
        <v>#REF!</v>
      </c>
      <c r="H154" s="27" t="e">
        <f t="shared" si="33"/>
        <v>#REF!</v>
      </c>
      <c r="I154" s="32"/>
      <c r="J154" s="29" t="e">
        <f t="shared" si="31"/>
        <v>#REF!</v>
      </c>
      <c r="K154">
        <f>IF(B154=$G$2,SUM($J$19:J154),0)</f>
        <v>0</v>
      </c>
      <c r="L154">
        <f>IF(B154=$G$2,SUM($J$19:J153),0)</f>
        <v>0</v>
      </c>
    </row>
    <row r="155" spans="1:12" outlineLevel="1">
      <c r="A155" s="24" t="e">
        <f>#REF!</f>
        <v>#REF!</v>
      </c>
      <c r="B155" s="10">
        <f t="shared" si="22"/>
        <v>136</v>
      </c>
      <c r="C155" s="26" t="e">
        <f t="shared" si="27"/>
        <v>#REF!</v>
      </c>
      <c r="D155" s="26" t="e">
        <f t="shared" si="28"/>
        <v>#REF!</v>
      </c>
      <c r="E155" s="27" t="e">
        <f t="shared" si="32"/>
        <v>#REF!</v>
      </c>
      <c r="F155" s="26" t="e">
        <f t="shared" si="29"/>
        <v>#REF!</v>
      </c>
      <c r="G155" s="26" t="e">
        <f t="shared" si="30"/>
        <v>#REF!</v>
      </c>
      <c r="H155" s="27" t="e">
        <f t="shared" si="33"/>
        <v>#REF!</v>
      </c>
      <c r="I155" s="32"/>
      <c r="J155" s="29" t="e">
        <f t="shared" si="31"/>
        <v>#REF!</v>
      </c>
      <c r="K155">
        <f>IF(B155=$G$2,SUM($J$19:J155),0)</f>
        <v>0</v>
      </c>
      <c r="L155">
        <f>IF(B155=$G$2,SUM($J$19:J154),0)</f>
        <v>0</v>
      </c>
    </row>
    <row r="156" spans="1:12" outlineLevel="1">
      <c r="A156" s="24" t="e">
        <f>#REF!</f>
        <v>#REF!</v>
      </c>
      <c r="B156" s="10">
        <f t="shared" si="22"/>
        <v>137</v>
      </c>
      <c r="C156" s="26" t="e">
        <f t="shared" si="27"/>
        <v>#REF!</v>
      </c>
      <c r="D156" s="26" t="e">
        <f t="shared" si="28"/>
        <v>#REF!</v>
      </c>
      <c r="E156" s="27" t="e">
        <f t="shared" si="32"/>
        <v>#REF!</v>
      </c>
      <c r="F156" s="26" t="e">
        <f t="shared" si="29"/>
        <v>#REF!</v>
      </c>
      <c r="G156" s="26" t="e">
        <f t="shared" si="30"/>
        <v>#REF!</v>
      </c>
      <c r="H156" s="27" t="e">
        <f t="shared" si="33"/>
        <v>#REF!</v>
      </c>
      <c r="I156" s="32"/>
      <c r="J156" s="29" t="e">
        <f t="shared" si="31"/>
        <v>#REF!</v>
      </c>
      <c r="K156">
        <f>IF(B156=$G$2,SUM($J$19:J156),0)</f>
        <v>0</v>
      </c>
      <c r="L156">
        <f>IF(B156=$G$2,SUM($J$19:J155),0)</f>
        <v>0</v>
      </c>
    </row>
    <row r="157" spans="1:12" outlineLevel="1">
      <c r="A157" s="24" t="e">
        <f>#REF!</f>
        <v>#REF!</v>
      </c>
      <c r="B157" s="10">
        <f t="shared" si="22"/>
        <v>138</v>
      </c>
      <c r="C157" s="26" t="e">
        <f t="shared" si="27"/>
        <v>#REF!</v>
      </c>
      <c r="D157" s="26" t="e">
        <f t="shared" si="28"/>
        <v>#REF!</v>
      </c>
      <c r="E157" s="27" t="e">
        <f t="shared" si="32"/>
        <v>#REF!</v>
      </c>
      <c r="F157" s="26" t="e">
        <f t="shared" si="29"/>
        <v>#REF!</v>
      </c>
      <c r="G157" s="26" t="e">
        <f t="shared" si="30"/>
        <v>#REF!</v>
      </c>
      <c r="H157" s="27" t="e">
        <f t="shared" si="33"/>
        <v>#REF!</v>
      </c>
      <c r="I157" s="32"/>
      <c r="J157" s="29" t="e">
        <f t="shared" si="31"/>
        <v>#REF!</v>
      </c>
      <c r="K157">
        <f>IF(B157=$G$2,SUM($J$19:J157),0)</f>
        <v>0</v>
      </c>
      <c r="L157">
        <f>IF(B157=$G$2,SUM($J$19:J156),0)</f>
        <v>0</v>
      </c>
    </row>
    <row r="158" spans="1:12" outlineLevel="1">
      <c r="A158" s="24" t="e">
        <f>#REF!</f>
        <v>#REF!</v>
      </c>
      <c r="B158" s="10">
        <f t="shared" si="22"/>
        <v>139</v>
      </c>
      <c r="C158" s="26" t="e">
        <f t="shared" si="27"/>
        <v>#REF!</v>
      </c>
      <c r="D158" s="26" t="e">
        <f t="shared" si="28"/>
        <v>#REF!</v>
      </c>
      <c r="E158" s="27" t="e">
        <f t="shared" si="32"/>
        <v>#REF!</v>
      </c>
      <c r="F158" s="26" t="e">
        <f t="shared" si="29"/>
        <v>#REF!</v>
      </c>
      <c r="G158" s="26" t="e">
        <f t="shared" si="30"/>
        <v>#REF!</v>
      </c>
      <c r="H158" s="27" t="e">
        <f t="shared" si="33"/>
        <v>#REF!</v>
      </c>
      <c r="I158" s="32"/>
      <c r="J158" s="29" t="e">
        <f t="shared" si="31"/>
        <v>#REF!</v>
      </c>
      <c r="K158">
        <f>IF(B158=$G$2,SUM($J$19:J158),0)</f>
        <v>0</v>
      </c>
      <c r="L158">
        <f>IF(B158=$G$2,SUM($J$19:J157),0)</f>
        <v>0</v>
      </c>
    </row>
    <row r="159" spans="1:12" outlineLevel="1">
      <c r="A159" s="24" t="e">
        <f>#REF!</f>
        <v>#REF!</v>
      </c>
      <c r="B159" s="10">
        <f t="shared" si="22"/>
        <v>140</v>
      </c>
      <c r="C159" s="26" t="e">
        <f t="shared" si="27"/>
        <v>#REF!</v>
      </c>
      <c r="D159" s="26" t="e">
        <f t="shared" si="28"/>
        <v>#REF!</v>
      </c>
      <c r="E159" s="27" t="e">
        <f t="shared" si="32"/>
        <v>#REF!</v>
      </c>
      <c r="F159" s="26" t="e">
        <f t="shared" si="29"/>
        <v>#REF!</v>
      </c>
      <c r="G159" s="26" t="e">
        <f t="shared" si="30"/>
        <v>#REF!</v>
      </c>
      <c r="H159" s="27" t="e">
        <f t="shared" si="33"/>
        <v>#REF!</v>
      </c>
      <c r="I159" s="32"/>
      <c r="J159" s="29" t="e">
        <f t="shared" si="31"/>
        <v>#REF!</v>
      </c>
      <c r="K159">
        <f>IF(B159=$G$2,SUM($J$19:J159),0)</f>
        <v>0</v>
      </c>
      <c r="L159">
        <f>IF(B159=$G$2,SUM($J$19:J158),0)</f>
        <v>0</v>
      </c>
    </row>
    <row r="160" spans="1:12" outlineLevel="1">
      <c r="A160" s="24" t="e">
        <f>#REF!</f>
        <v>#REF!</v>
      </c>
      <c r="B160" s="10">
        <f t="shared" si="22"/>
        <v>141</v>
      </c>
      <c r="C160" s="26" t="e">
        <f t="shared" si="27"/>
        <v>#REF!</v>
      </c>
      <c r="D160" s="26" t="e">
        <f t="shared" si="28"/>
        <v>#REF!</v>
      </c>
      <c r="E160" s="27" t="e">
        <f t="shared" si="32"/>
        <v>#REF!</v>
      </c>
      <c r="F160" s="26" t="e">
        <f t="shared" si="29"/>
        <v>#REF!</v>
      </c>
      <c r="G160" s="26" t="e">
        <f t="shared" si="30"/>
        <v>#REF!</v>
      </c>
      <c r="H160" s="27" t="e">
        <f t="shared" si="33"/>
        <v>#REF!</v>
      </c>
      <c r="I160" s="32"/>
      <c r="J160" s="29" t="e">
        <f t="shared" si="31"/>
        <v>#REF!</v>
      </c>
      <c r="K160">
        <f>IF(B160=$G$2,SUM($J$19:J160),0)</f>
        <v>0</v>
      </c>
      <c r="L160">
        <f>IF(B160=$G$2,SUM($J$19:J159),0)</f>
        <v>0</v>
      </c>
    </row>
    <row r="161" spans="1:12" outlineLevel="1">
      <c r="A161" s="24" t="e">
        <f>#REF!</f>
        <v>#REF!</v>
      </c>
      <c r="B161" s="10">
        <f t="shared" si="22"/>
        <v>142</v>
      </c>
      <c r="C161" s="26" t="e">
        <f t="shared" si="27"/>
        <v>#REF!</v>
      </c>
      <c r="D161" s="26" t="e">
        <f t="shared" si="28"/>
        <v>#REF!</v>
      </c>
      <c r="E161" s="27" t="e">
        <f t="shared" si="32"/>
        <v>#REF!</v>
      </c>
      <c r="F161" s="26" t="e">
        <f t="shared" si="29"/>
        <v>#REF!</v>
      </c>
      <c r="G161" s="26" t="e">
        <f t="shared" si="30"/>
        <v>#REF!</v>
      </c>
      <c r="H161" s="27" t="e">
        <f t="shared" si="33"/>
        <v>#REF!</v>
      </c>
      <c r="I161" s="32"/>
      <c r="J161" s="29" t="e">
        <f t="shared" si="31"/>
        <v>#REF!</v>
      </c>
      <c r="K161">
        <f>IF(B161=$G$2,SUM($J$19:J161),0)</f>
        <v>0</v>
      </c>
      <c r="L161">
        <f>IF(B161=$G$2,SUM($J$19:J160),0)</f>
        <v>0</v>
      </c>
    </row>
    <row r="162" spans="1:12" outlineLevel="1">
      <c r="A162" s="24" t="e">
        <f>#REF!</f>
        <v>#REF!</v>
      </c>
      <c r="B162" s="10">
        <f t="shared" si="22"/>
        <v>143</v>
      </c>
      <c r="C162" s="26" t="e">
        <f t="shared" si="27"/>
        <v>#REF!</v>
      </c>
      <c r="D162" s="26" t="e">
        <f t="shared" si="28"/>
        <v>#REF!</v>
      </c>
      <c r="E162" s="27" t="e">
        <f t="shared" si="32"/>
        <v>#REF!</v>
      </c>
      <c r="F162" s="26" t="e">
        <f t="shared" si="29"/>
        <v>#REF!</v>
      </c>
      <c r="G162" s="26" t="e">
        <f t="shared" si="30"/>
        <v>#REF!</v>
      </c>
      <c r="H162" s="27" t="e">
        <f t="shared" si="33"/>
        <v>#REF!</v>
      </c>
      <c r="I162" s="32"/>
      <c r="J162" s="29" t="e">
        <f t="shared" si="31"/>
        <v>#REF!</v>
      </c>
      <c r="K162">
        <f>IF(B162=$G$2,SUM($J$19:J162),0)</f>
        <v>0</v>
      </c>
      <c r="L162">
        <f>IF(B162=$G$2,SUM($J$19:J161),0)</f>
        <v>0</v>
      </c>
    </row>
    <row r="163" spans="1:12" outlineLevel="1">
      <c r="A163" s="24" t="e">
        <f>#REF!</f>
        <v>#REF!</v>
      </c>
      <c r="B163" s="10">
        <f t="shared" si="22"/>
        <v>144</v>
      </c>
      <c r="C163" s="26" t="e">
        <f t="shared" si="27"/>
        <v>#REF!</v>
      </c>
      <c r="D163" s="26" t="e">
        <f t="shared" si="28"/>
        <v>#REF!</v>
      </c>
      <c r="E163" s="27" t="e">
        <f t="shared" si="32"/>
        <v>#REF!</v>
      </c>
      <c r="F163" s="26" t="e">
        <f t="shared" si="29"/>
        <v>#REF!</v>
      </c>
      <c r="G163" s="26" t="e">
        <f t="shared" si="30"/>
        <v>#REF!</v>
      </c>
      <c r="H163" s="27" t="e">
        <f t="shared" si="33"/>
        <v>#REF!</v>
      </c>
      <c r="I163" s="32"/>
      <c r="J163" s="29" t="e">
        <f t="shared" si="31"/>
        <v>#REF!</v>
      </c>
      <c r="K163">
        <f>IF(B163=$G$2,SUM($J$19:J163),0)</f>
        <v>0</v>
      </c>
      <c r="L163">
        <f>IF(B163=$G$2,SUM($J$19:J162),0)</f>
        <v>0</v>
      </c>
    </row>
    <row r="164" spans="1:12" outlineLevel="1">
      <c r="A164" s="24" t="e">
        <f>#REF!</f>
        <v>#REF!</v>
      </c>
      <c r="B164" s="10">
        <f t="shared" si="22"/>
        <v>145</v>
      </c>
      <c r="C164" s="26" t="e">
        <f t="shared" si="27"/>
        <v>#REF!</v>
      </c>
      <c r="D164" s="26" t="e">
        <f t="shared" si="28"/>
        <v>#REF!</v>
      </c>
      <c r="E164" s="27" t="e">
        <f t="shared" si="32"/>
        <v>#REF!</v>
      </c>
      <c r="F164" s="26" t="e">
        <f t="shared" si="29"/>
        <v>#REF!</v>
      </c>
      <c r="G164" s="26" t="e">
        <f t="shared" si="30"/>
        <v>#REF!</v>
      </c>
      <c r="H164" s="27" t="e">
        <f t="shared" si="33"/>
        <v>#REF!</v>
      </c>
      <c r="I164" s="32"/>
      <c r="J164" s="29" t="e">
        <f t="shared" si="31"/>
        <v>#REF!</v>
      </c>
      <c r="K164">
        <f>IF(B164=$G$2,SUM($J$19:J164),0)</f>
        <v>0</v>
      </c>
      <c r="L164">
        <f>IF(B164=$G$2,SUM($J$19:J163),0)</f>
        <v>0</v>
      </c>
    </row>
    <row r="165" spans="1:12" outlineLevel="1">
      <c r="A165" s="24" t="e">
        <f>#REF!</f>
        <v>#REF!</v>
      </c>
      <c r="B165" s="10">
        <f t="shared" si="22"/>
        <v>146</v>
      </c>
      <c r="C165" s="26" t="e">
        <f t="shared" si="27"/>
        <v>#REF!</v>
      </c>
      <c r="D165" s="26" t="e">
        <f t="shared" si="28"/>
        <v>#REF!</v>
      </c>
      <c r="E165" s="27" t="e">
        <f t="shared" si="32"/>
        <v>#REF!</v>
      </c>
      <c r="F165" s="26" t="e">
        <f t="shared" si="29"/>
        <v>#REF!</v>
      </c>
      <c r="G165" s="26" t="e">
        <f t="shared" si="30"/>
        <v>#REF!</v>
      </c>
      <c r="H165" s="27" t="e">
        <f t="shared" si="33"/>
        <v>#REF!</v>
      </c>
      <c r="I165" s="32"/>
      <c r="J165" s="29" t="e">
        <f t="shared" si="31"/>
        <v>#REF!</v>
      </c>
      <c r="K165">
        <f>IF(B165=$G$2,SUM($J$19:J165),0)</f>
        <v>0</v>
      </c>
      <c r="L165">
        <f>IF(B165=$G$2,SUM($J$19:J164),0)</f>
        <v>0</v>
      </c>
    </row>
    <row r="166" spans="1:12" outlineLevel="1">
      <c r="A166" s="24" t="e">
        <f>#REF!</f>
        <v>#REF!</v>
      </c>
      <c r="B166" s="10">
        <f t="shared" si="22"/>
        <v>147</v>
      </c>
      <c r="C166" s="26" t="e">
        <f t="shared" si="27"/>
        <v>#REF!</v>
      </c>
      <c r="D166" s="26" t="e">
        <f t="shared" si="28"/>
        <v>#REF!</v>
      </c>
      <c r="E166" s="27" t="e">
        <f t="shared" si="32"/>
        <v>#REF!</v>
      </c>
      <c r="F166" s="26" t="e">
        <f t="shared" si="29"/>
        <v>#REF!</v>
      </c>
      <c r="G166" s="26" t="e">
        <f t="shared" si="30"/>
        <v>#REF!</v>
      </c>
      <c r="H166" s="27" t="e">
        <f t="shared" si="33"/>
        <v>#REF!</v>
      </c>
      <c r="I166" s="32"/>
      <c r="J166" s="29" t="e">
        <f t="shared" si="31"/>
        <v>#REF!</v>
      </c>
      <c r="K166">
        <f>IF(B166=$G$2,SUM($J$19:J166),0)</f>
        <v>0</v>
      </c>
      <c r="L166">
        <f>IF(B166=$G$2,SUM($J$19:J165),0)</f>
        <v>0</v>
      </c>
    </row>
    <row r="167" spans="1:12" outlineLevel="1">
      <c r="A167" s="24" t="e">
        <f>#REF!</f>
        <v>#REF!</v>
      </c>
      <c r="B167" s="10">
        <f t="shared" si="22"/>
        <v>148</v>
      </c>
      <c r="C167" s="26" t="e">
        <f t="shared" si="27"/>
        <v>#REF!</v>
      </c>
      <c r="D167" s="26" t="e">
        <f t="shared" si="28"/>
        <v>#REF!</v>
      </c>
      <c r="E167" s="27" t="e">
        <f t="shared" si="32"/>
        <v>#REF!</v>
      </c>
      <c r="F167" s="26" t="e">
        <f t="shared" si="29"/>
        <v>#REF!</v>
      </c>
      <c r="G167" s="26" t="e">
        <f t="shared" si="30"/>
        <v>#REF!</v>
      </c>
      <c r="H167" s="27" t="e">
        <f t="shared" si="33"/>
        <v>#REF!</v>
      </c>
      <c r="I167" s="32"/>
      <c r="J167" s="29" t="e">
        <f t="shared" si="31"/>
        <v>#REF!</v>
      </c>
      <c r="K167">
        <f>IF(B167=$G$2,SUM($J$19:J167),0)</f>
        <v>0</v>
      </c>
      <c r="L167">
        <f>IF(B167=$G$2,SUM($J$19:J166),0)</f>
        <v>0</v>
      </c>
    </row>
    <row r="168" spans="1:12" outlineLevel="1">
      <c r="A168" s="24" t="e">
        <f>#REF!</f>
        <v>#REF!</v>
      </c>
      <c r="B168" s="10">
        <f t="shared" si="22"/>
        <v>149</v>
      </c>
      <c r="C168" s="26" t="e">
        <f t="shared" si="27"/>
        <v>#REF!</v>
      </c>
      <c r="D168" s="26" t="e">
        <f t="shared" si="28"/>
        <v>#REF!</v>
      </c>
      <c r="E168" s="27" t="e">
        <f t="shared" si="32"/>
        <v>#REF!</v>
      </c>
      <c r="F168" s="26" t="e">
        <f t="shared" si="29"/>
        <v>#REF!</v>
      </c>
      <c r="G168" s="26" t="e">
        <f t="shared" si="30"/>
        <v>#REF!</v>
      </c>
      <c r="H168" s="27" t="e">
        <f t="shared" si="33"/>
        <v>#REF!</v>
      </c>
      <c r="I168" s="32"/>
      <c r="J168" s="29" t="e">
        <f t="shared" si="31"/>
        <v>#REF!</v>
      </c>
      <c r="K168">
        <f>IF(B168=$G$2,SUM($J$19:J168),0)</f>
        <v>0</v>
      </c>
      <c r="L168">
        <f>IF(B168=$G$2,SUM($J$19:J167),0)</f>
        <v>0</v>
      </c>
    </row>
    <row r="169" spans="1:12" outlineLevel="1">
      <c r="A169" s="24" t="e">
        <f>#REF!</f>
        <v>#REF!</v>
      </c>
      <c r="B169" s="10">
        <f t="shared" si="22"/>
        <v>150</v>
      </c>
      <c r="C169" s="26" t="e">
        <f t="shared" si="27"/>
        <v>#REF!</v>
      </c>
      <c r="D169" s="26" t="e">
        <f t="shared" si="28"/>
        <v>#REF!</v>
      </c>
      <c r="E169" s="27" t="e">
        <f t="shared" si="32"/>
        <v>#REF!</v>
      </c>
      <c r="F169" s="26" t="e">
        <f t="shared" si="29"/>
        <v>#REF!</v>
      </c>
      <c r="G169" s="26" t="e">
        <f t="shared" si="30"/>
        <v>#REF!</v>
      </c>
      <c r="H169" s="27" t="e">
        <f t="shared" si="33"/>
        <v>#REF!</v>
      </c>
      <c r="I169" s="32"/>
      <c r="J169" s="29" t="e">
        <f t="shared" si="31"/>
        <v>#REF!</v>
      </c>
      <c r="K169">
        <f>IF(B169=$G$2,SUM($J$19:J169),0)</f>
        <v>0</v>
      </c>
      <c r="L169">
        <f>IF(B169=$G$2,SUM($J$19:J168),0)</f>
        <v>0</v>
      </c>
    </row>
    <row r="170" spans="1:12" outlineLevel="1">
      <c r="A170" s="24" t="e">
        <f>#REF!</f>
        <v>#REF!</v>
      </c>
      <c r="B170" s="10">
        <f t="shared" si="22"/>
        <v>151</v>
      </c>
      <c r="C170" s="26" t="e">
        <f t="shared" si="27"/>
        <v>#REF!</v>
      </c>
      <c r="D170" s="26" t="e">
        <f t="shared" si="28"/>
        <v>#REF!</v>
      </c>
      <c r="E170" s="27" t="e">
        <f t="shared" si="32"/>
        <v>#REF!</v>
      </c>
      <c r="F170" s="26" t="e">
        <f t="shared" si="29"/>
        <v>#REF!</v>
      </c>
      <c r="G170" s="26" t="e">
        <f t="shared" si="30"/>
        <v>#REF!</v>
      </c>
      <c r="H170" s="27" t="e">
        <f t="shared" si="33"/>
        <v>#REF!</v>
      </c>
      <c r="I170" s="32"/>
      <c r="J170" s="29" t="e">
        <f t="shared" si="31"/>
        <v>#REF!</v>
      </c>
      <c r="K170">
        <f>IF(B170=$G$2,SUM($J$19:J170),0)</f>
        <v>0</v>
      </c>
      <c r="L170">
        <f>IF(B170=$G$2,SUM($J$19:J169),0)</f>
        <v>0</v>
      </c>
    </row>
    <row r="171" spans="1:12" outlineLevel="1">
      <c r="A171" s="24" t="e">
        <f>#REF!</f>
        <v>#REF!</v>
      </c>
      <c r="B171" s="10">
        <f t="shared" si="22"/>
        <v>152</v>
      </c>
      <c r="C171" s="26" t="e">
        <f t="shared" si="27"/>
        <v>#REF!</v>
      </c>
      <c r="D171" s="26" t="e">
        <f t="shared" si="28"/>
        <v>#REF!</v>
      </c>
      <c r="E171" s="27" t="e">
        <f t="shared" si="32"/>
        <v>#REF!</v>
      </c>
      <c r="F171" s="26" t="e">
        <f t="shared" si="29"/>
        <v>#REF!</v>
      </c>
      <c r="G171" s="26" t="e">
        <f t="shared" si="30"/>
        <v>#REF!</v>
      </c>
      <c r="H171" s="27" t="e">
        <f t="shared" si="33"/>
        <v>#REF!</v>
      </c>
      <c r="I171" s="32"/>
      <c r="J171" s="29" t="e">
        <f t="shared" si="31"/>
        <v>#REF!</v>
      </c>
      <c r="K171">
        <f>IF(B171=$G$2,SUM($J$19:J171),0)</f>
        <v>0</v>
      </c>
      <c r="L171">
        <f>IF(B171=$G$2,SUM($J$19:J170),0)</f>
        <v>0</v>
      </c>
    </row>
    <row r="172" spans="1:12" outlineLevel="1">
      <c r="A172" s="24" t="e">
        <f>#REF!</f>
        <v>#REF!</v>
      </c>
      <c r="B172" s="10">
        <f t="shared" ref="B172:B198" si="34">B171+1</f>
        <v>153</v>
      </c>
      <c r="C172" s="26" t="e">
        <f t="shared" si="27"/>
        <v>#REF!</v>
      </c>
      <c r="D172" s="26" t="e">
        <f t="shared" si="28"/>
        <v>#REF!</v>
      </c>
      <c r="E172" s="27" t="e">
        <f t="shared" si="32"/>
        <v>#REF!</v>
      </c>
      <c r="F172" s="26" t="e">
        <f t="shared" si="29"/>
        <v>#REF!</v>
      </c>
      <c r="G172" s="26" t="e">
        <f t="shared" si="30"/>
        <v>#REF!</v>
      </c>
      <c r="H172" s="27" t="e">
        <f t="shared" si="33"/>
        <v>#REF!</v>
      </c>
      <c r="I172" s="32"/>
      <c r="J172" s="29" t="e">
        <f t="shared" si="31"/>
        <v>#REF!</v>
      </c>
      <c r="K172">
        <f>IF(B172=$G$2,SUM($J$19:J172),0)</f>
        <v>0</v>
      </c>
      <c r="L172">
        <f>IF(B172=$G$2,SUM($J$19:J171),0)</f>
        <v>0</v>
      </c>
    </row>
    <row r="173" spans="1:12" outlineLevel="1">
      <c r="A173" s="24" t="e">
        <f>#REF!</f>
        <v>#REF!</v>
      </c>
      <c r="B173" s="10">
        <f t="shared" si="34"/>
        <v>154</v>
      </c>
      <c r="C173" s="26" t="e">
        <f t="shared" si="27"/>
        <v>#REF!</v>
      </c>
      <c r="D173" s="26" t="e">
        <f t="shared" si="28"/>
        <v>#REF!</v>
      </c>
      <c r="E173" s="27" t="e">
        <f t="shared" si="32"/>
        <v>#REF!</v>
      </c>
      <c r="F173" s="26" t="e">
        <f t="shared" si="29"/>
        <v>#REF!</v>
      </c>
      <c r="G173" s="26" t="e">
        <f t="shared" si="30"/>
        <v>#REF!</v>
      </c>
      <c r="H173" s="27" t="e">
        <f t="shared" si="33"/>
        <v>#REF!</v>
      </c>
      <c r="I173" s="32"/>
      <c r="J173" s="29" t="e">
        <f t="shared" si="31"/>
        <v>#REF!</v>
      </c>
      <c r="K173">
        <f>IF(B173=$G$2,SUM($J$19:J173),0)</f>
        <v>0</v>
      </c>
      <c r="L173">
        <f>IF(B173=$G$2,SUM($J$19:J172),0)</f>
        <v>0</v>
      </c>
    </row>
    <row r="174" spans="1:12" outlineLevel="1">
      <c r="A174" s="24" t="e">
        <f>#REF!</f>
        <v>#REF!</v>
      </c>
      <c r="B174" s="10">
        <f t="shared" si="34"/>
        <v>155</v>
      </c>
      <c r="C174" s="26" t="e">
        <f t="shared" si="27"/>
        <v>#REF!</v>
      </c>
      <c r="D174" s="26" t="e">
        <f t="shared" si="28"/>
        <v>#REF!</v>
      </c>
      <c r="E174" s="27" t="e">
        <f t="shared" si="32"/>
        <v>#REF!</v>
      </c>
      <c r="F174" s="26" t="e">
        <f t="shared" si="29"/>
        <v>#REF!</v>
      </c>
      <c r="G174" s="26" t="e">
        <f t="shared" si="30"/>
        <v>#REF!</v>
      </c>
      <c r="H174" s="27" t="e">
        <f t="shared" si="33"/>
        <v>#REF!</v>
      </c>
      <c r="I174" s="32"/>
      <c r="J174" s="29" t="e">
        <f t="shared" si="31"/>
        <v>#REF!</v>
      </c>
      <c r="K174">
        <f>IF(B174=$G$2,SUM($J$19:J174),0)</f>
        <v>0</v>
      </c>
      <c r="L174">
        <f>IF(B174=$G$2,SUM($J$19:J173),0)</f>
        <v>0</v>
      </c>
    </row>
    <row r="175" spans="1:12" outlineLevel="1">
      <c r="A175" s="24" t="e">
        <f>#REF!</f>
        <v>#REF!</v>
      </c>
      <c r="B175" s="10">
        <f t="shared" si="34"/>
        <v>156</v>
      </c>
      <c r="C175" s="26" t="e">
        <f t="shared" si="27"/>
        <v>#REF!</v>
      </c>
      <c r="D175" s="26" t="e">
        <f t="shared" si="28"/>
        <v>#REF!</v>
      </c>
      <c r="E175" s="27" t="e">
        <f t="shared" si="32"/>
        <v>#REF!</v>
      </c>
      <c r="F175" s="26" t="e">
        <f t="shared" si="29"/>
        <v>#REF!</v>
      </c>
      <c r="G175" s="26" t="e">
        <f t="shared" si="30"/>
        <v>#REF!</v>
      </c>
      <c r="H175" s="27" t="e">
        <f t="shared" si="33"/>
        <v>#REF!</v>
      </c>
      <c r="I175" s="32"/>
      <c r="J175" s="29" t="e">
        <f t="shared" si="31"/>
        <v>#REF!</v>
      </c>
      <c r="K175">
        <f>IF(B175=$G$2,SUM($J$19:J175),0)</f>
        <v>0</v>
      </c>
      <c r="L175">
        <f>IF(B175=$G$2,SUM($J$19:J174),0)</f>
        <v>0</v>
      </c>
    </row>
    <row r="176" spans="1:12" outlineLevel="1">
      <c r="A176" s="24" t="e">
        <f>#REF!</f>
        <v>#REF!</v>
      </c>
      <c r="B176" s="10">
        <f t="shared" si="34"/>
        <v>157</v>
      </c>
      <c r="C176" s="26" t="e">
        <f t="shared" si="27"/>
        <v>#REF!</v>
      </c>
      <c r="D176" s="26" t="e">
        <f t="shared" si="28"/>
        <v>#REF!</v>
      </c>
      <c r="E176" s="27" t="e">
        <f t="shared" si="32"/>
        <v>#REF!</v>
      </c>
      <c r="F176" s="26" t="e">
        <f t="shared" si="29"/>
        <v>#REF!</v>
      </c>
      <c r="G176" s="26" t="e">
        <f t="shared" si="30"/>
        <v>#REF!</v>
      </c>
      <c r="H176" s="27" t="e">
        <f t="shared" si="33"/>
        <v>#REF!</v>
      </c>
      <c r="I176" s="32"/>
      <c r="J176" s="29" t="e">
        <f t="shared" si="31"/>
        <v>#REF!</v>
      </c>
      <c r="K176">
        <f>IF(B176=$G$2,SUM($J$19:J176),0)</f>
        <v>0</v>
      </c>
      <c r="L176">
        <f>IF(B176=$G$2,SUM($J$19:J175),0)</f>
        <v>0</v>
      </c>
    </row>
    <row r="177" spans="1:12" outlineLevel="1">
      <c r="A177" s="24" t="e">
        <f>#REF!</f>
        <v>#REF!</v>
      </c>
      <c r="B177" s="10">
        <f t="shared" si="34"/>
        <v>158</v>
      </c>
      <c r="C177" s="26" t="e">
        <f t="shared" si="27"/>
        <v>#REF!</v>
      </c>
      <c r="D177" s="26" t="e">
        <f t="shared" si="28"/>
        <v>#REF!</v>
      </c>
      <c r="E177" s="27" t="e">
        <f t="shared" si="32"/>
        <v>#REF!</v>
      </c>
      <c r="F177" s="26" t="e">
        <f t="shared" si="29"/>
        <v>#REF!</v>
      </c>
      <c r="G177" s="26" t="e">
        <f t="shared" si="30"/>
        <v>#REF!</v>
      </c>
      <c r="H177" s="27" t="e">
        <f t="shared" si="33"/>
        <v>#REF!</v>
      </c>
      <c r="I177" s="32"/>
      <c r="J177" s="29" t="e">
        <f t="shared" si="31"/>
        <v>#REF!</v>
      </c>
      <c r="K177">
        <f>IF(B177=$G$2,SUM($J$19:J177),0)</f>
        <v>0</v>
      </c>
      <c r="L177">
        <f>IF(B177=$G$2,SUM($J$19:J176),0)</f>
        <v>0</v>
      </c>
    </row>
    <row r="178" spans="1:12" outlineLevel="1">
      <c r="A178" s="24" t="e">
        <f>#REF!</f>
        <v>#REF!</v>
      </c>
      <c r="B178" s="10">
        <f t="shared" si="34"/>
        <v>159</v>
      </c>
      <c r="C178" s="26" t="e">
        <f t="shared" si="27"/>
        <v>#REF!</v>
      </c>
      <c r="D178" s="26" t="e">
        <f t="shared" si="28"/>
        <v>#REF!</v>
      </c>
      <c r="E178" s="27" t="e">
        <f t="shared" si="32"/>
        <v>#REF!</v>
      </c>
      <c r="F178" s="26" t="e">
        <f t="shared" si="29"/>
        <v>#REF!</v>
      </c>
      <c r="G178" s="26" t="e">
        <f t="shared" si="30"/>
        <v>#REF!</v>
      </c>
      <c r="H178" s="27" t="e">
        <f t="shared" si="33"/>
        <v>#REF!</v>
      </c>
      <c r="I178" s="32"/>
      <c r="J178" s="29" t="e">
        <f t="shared" si="31"/>
        <v>#REF!</v>
      </c>
      <c r="K178">
        <f>IF(B178=$G$2,SUM($J$19:J178),0)</f>
        <v>0</v>
      </c>
      <c r="L178">
        <f>IF(B178=$G$2,SUM($J$19:J177),0)</f>
        <v>0</v>
      </c>
    </row>
    <row r="179" spans="1:12" outlineLevel="1">
      <c r="A179" s="24" t="e">
        <f>#REF!</f>
        <v>#REF!</v>
      </c>
      <c r="B179" s="10">
        <f t="shared" si="34"/>
        <v>160</v>
      </c>
      <c r="C179" s="26" t="e">
        <f t="shared" ref="C179:C198" si="35">(IF($I$5=1,0,IF($B179&gt;=$C$5,$G$5,0))*IF($I$5=1,IF($B179&gt;($D$5+($B$19-$G$1)),0,IF(GCD(($D$5+($B$19-$G$1)-$B179),$H$5)=$H$5,1,0)),IF($B179&gt;$D$5,0,IF(GCD(($D$5-$B179),$H$5)=$H$5,1,0))))+(IF($I$6=1,0,IF($B179&gt;=$C$6,$G$6,0))*IF($I$6=1,IF($B179&gt;($D$6+($B$19-$G$1)),0,IF(GCD(($D$6+($B$19-$G$1)-$B179),$H$6)=$H$6,1,0)),IF($B179&gt;$D$6,0,IF(GCD(($D$6-$B179),$H$6)=$H$6,1,0))))+(IF($I$7=1,0,IF($B179&gt;=$C$7,$G$7,0))*IF($I$7=1,IF($B179&gt;($D$7+($B$19-$G$1)),0,IF(GCD(($D$7+($B$19-$G$1)-$B179),$H$7)=$H$7,1,0)),IF($B179&gt;$D$7,0,IF(GCD(($D$7-$B179),$H$7)=$H$7,1,0))))</f>
        <v>#REF!</v>
      </c>
      <c r="D179" s="26" t="e">
        <f t="shared" ref="D179:D198" si="36">(IF($I$8=1,0,IF($B179&gt;=$C$8,$G$8,0))*IF($I$8=1,IF($B179&gt;($D$8+($B$19-$G$1)),0,IF(GCD(($D$8+($B$19-$G$1)-$B179),$H$8)=$H$8,1,0)),IF($B179&gt;$D$8,0,IF(GCD(($D$8-B179),$H$8)=$H$8,1,0))))+(IF($I$9=1,0,IF($B179&gt;=$C$9,$G$9,0))*IF($I$9=1,IF($B179&gt;($D$9+($B$19-$G$1)),0,IF(GCD(($D$9+($B$19-$G$1)-$B179),$H$9)=$H$9,1,0)),IF($B179&gt;$D$9,0,IF(GCD(($D$9-$B179),$H$9)=$H$9,1,0))))+(IF($I$10=1,0,IF($B179&gt;=$C$10,$G$10,0))*IF($I$10=1,IF($B179&gt;($D$10+($B$19-$G$1)),0,IF(GCD(($D$10+($B$19-$G$1)-$B179),$H$10)=$H$10,1,0)),IF($B179&gt;$D$10,0,IF(GCD(($D$10-$B179),$H$10)=$H$10,1,0))))</f>
        <v>#REF!</v>
      </c>
      <c r="E179" s="27" t="e">
        <f t="shared" si="32"/>
        <v>#REF!</v>
      </c>
      <c r="F179" s="26" t="e">
        <f t="shared" ref="F179:F198" si="37">(IF($I$5=1,IF($B179&gt;=($C$5+($B$19-$G$1)),$G$5,0),0)*IF($I$5=1,IF($B179&gt;($D$5+($B$19-$G$1)),0,IF(GCD(($D$5+($B$19-$G$1)-$B179),$H$5)=$H$5,1,0)),IF($B179&gt;$D$5,0,IF(GCD(($D$5-$B179),$H$5)=$H$5,1,0))))+(IF($I$6=1,IF($B179&gt;=($C$6+($B$19-$G$1)),$G$6,0),0)*IF($I$6=1,IF($B179&gt;($D$6+($B$19-$G$1)),0,IF(GCD(($D$6+($B$19-$G$1)-$B179),$H$6)=$H$6,1,0)),IF($B179&gt;$D$6,0,IF(GCD(($D$6-$B179),$H$6)=$H$6,1,0))))+(IF($I$7=1,IF($B179&gt;=($C$7+($B$19-$G$1)),$G$7,0),0)*IF($I$7=1,IF($B179&gt;($D$7+($B$19-$G$1)),0,IF(GCD(($D$7+($B$19-$G$1)-$B179),$H$7)=$H$7,1,0)),IF($B179&gt;$D$7,0,IF(GCD(($D$7-$B179),$H$7)=$H$7,1,0))))</f>
        <v>#REF!</v>
      </c>
      <c r="G179" s="26" t="e">
        <f t="shared" ref="G179:G198" si="38">(IF($I$8=1,IF($B179&gt;=($C$8+($B$19-$G$1)),$G$8,0),0)*IF($I$8=1,IF($B179&gt;($D$8+($B$19-$G$1)),0,IF(GCD(($D$8+($B$19-$G$1)-$B179),$H$8)=$H$8,1,0)),IF($B179&gt;$D$8,0,IF(GCD(($D$8-$B179),$H$8)=$H$8,1,0))))+(IF($I$9=1,IF($B179&gt;=($C$9+($B$19-$G$1)),$G$9,0),0)*IF($I$9=1,IF($B179&gt;($D$9+($B$19-$G$1)),0,IF(GCD(($D$9+($B$19-$G$1)-$B179),$H$9)=$H$9,1,0)),IF($B179&gt;$D$9,0,IF(GCD(($D$9-$B179),$H$9)=$H$9,1,0))))+(IF($I$10=1,IF($B179&gt;=($C$10+($B$19-$G$1)),$G$10,0),0)*IF($I$10=1,IF($B179&gt;($D$10+($B$19-$G$1)),0,IF(GCD(($D$10+($B$19-$G$1)-$B179),$H$10)=$H$10,1,0)),IF($B179&gt;$D$10,0,IF(GCD(($D$10-$B179),$H$10)=$H$10,1,0))))</f>
        <v>#REF!</v>
      </c>
      <c r="H179" s="27" t="e">
        <f t="shared" si="33"/>
        <v>#REF!</v>
      </c>
      <c r="I179" s="32"/>
      <c r="J179" s="29" t="e">
        <f t="shared" si="31"/>
        <v>#REF!</v>
      </c>
      <c r="K179">
        <f>IF(B179=$G$2,SUM($J$19:J179),0)</f>
        <v>0</v>
      </c>
      <c r="L179">
        <f>IF(B179=$G$2,SUM($J$19:J178),0)</f>
        <v>0</v>
      </c>
    </row>
    <row r="180" spans="1:12" outlineLevel="1">
      <c r="A180" s="24" t="e">
        <f>#REF!</f>
        <v>#REF!</v>
      </c>
      <c r="B180" s="10">
        <f t="shared" si="34"/>
        <v>161</v>
      </c>
      <c r="C180" s="26" t="e">
        <f t="shared" si="35"/>
        <v>#REF!</v>
      </c>
      <c r="D180" s="26" t="e">
        <f t="shared" si="36"/>
        <v>#REF!</v>
      </c>
      <c r="E180" s="27" t="e">
        <f t="shared" si="32"/>
        <v>#REF!</v>
      </c>
      <c r="F180" s="26" t="e">
        <f t="shared" si="37"/>
        <v>#REF!</v>
      </c>
      <c r="G180" s="26" t="e">
        <f t="shared" si="38"/>
        <v>#REF!</v>
      </c>
      <c r="H180" s="27" t="e">
        <f t="shared" si="33"/>
        <v>#REF!</v>
      </c>
      <c r="I180" s="32"/>
      <c r="J180" s="29" t="e">
        <f t="shared" si="31"/>
        <v>#REF!</v>
      </c>
      <c r="K180">
        <f>IF(B180=$G$2,SUM($J$19:J180),0)</f>
        <v>0</v>
      </c>
      <c r="L180">
        <f>IF(B180=$G$2,SUM($J$19:J179),0)</f>
        <v>0</v>
      </c>
    </row>
    <row r="181" spans="1:12" outlineLevel="1">
      <c r="A181" s="24" t="e">
        <f>#REF!</f>
        <v>#REF!</v>
      </c>
      <c r="B181" s="10">
        <f t="shared" si="34"/>
        <v>162</v>
      </c>
      <c r="C181" s="26" t="e">
        <f t="shared" si="35"/>
        <v>#REF!</v>
      </c>
      <c r="D181" s="26" t="e">
        <f t="shared" si="36"/>
        <v>#REF!</v>
      </c>
      <c r="E181" s="27" t="e">
        <f t="shared" si="32"/>
        <v>#REF!</v>
      </c>
      <c r="F181" s="26" t="e">
        <f t="shared" si="37"/>
        <v>#REF!</v>
      </c>
      <c r="G181" s="26" t="e">
        <f t="shared" si="38"/>
        <v>#REF!</v>
      </c>
      <c r="H181" s="27" t="e">
        <f t="shared" si="33"/>
        <v>#REF!</v>
      </c>
      <c r="I181" s="32"/>
      <c r="J181" s="29" t="e">
        <f t="shared" si="31"/>
        <v>#REF!</v>
      </c>
      <c r="K181">
        <f>IF(B181=$G$2,SUM($J$19:J181),0)</f>
        <v>0</v>
      </c>
      <c r="L181">
        <f>IF(B181=$G$2,SUM($J$19:J180),0)</f>
        <v>0</v>
      </c>
    </row>
    <row r="182" spans="1:12" outlineLevel="1">
      <c r="A182" s="24" t="e">
        <f>#REF!</f>
        <v>#REF!</v>
      </c>
      <c r="B182" s="10">
        <f t="shared" si="34"/>
        <v>163</v>
      </c>
      <c r="C182" s="26" t="e">
        <f t="shared" si="35"/>
        <v>#REF!</v>
      </c>
      <c r="D182" s="26" t="e">
        <f t="shared" si="36"/>
        <v>#REF!</v>
      </c>
      <c r="E182" s="27" t="e">
        <f t="shared" si="32"/>
        <v>#REF!</v>
      </c>
      <c r="F182" s="26" t="e">
        <f t="shared" si="37"/>
        <v>#REF!</v>
      </c>
      <c r="G182" s="26" t="e">
        <f t="shared" si="38"/>
        <v>#REF!</v>
      </c>
      <c r="H182" s="27" t="e">
        <f t="shared" si="33"/>
        <v>#REF!</v>
      </c>
      <c r="I182" s="32"/>
      <c r="J182" s="29" t="e">
        <f t="shared" si="31"/>
        <v>#REF!</v>
      </c>
      <c r="K182">
        <f>IF(B182=$G$2,SUM($J$19:J182),0)</f>
        <v>0</v>
      </c>
      <c r="L182">
        <f>IF(B182=$G$2,SUM($J$19:J181),0)</f>
        <v>0</v>
      </c>
    </row>
    <row r="183" spans="1:12" outlineLevel="1">
      <c r="A183" s="24" t="e">
        <f>#REF!</f>
        <v>#REF!</v>
      </c>
      <c r="B183" s="10">
        <f t="shared" si="34"/>
        <v>164</v>
      </c>
      <c r="C183" s="26" t="e">
        <f t="shared" si="35"/>
        <v>#REF!</v>
      </c>
      <c r="D183" s="26" t="e">
        <f t="shared" si="36"/>
        <v>#REF!</v>
      </c>
      <c r="E183" s="27" t="e">
        <f t="shared" si="32"/>
        <v>#REF!</v>
      </c>
      <c r="F183" s="26" t="e">
        <f t="shared" si="37"/>
        <v>#REF!</v>
      </c>
      <c r="G183" s="26" t="e">
        <f t="shared" si="38"/>
        <v>#REF!</v>
      </c>
      <c r="H183" s="27" t="e">
        <f t="shared" si="33"/>
        <v>#REF!</v>
      </c>
      <c r="I183" s="32"/>
      <c r="J183" s="29" t="e">
        <f t="shared" si="31"/>
        <v>#REF!</v>
      </c>
      <c r="K183">
        <f>IF(B183=$G$2,SUM($J$19:J183),0)</f>
        <v>0</v>
      </c>
      <c r="L183">
        <f>IF(B183=$G$2,SUM($J$19:J182),0)</f>
        <v>0</v>
      </c>
    </row>
    <row r="184" spans="1:12" outlineLevel="1">
      <c r="A184" s="24" t="e">
        <f>#REF!</f>
        <v>#REF!</v>
      </c>
      <c r="B184" s="10">
        <f t="shared" si="34"/>
        <v>165</v>
      </c>
      <c r="C184" s="26" t="e">
        <f t="shared" si="35"/>
        <v>#REF!</v>
      </c>
      <c r="D184" s="26" t="e">
        <f t="shared" si="36"/>
        <v>#REF!</v>
      </c>
      <c r="E184" s="27" t="e">
        <f t="shared" si="32"/>
        <v>#REF!</v>
      </c>
      <c r="F184" s="26" t="e">
        <f t="shared" si="37"/>
        <v>#REF!</v>
      </c>
      <c r="G184" s="26" t="e">
        <f t="shared" si="38"/>
        <v>#REF!</v>
      </c>
      <c r="H184" s="27" t="e">
        <f t="shared" si="33"/>
        <v>#REF!</v>
      </c>
      <c r="I184" s="32"/>
      <c r="J184" s="29" t="e">
        <f t="shared" si="31"/>
        <v>#REF!</v>
      </c>
      <c r="K184">
        <f>IF(B184=$G$2,SUM($J$19:J184),0)</f>
        <v>0</v>
      </c>
      <c r="L184">
        <f>IF(B184=$G$2,SUM($J$19:J183),0)</f>
        <v>0</v>
      </c>
    </row>
    <row r="185" spans="1:12" outlineLevel="1">
      <c r="A185" s="24" t="e">
        <f>#REF!</f>
        <v>#REF!</v>
      </c>
      <c r="B185" s="10">
        <f t="shared" si="34"/>
        <v>166</v>
      </c>
      <c r="C185" s="26" t="e">
        <f t="shared" si="35"/>
        <v>#REF!</v>
      </c>
      <c r="D185" s="26" t="e">
        <f t="shared" si="36"/>
        <v>#REF!</v>
      </c>
      <c r="E185" s="27" t="e">
        <f t="shared" si="32"/>
        <v>#REF!</v>
      </c>
      <c r="F185" s="26" t="e">
        <f t="shared" si="37"/>
        <v>#REF!</v>
      </c>
      <c r="G185" s="26" t="e">
        <f t="shared" si="38"/>
        <v>#REF!</v>
      </c>
      <c r="H185" s="27" t="e">
        <f t="shared" si="33"/>
        <v>#REF!</v>
      </c>
      <c r="I185" s="32"/>
      <c r="J185" s="29" t="e">
        <f t="shared" si="31"/>
        <v>#REF!</v>
      </c>
      <c r="K185">
        <f>IF(B185=$G$2,SUM($J$19:J185),0)</f>
        <v>0</v>
      </c>
      <c r="L185">
        <f>IF(B185=$G$2,SUM($J$19:J184),0)</f>
        <v>0</v>
      </c>
    </row>
    <row r="186" spans="1:12" outlineLevel="1">
      <c r="A186" s="24" t="e">
        <f>#REF!</f>
        <v>#REF!</v>
      </c>
      <c r="B186" s="10">
        <f t="shared" si="34"/>
        <v>167</v>
      </c>
      <c r="C186" s="26" t="e">
        <f t="shared" si="35"/>
        <v>#REF!</v>
      </c>
      <c r="D186" s="26" t="e">
        <f t="shared" si="36"/>
        <v>#REF!</v>
      </c>
      <c r="E186" s="27" t="e">
        <f t="shared" si="32"/>
        <v>#REF!</v>
      </c>
      <c r="F186" s="26" t="e">
        <f t="shared" si="37"/>
        <v>#REF!</v>
      </c>
      <c r="G186" s="26" t="e">
        <f t="shared" si="38"/>
        <v>#REF!</v>
      </c>
      <c r="H186" s="27" t="e">
        <f t="shared" si="33"/>
        <v>#REF!</v>
      </c>
      <c r="I186" s="32"/>
      <c r="J186" s="29" t="e">
        <f t="shared" si="31"/>
        <v>#REF!</v>
      </c>
      <c r="K186">
        <f>IF(B186=$G$2,SUM($J$19:J186),0)</f>
        <v>0</v>
      </c>
      <c r="L186">
        <f>IF(B186=$G$2,SUM($J$19:J185),0)</f>
        <v>0</v>
      </c>
    </row>
    <row r="187" spans="1:12" outlineLevel="1">
      <c r="A187" s="24" t="e">
        <f>#REF!</f>
        <v>#REF!</v>
      </c>
      <c r="B187" s="10">
        <f t="shared" si="34"/>
        <v>168</v>
      </c>
      <c r="C187" s="26" t="e">
        <f t="shared" si="35"/>
        <v>#REF!</v>
      </c>
      <c r="D187" s="26" t="e">
        <f t="shared" si="36"/>
        <v>#REF!</v>
      </c>
      <c r="E187" s="27" t="e">
        <f t="shared" si="32"/>
        <v>#REF!</v>
      </c>
      <c r="F187" s="26" t="e">
        <f t="shared" si="37"/>
        <v>#REF!</v>
      </c>
      <c r="G187" s="26" t="e">
        <f t="shared" si="38"/>
        <v>#REF!</v>
      </c>
      <c r="H187" s="27" t="e">
        <f t="shared" si="33"/>
        <v>#REF!</v>
      </c>
      <c r="I187" s="32"/>
      <c r="J187" s="29" t="e">
        <f t="shared" si="31"/>
        <v>#REF!</v>
      </c>
      <c r="K187">
        <f>IF(B187=$G$2,SUM($J$19:J187),0)</f>
        <v>0</v>
      </c>
      <c r="L187">
        <f>IF(B187=$G$2,SUM($J$19:J186),0)</f>
        <v>0</v>
      </c>
    </row>
    <row r="188" spans="1:12" outlineLevel="1">
      <c r="A188" s="24" t="e">
        <f>#REF!</f>
        <v>#REF!</v>
      </c>
      <c r="B188" s="10">
        <f t="shared" si="34"/>
        <v>169</v>
      </c>
      <c r="C188" s="26" t="e">
        <f t="shared" si="35"/>
        <v>#REF!</v>
      </c>
      <c r="D188" s="26" t="e">
        <f t="shared" si="36"/>
        <v>#REF!</v>
      </c>
      <c r="E188" s="27" t="e">
        <f t="shared" si="32"/>
        <v>#REF!</v>
      </c>
      <c r="F188" s="26" t="e">
        <f t="shared" si="37"/>
        <v>#REF!</v>
      </c>
      <c r="G188" s="26" t="e">
        <f t="shared" si="38"/>
        <v>#REF!</v>
      </c>
      <c r="H188" s="27" t="e">
        <f t="shared" si="33"/>
        <v>#REF!</v>
      </c>
      <c r="I188" s="32"/>
      <c r="J188" s="29" t="e">
        <f t="shared" si="31"/>
        <v>#REF!</v>
      </c>
      <c r="K188">
        <f>IF(B188=$G$2,SUM($J$19:J188),0)</f>
        <v>0</v>
      </c>
      <c r="L188">
        <f>IF(B188=$G$2,SUM($J$19:J187),0)</f>
        <v>0</v>
      </c>
    </row>
    <row r="189" spans="1:12" outlineLevel="1">
      <c r="A189" s="24" t="e">
        <f>#REF!</f>
        <v>#REF!</v>
      </c>
      <c r="B189" s="10">
        <f t="shared" si="34"/>
        <v>170</v>
      </c>
      <c r="C189" s="26" t="e">
        <f t="shared" si="35"/>
        <v>#REF!</v>
      </c>
      <c r="D189" s="26" t="e">
        <f t="shared" si="36"/>
        <v>#REF!</v>
      </c>
      <c r="E189" s="27" t="e">
        <f t="shared" si="32"/>
        <v>#REF!</v>
      </c>
      <c r="F189" s="26" t="e">
        <f t="shared" si="37"/>
        <v>#REF!</v>
      </c>
      <c r="G189" s="26" t="e">
        <f t="shared" si="38"/>
        <v>#REF!</v>
      </c>
      <c r="H189" s="27" t="e">
        <f t="shared" si="33"/>
        <v>#REF!</v>
      </c>
      <c r="I189" s="32"/>
      <c r="J189" s="29" t="e">
        <f t="shared" si="31"/>
        <v>#REF!</v>
      </c>
      <c r="K189">
        <f>IF(B189=$G$2,SUM($J$19:J189),0)</f>
        <v>0</v>
      </c>
      <c r="L189">
        <f>IF(B189=$G$2,SUM($J$19:J188),0)</f>
        <v>0</v>
      </c>
    </row>
    <row r="190" spans="1:12" outlineLevel="1">
      <c r="A190" s="24" t="e">
        <f>#REF!</f>
        <v>#REF!</v>
      </c>
      <c r="B190" s="10">
        <f t="shared" si="34"/>
        <v>171</v>
      </c>
      <c r="C190" s="26" t="e">
        <f t="shared" si="35"/>
        <v>#REF!</v>
      </c>
      <c r="D190" s="26" t="e">
        <f t="shared" si="36"/>
        <v>#REF!</v>
      </c>
      <c r="E190" s="27" t="e">
        <f t="shared" si="32"/>
        <v>#REF!</v>
      </c>
      <c r="F190" s="26" t="e">
        <f t="shared" si="37"/>
        <v>#REF!</v>
      </c>
      <c r="G190" s="26" t="e">
        <f t="shared" si="38"/>
        <v>#REF!</v>
      </c>
      <c r="H190" s="27" t="e">
        <f t="shared" si="33"/>
        <v>#REF!</v>
      </c>
      <c r="I190" s="32"/>
      <c r="J190" s="29" t="e">
        <f t="shared" si="31"/>
        <v>#REF!</v>
      </c>
      <c r="K190">
        <f>IF(B190=$G$2,SUM($J$19:J190),0)</f>
        <v>0</v>
      </c>
      <c r="L190">
        <f>IF(B190=$G$2,SUM($J$19:J189),0)</f>
        <v>0</v>
      </c>
    </row>
    <row r="191" spans="1:12" outlineLevel="1">
      <c r="A191" s="24" t="e">
        <f>#REF!</f>
        <v>#REF!</v>
      </c>
      <c r="B191" s="10">
        <f t="shared" si="34"/>
        <v>172</v>
      </c>
      <c r="C191" s="26" t="e">
        <f t="shared" si="35"/>
        <v>#REF!</v>
      </c>
      <c r="D191" s="26" t="e">
        <f t="shared" si="36"/>
        <v>#REF!</v>
      </c>
      <c r="E191" s="27" t="e">
        <f t="shared" si="32"/>
        <v>#REF!</v>
      </c>
      <c r="F191" s="26" t="e">
        <f t="shared" si="37"/>
        <v>#REF!</v>
      </c>
      <c r="G191" s="26" t="e">
        <f t="shared" si="38"/>
        <v>#REF!</v>
      </c>
      <c r="H191" s="27" t="e">
        <f t="shared" si="33"/>
        <v>#REF!</v>
      </c>
      <c r="I191" s="32"/>
      <c r="J191" s="29" t="e">
        <f t="shared" si="31"/>
        <v>#REF!</v>
      </c>
      <c r="K191">
        <f>IF(B191=$G$2,SUM($J$19:J191),0)</f>
        <v>0</v>
      </c>
      <c r="L191">
        <f>IF(B191=$G$2,SUM($J$19:J190),0)</f>
        <v>0</v>
      </c>
    </row>
    <row r="192" spans="1:12" outlineLevel="1">
      <c r="A192" s="24" t="e">
        <f>#REF!</f>
        <v>#REF!</v>
      </c>
      <c r="B192" s="10">
        <f t="shared" si="34"/>
        <v>173</v>
      </c>
      <c r="C192" s="26" t="e">
        <f t="shared" si="35"/>
        <v>#REF!</v>
      </c>
      <c r="D192" s="26" t="e">
        <f t="shared" si="36"/>
        <v>#REF!</v>
      </c>
      <c r="E192" s="27" t="e">
        <f t="shared" si="32"/>
        <v>#REF!</v>
      </c>
      <c r="F192" s="26" t="e">
        <f t="shared" si="37"/>
        <v>#REF!</v>
      </c>
      <c r="G192" s="26" t="e">
        <f t="shared" si="38"/>
        <v>#REF!</v>
      </c>
      <c r="H192" s="27" t="e">
        <f t="shared" si="33"/>
        <v>#REF!</v>
      </c>
      <c r="I192" s="32"/>
      <c r="J192" s="29" t="e">
        <f t="shared" si="31"/>
        <v>#REF!</v>
      </c>
      <c r="K192">
        <f>IF(B192=$G$2,SUM($J$19:J192),0)</f>
        <v>0</v>
      </c>
      <c r="L192">
        <f>IF(B192=$G$2,SUM($J$19:J191),0)</f>
        <v>0</v>
      </c>
    </row>
    <row r="193" spans="1:12" outlineLevel="1">
      <c r="A193" s="24" t="e">
        <f>#REF!</f>
        <v>#REF!</v>
      </c>
      <c r="B193" s="10">
        <f t="shared" si="34"/>
        <v>174</v>
      </c>
      <c r="C193" s="26" t="e">
        <f t="shared" si="35"/>
        <v>#REF!</v>
      </c>
      <c r="D193" s="26" t="e">
        <f t="shared" si="36"/>
        <v>#REF!</v>
      </c>
      <c r="E193" s="27" t="e">
        <f t="shared" si="32"/>
        <v>#REF!</v>
      </c>
      <c r="F193" s="26" t="e">
        <f t="shared" si="37"/>
        <v>#REF!</v>
      </c>
      <c r="G193" s="26" t="e">
        <f t="shared" si="38"/>
        <v>#REF!</v>
      </c>
      <c r="H193" s="27" t="e">
        <f t="shared" si="33"/>
        <v>#REF!</v>
      </c>
      <c r="I193" s="32"/>
      <c r="J193" s="29" t="e">
        <f t="shared" si="31"/>
        <v>#REF!</v>
      </c>
      <c r="K193">
        <f>IF(B193=$G$2,SUM($J$19:J193),0)</f>
        <v>0</v>
      </c>
      <c r="L193">
        <f>IF(B193=$G$2,SUM($J$19:J192),0)</f>
        <v>0</v>
      </c>
    </row>
    <row r="194" spans="1:12" outlineLevel="1">
      <c r="A194" s="24" t="e">
        <f>#REF!</f>
        <v>#REF!</v>
      </c>
      <c r="B194" s="10">
        <f t="shared" si="34"/>
        <v>175</v>
      </c>
      <c r="C194" s="26" t="e">
        <f t="shared" si="35"/>
        <v>#REF!</v>
      </c>
      <c r="D194" s="26" t="e">
        <f t="shared" si="36"/>
        <v>#REF!</v>
      </c>
      <c r="E194" s="27" t="e">
        <f t="shared" si="32"/>
        <v>#REF!</v>
      </c>
      <c r="F194" s="26" t="e">
        <f t="shared" si="37"/>
        <v>#REF!</v>
      </c>
      <c r="G194" s="26" t="e">
        <f t="shared" si="38"/>
        <v>#REF!</v>
      </c>
      <c r="H194" s="27" t="e">
        <f t="shared" si="33"/>
        <v>#REF!</v>
      </c>
      <c r="I194" s="32"/>
      <c r="J194" s="29" t="e">
        <f t="shared" si="31"/>
        <v>#REF!</v>
      </c>
      <c r="K194">
        <f>IF(B194=$G$2,SUM($J$19:J194),0)</f>
        <v>0</v>
      </c>
      <c r="L194">
        <f>IF(B194=$G$2,SUM($J$19:J193),0)</f>
        <v>0</v>
      </c>
    </row>
    <row r="195" spans="1:12" outlineLevel="1">
      <c r="A195" s="24" t="e">
        <f>#REF!</f>
        <v>#REF!</v>
      </c>
      <c r="B195" s="10">
        <f t="shared" si="34"/>
        <v>176</v>
      </c>
      <c r="C195" s="26" t="e">
        <f t="shared" si="35"/>
        <v>#REF!</v>
      </c>
      <c r="D195" s="26" t="e">
        <f t="shared" si="36"/>
        <v>#REF!</v>
      </c>
      <c r="E195" s="27" t="e">
        <f t="shared" si="32"/>
        <v>#REF!</v>
      </c>
      <c r="F195" s="26" t="e">
        <f t="shared" si="37"/>
        <v>#REF!</v>
      </c>
      <c r="G195" s="26" t="e">
        <f t="shared" si="38"/>
        <v>#REF!</v>
      </c>
      <c r="H195" s="27" t="e">
        <f t="shared" si="33"/>
        <v>#REF!</v>
      </c>
      <c r="I195" s="32"/>
      <c r="J195" s="29" t="e">
        <f t="shared" si="31"/>
        <v>#REF!</v>
      </c>
      <c r="K195">
        <f>IF(B195=$G$2,SUM($J$19:J195),0)</f>
        <v>0</v>
      </c>
      <c r="L195">
        <f>IF(B195=$G$2,SUM($J$19:J194),0)</f>
        <v>0</v>
      </c>
    </row>
    <row r="196" spans="1:12" outlineLevel="1">
      <c r="A196" s="24" t="e">
        <f>#REF!</f>
        <v>#REF!</v>
      </c>
      <c r="B196" s="10">
        <f t="shared" si="34"/>
        <v>177</v>
      </c>
      <c r="C196" s="26" t="e">
        <f t="shared" si="35"/>
        <v>#REF!</v>
      </c>
      <c r="D196" s="26" t="e">
        <f t="shared" si="36"/>
        <v>#REF!</v>
      </c>
      <c r="E196" s="27" t="e">
        <f t="shared" si="32"/>
        <v>#REF!</v>
      </c>
      <c r="F196" s="26" t="e">
        <f t="shared" si="37"/>
        <v>#REF!</v>
      </c>
      <c r="G196" s="26" t="e">
        <f t="shared" si="38"/>
        <v>#REF!</v>
      </c>
      <c r="H196" s="27" t="e">
        <f t="shared" si="33"/>
        <v>#REF!</v>
      </c>
      <c r="I196" s="32"/>
      <c r="J196" s="29" t="e">
        <f t="shared" si="31"/>
        <v>#REF!</v>
      </c>
      <c r="K196">
        <f>IF(B196=$G$2,SUM($J$19:J196),0)</f>
        <v>0</v>
      </c>
      <c r="L196">
        <f>IF(B196=$G$2,SUM($J$19:J195),0)</f>
        <v>0</v>
      </c>
    </row>
    <row r="197" spans="1:12" outlineLevel="1">
      <c r="A197" s="24" t="e">
        <f>#REF!</f>
        <v>#REF!</v>
      </c>
      <c r="B197" s="10">
        <f t="shared" si="34"/>
        <v>178</v>
      </c>
      <c r="C197" s="26" t="e">
        <f t="shared" si="35"/>
        <v>#REF!</v>
      </c>
      <c r="D197" s="26" t="e">
        <f t="shared" si="36"/>
        <v>#REF!</v>
      </c>
      <c r="E197" s="27" t="e">
        <f t="shared" si="32"/>
        <v>#REF!</v>
      </c>
      <c r="F197" s="26" t="e">
        <f t="shared" si="37"/>
        <v>#REF!</v>
      </c>
      <c r="G197" s="26" t="e">
        <f t="shared" si="38"/>
        <v>#REF!</v>
      </c>
      <c r="H197" s="27" t="e">
        <f t="shared" si="33"/>
        <v>#REF!</v>
      </c>
      <c r="I197" s="32"/>
      <c r="J197" s="29" t="e">
        <f t="shared" si="31"/>
        <v>#REF!</v>
      </c>
      <c r="K197">
        <f>IF(B197=$G$2,SUM($J$19:J197),0)</f>
        <v>0</v>
      </c>
      <c r="L197">
        <f>IF(B197=$G$2,SUM($J$19:J196),0)</f>
        <v>0</v>
      </c>
    </row>
    <row r="198" spans="1:12" outlineLevel="1">
      <c r="A198" s="24" t="e">
        <f>#REF!</f>
        <v>#REF!</v>
      </c>
      <c r="B198" s="10">
        <f t="shared" si="34"/>
        <v>179</v>
      </c>
      <c r="C198" s="26" t="e">
        <f t="shared" si="35"/>
        <v>#REF!</v>
      </c>
      <c r="D198" s="26" t="e">
        <f t="shared" si="36"/>
        <v>#REF!</v>
      </c>
      <c r="E198" s="27" t="e">
        <f t="shared" si="32"/>
        <v>#REF!</v>
      </c>
      <c r="F198" s="26" t="e">
        <f t="shared" si="37"/>
        <v>#REF!</v>
      </c>
      <c r="G198" s="26" t="e">
        <f t="shared" si="38"/>
        <v>#REF!</v>
      </c>
      <c r="H198" s="27" t="e">
        <f t="shared" si="33"/>
        <v>#REF!</v>
      </c>
      <c r="I198" s="32"/>
      <c r="J198" s="29" t="e">
        <f t="shared" si="31"/>
        <v>#REF!</v>
      </c>
      <c r="K198">
        <f>IF(B198=$G$2,SUM($J$19:J198),0)</f>
        <v>0</v>
      </c>
      <c r="L198">
        <f>IF(B198=$G$2,SUM($J$19:J197),0)</f>
        <v>0</v>
      </c>
    </row>
    <row r="199" spans="1:12">
      <c r="K199" t="e">
        <f>SUM(K19:K198)</f>
        <v>#REF!</v>
      </c>
      <c r="L199" t="e">
        <f>SUM(L19:L198)</f>
        <v>#REF!</v>
      </c>
    </row>
  </sheetData>
  <mergeCells count="8">
    <mergeCell ref="I11:J11"/>
    <mergeCell ref="H13:I13"/>
    <mergeCell ref="H14:I14"/>
    <mergeCell ref="H15:I15"/>
    <mergeCell ref="A18:B18"/>
    <mergeCell ref="C18:D18"/>
    <mergeCell ref="F18:G18"/>
    <mergeCell ref="I18:J18"/>
  </mergeCells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D199"/>
  <sheetViews>
    <sheetView topLeftCell="H1" workbookViewId="0">
      <selection activeCell="C23" sqref="B23:C24"/>
    </sheetView>
  </sheetViews>
  <sheetFormatPr defaultColWidth="8.85546875" defaultRowHeight="12.95" outlineLevelRow="1"/>
  <cols>
    <col min="2" max="2" width="9.140625"/>
    <col min="3" max="3" width="10.28515625" bestFit="1" customWidth="1"/>
    <col min="4" max="6" width="12.28515625" bestFit="1" customWidth="1"/>
    <col min="7" max="7" width="14.140625" customWidth="1"/>
    <col min="8" max="8" width="12.28515625" bestFit="1" customWidth="1"/>
    <col min="9" max="9" width="9.140625" style="6"/>
    <col min="10" max="10" width="15" customWidth="1"/>
    <col min="11" max="197" width="9.140625"/>
  </cols>
  <sheetData>
    <row r="1" spans="2:10">
      <c r="E1" s="6" t="s">
        <v>408</v>
      </c>
      <c r="F1" s="6"/>
      <c r="G1" s="7">
        <v>0</v>
      </c>
      <c r="I1"/>
    </row>
    <row r="2" spans="2:10">
      <c r="E2" s="6" t="s">
        <v>409</v>
      </c>
      <c r="F2" s="6"/>
      <c r="G2" s="7">
        <f>Piloto!F6</f>
        <v>5</v>
      </c>
      <c r="I2"/>
    </row>
    <row r="3" spans="2:10">
      <c r="C3" s="5" t="s">
        <v>410</v>
      </c>
      <c r="D3" s="5"/>
      <c r="F3" s="6"/>
      <c r="G3" s="6"/>
      <c r="I3"/>
    </row>
    <row r="4" spans="2:10">
      <c r="C4" s="5" t="s">
        <v>411</v>
      </c>
      <c r="D4" s="5" t="s">
        <v>412</v>
      </c>
      <c r="F4" s="5" t="s">
        <v>413</v>
      </c>
      <c r="G4" s="5" t="s">
        <v>414</v>
      </c>
      <c r="H4" s="5" t="s">
        <v>415</v>
      </c>
      <c r="I4" s="5" t="s">
        <v>416</v>
      </c>
      <c r="J4" s="5" t="s">
        <v>417</v>
      </c>
    </row>
    <row r="5" spans="2:10" ht="13.5" customHeight="1">
      <c r="C5" s="8" t="e">
        <f t="shared" ref="C5:C10" si="0">IF(I5=1,($G$1+J5),($G$2+J5))</f>
        <v>#REF!</v>
      </c>
      <c r="D5" s="9" t="e">
        <f t="shared" ref="D5:D10" si="1">C5+((F5-1)*H5)</f>
        <v>#REF!</v>
      </c>
      <c r="F5" s="10" t="e">
        <f>#REF!</f>
        <v>#REF!</v>
      </c>
      <c r="G5" s="11" t="e">
        <f>#REF!</f>
        <v>#REF!</v>
      </c>
      <c r="H5" s="10" t="e">
        <f>#REF!</f>
        <v>#REF!</v>
      </c>
      <c r="I5" s="10" t="e">
        <f>IF(#REF!="Pós Venda",1,2)</f>
        <v>#REF!</v>
      </c>
      <c r="J5" s="10" t="e">
        <f>#REF!</f>
        <v>#REF!</v>
      </c>
    </row>
    <row r="6" spans="2:10">
      <c r="C6" s="8" t="e">
        <f t="shared" si="0"/>
        <v>#REF!</v>
      </c>
      <c r="D6" s="9" t="e">
        <f t="shared" si="1"/>
        <v>#REF!</v>
      </c>
      <c r="F6" s="10" t="e">
        <f>#REF!</f>
        <v>#REF!</v>
      </c>
      <c r="G6" s="11" t="e">
        <f>#REF!</f>
        <v>#REF!</v>
      </c>
      <c r="H6" s="10" t="e">
        <f>#REF!</f>
        <v>#REF!</v>
      </c>
      <c r="I6" s="10" t="e">
        <f>IF(#REF!="Pós Venda",1,2)</f>
        <v>#REF!</v>
      </c>
      <c r="J6" s="10" t="e">
        <f>#REF!</f>
        <v>#REF!</v>
      </c>
    </row>
    <row r="7" spans="2:10">
      <c r="C7" s="8" t="e">
        <f t="shared" si="0"/>
        <v>#REF!</v>
      </c>
      <c r="D7" s="9" t="e">
        <f t="shared" si="1"/>
        <v>#REF!</v>
      </c>
      <c r="F7" s="10" t="e">
        <f>#REF!</f>
        <v>#REF!</v>
      </c>
      <c r="G7" s="11" t="e">
        <f>#REF!</f>
        <v>#REF!</v>
      </c>
      <c r="H7" s="10" t="e">
        <f>#REF!</f>
        <v>#REF!</v>
      </c>
      <c r="I7" s="10" t="e">
        <f>IF(#REF!="Pós Venda",1,2)</f>
        <v>#REF!</v>
      </c>
      <c r="J7" s="10" t="e">
        <f>#REF!</f>
        <v>#REF!</v>
      </c>
    </row>
    <row r="8" spans="2:10">
      <c r="C8" s="8" t="e">
        <f t="shared" si="0"/>
        <v>#REF!</v>
      </c>
      <c r="D8" s="9" t="e">
        <f t="shared" si="1"/>
        <v>#REF!</v>
      </c>
      <c r="F8" s="10" t="e">
        <f>#REF!</f>
        <v>#REF!</v>
      </c>
      <c r="G8" s="11" t="e">
        <f>#REF!</f>
        <v>#REF!</v>
      </c>
      <c r="H8" s="10" t="e">
        <f>#REF!</f>
        <v>#REF!</v>
      </c>
      <c r="I8" s="10" t="e">
        <f>IF(#REF!="Pós Venda",1,2)</f>
        <v>#REF!</v>
      </c>
      <c r="J8" s="10" t="e">
        <f>#REF!</f>
        <v>#REF!</v>
      </c>
    </row>
    <row r="9" spans="2:10">
      <c r="C9" s="8" t="e">
        <f t="shared" si="0"/>
        <v>#REF!</v>
      </c>
      <c r="D9" s="9" t="e">
        <f t="shared" si="1"/>
        <v>#REF!</v>
      </c>
      <c r="F9" s="10" t="e">
        <f>#REF!</f>
        <v>#REF!</v>
      </c>
      <c r="G9" s="11" t="e">
        <f>#REF!</f>
        <v>#REF!</v>
      </c>
      <c r="H9" s="10" t="e">
        <f>#REF!</f>
        <v>#REF!</v>
      </c>
      <c r="I9" s="10" t="e">
        <f>IF(#REF!="Pós Venda",1,2)</f>
        <v>#REF!</v>
      </c>
      <c r="J9" s="10" t="e">
        <f>#REF!</f>
        <v>#REF!</v>
      </c>
    </row>
    <row r="10" spans="2:10">
      <c r="C10" s="12" t="e">
        <f t="shared" si="0"/>
        <v>#REF!</v>
      </c>
      <c r="D10" s="13" t="e">
        <f t="shared" si="1"/>
        <v>#REF!</v>
      </c>
      <c r="F10" s="10" t="e">
        <f>#REF!</f>
        <v>#REF!</v>
      </c>
      <c r="G10" s="11" t="e">
        <f>#REF!</f>
        <v>#REF!</v>
      </c>
      <c r="H10" s="10" t="e">
        <f>#REF!</f>
        <v>#REF!</v>
      </c>
      <c r="I10" s="10" t="e">
        <f>IF(#REF!="Pós Venda",1,2)</f>
        <v>#REF!</v>
      </c>
      <c r="J10" s="10" t="e">
        <f>#REF!</f>
        <v>#REF!</v>
      </c>
    </row>
    <row r="11" spans="2:10">
      <c r="C11" s="6"/>
      <c r="D11" s="6"/>
      <c r="F11" s="6"/>
      <c r="G11" s="14"/>
      <c r="H11" s="10" t="s">
        <v>13</v>
      </c>
      <c r="I11" s="523" t="e">
        <f>F5*G5+F6*G6+F7*G7+F8*G8+F9*G9+F10*G10</f>
        <v>#REF!</v>
      </c>
      <c r="J11" s="536"/>
    </row>
    <row r="12" spans="2:10">
      <c r="C12" s="6"/>
      <c r="D12" s="6"/>
      <c r="F12" s="6"/>
      <c r="G12" s="14"/>
      <c r="H12" s="6"/>
      <c r="I12" s="15"/>
      <c r="J12" s="15"/>
    </row>
    <row r="13" spans="2:10">
      <c r="C13" s="6"/>
      <c r="D13" s="6"/>
      <c r="F13" s="6"/>
      <c r="G13" s="14"/>
      <c r="H13" s="509" t="s">
        <v>418</v>
      </c>
      <c r="I13" s="509"/>
      <c r="J13" s="10">
        <v>1</v>
      </c>
    </row>
    <row r="14" spans="2:10">
      <c r="C14" s="6"/>
      <c r="D14" s="6"/>
      <c r="F14" s="6"/>
      <c r="G14" s="14"/>
      <c r="H14" s="509" t="s">
        <v>419</v>
      </c>
      <c r="I14" s="509"/>
      <c r="J14" s="10">
        <v>1</v>
      </c>
    </row>
    <row r="15" spans="2:10">
      <c r="H15" s="509" t="s">
        <v>420</v>
      </c>
      <c r="I15" s="509"/>
      <c r="J15" s="16" t="e">
        <f>LARGE($D$5:$D$10,1)-$G$2+J$16</f>
        <v>#REF!</v>
      </c>
    </row>
    <row r="16" spans="2:10">
      <c r="B16" s="17" t="s">
        <v>421</v>
      </c>
      <c r="C16" s="18"/>
      <c r="D16" s="18" t="s">
        <v>339</v>
      </c>
      <c r="E16" s="18">
        <v>1</v>
      </c>
      <c r="F16" s="18"/>
      <c r="G16" s="18"/>
      <c r="H16" s="19"/>
      <c r="I16" s="19" t="s">
        <v>422</v>
      </c>
      <c r="J16" s="6"/>
    </row>
    <row r="17" spans="1:82" outlineLevel="1">
      <c r="B17" s="21"/>
      <c r="C17" s="21"/>
      <c r="D17" s="21"/>
      <c r="E17" s="21"/>
      <c r="F17" s="21"/>
      <c r="G17" s="21"/>
      <c r="H17" s="21"/>
      <c r="I17" s="21"/>
      <c r="J17" s="22"/>
    </row>
    <row r="18" spans="1:82" ht="27.95" outlineLevel="1">
      <c r="A18" s="526" t="s">
        <v>3</v>
      </c>
      <c r="B18" s="527"/>
      <c r="C18" s="445" t="s">
        <v>89</v>
      </c>
      <c r="D18" s="446"/>
      <c r="E18" s="5" t="s">
        <v>423</v>
      </c>
      <c r="F18" s="445" t="s">
        <v>83</v>
      </c>
      <c r="G18" s="446"/>
      <c r="H18" s="5" t="s">
        <v>423</v>
      </c>
      <c r="I18" s="524" t="s">
        <v>424</v>
      </c>
      <c r="J18" s="525"/>
      <c r="K18" s="23" t="s">
        <v>425</v>
      </c>
      <c r="L18" s="23" t="s">
        <v>426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spans="1:82" outlineLevel="1">
      <c r="A19" s="24" t="e">
        <f>#REF!</f>
        <v>#REF!</v>
      </c>
      <c r="B19" s="25">
        <f>G1</f>
        <v>0</v>
      </c>
      <c r="C19" s="26" t="e">
        <f t="shared" ref="C19:C50" si="2">(IF($I$5=1,0,IF($B19&gt;=$C$5,$G$5,0))*IF($I$5=1,IF($B19&gt;($D$5+($B$19-$G$1)),0,IF(GCD(($D$5+($B$19-$G$1)-$B19),$H$5)=$H$5,1,0)),IF($B19&gt;$D$5,0,IF(GCD(($D$5-$B19),$H$5)=$H$5,1,0))))+(IF($I$6=1,0,IF($B19&gt;=$C$6,$G$6,0))*IF($I$6=1,IF($B19&gt;($D$6+($B$19-$G$1)),0,IF(GCD(($D$6+($B$19-$G$1)-$B19),$H$6)=$H$6,1,0)),IF($B19&gt;$D$6,0,IF(GCD(($D$6-$B19),$H$6)=$H$6,1,0))))+(IF($I$7=1,0,IF($B19&gt;=$C$7,$G$7,0))*IF($I$7=1,IF($B19&gt;($D$7+($B$19-$G$1)),0,IF(GCD(($D$7+($B$19-$G$1)-$B19),$H$7)=$H$7,1,0)),IF($B19&gt;$D$7,0,IF(GCD(($D$7-$B19),$H$7)=$H$7,1,0))))</f>
        <v>#REF!</v>
      </c>
      <c r="D19" s="26" t="e">
        <f t="shared" ref="D19:D50" si="3">(IF($I$8=1,0,IF($B19&gt;=$C$8,$G$8,0))*IF($I$8=1,IF($B19&gt;($D$8+($B$19-$G$1)),0,IF(GCD(($D$8+($B$19-$G$1)-$B19),$H$8)=$H$8,1,0)),IF($B19&gt;$D$8,0,IF(GCD(($D$8-B19),$H$8)=$H$8,1,0))))+(IF($I$9=1,0,IF($B19&gt;=$C$9,$G$9,0))*IF($I$9=1,IF($B19&gt;($D$9+($B$19-$G$1)),0,IF(GCD(($D$9+($B$19-$G$1)-$B19),$H$9)=$H$9,1,0)),IF($B19&gt;$D$9,0,IF(GCD(($D$9-$B19),$H$9)=$H$9,1,0))))+(IF($I$10=1,0,IF($B19&gt;=$C$10,$G$10,0))*IF($I$10=1,IF($B19&gt;($D$10+($B$19-$G$1)),0,IF(GCD(($D$10+($B$19-$G$1)-$B19),$H$10)=$H$10,1,0)),IF($B19&gt;$D$10,0,IF(GCD(($D$10-$B19),$H$10)=$H$10,1,0))))</f>
        <v>#REF!</v>
      </c>
      <c r="E19" s="27" t="e">
        <f>C19+D19</f>
        <v>#REF!</v>
      </c>
      <c r="F19" s="26" t="e">
        <f t="shared" ref="F19:F50" si="4">(IF($I$5=1,IF($B19&gt;=($C$5+($B$19-$G$1)),$G$5,0),0)*IF($I$5=1,IF($B19&gt;($D$5+($B$19-$G$1)),0,IF(GCD(($D$5+($B$19-$G$1)-$B19),$H$5)=$H$5,1,0)),IF($B19&gt;$D$5,0,IF(GCD(($D$5-$B19),$H$5)=$H$5,1,0))))+(IF($I$6=1,IF($B19&gt;=($C$6+($B$19-$G$1)),$G$6,0),0)*IF($I$6=1,IF($B19&gt;($D$6+($B$19-$G$1)),0,IF(GCD(($D$6+($B$19-$G$1)-$B19),$H$6)=$H$6,1,0)),IF($B19&gt;$D$6,0,IF(GCD(($D$6-$B19),$H$6)=$H$6,1,0))))+(IF($I$7=1,IF($B19&gt;=($C$7+($B$19-$G$1)),$G$7,0),0)*IF($I$7=1,IF($B19&gt;($D$7+($B$19-$G$1)),0,IF(GCD(($D$7+($B$19-$G$1)-$B19),$H$7)=$H$7,1,0)),IF($B19&gt;$D$7,0,IF(GCD(($D$7-$B19),$H$7)=$H$7,1,0))))</f>
        <v>#REF!</v>
      </c>
      <c r="G19" s="26" t="e">
        <f t="shared" ref="G19:G50" si="5">(IF($I$8=1,IF($B19&gt;=($C$8+($B$19-$G$1)),$G$8,0),0)*IF($I$8=1,IF($B19&gt;($D$8+($B$19-$G$1)),0,IF(GCD(($D$8+($B$19-$G$1)-$B19),$H$8)=$H$8,1,0)),IF($B19&gt;$D$8,0,IF(GCD(($D$8-$B19),$H$8)=$H$8,1,0))))+(IF($I$9=1,IF($B19&gt;=($C$9+($B$19-$G$1)),$G$9,0),0)*IF($I$9=1,IF($B19&gt;($D$9+($B$19-$G$1)),0,IF(GCD(($D$9+($B$19-$G$1)-$B19),$H$9)=$H$9,1,0)),IF($B19&gt;$D$9,0,IF(GCD(($D$9-$B19),$H$9)=$H$9,1,0))))+(IF($I$10=1,IF($B19&gt;=($C$10+($B$19-$G$1)),$G$10,0),0)*IF($I$10=1,IF($B19&gt;($D$10+($B$19-$G$1)),0,IF(GCD(($D$10+($B$19-$G$1)-$B19),$H$10)=$H$10,1,0)),IF($B19&gt;$D$10,0,IF(GCD(($D$10-$B19),$H$10)=$H$10,1,0))))</f>
        <v>#REF!</v>
      </c>
      <c r="H19" s="27" t="e">
        <f>F19+G19</f>
        <v>#REF!</v>
      </c>
      <c r="I19" s="28"/>
      <c r="J19" s="29" t="e">
        <f t="shared" ref="J19:J82" si="6">IF($B19&gt;$G$2,($H19*J$14+$E19*J$14)*J$13,J$14*$H19+$E19*J$14)</f>
        <v>#REF!</v>
      </c>
      <c r="K19">
        <v>0</v>
      </c>
      <c r="L19">
        <f>IF(K19=0,0,K19-E19)</f>
        <v>0</v>
      </c>
    </row>
    <row r="20" spans="1:82" outlineLevel="1">
      <c r="A20" s="24" t="e">
        <f>#REF!</f>
        <v>#REF!</v>
      </c>
      <c r="B20" s="10">
        <f>B19+1</f>
        <v>1</v>
      </c>
      <c r="C20" s="26" t="e">
        <f t="shared" si="2"/>
        <v>#REF!</v>
      </c>
      <c r="D20" s="26" t="e">
        <f t="shared" si="3"/>
        <v>#REF!</v>
      </c>
      <c r="E20" s="27" t="e">
        <f t="shared" ref="E20:E83" si="7">C20+D20</f>
        <v>#REF!</v>
      </c>
      <c r="F20" s="26" t="e">
        <f t="shared" si="4"/>
        <v>#REF!</v>
      </c>
      <c r="G20" s="26" t="e">
        <f t="shared" si="5"/>
        <v>#REF!</v>
      </c>
      <c r="H20" s="27" t="e">
        <f t="shared" ref="H20:H83" si="8">F20+G20</f>
        <v>#REF!</v>
      </c>
      <c r="I20" s="28"/>
      <c r="J20" s="29" t="e">
        <f t="shared" si="6"/>
        <v>#REF!</v>
      </c>
      <c r="K20">
        <f>IF(B20=$G$2,SUM($J$19:J20),0)</f>
        <v>0</v>
      </c>
      <c r="L20">
        <f>IF(B20=$G$2,SUM($J$19:J19),0)</f>
        <v>0</v>
      </c>
    </row>
    <row r="21" spans="1:82" outlineLevel="1">
      <c r="A21" s="24" t="e">
        <f>#REF!</f>
        <v>#REF!</v>
      </c>
      <c r="B21" s="10">
        <f t="shared" ref="B21:B42" si="9">B20+1</f>
        <v>2</v>
      </c>
      <c r="C21" s="26" t="e">
        <f t="shared" si="2"/>
        <v>#REF!</v>
      </c>
      <c r="D21" s="26" t="e">
        <f t="shared" si="3"/>
        <v>#REF!</v>
      </c>
      <c r="E21" s="27" t="e">
        <f t="shared" si="7"/>
        <v>#REF!</v>
      </c>
      <c r="F21" s="26" t="e">
        <f t="shared" si="4"/>
        <v>#REF!</v>
      </c>
      <c r="G21" s="26" t="e">
        <f t="shared" si="5"/>
        <v>#REF!</v>
      </c>
      <c r="H21" s="27" t="e">
        <f t="shared" si="8"/>
        <v>#REF!</v>
      </c>
      <c r="I21" s="28"/>
      <c r="J21" s="29" t="e">
        <f t="shared" si="6"/>
        <v>#REF!</v>
      </c>
      <c r="K21">
        <f>IF(B21=$G$2,SUM($J$19:J21),0)</f>
        <v>0</v>
      </c>
      <c r="L21">
        <f>IF(B21=$G$2,SUM($J$19:J20),0)</f>
        <v>0</v>
      </c>
    </row>
    <row r="22" spans="1:82" outlineLevel="1">
      <c r="A22" s="24" t="e">
        <f>#REF!</f>
        <v>#REF!</v>
      </c>
      <c r="B22" s="10">
        <f t="shared" si="9"/>
        <v>3</v>
      </c>
      <c r="C22" s="26" t="e">
        <f t="shared" si="2"/>
        <v>#REF!</v>
      </c>
      <c r="D22" s="26" t="e">
        <f t="shared" si="3"/>
        <v>#REF!</v>
      </c>
      <c r="E22" s="27" t="e">
        <f t="shared" si="7"/>
        <v>#REF!</v>
      </c>
      <c r="F22" s="26" t="e">
        <f t="shared" si="4"/>
        <v>#REF!</v>
      </c>
      <c r="G22" s="26" t="e">
        <f t="shared" si="5"/>
        <v>#REF!</v>
      </c>
      <c r="H22" s="27" t="e">
        <f t="shared" si="8"/>
        <v>#REF!</v>
      </c>
      <c r="I22" s="28"/>
      <c r="J22" s="29" t="e">
        <f t="shared" si="6"/>
        <v>#REF!</v>
      </c>
      <c r="K22">
        <f>IF(B22=$G$2,SUM($J$19:J22),0)</f>
        <v>0</v>
      </c>
      <c r="L22">
        <f>IF(B22=$G$2,SUM($J$19:J21),0)</f>
        <v>0</v>
      </c>
    </row>
    <row r="23" spans="1:82" outlineLevel="1">
      <c r="A23" s="24" t="e">
        <f>#REF!</f>
        <v>#REF!</v>
      </c>
      <c r="B23" s="10">
        <f t="shared" si="9"/>
        <v>4</v>
      </c>
      <c r="C23" s="26" t="e">
        <f t="shared" si="2"/>
        <v>#REF!</v>
      </c>
      <c r="D23" s="26" t="e">
        <f t="shared" si="3"/>
        <v>#REF!</v>
      </c>
      <c r="E23" s="27" t="e">
        <f t="shared" si="7"/>
        <v>#REF!</v>
      </c>
      <c r="F23" s="26" t="e">
        <f t="shared" si="4"/>
        <v>#REF!</v>
      </c>
      <c r="G23" s="26" t="e">
        <f t="shared" si="5"/>
        <v>#REF!</v>
      </c>
      <c r="H23" s="27" t="e">
        <f t="shared" si="8"/>
        <v>#REF!</v>
      </c>
      <c r="I23" s="28"/>
      <c r="J23" s="29" t="e">
        <f t="shared" si="6"/>
        <v>#REF!</v>
      </c>
      <c r="K23">
        <f>IF(B23=$G$2,SUM($J$19:J23),0)</f>
        <v>0</v>
      </c>
      <c r="L23">
        <f>IF(B23=$G$2,SUM($J$19:J22),0)</f>
        <v>0</v>
      </c>
    </row>
    <row r="24" spans="1:82" outlineLevel="1">
      <c r="A24" s="24" t="e">
        <f>#REF!</f>
        <v>#REF!</v>
      </c>
      <c r="B24" s="10">
        <f t="shared" si="9"/>
        <v>5</v>
      </c>
      <c r="C24" s="26" t="e">
        <f t="shared" si="2"/>
        <v>#REF!</v>
      </c>
      <c r="D24" s="26" t="e">
        <f t="shared" si="3"/>
        <v>#REF!</v>
      </c>
      <c r="E24" s="27" t="e">
        <f t="shared" si="7"/>
        <v>#REF!</v>
      </c>
      <c r="F24" s="26" t="e">
        <f t="shared" si="4"/>
        <v>#REF!</v>
      </c>
      <c r="G24" s="26" t="e">
        <f t="shared" si="5"/>
        <v>#REF!</v>
      </c>
      <c r="H24" s="27" t="e">
        <f t="shared" si="8"/>
        <v>#REF!</v>
      </c>
      <c r="I24" s="28"/>
      <c r="J24" s="29" t="e">
        <f t="shared" si="6"/>
        <v>#REF!</v>
      </c>
      <c r="K24" t="e">
        <f>IF(B24=$G$2,SUM($J$19:J24),0)</f>
        <v>#REF!</v>
      </c>
      <c r="L24" t="e">
        <f>IF(B24=$G$2,SUM($J$19:J23),0)</f>
        <v>#REF!</v>
      </c>
    </row>
    <row r="25" spans="1:82" outlineLevel="1">
      <c r="A25" s="24" t="e">
        <f>#REF!</f>
        <v>#REF!</v>
      </c>
      <c r="B25" s="10">
        <f t="shared" si="9"/>
        <v>6</v>
      </c>
      <c r="C25" s="26" t="e">
        <f t="shared" si="2"/>
        <v>#REF!</v>
      </c>
      <c r="D25" s="26" t="e">
        <f t="shared" si="3"/>
        <v>#REF!</v>
      </c>
      <c r="E25" s="27" t="e">
        <f t="shared" si="7"/>
        <v>#REF!</v>
      </c>
      <c r="F25" s="26" t="e">
        <f t="shared" si="4"/>
        <v>#REF!</v>
      </c>
      <c r="G25" s="26" t="e">
        <f t="shared" si="5"/>
        <v>#REF!</v>
      </c>
      <c r="H25" s="27" t="e">
        <f t="shared" si="8"/>
        <v>#REF!</v>
      </c>
      <c r="I25" s="28"/>
      <c r="J25" s="29" t="e">
        <f t="shared" si="6"/>
        <v>#REF!</v>
      </c>
      <c r="K25">
        <f>IF(B25=$G$2,SUM($J$19:J25),0)</f>
        <v>0</v>
      </c>
      <c r="L25">
        <f>IF(B25=$G$2,SUM($J$19:J24),0)</f>
        <v>0</v>
      </c>
    </row>
    <row r="26" spans="1:82" outlineLevel="1">
      <c r="A26" s="24" t="e">
        <f>#REF!</f>
        <v>#REF!</v>
      </c>
      <c r="B26" s="10">
        <f t="shared" si="9"/>
        <v>7</v>
      </c>
      <c r="C26" s="26" t="e">
        <f t="shared" si="2"/>
        <v>#REF!</v>
      </c>
      <c r="D26" s="26" t="e">
        <f t="shared" si="3"/>
        <v>#REF!</v>
      </c>
      <c r="E26" s="27" t="e">
        <f t="shared" si="7"/>
        <v>#REF!</v>
      </c>
      <c r="F26" s="26" t="e">
        <f t="shared" si="4"/>
        <v>#REF!</v>
      </c>
      <c r="G26" s="26" t="e">
        <f t="shared" si="5"/>
        <v>#REF!</v>
      </c>
      <c r="H26" s="27" t="e">
        <f t="shared" si="8"/>
        <v>#REF!</v>
      </c>
      <c r="I26" s="28"/>
      <c r="J26" s="29" t="e">
        <f t="shared" si="6"/>
        <v>#REF!</v>
      </c>
      <c r="K26">
        <f>IF(B26=$G$2,SUM($J$19:J26),0)</f>
        <v>0</v>
      </c>
      <c r="L26">
        <f>IF(B26=$G$2,SUM($J$19:J25),0)</f>
        <v>0</v>
      </c>
    </row>
    <row r="27" spans="1:82" outlineLevel="1">
      <c r="A27" s="24" t="e">
        <f>#REF!</f>
        <v>#REF!</v>
      </c>
      <c r="B27" s="10">
        <f t="shared" si="9"/>
        <v>8</v>
      </c>
      <c r="C27" s="26" t="e">
        <f t="shared" si="2"/>
        <v>#REF!</v>
      </c>
      <c r="D27" s="26" t="e">
        <f t="shared" si="3"/>
        <v>#REF!</v>
      </c>
      <c r="E27" s="27" t="e">
        <f t="shared" si="7"/>
        <v>#REF!</v>
      </c>
      <c r="F27" s="26" t="e">
        <f t="shared" si="4"/>
        <v>#REF!</v>
      </c>
      <c r="G27" s="26" t="e">
        <f t="shared" si="5"/>
        <v>#REF!</v>
      </c>
      <c r="H27" s="27" t="e">
        <f t="shared" si="8"/>
        <v>#REF!</v>
      </c>
      <c r="I27" s="28"/>
      <c r="J27" s="29" t="e">
        <f t="shared" si="6"/>
        <v>#REF!</v>
      </c>
      <c r="K27">
        <f>IF(B27=$G$2,SUM($J$19:J27),0)</f>
        <v>0</v>
      </c>
      <c r="L27">
        <f>IF(B27=$G$2,SUM($J$19:J26),0)</f>
        <v>0</v>
      </c>
    </row>
    <row r="28" spans="1:82" outlineLevel="1">
      <c r="A28" s="24" t="e">
        <f>#REF!</f>
        <v>#REF!</v>
      </c>
      <c r="B28" s="10">
        <f t="shared" si="9"/>
        <v>9</v>
      </c>
      <c r="C28" s="26" t="e">
        <f t="shared" si="2"/>
        <v>#REF!</v>
      </c>
      <c r="D28" s="26" t="e">
        <f t="shared" si="3"/>
        <v>#REF!</v>
      </c>
      <c r="E28" s="27" t="e">
        <f t="shared" si="7"/>
        <v>#REF!</v>
      </c>
      <c r="F28" s="26" t="e">
        <f t="shared" si="4"/>
        <v>#REF!</v>
      </c>
      <c r="G28" s="26" t="e">
        <f t="shared" si="5"/>
        <v>#REF!</v>
      </c>
      <c r="H28" s="27" t="e">
        <f t="shared" si="8"/>
        <v>#REF!</v>
      </c>
      <c r="I28" s="28"/>
      <c r="J28" s="29" t="e">
        <f t="shared" si="6"/>
        <v>#REF!</v>
      </c>
      <c r="K28">
        <f>IF(B28=$G$2,SUM($J$19:J28),0)</f>
        <v>0</v>
      </c>
      <c r="L28">
        <f>IF(B28=$G$2,SUM($J$19:J27),0)</f>
        <v>0</v>
      </c>
    </row>
    <row r="29" spans="1:82" outlineLevel="1">
      <c r="A29" s="24" t="e">
        <f>#REF!</f>
        <v>#REF!</v>
      </c>
      <c r="B29" s="10">
        <f t="shared" si="9"/>
        <v>10</v>
      </c>
      <c r="C29" s="26" t="e">
        <f t="shared" si="2"/>
        <v>#REF!</v>
      </c>
      <c r="D29" s="26" t="e">
        <f t="shared" si="3"/>
        <v>#REF!</v>
      </c>
      <c r="E29" s="27" t="e">
        <f t="shared" si="7"/>
        <v>#REF!</v>
      </c>
      <c r="F29" s="26" t="e">
        <f t="shared" si="4"/>
        <v>#REF!</v>
      </c>
      <c r="G29" s="26" t="e">
        <f t="shared" si="5"/>
        <v>#REF!</v>
      </c>
      <c r="H29" s="27" t="e">
        <f t="shared" si="8"/>
        <v>#REF!</v>
      </c>
      <c r="I29" s="28"/>
      <c r="J29" s="29" t="e">
        <f t="shared" si="6"/>
        <v>#REF!</v>
      </c>
      <c r="K29">
        <f>IF(B29=$G$2,SUM($J$19:J29),0)</f>
        <v>0</v>
      </c>
      <c r="L29">
        <f>IF(B29=$G$2,SUM($J$19:J28),0)</f>
        <v>0</v>
      </c>
    </row>
    <row r="30" spans="1:82" outlineLevel="1">
      <c r="A30" s="24" t="e">
        <f>#REF!</f>
        <v>#REF!</v>
      </c>
      <c r="B30" s="10">
        <f t="shared" si="9"/>
        <v>11</v>
      </c>
      <c r="C30" s="26" t="e">
        <f t="shared" si="2"/>
        <v>#REF!</v>
      </c>
      <c r="D30" s="26" t="e">
        <f t="shared" si="3"/>
        <v>#REF!</v>
      </c>
      <c r="E30" s="27" t="e">
        <f t="shared" si="7"/>
        <v>#REF!</v>
      </c>
      <c r="F30" s="26" t="e">
        <f t="shared" si="4"/>
        <v>#REF!</v>
      </c>
      <c r="G30" s="26" t="e">
        <f t="shared" si="5"/>
        <v>#REF!</v>
      </c>
      <c r="H30" s="27" t="e">
        <f t="shared" si="8"/>
        <v>#REF!</v>
      </c>
      <c r="I30" s="28"/>
      <c r="J30" s="29" t="e">
        <f t="shared" si="6"/>
        <v>#REF!</v>
      </c>
      <c r="K30">
        <f>IF(B30=$G$2,SUM($J$19:J30),0)</f>
        <v>0</v>
      </c>
      <c r="L30">
        <f>IF(B30=$G$2,SUM($J$19:J29),0)</f>
        <v>0</v>
      </c>
    </row>
    <row r="31" spans="1:82" outlineLevel="1">
      <c r="A31" s="24" t="e">
        <f>#REF!</f>
        <v>#REF!</v>
      </c>
      <c r="B31" s="10">
        <f t="shared" si="9"/>
        <v>12</v>
      </c>
      <c r="C31" s="26" t="e">
        <f t="shared" si="2"/>
        <v>#REF!</v>
      </c>
      <c r="D31" s="26" t="e">
        <f t="shared" si="3"/>
        <v>#REF!</v>
      </c>
      <c r="E31" s="27" t="e">
        <f t="shared" si="7"/>
        <v>#REF!</v>
      </c>
      <c r="F31" s="26" t="e">
        <f t="shared" si="4"/>
        <v>#REF!</v>
      </c>
      <c r="G31" s="26" t="e">
        <f t="shared" si="5"/>
        <v>#REF!</v>
      </c>
      <c r="H31" s="27" t="e">
        <f t="shared" si="8"/>
        <v>#REF!</v>
      </c>
      <c r="I31" s="28"/>
      <c r="J31" s="29" t="e">
        <f t="shared" si="6"/>
        <v>#REF!</v>
      </c>
      <c r="K31">
        <f>IF(B31=$G$2,SUM($J$19:J31),0)</f>
        <v>0</v>
      </c>
      <c r="L31">
        <f>IF(B31=$G$2,SUM($J$19:J30),0)</f>
        <v>0</v>
      </c>
    </row>
    <row r="32" spans="1:82" outlineLevel="1">
      <c r="A32" s="24" t="e">
        <f>#REF!</f>
        <v>#REF!</v>
      </c>
      <c r="B32" s="10">
        <f t="shared" si="9"/>
        <v>13</v>
      </c>
      <c r="C32" s="26" t="e">
        <f t="shared" si="2"/>
        <v>#REF!</v>
      </c>
      <c r="D32" s="26" t="e">
        <f t="shared" si="3"/>
        <v>#REF!</v>
      </c>
      <c r="E32" s="27" t="e">
        <f t="shared" si="7"/>
        <v>#REF!</v>
      </c>
      <c r="F32" s="26" t="e">
        <f t="shared" si="4"/>
        <v>#REF!</v>
      </c>
      <c r="G32" s="26" t="e">
        <f t="shared" si="5"/>
        <v>#REF!</v>
      </c>
      <c r="H32" s="27" t="e">
        <f t="shared" si="8"/>
        <v>#REF!</v>
      </c>
      <c r="I32" s="28"/>
      <c r="J32" s="29" t="e">
        <f t="shared" si="6"/>
        <v>#REF!</v>
      </c>
      <c r="K32">
        <f>IF(B32=$G$2,SUM($J$19:J32),0)</f>
        <v>0</v>
      </c>
      <c r="L32">
        <f>IF(B32=$G$2,SUM($J$19:J31),0)</f>
        <v>0</v>
      </c>
    </row>
    <row r="33" spans="1:12" outlineLevel="1">
      <c r="A33" s="24" t="e">
        <f>#REF!</f>
        <v>#REF!</v>
      </c>
      <c r="B33" s="10">
        <f t="shared" si="9"/>
        <v>14</v>
      </c>
      <c r="C33" s="26" t="e">
        <f t="shared" si="2"/>
        <v>#REF!</v>
      </c>
      <c r="D33" s="26" t="e">
        <f t="shared" si="3"/>
        <v>#REF!</v>
      </c>
      <c r="E33" s="27" t="e">
        <f t="shared" si="7"/>
        <v>#REF!</v>
      </c>
      <c r="F33" s="26" t="e">
        <f t="shared" si="4"/>
        <v>#REF!</v>
      </c>
      <c r="G33" s="26" t="e">
        <f t="shared" si="5"/>
        <v>#REF!</v>
      </c>
      <c r="H33" s="27" t="e">
        <f t="shared" si="8"/>
        <v>#REF!</v>
      </c>
      <c r="I33" s="28"/>
      <c r="J33" s="29" t="e">
        <f t="shared" si="6"/>
        <v>#REF!</v>
      </c>
      <c r="K33">
        <f>IF(B33=$G$2,SUM($J$19:J33),0)</f>
        <v>0</v>
      </c>
      <c r="L33">
        <f>IF(B33=$G$2,SUM($J$19:J32),0)</f>
        <v>0</v>
      </c>
    </row>
    <row r="34" spans="1:12" outlineLevel="1">
      <c r="A34" s="24" t="e">
        <f>#REF!</f>
        <v>#REF!</v>
      </c>
      <c r="B34" s="10">
        <f t="shared" si="9"/>
        <v>15</v>
      </c>
      <c r="C34" s="26" t="e">
        <f t="shared" si="2"/>
        <v>#REF!</v>
      </c>
      <c r="D34" s="26" t="e">
        <f t="shared" si="3"/>
        <v>#REF!</v>
      </c>
      <c r="E34" s="27" t="e">
        <f t="shared" si="7"/>
        <v>#REF!</v>
      </c>
      <c r="F34" s="26" t="e">
        <f t="shared" si="4"/>
        <v>#REF!</v>
      </c>
      <c r="G34" s="26" t="e">
        <f t="shared" si="5"/>
        <v>#REF!</v>
      </c>
      <c r="H34" s="27" t="e">
        <f t="shared" si="8"/>
        <v>#REF!</v>
      </c>
      <c r="I34" s="28"/>
      <c r="J34" s="29" t="e">
        <f t="shared" si="6"/>
        <v>#REF!</v>
      </c>
      <c r="K34">
        <f>IF(B34=$G$2,SUM($J$19:J34),0)</f>
        <v>0</v>
      </c>
      <c r="L34">
        <f>IF(B34=$G$2,SUM($J$19:J33),0)</f>
        <v>0</v>
      </c>
    </row>
    <row r="35" spans="1:12" outlineLevel="1">
      <c r="A35" s="24" t="e">
        <f>#REF!</f>
        <v>#REF!</v>
      </c>
      <c r="B35" s="10">
        <f t="shared" si="9"/>
        <v>16</v>
      </c>
      <c r="C35" s="26" t="e">
        <f t="shared" si="2"/>
        <v>#REF!</v>
      </c>
      <c r="D35" s="26" t="e">
        <f t="shared" si="3"/>
        <v>#REF!</v>
      </c>
      <c r="E35" s="27" t="e">
        <f t="shared" si="7"/>
        <v>#REF!</v>
      </c>
      <c r="F35" s="26" t="e">
        <f t="shared" si="4"/>
        <v>#REF!</v>
      </c>
      <c r="G35" s="26" t="e">
        <f t="shared" si="5"/>
        <v>#REF!</v>
      </c>
      <c r="H35" s="27" t="e">
        <f t="shared" si="8"/>
        <v>#REF!</v>
      </c>
      <c r="I35" s="28"/>
      <c r="J35" s="29" t="e">
        <f t="shared" si="6"/>
        <v>#REF!</v>
      </c>
      <c r="K35">
        <f>IF(B35=$G$2,SUM($J$19:J35),0)</f>
        <v>0</v>
      </c>
      <c r="L35">
        <f>IF(B35=$G$2,SUM($J$19:J34),0)</f>
        <v>0</v>
      </c>
    </row>
    <row r="36" spans="1:12" outlineLevel="1">
      <c r="A36" s="24" t="e">
        <f>#REF!</f>
        <v>#REF!</v>
      </c>
      <c r="B36" s="10">
        <f t="shared" si="9"/>
        <v>17</v>
      </c>
      <c r="C36" s="26" t="e">
        <f t="shared" si="2"/>
        <v>#REF!</v>
      </c>
      <c r="D36" s="26" t="e">
        <f t="shared" si="3"/>
        <v>#REF!</v>
      </c>
      <c r="E36" s="27" t="e">
        <f t="shared" si="7"/>
        <v>#REF!</v>
      </c>
      <c r="F36" s="26" t="e">
        <f t="shared" si="4"/>
        <v>#REF!</v>
      </c>
      <c r="G36" s="26" t="e">
        <f t="shared" si="5"/>
        <v>#REF!</v>
      </c>
      <c r="H36" s="27" t="e">
        <f t="shared" si="8"/>
        <v>#REF!</v>
      </c>
      <c r="I36" s="28"/>
      <c r="J36" s="29" t="e">
        <f t="shared" si="6"/>
        <v>#REF!</v>
      </c>
      <c r="K36">
        <f>IF(B36=$G$2,SUM($J$19:J36),0)</f>
        <v>0</v>
      </c>
      <c r="L36">
        <f>IF(B36=$G$2,SUM($J$19:J35),0)</f>
        <v>0</v>
      </c>
    </row>
    <row r="37" spans="1:12" outlineLevel="1">
      <c r="A37" s="24" t="e">
        <f>#REF!</f>
        <v>#REF!</v>
      </c>
      <c r="B37" s="10">
        <f t="shared" si="9"/>
        <v>18</v>
      </c>
      <c r="C37" s="26" t="e">
        <f t="shared" si="2"/>
        <v>#REF!</v>
      </c>
      <c r="D37" s="26" t="e">
        <f t="shared" si="3"/>
        <v>#REF!</v>
      </c>
      <c r="E37" s="27" t="e">
        <f t="shared" si="7"/>
        <v>#REF!</v>
      </c>
      <c r="F37" s="26" t="e">
        <f t="shared" si="4"/>
        <v>#REF!</v>
      </c>
      <c r="G37" s="26" t="e">
        <f t="shared" si="5"/>
        <v>#REF!</v>
      </c>
      <c r="H37" s="27" t="e">
        <f t="shared" si="8"/>
        <v>#REF!</v>
      </c>
      <c r="I37" s="28"/>
      <c r="J37" s="29" t="e">
        <f t="shared" si="6"/>
        <v>#REF!</v>
      </c>
      <c r="K37">
        <f>IF(B37=$G$2,SUM($J$19:J37),0)</f>
        <v>0</v>
      </c>
      <c r="L37">
        <f>IF(B37=$G$2,SUM($J$19:J36),0)</f>
        <v>0</v>
      </c>
    </row>
    <row r="38" spans="1:12" outlineLevel="1">
      <c r="A38" s="24" t="e">
        <f>#REF!</f>
        <v>#REF!</v>
      </c>
      <c r="B38" s="10">
        <f t="shared" si="9"/>
        <v>19</v>
      </c>
      <c r="C38" s="26" t="e">
        <f t="shared" si="2"/>
        <v>#REF!</v>
      </c>
      <c r="D38" s="26" t="e">
        <f t="shared" si="3"/>
        <v>#REF!</v>
      </c>
      <c r="E38" s="27" t="e">
        <f t="shared" si="7"/>
        <v>#REF!</v>
      </c>
      <c r="F38" s="26" t="e">
        <f t="shared" si="4"/>
        <v>#REF!</v>
      </c>
      <c r="G38" s="26" t="e">
        <f t="shared" si="5"/>
        <v>#REF!</v>
      </c>
      <c r="H38" s="27" t="e">
        <f t="shared" si="8"/>
        <v>#REF!</v>
      </c>
      <c r="I38" s="28"/>
      <c r="J38" s="29" t="e">
        <f t="shared" si="6"/>
        <v>#REF!</v>
      </c>
      <c r="K38">
        <f>IF(B38=$G$2,SUM($J$19:J38),0)</f>
        <v>0</v>
      </c>
      <c r="L38">
        <f>IF(B38=$G$2,SUM($J$19:J37),0)</f>
        <v>0</v>
      </c>
    </row>
    <row r="39" spans="1:12" outlineLevel="1">
      <c r="A39" s="24" t="e">
        <f>#REF!</f>
        <v>#REF!</v>
      </c>
      <c r="B39" s="10">
        <f t="shared" si="9"/>
        <v>20</v>
      </c>
      <c r="C39" s="26" t="e">
        <f t="shared" si="2"/>
        <v>#REF!</v>
      </c>
      <c r="D39" s="26" t="e">
        <f t="shared" si="3"/>
        <v>#REF!</v>
      </c>
      <c r="E39" s="27" t="e">
        <f t="shared" si="7"/>
        <v>#REF!</v>
      </c>
      <c r="F39" s="26" t="e">
        <f t="shared" si="4"/>
        <v>#REF!</v>
      </c>
      <c r="G39" s="26" t="e">
        <f t="shared" si="5"/>
        <v>#REF!</v>
      </c>
      <c r="H39" s="27" t="e">
        <f t="shared" si="8"/>
        <v>#REF!</v>
      </c>
      <c r="I39" s="28"/>
      <c r="J39" s="29" t="e">
        <f t="shared" si="6"/>
        <v>#REF!</v>
      </c>
      <c r="K39">
        <f>IF(B39=$G$2,SUM($J$19:J39),0)</f>
        <v>0</v>
      </c>
      <c r="L39">
        <f>IF(B39=$G$2,SUM($J$19:J38),0)</f>
        <v>0</v>
      </c>
    </row>
    <row r="40" spans="1:12" outlineLevel="1">
      <c r="A40" s="24" t="e">
        <f>#REF!</f>
        <v>#REF!</v>
      </c>
      <c r="B40" s="10">
        <f t="shared" si="9"/>
        <v>21</v>
      </c>
      <c r="C40" s="26" t="e">
        <f t="shared" si="2"/>
        <v>#REF!</v>
      </c>
      <c r="D40" s="26" t="e">
        <f t="shared" si="3"/>
        <v>#REF!</v>
      </c>
      <c r="E40" s="27" t="e">
        <f t="shared" si="7"/>
        <v>#REF!</v>
      </c>
      <c r="F40" s="26" t="e">
        <f t="shared" si="4"/>
        <v>#REF!</v>
      </c>
      <c r="G40" s="26" t="e">
        <f t="shared" si="5"/>
        <v>#REF!</v>
      </c>
      <c r="H40" s="27" t="e">
        <f t="shared" si="8"/>
        <v>#REF!</v>
      </c>
      <c r="I40" s="28"/>
      <c r="J40" s="29" t="e">
        <f t="shared" si="6"/>
        <v>#REF!</v>
      </c>
      <c r="K40">
        <f>IF(B40=$G$2,SUM($J$19:J40),0)</f>
        <v>0</v>
      </c>
      <c r="L40">
        <f>IF(B40=$G$2,SUM($J$19:J39),0)</f>
        <v>0</v>
      </c>
    </row>
    <row r="41" spans="1:12" outlineLevel="1">
      <c r="A41" s="24" t="e">
        <f>#REF!</f>
        <v>#REF!</v>
      </c>
      <c r="B41" s="10">
        <f t="shared" si="9"/>
        <v>22</v>
      </c>
      <c r="C41" s="26" t="e">
        <f t="shared" si="2"/>
        <v>#REF!</v>
      </c>
      <c r="D41" s="26" t="e">
        <f t="shared" si="3"/>
        <v>#REF!</v>
      </c>
      <c r="E41" s="27" t="e">
        <f t="shared" si="7"/>
        <v>#REF!</v>
      </c>
      <c r="F41" s="26" t="e">
        <f t="shared" si="4"/>
        <v>#REF!</v>
      </c>
      <c r="G41" s="26" t="e">
        <f t="shared" si="5"/>
        <v>#REF!</v>
      </c>
      <c r="H41" s="27" t="e">
        <f t="shared" si="8"/>
        <v>#REF!</v>
      </c>
      <c r="I41" s="28"/>
      <c r="J41" s="29" t="e">
        <f t="shared" si="6"/>
        <v>#REF!</v>
      </c>
      <c r="K41">
        <f>IF(B41=$G$2,SUM($J$19:J41),0)</f>
        <v>0</v>
      </c>
      <c r="L41">
        <f>IF(B41=$G$2,SUM($J$19:J40),0)</f>
        <v>0</v>
      </c>
    </row>
    <row r="42" spans="1:12" outlineLevel="1">
      <c r="A42" s="24" t="e">
        <f>#REF!</f>
        <v>#REF!</v>
      </c>
      <c r="B42" s="10">
        <f t="shared" si="9"/>
        <v>23</v>
      </c>
      <c r="C42" s="26" t="e">
        <f t="shared" si="2"/>
        <v>#REF!</v>
      </c>
      <c r="D42" s="26" t="e">
        <f t="shared" si="3"/>
        <v>#REF!</v>
      </c>
      <c r="E42" s="27" t="e">
        <f t="shared" si="7"/>
        <v>#REF!</v>
      </c>
      <c r="F42" s="26" t="e">
        <f t="shared" si="4"/>
        <v>#REF!</v>
      </c>
      <c r="G42" s="26" t="e">
        <f t="shared" si="5"/>
        <v>#REF!</v>
      </c>
      <c r="H42" s="27" t="e">
        <f t="shared" si="8"/>
        <v>#REF!</v>
      </c>
      <c r="I42" s="28"/>
      <c r="J42" s="29" t="e">
        <f t="shared" si="6"/>
        <v>#REF!</v>
      </c>
      <c r="K42">
        <f>IF(B42=$G$2,SUM($J$19:J42),0)</f>
        <v>0</v>
      </c>
      <c r="L42">
        <f>IF(B42=$G$2,SUM($J$19:J41),0)</f>
        <v>0</v>
      </c>
    </row>
    <row r="43" spans="1:12" outlineLevel="1">
      <c r="A43" s="24" t="e">
        <f>#REF!</f>
        <v>#REF!</v>
      </c>
      <c r="B43" s="10">
        <f>B42+1</f>
        <v>24</v>
      </c>
      <c r="C43" s="26" t="e">
        <f t="shared" si="2"/>
        <v>#REF!</v>
      </c>
      <c r="D43" s="26" t="e">
        <f t="shared" si="3"/>
        <v>#REF!</v>
      </c>
      <c r="E43" s="27" t="e">
        <f t="shared" si="7"/>
        <v>#REF!</v>
      </c>
      <c r="F43" s="26" t="e">
        <f t="shared" si="4"/>
        <v>#REF!</v>
      </c>
      <c r="G43" s="26" t="e">
        <f t="shared" si="5"/>
        <v>#REF!</v>
      </c>
      <c r="H43" s="27" t="e">
        <f t="shared" si="8"/>
        <v>#REF!</v>
      </c>
      <c r="I43" s="28"/>
      <c r="J43" s="29" t="e">
        <f t="shared" si="6"/>
        <v>#REF!</v>
      </c>
      <c r="K43">
        <f>IF(B43=$G$2,SUM($J$19:J43),0)</f>
        <v>0</v>
      </c>
      <c r="L43">
        <f>IF(B43=$G$2,SUM($J$19:J42),0)</f>
        <v>0</v>
      </c>
    </row>
    <row r="44" spans="1:12" outlineLevel="1">
      <c r="A44" s="24" t="e">
        <f>#REF!</f>
        <v>#REF!</v>
      </c>
      <c r="B44" s="10">
        <f t="shared" ref="B44:B107" si="10">B43+1</f>
        <v>25</v>
      </c>
      <c r="C44" s="26" t="e">
        <f t="shared" si="2"/>
        <v>#REF!</v>
      </c>
      <c r="D44" s="26" t="e">
        <f t="shared" si="3"/>
        <v>#REF!</v>
      </c>
      <c r="E44" s="27" t="e">
        <f t="shared" si="7"/>
        <v>#REF!</v>
      </c>
      <c r="F44" s="26" t="e">
        <f t="shared" si="4"/>
        <v>#REF!</v>
      </c>
      <c r="G44" s="26" t="e">
        <f t="shared" si="5"/>
        <v>#REF!</v>
      </c>
      <c r="H44" s="27" t="e">
        <f t="shared" si="8"/>
        <v>#REF!</v>
      </c>
      <c r="I44" s="28"/>
      <c r="J44" s="29" t="e">
        <f t="shared" si="6"/>
        <v>#REF!</v>
      </c>
      <c r="K44">
        <f>IF(B44=$G$2,SUM($J$19:J44),0)</f>
        <v>0</v>
      </c>
      <c r="L44">
        <f>IF(B44=$G$2,SUM($J$19:J43),0)</f>
        <v>0</v>
      </c>
    </row>
    <row r="45" spans="1:12" outlineLevel="1">
      <c r="A45" s="24" t="e">
        <f>#REF!</f>
        <v>#REF!</v>
      </c>
      <c r="B45" s="10">
        <f t="shared" si="10"/>
        <v>26</v>
      </c>
      <c r="C45" s="26" t="e">
        <f t="shared" si="2"/>
        <v>#REF!</v>
      </c>
      <c r="D45" s="26" t="e">
        <f t="shared" si="3"/>
        <v>#REF!</v>
      </c>
      <c r="E45" s="27" t="e">
        <f t="shared" si="7"/>
        <v>#REF!</v>
      </c>
      <c r="F45" s="26" t="e">
        <f t="shared" si="4"/>
        <v>#REF!</v>
      </c>
      <c r="G45" s="26" t="e">
        <f t="shared" si="5"/>
        <v>#REF!</v>
      </c>
      <c r="H45" s="27" t="e">
        <f t="shared" si="8"/>
        <v>#REF!</v>
      </c>
      <c r="I45" s="28"/>
      <c r="J45" s="29" t="e">
        <f t="shared" si="6"/>
        <v>#REF!</v>
      </c>
      <c r="K45">
        <f>IF(B45=$G$2,SUM($J$19:J45),0)</f>
        <v>0</v>
      </c>
      <c r="L45">
        <f>IF(B45=$G$2,SUM($J$19:J44),0)</f>
        <v>0</v>
      </c>
    </row>
    <row r="46" spans="1:12" outlineLevel="1">
      <c r="A46" s="24" t="e">
        <f>#REF!</f>
        <v>#REF!</v>
      </c>
      <c r="B46" s="10">
        <f t="shared" si="10"/>
        <v>27</v>
      </c>
      <c r="C46" s="26" t="e">
        <f t="shared" si="2"/>
        <v>#REF!</v>
      </c>
      <c r="D46" s="26" t="e">
        <f t="shared" si="3"/>
        <v>#REF!</v>
      </c>
      <c r="E46" s="27" t="e">
        <f t="shared" si="7"/>
        <v>#REF!</v>
      </c>
      <c r="F46" s="26" t="e">
        <f t="shared" si="4"/>
        <v>#REF!</v>
      </c>
      <c r="G46" s="26" t="e">
        <f t="shared" si="5"/>
        <v>#REF!</v>
      </c>
      <c r="H46" s="27" t="e">
        <f t="shared" si="8"/>
        <v>#REF!</v>
      </c>
      <c r="I46" s="28"/>
      <c r="J46" s="29" t="e">
        <f t="shared" si="6"/>
        <v>#REF!</v>
      </c>
      <c r="K46">
        <f>IF(B46=$G$2,SUM($J$19:J46),0)</f>
        <v>0</v>
      </c>
      <c r="L46">
        <f>IF(B46=$G$2,SUM($J$19:J45),0)</f>
        <v>0</v>
      </c>
    </row>
    <row r="47" spans="1:12" outlineLevel="1">
      <c r="A47" s="24" t="e">
        <f>#REF!</f>
        <v>#REF!</v>
      </c>
      <c r="B47" s="10">
        <f t="shared" si="10"/>
        <v>28</v>
      </c>
      <c r="C47" s="26" t="e">
        <f t="shared" si="2"/>
        <v>#REF!</v>
      </c>
      <c r="D47" s="26" t="e">
        <f t="shared" si="3"/>
        <v>#REF!</v>
      </c>
      <c r="E47" s="27" t="e">
        <f t="shared" si="7"/>
        <v>#REF!</v>
      </c>
      <c r="F47" s="26" t="e">
        <f t="shared" si="4"/>
        <v>#REF!</v>
      </c>
      <c r="G47" s="26" t="e">
        <f t="shared" si="5"/>
        <v>#REF!</v>
      </c>
      <c r="H47" s="27" t="e">
        <f t="shared" si="8"/>
        <v>#REF!</v>
      </c>
      <c r="I47" s="28"/>
      <c r="J47" s="29" t="e">
        <f t="shared" si="6"/>
        <v>#REF!</v>
      </c>
      <c r="K47">
        <f>IF(B47=$G$2,SUM($J$19:J47),0)</f>
        <v>0</v>
      </c>
      <c r="L47">
        <f>IF(B47=$G$2,SUM($J$19:J46),0)</f>
        <v>0</v>
      </c>
    </row>
    <row r="48" spans="1:12" outlineLevel="1">
      <c r="A48" s="24" t="e">
        <f>#REF!</f>
        <v>#REF!</v>
      </c>
      <c r="B48" s="10">
        <f t="shared" si="10"/>
        <v>29</v>
      </c>
      <c r="C48" s="26" t="e">
        <f t="shared" si="2"/>
        <v>#REF!</v>
      </c>
      <c r="D48" s="26" t="e">
        <f t="shared" si="3"/>
        <v>#REF!</v>
      </c>
      <c r="E48" s="27" t="e">
        <f t="shared" si="7"/>
        <v>#REF!</v>
      </c>
      <c r="F48" s="26" t="e">
        <f t="shared" si="4"/>
        <v>#REF!</v>
      </c>
      <c r="G48" s="26" t="e">
        <f t="shared" si="5"/>
        <v>#REF!</v>
      </c>
      <c r="H48" s="27" t="e">
        <f t="shared" si="8"/>
        <v>#REF!</v>
      </c>
      <c r="I48" s="28"/>
      <c r="J48" s="29" t="e">
        <f t="shared" si="6"/>
        <v>#REF!</v>
      </c>
      <c r="K48">
        <f>IF(B48=$G$2,SUM($J$19:J48),0)</f>
        <v>0</v>
      </c>
      <c r="L48">
        <f>IF(B48=$G$2,SUM($J$19:J47),0)</f>
        <v>0</v>
      </c>
    </row>
    <row r="49" spans="1:12" outlineLevel="1">
      <c r="A49" s="24" t="e">
        <f>#REF!</f>
        <v>#REF!</v>
      </c>
      <c r="B49" s="10">
        <f t="shared" si="10"/>
        <v>30</v>
      </c>
      <c r="C49" s="26" t="e">
        <f t="shared" si="2"/>
        <v>#REF!</v>
      </c>
      <c r="D49" s="26" t="e">
        <f t="shared" si="3"/>
        <v>#REF!</v>
      </c>
      <c r="E49" s="27" t="e">
        <f t="shared" si="7"/>
        <v>#REF!</v>
      </c>
      <c r="F49" s="26" t="e">
        <f t="shared" si="4"/>
        <v>#REF!</v>
      </c>
      <c r="G49" s="26" t="e">
        <f t="shared" si="5"/>
        <v>#REF!</v>
      </c>
      <c r="H49" s="27" t="e">
        <f t="shared" si="8"/>
        <v>#REF!</v>
      </c>
      <c r="I49" s="28"/>
      <c r="J49" s="29" t="e">
        <f t="shared" si="6"/>
        <v>#REF!</v>
      </c>
      <c r="K49">
        <f>IF(B49=$G$2,SUM($J$19:J49),0)</f>
        <v>0</v>
      </c>
      <c r="L49">
        <f>IF(B49=$G$2,SUM($J$19:J48),0)</f>
        <v>0</v>
      </c>
    </row>
    <row r="50" spans="1:12" outlineLevel="1">
      <c r="A50" s="24" t="e">
        <f>#REF!</f>
        <v>#REF!</v>
      </c>
      <c r="B50" s="10">
        <f t="shared" si="10"/>
        <v>31</v>
      </c>
      <c r="C50" s="26" t="e">
        <f t="shared" si="2"/>
        <v>#REF!</v>
      </c>
      <c r="D50" s="26" t="e">
        <f t="shared" si="3"/>
        <v>#REF!</v>
      </c>
      <c r="E50" s="27" t="e">
        <f t="shared" si="7"/>
        <v>#REF!</v>
      </c>
      <c r="F50" s="26" t="e">
        <f t="shared" si="4"/>
        <v>#REF!</v>
      </c>
      <c r="G50" s="26" t="e">
        <f t="shared" si="5"/>
        <v>#REF!</v>
      </c>
      <c r="H50" s="27" t="e">
        <f t="shared" si="8"/>
        <v>#REF!</v>
      </c>
      <c r="I50" s="28"/>
      <c r="J50" s="29" t="e">
        <f t="shared" si="6"/>
        <v>#REF!</v>
      </c>
      <c r="K50">
        <f>IF(B50=$G$2,SUM($J$19:J50),0)</f>
        <v>0</v>
      </c>
      <c r="L50">
        <f>IF(B50=$G$2,SUM($J$19:J49),0)</f>
        <v>0</v>
      </c>
    </row>
    <row r="51" spans="1:12" outlineLevel="1">
      <c r="A51" s="24" t="e">
        <f>#REF!</f>
        <v>#REF!</v>
      </c>
      <c r="B51" s="10">
        <f t="shared" si="10"/>
        <v>32</v>
      </c>
      <c r="C51" s="26" t="e">
        <f t="shared" ref="C51:C82" si="11">(IF($I$5=1,0,IF($B51&gt;=$C$5,$G$5,0))*IF($I$5=1,IF($B51&gt;($D$5+($B$19-$G$1)),0,IF(GCD(($D$5+($B$19-$G$1)-$B51),$H$5)=$H$5,1,0)),IF($B51&gt;$D$5,0,IF(GCD(($D$5-$B51),$H$5)=$H$5,1,0))))+(IF($I$6=1,0,IF($B51&gt;=$C$6,$G$6,0))*IF($I$6=1,IF($B51&gt;($D$6+($B$19-$G$1)),0,IF(GCD(($D$6+($B$19-$G$1)-$B51),$H$6)=$H$6,1,0)),IF($B51&gt;$D$6,0,IF(GCD(($D$6-$B51),$H$6)=$H$6,1,0))))+(IF($I$7=1,0,IF($B51&gt;=$C$7,$G$7,0))*IF($I$7=1,IF($B51&gt;($D$7+($B$19-$G$1)),0,IF(GCD(($D$7+($B$19-$G$1)-$B51),$H$7)=$H$7,1,0)),IF($B51&gt;$D$7,0,IF(GCD(($D$7-$B51),$H$7)=$H$7,1,0))))</f>
        <v>#REF!</v>
      </c>
      <c r="D51" s="26" t="e">
        <f t="shared" ref="D51:D82" si="12">(IF($I$8=1,0,IF($B51&gt;=$C$8,$G$8,0))*IF($I$8=1,IF($B51&gt;($D$8+($B$19-$G$1)),0,IF(GCD(($D$8+($B$19-$G$1)-$B51),$H$8)=$H$8,1,0)),IF($B51&gt;$D$8,0,IF(GCD(($D$8-B51),$H$8)=$H$8,1,0))))+(IF($I$9=1,0,IF($B51&gt;=$C$9,$G$9,0))*IF($I$9=1,IF($B51&gt;($D$9+($B$19-$G$1)),0,IF(GCD(($D$9+($B$19-$G$1)-$B51),$H$9)=$H$9,1,0)),IF($B51&gt;$D$9,0,IF(GCD(($D$9-$B51),$H$9)=$H$9,1,0))))+(IF($I$10=1,0,IF($B51&gt;=$C$10,$G$10,0))*IF($I$10=1,IF($B51&gt;($D$10+($B$19-$G$1)),0,IF(GCD(($D$10+($B$19-$G$1)-$B51),$H$10)=$H$10,1,0)),IF($B51&gt;$D$10,0,IF(GCD(($D$10-$B51),$H$10)=$H$10,1,0))))</f>
        <v>#REF!</v>
      </c>
      <c r="E51" s="27" t="e">
        <f t="shared" si="7"/>
        <v>#REF!</v>
      </c>
      <c r="F51" s="26" t="e">
        <f t="shared" ref="F51:F82" si="13">(IF($I$5=1,IF($B51&gt;=($C$5+($B$19-$G$1)),$G$5,0),0)*IF($I$5=1,IF($B51&gt;($D$5+($B$19-$G$1)),0,IF(GCD(($D$5+($B$19-$G$1)-$B51),$H$5)=$H$5,1,0)),IF($B51&gt;$D$5,0,IF(GCD(($D$5-$B51),$H$5)=$H$5,1,0))))+(IF($I$6=1,IF($B51&gt;=($C$6+($B$19-$G$1)),$G$6,0),0)*IF($I$6=1,IF($B51&gt;($D$6+($B$19-$G$1)),0,IF(GCD(($D$6+($B$19-$G$1)-$B51),$H$6)=$H$6,1,0)),IF($B51&gt;$D$6,0,IF(GCD(($D$6-$B51),$H$6)=$H$6,1,0))))+(IF($I$7=1,IF($B51&gt;=($C$7+($B$19-$G$1)),$G$7,0),0)*IF($I$7=1,IF($B51&gt;($D$7+($B$19-$G$1)),0,IF(GCD(($D$7+($B$19-$G$1)-$B51),$H$7)=$H$7,1,0)),IF($B51&gt;$D$7,0,IF(GCD(($D$7-$B51),$H$7)=$H$7,1,0))))</f>
        <v>#REF!</v>
      </c>
      <c r="G51" s="26" t="e">
        <f t="shared" ref="G51:G82" si="14">(IF($I$8=1,IF($B51&gt;=($C$8+($B$19-$G$1)),$G$8,0),0)*IF($I$8=1,IF($B51&gt;($D$8+($B$19-$G$1)),0,IF(GCD(($D$8+($B$19-$G$1)-$B51),$H$8)=$H$8,1,0)),IF($B51&gt;$D$8,0,IF(GCD(($D$8-$B51),$H$8)=$H$8,1,0))))+(IF($I$9=1,IF($B51&gt;=($C$9+($B$19-$G$1)),$G$9,0),0)*IF($I$9=1,IF($B51&gt;($D$9+($B$19-$G$1)),0,IF(GCD(($D$9+($B$19-$G$1)-$B51),$H$9)=$H$9,1,0)),IF($B51&gt;$D$9,0,IF(GCD(($D$9-$B51),$H$9)=$H$9,1,0))))+(IF($I$10=1,IF($B51&gt;=($C$10+($B$19-$G$1)),$G$10,0),0)*IF($I$10=1,IF($B51&gt;($D$10+($B$19-$G$1)),0,IF(GCD(($D$10+($B$19-$G$1)-$B51),$H$10)=$H$10,1,0)),IF($B51&gt;$D$10,0,IF(GCD(($D$10-$B51),$H$10)=$H$10,1,0))))</f>
        <v>#REF!</v>
      </c>
      <c r="H51" s="27" t="e">
        <f t="shared" si="8"/>
        <v>#REF!</v>
      </c>
      <c r="I51" s="28"/>
      <c r="J51" s="29" t="e">
        <f t="shared" si="6"/>
        <v>#REF!</v>
      </c>
      <c r="K51">
        <f>IF(B51=$G$2,SUM($J$19:J51),0)</f>
        <v>0</v>
      </c>
      <c r="L51">
        <f>IF(B51=$G$2,SUM($J$19:J50),0)</f>
        <v>0</v>
      </c>
    </row>
    <row r="52" spans="1:12" outlineLevel="1">
      <c r="A52" s="24" t="e">
        <f>#REF!</f>
        <v>#REF!</v>
      </c>
      <c r="B52" s="10">
        <f t="shared" si="10"/>
        <v>33</v>
      </c>
      <c r="C52" s="26" t="e">
        <f t="shared" si="11"/>
        <v>#REF!</v>
      </c>
      <c r="D52" s="26" t="e">
        <f t="shared" si="12"/>
        <v>#REF!</v>
      </c>
      <c r="E52" s="27" t="e">
        <f t="shared" si="7"/>
        <v>#REF!</v>
      </c>
      <c r="F52" s="26" t="e">
        <f t="shared" si="13"/>
        <v>#REF!</v>
      </c>
      <c r="G52" s="26" t="e">
        <f t="shared" si="14"/>
        <v>#REF!</v>
      </c>
      <c r="H52" s="27" t="e">
        <f t="shared" si="8"/>
        <v>#REF!</v>
      </c>
      <c r="I52" s="28"/>
      <c r="J52" s="29" t="e">
        <f t="shared" si="6"/>
        <v>#REF!</v>
      </c>
      <c r="K52">
        <f>IF(B52=$G$2,SUM($J$19:J52),0)</f>
        <v>0</v>
      </c>
      <c r="L52">
        <f>IF(B52=$G$2,SUM($J$19:J51),0)</f>
        <v>0</v>
      </c>
    </row>
    <row r="53" spans="1:12" outlineLevel="1">
      <c r="A53" s="24" t="e">
        <f>#REF!</f>
        <v>#REF!</v>
      </c>
      <c r="B53" s="10">
        <f t="shared" si="10"/>
        <v>34</v>
      </c>
      <c r="C53" s="26" t="e">
        <f t="shared" si="11"/>
        <v>#REF!</v>
      </c>
      <c r="D53" s="26" t="e">
        <f t="shared" si="12"/>
        <v>#REF!</v>
      </c>
      <c r="E53" s="27" t="e">
        <f t="shared" si="7"/>
        <v>#REF!</v>
      </c>
      <c r="F53" s="26" t="e">
        <f t="shared" si="13"/>
        <v>#REF!</v>
      </c>
      <c r="G53" s="26" t="e">
        <f t="shared" si="14"/>
        <v>#REF!</v>
      </c>
      <c r="H53" s="27" t="e">
        <f t="shared" si="8"/>
        <v>#REF!</v>
      </c>
      <c r="I53" s="28"/>
      <c r="J53" s="29" t="e">
        <f t="shared" si="6"/>
        <v>#REF!</v>
      </c>
      <c r="K53">
        <f>IF(B53=$G$2,SUM($J$19:J53),0)</f>
        <v>0</v>
      </c>
      <c r="L53">
        <f>IF(B53=$G$2,SUM($J$19:J52),0)</f>
        <v>0</v>
      </c>
    </row>
    <row r="54" spans="1:12" outlineLevel="1">
      <c r="A54" s="24" t="e">
        <f>#REF!</f>
        <v>#REF!</v>
      </c>
      <c r="B54" s="10">
        <f t="shared" si="10"/>
        <v>35</v>
      </c>
      <c r="C54" s="26" t="e">
        <f t="shared" si="11"/>
        <v>#REF!</v>
      </c>
      <c r="D54" s="26" t="e">
        <f t="shared" si="12"/>
        <v>#REF!</v>
      </c>
      <c r="E54" s="27" t="e">
        <f t="shared" si="7"/>
        <v>#REF!</v>
      </c>
      <c r="F54" s="26" t="e">
        <f t="shared" si="13"/>
        <v>#REF!</v>
      </c>
      <c r="G54" s="26" t="e">
        <f t="shared" si="14"/>
        <v>#REF!</v>
      </c>
      <c r="H54" s="27" t="e">
        <f t="shared" si="8"/>
        <v>#REF!</v>
      </c>
      <c r="I54" s="28"/>
      <c r="J54" s="29" t="e">
        <f t="shared" si="6"/>
        <v>#REF!</v>
      </c>
      <c r="K54">
        <f>IF(B54=$G$2,SUM($J$19:J54),0)</f>
        <v>0</v>
      </c>
      <c r="L54">
        <f>IF(B54=$G$2,SUM($J$19:J53),0)</f>
        <v>0</v>
      </c>
    </row>
    <row r="55" spans="1:12" outlineLevel="1">
      <c r="A55" s="24" t="e">
        <f>#REF!</f>
        <v>#REF!</v>
      </c>
      <c r="B55" s="10">
        <f t="shared" si="10"/>
        <v>36</v>
      </c>
      <c r="C55" s="26" t="e">
        <f t="shared" si="11"/>
        <v>#REF!</v>
      </c>
      <c r="D55" s="26" t="e">
        <f t="shared" si="12"/>
        <v>#REF!</v>
      </c>
      <c r="E55" s="27" t="e">
        <f t="shared" si="7"/>
        <v>#REF!</v>
      </c>
      <c r="F55" s="26" t="e">
        <f t="shared" si="13"/>
        <v>#REF!</v>
      </c>
      <c r="G55" s="26" t="e">
        <f t="shared" si="14"/>
        <v>#REF!</v>
      </c>
      <c r="H55" s="27" t="e">
        <f t="shared" si="8"/>
        <v>#REF!</v>
      </c>
      <c r="I55" s="28"/>
      <c r="J55" s="29" t="e">
        <f t="shared" si="6"/>
        <v>#REF!</v>
      </c>
      <c r="K55">
        <f>IF(B55=$G$2,SUM($J$19:J55),0)</f>
        <v>0</v>
      </c>
      <c r="L55">
        <f>IF(B55=$G$2,SUM($J$19:J54),0)</f>
        <v>0</v>
      </c>
    </row>
    <row r="56" spans="1:12" outlineLevel="1">
      <c r="A56" s="24" t="e">
        <f>#REF!</f>
        <v>#REF!</v>
      </c>
      <c r="B56" s="10">
        <f t="shared" si="10"/>
        <v>37</v>
      </c>
      <c r="C56" s="26" t="e">
        <f t="shared" si="11"/>
        <v>#REF!</v>
      </c>
      <c r="D56" s="26" t="e">
        <f t="shared" si="12"/>
        <v>#REF!</v>
      </c>
      <c r="E56" s="27" t="e">
        <f t="shared" si="7"/>
        <v>#REF!</v>
      </c>
      <c r="F56" s="26" t="e">
        <f t="shared" si="13"/>
        <v>#REF!</v>
      </c>
      <c r="G56" s="26" t="e">
        <f t="shared" si="14"/>
        <v>#REF!</v>
      </c>
      <c r="H56" s="27" t="e">
        <f t="shared" si="8"/>
        <v>#REF!</v>
      </c>
      <c r="I56" s="28"/>
      <c r="J56" s="29" t="e">
        <f t="shared" si="6"/>
        <v>#REF!</v>
      </c>
      <c r="K56">
        <f>IF(B56=$G$2,SUM($J$19:J56),0)</f>
        <v>0</v>
      </c>
      <c r="L56">
        <f>IF(B56=$G$2,SUM($J$19:J55),0)</f>
        <v>0</v>
      </c>
    </row>
    <row r="57" spans="1:12" outlineLevel="1">
      <c r="A57" s="24" t="e">
        <f>#REF!</f>
        <v>#REF!</v>
      </c>
      <c r="B57" s="10">
        <f t="shared" si="10"/>
        <v>38</v>
      </c>
      <c r="C57" s="26" t="e">
        <f t="shared" si="11"/>
        <v>#REF!</v>
      </c>
      <c r="D57" s="26" t="e">
        <f t="shared" si="12"/>
        <v>#REF!</v>
      </c>
      <c r="E57" s="27" t="e">
        <f t="shared" si="7"/>
        <v>#REF!</v>
      </c>
      <c r="F57" s="26" t="e">
        <f t="shared" si="13"/>
        <v>#REF!</v>
      </c>
      <c r="G57" s="26" t="e">
        <f t="shared" si="14"/>
        <v>#REF!</v>
      </c>
      <c r="H57" s="27" t="e">
        <f t="shared" si="8"/>
        <v>#REF!</v>
      </c>
      <c r="I57" s="28"/>
      <c r="J57" s="29" t="e">
        <f t="shared" si="6"/>
        <v>#REF!</v>
      </c>
      <c r="K57">
        <f>IF(B57=$G$2,SUM($J$19:J57),0)</f>
        <v>0</v>
      </c>
      <c r="L57">
        <f>IF(B57=$G$2,SUM($J$19:J56),0)</f>
        <v>0</v>
      </c>
    </row>
    <row r="58" spans="1:12" outlineLevel="1">
      <c r="A58" s="24" t="e">
        <f>#REF!</f>
        <v>#REF!</v>
      </c>
      <c r="B58" s="10">
        <f t="shared" si="10"/>
        <v>39</v>
      </c>
      <c r="C58" s="26" t="e">
        <f t="shared" si="11"/>
        <v>#REF!</v>
      </c>
      <c r="D58" s="26" t="e">
        <f t="shared" si="12"/>
        <v>#REF!</v>
      </c>
      <c r="E58" s="27" t="e">
        <f t="shared" si="7"/>
        <v>#REF!</v>
      </c>
      <c r="F58" s="26" t="e">
        <f t="shared" si="13"/>
        <v>#REF!</v>
      </c>
      <c r="G58" s="26" t="e">
        <f t="shared" si="14"/>
        <v>#REF!</v>
      </c>
      <c r="H58" s="27" t="e">
        <f t="shared" si="8"/>
        <v>#REF!</v>
      </c>
      <c r="I58" s="28"/>
      <c r="J58" s="29" t="e">
        <f t="shared" si="6"/>
        <v>#REF!</v>
      </c>
      <c r="K58">
        <f>IF(B58=$G$2,SUM($J$19:J58),0)</f>
        <v>0</v>
      </c>
      <c r="L58">
        <f>IF(B58=$G$2,SUM($J$19:J57),0)</f>
        <v>0</v>
      </c>
    </row>
    <row r="59" spans="1:12" outlineLevel="1">
      <c r="A59" s="24" t="e">
        <f>#REF!</f>
        <v>#REF!</v>
      </c>
      <c r="B59" s="10">
        <f t="shared" si="10"/>
        <v>40</v>
      </c>
      <c r="C59" s="26" t="e">
        <f t="shared" si="11"/>
        <v>#REF!</v>
      </c>
      <c r="D59" s="26" t="e">
        <f t="shared" si="12"/>
        <v>#REF!</v>
      </c>
      <c r="E59" s="27" t="e">
        <f t="shared" si="7"/>
        <v>#REF!</v>
      </c>
      <c r="F59" s="26" t="e">
        <f t="shared" si="13"/>
        <v>#REF!</v>
      </c>
      <c r="G59" s="26" t="e">
        <f t="shared" si="14"/>
        <v>#REF!</v>
      </c>
      <c r="H59" s="27" t="e">
        <f t="shared" si="8"/>
        <v>#REF!</v>
      </c>
      <c r="I59" s="28"/>
      <c r="J59" s="29" t="e">
        <f t="shared" si="6"/>
        <v>#REF!</v>
      </c>
      <c r="K59">
        <f>IF(B59=$G$2,SUM($J$19:J59),0)</f>
        <v>0</v>
      </c>
      <c r="L59">
        <f>IF(B59=$G$2,SUM($J$19:J58),0)</f>
        <v>0</v>
      </c>
    </row>
    <row r="60" spans="1:12" outlineLevel="1">
      <c r="A60" s="24" t="e">
        <f>#REF!</f>
        <v>#REF!</v>
      </c>
      <c r="B60" s="10">
        <f t="shared" si="10"/>
        <v>41</v>
      </c>
      <c r="C60" s="26" t="e">
        <f t="shared" si="11"/>
        <v>#REF!</v>
      </c>
      <c r="D60" s="26" t="e">
        <f t="shared" si="12"/>
        <v>#REF!</v>
      </c>
      <c r="E60" s="27" t="e">
        <f t="shared" si="7"/>
        <v>#REF!</v>
      </c>
      <c r="F60" s="26" t="e">
        <f t="shared" si="13"/>
        <v>#REF!</v>
      </c>
      <c r="G60" s="26" t="e">
        <f t="shared" si="14"/>
        <v>#REF!</v>
      </c>
      <c r="H60" s="27" t="e">
        <f t="shared" si="8"/>
        <v>#REF!</v>
      </c>
      <c r="I60" s="28"/>
      <c r="J60" s="29" t="e">
        <f t="shared" si="6"/>
        <v>#REF!</v>
      </c>
      <c r="K60">
        <f>IF(B60=$G$2,SUM($J$19:J60),0)</f>
        <v>0</v>
      </c>
      <c r="L60">
        <f>IF(B60=$G$2,SUM($J$19:J59),0)</f>
        <v>0</v>
      </c>
    </row>
    <row r="61" spans="1:12" outlineLevel="1">
      <c r="A61" s="24" t="e">
        <f>#REF!</f>
        <v>#REF!</v>
      </c>
      <c r="B61" s="10">
        <f t="shared" si="10"/>
        <v>42</v>
      </c>
      <c r="C61" s="26" t="e">
        <f t="shared" si="11"/>
        <v>#REF!</v>
      </c>
      <c r="D61" s="26" t="e">
        <f t="shared" si="12"/>
        <v>#REF!</v>
      </c>
      <c r="E61" s="27" t="e">
        <f t="shared" si="7"/>
        <v>#REF!</v>
      </c>
      <c r="F61" s="26" t="e">
        <f t="shared" si="13"/>
        <v>#REF!</v>
      </c>
      <c r="G61" s="26" t="e">
        <f t="shared" si="14"/>
        <v>#REF!</v>
      </c>
      <c r="H61" s="27" t="e">
        <f t="shared" si="8"/>
        <v>#REF!</v>
      </c>
      <c r="I61" s="28"/>
      <c r="J61" s="29" t="e">
        <f t="shared" si="6"/>
        <v>#REF!</v>
      </c>
      <c r="K61">
        <f>IF(B61=$G$2,SUM($J$19:J61),0)</f>
        <v>0</v>
      </c>
      <c r="L61">
        <f>IF(B61=$G$2,SUM($J$19:J60),0)</f>
        <v>0</v>
      </c>
    </row>
    <row r="62" spans="1:12" outlineLevel="1">
      <c r="A62" s="24" t="e">
        <f>#REF!</f>
        <v>#REF!</v>
      </c>
      <c r="B62" s="10">
        <f t="shared" si="10"/>
        <v>43</v>
      </c>
      <c r="C62" s="26" t="e">
        <f t="shared" si="11"/>
        <v>#REF!</v>
      </c>
      <c r="D62" s="26" t="e">
        <f t="shared" si="12"/>
        <v>#REF!</v>
      </c>
      <c r="E62" s="27" t="e">
        <f t="shared" si="7"/>
        <v>#REF!</v>
      </c>
      <c r="F62" s="26" t="e">
        <f t="shared" si="13"/>
        <v>#REF!</v>
      </c>
      <c r="G62" s="26" t="e">
        <f t="shared" si="14"/>
        <v>#REF!</v>
      </c>
      <c r="H62" s="27" t="e">
        <f t="shared" si="8"/>
        <v>#REF!</v>
      </c>
      <c r="I62" s="28"/>
      <c r="J62" s="29" t="e">
        <f t="shared" si="6"/>
        <v>#REF!</v>
      </c>
      <c r="K62">
        <f>IF(B62=$G$2,SUM($J$19:J62),0)</f>
        <v>0</v>
      </c>
      <c r="L62">
        <f>IF(B62=$G$2,SUM($J$19:J61),0)</f>
        <v>0</v>
      </c>
    </row>
    <row r="63" spans="1:12" outlineLevel="1">
      <c r="A63" s="24" t="e">
        <f>#REF!</f>
        <v>#REF!</v>
      </c>
      <c r="B63" s="10">
        <f t="shared" si="10"/>
        <v>44</v>
      </c>
      <c r="C63" s="26" t="e">
        <f t="shared" si="11"/>
        <v>#REF!</v>
      </c>
      <c r="D63" s="26" t="e">
        <f t="shared" si="12"/>
        <v>#REF!</v>
      </c>
      <c r="E63" s="27" t="e">
        <f t="shared" si="7"/>
        <v>#REF!</v>
      </c>
      <c r="F63" s="26" t="e">
        <f t="shared" si="13"/>
        <v>#REF!</v>
      </c>
      <c r="G63" s="26" t="e">
        <f t="shared" si="14"/>
        <v>#REF!</v>
      </c>
      <c r="H63" s="27" t="e">
        <f t="shared" si="8"/>
        <v>#REF!</v>
      </c>
      <c r="I63" s="28"/>
      <c r="J63" s="29" t="e">
        <f t="shared" si="6"/>
        <v>#REF!</v>
      </c>
      <c r="K63">
        <f>IF(B63=$G$2,SUM($J$19:J63),0)</f>
        <v>0</v>
      </c>
      <c r="L63">
        <f>IF(B63=$G$2,SUM($J$19:J62),0)</f>
        <v>0</v>
      </c>
    </row>
    <row r="64" spans="1:12" outlineLevel="1">
      <c r="A64" s="24" t="e">
        <f>#REF!</f>
        <v>#REF!</v>
      </c>
      <c r="B64" s="10">
        <f t="shared" si="10"/>
        <v>45</v>
      </c>
      <c r="C64" s="26" t="e">
        <f t="shared" si="11"/>
        <v>#REF!</v>
      </c>
      <c r="D64" s="26" t="e">
        <f t="shared" si="12"/>
        <v>#REF!</v>
      </c>
      <c r="E64" s="27" t="e">
        <f t="shared" si="7"/>
        <v>#REF!</v>
      </c>
      <c r="F64" s="26" t="e">
        <f t="shared" si="13"/>
        <v>#REF!</v>
      </c>
      <c r="G64" s="26" t="e">
        <f t="shared" si="14"/>
        <v>#REF!</v>
      </c>
      <c r="H64" s="27" t="e">
        <f t="shared" si="8"/>
        <v>#REF!</v>
      </c>
      <c r="I64" s="28"/>
      <c r="J64" s="29" t="e">
        <f t="shared" si="6"/>
        <v>#REF!</v>
      </c>
      <c r="K64">
        <f>IF(B64=$G$2,SUM($J$19:J64),0)</f>
        <v>0</v>
      </c>
      <c r="L64">
        <f>IF(B64=$G$2,SUM($J$19:J63),0)</f>
        <v>0</v>
      </c>
    </row>
    <row r="65" spans="1:12" outlineLevel="1">
      <c r="A65" s="24" t="e">
        <f>#REF!</f>
        <v>#REF!</v>
      </c>
      <c r="B65" s="10">
        <f t="shared" si="10"/>
        <v>46</v>
      </c>
      <c r="C65" s="26" t="e">
        <f t="shared" si="11"/>
        <v>#REF!</v>
      </c>
      <c r="D65" s="26" t="e">
        <f t="shared" si="12"/>
        <v>#REF!</v>
      </c>
      <c r="E65" s="27" t="e">
        <f t="shared" si="7"/>
        <v>#REF!</v>
      </c>
      <c r="F65" s="26" t="e">
        <f t="shared" si="13"/>
        <v>#REF!</v>
      </c>
      <c r="G65" s="26" t="e">
        <f t="shared" si="14"/>
        <v>#REF!</v>
      </c>
      <c r="H65" s="27" t="e">
        <f t="shared" si="8"/>
        <v>#REF!</v>
      </c>
      <c r="I65" s="28"/>
      <c r="J65" s="29" t="e">
        <f t="shared" si="6"/>
        <v>#REF!</v>
      </c>
      <c r="K65">
        <f>IF(B65=$G$2,SUM($J$19:J65),0)</f>
        <v>0</v>
      </c>
      <c r="L65">
        <f>IF(B65=$G$2,SUM($J$19:J64),0)</f>
        <v>0</v>
      </c>
    </row>
    <row r="66" spans="1:12" outlineLevel="1">
      <c r="A66" s="24" t="e">
        <f>#REF!</f>
        <v>#REF!</v>
      </c>
      <c r="B66" s="10">
        <f t="shared" si="10"/>
        <v>47</v>
      </c>
      <c r="C66" s="26" t="e">
        <f t="shared" si="11"/>
        <v>#REF!</v>
      </c>
      <c r="D66" s="26" t="e">
        <f t="shared" si="12"/>
        <v>#REF!</v>
      </c>
      <c r="E66" s="27" t="e">
        <f t="shared" si="7"/>
        <v>#REF!</v>
      </c>
      <c r="F66" s="26" t="e">
        <f t="shared" si="13"/>
        <v>#REF!</v>
      </c>
      <c r="G66" s="26" t="e">
        <f t="shared" si="14"/>
        <v>#REF!</v>
      </c>
      <c r="H66" s="27" t="e">
        <f t="shared" si="8"/>
        <v>#REF!</v>
      </c>
      <c r="I66" s="28"/>
      <c r="J66" s="29" t="e">
        <f t="shared" si="6"/>
        <v>#REF!</v>
      </c>
      <c r="K66">
        <f>IF(B66=$G$2,SUM($J$19:J66),0)</f>
        <v>0</v>
      </c>
      <c r="L66">
        <f>IF(B66=$G$2,SUM($J$19:J65),0)</f>
        <v>0</v>
      </c>
    </row>
    <row r="67" spans="1:12" outlineLevel="1">
      <c r="A67" s="24" t="e">
        <f>#REF!</f>
        <v>#REF!</v>
      </c>
      <c r="B67" s="10">
        <f t="shared" si="10"/>
        <v>48</v>
      </c>
      <c r="C67" s="26" t="e">
        <f t="shared" si="11"/>
        <v>#REF!</v>
      </c>
      <c r="D67" s="26" t="e">
        <f t="shared" si="12"/>
        <v>#REF!</v>
      </c>
      <c r="E67" s="27" t="e">
        <f t="shared" si="7"/>
        <v>#REF!</v>
      </c>
      <c r="F67" s="26" t="e">
        <f t="shared" si="13"/>
        <v>#REF!</v>
      </c>
      <c r="G67" s="26" t="e">
        <f t="shared" si="14"/>
        <v>#REF!</v>
      </c>
      <c r="H67" s="27" t="e">
        <f t="shared" si="8"/>
        <v>#REF!</v>
      </c>
      <c r="I67" s="28"/>
      <c r="J67" s="29" t="e">
        <f t="shared" si="6"/>
        <v>#REF!</v>
      </c>
      <c r="K67">
        <f>IF(B67=$G$2,SUM($J$19:J67),0)</f>
        <v>0</v>
      </c>
      <c r="L67">
        <f>IF(B67=$G$2,SUM($J$19:J66),0)</f>
        <v>0</v>
      </c>
    </row>
    <row r="68" spans="1:12" outlineLevel="1">
      <c r="A68" s="24" t="e">
        <f>#REF!</f>
        <v>#REF!</v>
      </c>
      <c r="B68" s="10">
        <f t="shared" si="10"/>
        <v>49</v>
      </c>
      <c r="C68" s="26" t="e">
        <f t="shared" si="11"/>
        <v>#REF!</v>
      </c>
      <c r="D68" s="26" t="e">
        <f t="shared" si="12"/>
        <v>#REF!</v>
      </c>
      <c r="E68" s="27" t="e">
        <f t="shared" si="7"/>
        <v>#REF!</v>
      </c>
      <c r="F68" s="26" t="e">
        <f t="shared" si="13"/>
        <v>#REF!</v>
      </c>
      <c r="G68" s="26" t="e">
        <f t="shared" si="14"/>
        <v>#REF!</v>
      </c>
      <c r="H68" s="27" t="e">
        <f t="shared" si="8"/>
        <v>#REF!</v>
      </c>
      <c r="I68" s="28"/>
      <c r="J68" s="29" t="e">
        <f t="shared" si="6"/>
        <v>#REF!</v>
      </c>
      <c r="K68">
        <f>IF(B68=$G$2,SUM($J$19:J68),0)</f>
        <v>0</v>
      </c>
      <c r="L68">
        <f>IF(B68=$G$2,SUM($J$19:J67),0)</f>
        <v>0</v>
      </c>
    </row>
    <row r="69" spans="1:12" outlineLevel="1">
      <c r="A69" s="24" t="e">
        <f>#REF!</f>
        <v>#REF!</v>
      </c>
      <c r="B69" s="10">
        <f t="shared" si="10"/>
        <v>50</v>
      </c>
      <c r="C69" s="26" t="e">
        <f t="shared" si="11"/>
        <v>#REF!</v>
      </c>
      <c r="D69" s="26" t="e">
        <f t="shared" si="12"/>
        <v>#REF!</v>
      </c>
      <c r="E69" s="27" t="e">
        <f t="shared" si="7"/>
        <v>#REF!</v>
      </c>
      <c r="F69" s="26" t="e">
        <f t="shared" si="13"/>
        <v>#REF!</v>
      </c>
      <c r="G69" s="26" t="e">
        <f t="shared" si="14"/>
        <v>#REF!</v>
      </c>
      <c r="H69" s="27" t="e">
        <f t="shared" si="8"/>
        <v>#REF!</v>
      </c>
      <c r="I69" s="28"/>
      <c r="J69" s="29" t="e">
        <f t="shared" si="6"/>
        <v>#REF!</v>
      </c>
      <c r="K69">
        <f>IF(B69=$G$2,SUM($J$19:J69),0)</f>
        <v>0</v>
      </c>
      <c r="L69">
        <f>IF(B69=$G$2,SUM($J$19:J68),0)</f>
        <v>0</v>
      </c>
    </row>
    <row r="70" spans="1:12" outlineLevel="1">
      <c r="A70" s="24" t="e">
        <f>#REF!</f>
        <v>#REF!</v>
      </c>
      <c r="B70" s="10">
        <f t="shared" si="10"/>
        <v>51</v>
      </c>
      <c r="C70" s="26" t="e">
        <f t="shared" si="11"/>
        <v>#REF!</v>
      </c>
      <c r="D70" s="26" t="e">
        <f t="shared" si="12"/>
        <v>#REF!</v>
      </c>
      <c r="E70" s="27" t="e">
        <f t="shared" si="7"/>
        <v>#REF!</v>
      </c>
      <c r="F70" s="26" t="e">
        <f t="shared" si="13"/>
        <v>#REF!</v>
      </c>
      <c r="G70" s="26" t="e">
        <f t="shared" si="14"/>
        <v>#REF!</v>
      </c>
      <c r="H70" s="27" t="e">
        <f t="shared" si="8"/>
        <v>#REF!</v>
      </c>
      <c r="I70" s="28"/>
      <c r="J70" s="29" t="e">
        <f t="shared" si="6"/>
        <v>#REF!</v>
      </c>
      <c r="K70">
        <f>IF(B70=$G$2,SUM($J$19:J70),0)</f>
        <v>0</v>
      </c>
      <c r="L70">
        <f>IF(B70=$G$2,SUM($J$19:J69),0)</f>
        <v>0</v>
      </c>
    </row>
    <row r="71" spans="1:12" outlineLevel="1">
      <c r="A71" s="24" t="e">
        <f>#REF!</f>
        <v>#REF!</v>
      </c>
      <c r="B71" s="10">
        <f t="shared" si="10"/>
        <v>52</v>
      </c>
      <c r="C71" s="26" t="e">
        <f t="shared" si="11"/>
        <v>#REF!</v>
      </c>
      <c r="D71" s="26" t="e">
        <f t="shared" si="12"/>
        <v>#REF!</v>
      </c>
      <c r="E71" s="27" t="e">
        <f t="shared" si="7"/>
        <v>#REF!</v>
      </c>
      <c r="F71" s="26" t="e">
        <f t="shared" si="13"/>
        <v>#REF!</v>
      </c>
      <c r="G71" s="26" t="e">
        <f t="shared" si="14"/>
        <v>#REF!</v>
      </c>
      <c r="H71" s="27" t="e">
        <f t="shared" si="8"/>
        <v>#REF!</v>
      </c>
      <c r="I71" s="28"/>
      <c r="J71" s="29" t="e">
        <f t="shared" si="6"/>
        <v>#REF!</v>
      </c>
      <c r="K71">
        <f>IF(B71=$G$2,SUM($J$19:J71),0)</f>
        <v>0</v>
      </c>
      <c r="L71">
        <f>IF(B71=$G$2,SUM($J$19:J70),0)</f>
        <v>0</v>
      </c>
    </row>
    <row r="72" spans="1:12" outlineLevel="1">
      <c r="A72" s="24" t="e">
        <f>#REF!</f>
        <v>#REF!</v>
      </c>
      <c r="B72" s="10">
        <f t="shared" si="10"/>
        <v>53</v>
      </c>
      <c r="C72" s="26" t="e">
        <f t="shared" si="11"/>
        <v>#REF!</v>
      </c>
      <c r="D72" s="26" t="e">
        <f t="shared" si="12"/>
        <v>#REF!</v>
      </c>
      <c r="E72" s="27" t="e">
        <f t="shared" si="7"/>
        <v>#REF!</v>
      </c>
      <c r="F72" s="26" t="e">
        <f t="shared" si="13"/>
        <v>#REF!</v>
      </c>
      <c r="G72" s="26" t="e">
        <f t="shared" si="14"/>
        <v>#REF!</v>
      </c>
      <c r="H72" s="27" t="e">
        <f t="shared" si="8"/>
        <v>#REF!</v>
      </c>
      <c r="I72" s="28"/>
      <c r="J72" s="29" t="e">
        <f t="shared" si="6"/>
        <v>#REF!</v>
      </c>
      <c r="K72">
        <f>IF(B72=$G$2,SUM($J$19:J72),0)</f>
        <v>0</v>
      </c>
      <c r="L72">
        <f>IF(B72=$G$2,SUM($J$19:J71),0)</f>
        <v>0</v>
      </c>
    </row>
    <row r="73" spans="1:12" outlineLevel="1">
      <c r="A73" s="24" t="e">
        <f>#REF!</f>
        <v>#REF!</v>
      </c>
      <c r="B73" s="10">
        <f t="shared" si="10"/>
        <v>54</v>
      </c>
      <c r="C73" s="26" t="e">
        <f t="shared" si="11"/>
        <v>#REF!</v>
      </c>
      <c r="D73" s="26" t="e">
        <f t="shared" si="12"/>
        <v>#REF!</v>
      </c>
      <c r="E73" s="27" t="e">
        <f t="shared" si="7"/>
        <v>#REF!</v>
      </c>
      <c r="F73" s="26" t="e">
        <f t="shared" si="13"/>
        <v>#REF!</v>
      </c>
      <c r="G73" s="26" t="e">
        <f t="shared" si="14"/>
        <v>#REF!</v>
      </c>
      <c r="H73" s="27" t="e">
        <f t="shared" si="8"/>
        <v>#REF!</v>
      </c>
      <c r="I73" s="28"/>
      <c r="J73" s="29" t="e">
        <f t="shared" si="6"/>
        <v>#REF!</v>
      </c>
      <c r="K73">
        <f>IF(B73=$G$2,SUM($J$19:J73),0)</f>
        <v>0</v>
      </c>
      <c r="L73">
        <f>IF(B73=$G$2,SUM($J$19:J72),0)</f>
        <v>0</v>
      </c>
    </row>
    <row r="74" spans="1:12" outlineLevel="1">
      <c r="A74" s="24" t="e">
        <f>#REF!</f>
        <v>#REF!</v>
      </c>
      <c r="B74" s="10">
        <f t="shared" si="10"/>
        <v>55</v>
      </c>
      <c r="C74" s="26" t="e">
        <f t="shared" si="11"/>
        <v>#REF!</v>
      </c>
      <c r="D74" s="26" t="e">
        <f t="shared" si="12"/>
        <v>#REF!</v>
      </c>
      <c r="E74" s="27" t="e">
        <f t="shared" si="7"/>
        <v>#REF!</v>
      </c>
      <c r="F74" s="26" t="e">
        <f t="shared" si="13"/>
        <v>#REF!</v>
      </c>
      <c r="G74" s="26" t="e">
        <f t="shared" si="14"/>
        <v>#REF!</v>
      </c>
      <c r="H74" s="27" t="e">
        <f t="shared" si="8"/>
        <v>#REF!</v>
      </c>
      <c r="I74" s="31"/>
      <c r="J74" s="29" t="e">
        <f t="shared" si="6"/>
        <v>#REF!</v>
      </c>
      <c r="K74">
        <f>IF(B74=$G$2,SUM($J$19:J74),0)</f>
        <v>0</v>
      </c>
      <c r="L74">
        <f>IF(B74=$G$2,SUM($J$19:J73),0)</f>
        <v>0</v>
      </c>
    </row>
    <row r="75" spans="1:12" outlineLevel="1">
      <c r="A75" s="24" t="e">
        <f>#REF!</f>
        <v>#REF!</v>
      </c>
      <c r="B75" s="10">
        <f t="shared" si="10"/>
        <v>56</v>
      </c>
      <c r="C75" s="26" t="e">
        <f t="shared" si="11"/>
        <v>#REF!</v>
      </c>
      <c r="D75" s="26" t="e">
        <f t="shared" si="12"/>
        <v>#REF!</v>
      </c>
      <c r="E75" s="27" t="e">
        <f t="shared" si="7"/>
        <v>#REF!</v>
      </c>
      <c r="F75" s="26" t="e">
        <f t="shared" si="13"/>
        <v>#REF!</v>
      </c>
      <c r="G75" s="26" t="e">
        <f t="shared" si="14"/>
        <v>#REF!</v>
      </c>
      <c r="H75" s="27" t="e">
        <f t="shared" si="8"/>
        <v>#REF!</v>
      </c>
      <c r="I75" s="32"/>
      <c r="J75" s="29" t="e">
        <f t="shared" si="6"/>
        <v>#REF!</v>
      </c>
      <c r="K75">
        <f>IF(B75=$G$2,SUM($J$19:J75),0)</f>
        <v>0</v>
      </c>
      <c r="L75">
        <f>IF(B75=$G$2,SUM($J$19:J74),0)</f>
        <v>0</v>
      </c>
    </row>
    <row r="76" spans="1:12" outlineLevel="1">
      <c r="A76" s="24" t="e">
        <f>#REF!</f>
        <v>#REF!</v>
      </c>
      <c r="B76" s="10">
        <f t="shared" si="10"/>
        <v>57</v>
      </c>
      <c r="C76" s="26" t="e">
        <f t="shared" si="11"/>
        <v>#REF!</v>
      </c>
      <c r="D76" s="26" t="e">
        <f t="shared" si="12"/>
        <v>#REF!</v>
      </c>
      <c r="E76" s="27" t="e">
        <f t="shared" si="7"/>
        <v>#REF!</v>
      </c>
      <c r="F76" s="26" t="e">
        <f t="shared" si="13"/>
        <v>#REF!</v>
      </c>
      <c r="G76" s="26" t="e">
        <f t="shared" si="14"/>
        <v>#REF!</v>
      </c>
      <c r="H76" s="27" t="e">
        <f t="shared" si="8"/>
        <v>#REF!</v>
      </c>
      <c r="I76" s="32"/>
      <c r="J76" s="29" t="e">
        <f t="shared" si="6"/>
        <v>#REF!</v>
      </c>
      <c r="K76">
        <f>IF(B76=$G$2,SUM($J$19:J76),0)</f>
        <v>0</v>
      </c>
      <c r="L76">
        <f>IF(B76=$G$2,SUM($J$19:J75),0)</f>
        <v>0</v>
      </c>
    </row>
    <row r="77" spans="1:12" outlineLevel="1">
      <c r="A77" s="24" t="e">
        <f>#REF!</f>
        <v>#REF!</v>
      </c>
      <c r="B77" s="10">
        <f t="shared" si="10"/>
        <v>58</v>
      </c>
      <c r="C77" s="26" t="e">
        <f t="shared" si="11"/>
        <v>#REF!</v>
      </c>
      <c r="D77" s="26" t="e">
        <f t="shared" si="12"/>
        <v>#REF!</v>
      </c>
      <c r="E77" s="27" t="e">
        <f t="shared" si="7"/>
        <v>#REF!</v>
      </c>
      <c r="F77" s="26" t="e">
        <f t="shared" si="13"/>
        <v>#REF!</v>
      </c>
      <c r="G77" s="26" t="e">
        <f t="shared" si="14"/>
        <v>#REF!</v>
      </c>
      <c r="H77" s="27" t="e">
        <f t="shared" si="8"/>
        <v>#REF!</v>
      </c>
      <c r="I77" s="32"/>
      <c r="J77" s="29" t="e">
        <f t="shared" si="6"/>
        <v>#REF!</v>
      </c>
      <c r="K77">
        <f>IF(B77=$G$2,SUM($J$19:J77),0)</f>
        <v>0</v>
      </c>
      <c r="L77">
        <f>IF(B77=$G$2,SUM($J$19:J76),0)</f>
        <v>0</v>
      </c>
    </row>
    <row r="78" spans="1:12" outlineLevel="1">
      <c r="A78" s="24" t="e">
        <f>#REF!</f>
        <v>#REF!</v>
      </c>
      <c r="B78" s="10">
        <f t="shared" si="10"/>
        <v>59</v>
      </c>
      <c r="C78" s="26" t="e">
        <f t="shared" si="11"/>
        <v>#REF!</v>
      </c>
      <c r="D78" s="26" t="e">
        <f t="shared" si="12"/>
        <v>#REF!</v>
      </c>
      <c r="E78" s="27" t="e">
        <f t="shared" si="7"/>
        <v>#REF!</v>
      </c>
      <c r="F78" s="26" t="e">
        <f t="shared" si="13"/>
        <v>#REF!</v>
      </c>
      <c r="G78" s="26" t="e">
        <f t="shared" si="14"/>
        <v>#REF!</v>
      </c>
      <c r="H78" s="27" t="e">
        <f t="shared" si="8"/>
        <v>#REF!</v>
      </c>
      <c r="I78" s="32"/>
      <c r="J78" s="29" t="e">
        <f t="shared" si="6"/>
        <v>#REF!</v>
      </c>
      <c r="K78">
        <f>IF(B78=$G$2,SUM($J$19:J78),0)</f>
        <v>0</v>
      </c>
      <c r="L78">
        <f>IF(B78=$G$2,SUM($J$19:J77),0)</f>
        <v>0</v>
      </c>
    </row>
    <row r="79" spans="1:12" outlineLevel="1">
      <c r="A79" s="24" t="e">
        <f>#REF!</f>
        <v>#REF!</v>
      </c>
      <c r="B79" s="10">
        <f t="shared" si="10"/>
        <v>60</v>
      </c>
      <c r="C79" s="26" t="e">
        <f t="shared" si="11"/>
        <v>#REF!</v>
      </c>
      <c r="D79" s="26" t="e">
        <f t="shared" si="12"/>
        <v>#REF!</v>
      </c>
      <c r="E79" s="27" t="e">
        <f t="shared" si="7"/>
        <v>#REF!</v>
      </c>
      <c r="F79" s="26" t="e">
        <f t="shared" si="13"/>
        <v>#REF!</v>
      </c>
      <c r="G79" s="26" t="e">
        <f t="shared" si="14"/>
        <v>#REF!</v>
      </c>
      <c r="H79" s="27" t="e">
        <f t="shared" si="8"/>
        <v>#REF!</v>
      </c>
      <c r="I79" s="32"/>
      <c r="J79" s="29" t="e">
        <f t="shared" si="6"/>
        <v>#REF!</v>
      </c>
      <c r="K79">
        <f>IF(B79=$G$2,SUM($J$19:J79),0)</f>
        <v>0</v>
      </c>
      <c r="L79">
        <f>IF(B79=$G$2,SUM($J$19:J78),0)</f>
        <v>0</v>
      </c>
    </row>
    <row r="80" spans="1:12" outlineLevel="1">
      <c r="A80" s="24" t="e">
        <f>#REF!</f>
        <v>#REF!</v>
      </c>
      <c r="B80" s="10">
        <f t="shared" si="10"/>
        <v>61</v>
      </c>
      <c r="C80" s="26" t="e">
        <f t="shared" si="11"/>
        <v>#REF!</v>
      </c>
      <c r="D80" s="26" t="e">
        <f t="shared" si="12"/>
        <v>#REF!</v>
      </c>
      <c r="E80" s="27" t="e">
        <f t="shared" si="7"/>
        <v>#REF!</v>
      </c>
      <c r="F80" s="26" t="e">
        <f t="shared" si="13"/>
        <v>#REF!</v>
      </c>
      <c r="G80" s="26" t="e">
        <f t="shared" si="14"/>
        <v>#REF!</v>
      </c>
      <c r="H80" s="27" t="e">
        <f t="shared" si="8"/>
        <v>#REF!</v>
      </c>
      <c r="I80" s="32"/>
      <c r="J80" s="29" t="e">
        <f t="shared" si="6"/>
        <v>#REF!</v>
      </c>
      <c r="K80">
        <f>IF(B80=$G$2,SUM($J$19:J80),0)</f>
        <v>0</v>
      </c>
      <c r="L80">
        <f>IF(B80=$G$2,SUM($J$19:J79),0)</f>
        <v>0</v>
      </c>
    </row>
    <row r="81" spans="1:12" outlineLevel="1">
      <c r="A81" s="24" t="e">
        <f>#REF!</f>
        <v>#REF!</v>
      </c>
      <c r="B81" s="10">
        <f t="shared" si="10"/>
        <v>62</v>
      </c>
      <c r="C81" s="26" t="e">
        <f t="shared" si="11"/>
        <v>#REF!</v>
      </c>
      <c r="D81" s="26" t="e">
        <f t="shared" si="12"/>
        <v>#REF!</v>
      </c>
      <c r="E81" s="27" t="e">
        <f t="shared" si="7"/>
        <v>#REF!</v>
      </c>
      <c r="F81" s="26" t="e">
        <f t="shared" si="13"/>
        <v>#REF!</v>
      </c>
      <c r="G81" s="26" t="e">
        <f t="shared" si="14"/>
        <v>#REF!</v>
      </c>
      <c r="H81" s="27" t="e">
        <f t="shared" si="8"/>
        <v>#REF!</v>
      </c>
      <c r="I81" s="32"/>
      <c r="J81" s="29" t="e">
        <f t="shared" si="6"/>
        <v>#REF!</v>
      </c>
      <c r="K81">
        <f>IF(B81=$G$2,SUM($J$19:J81),0)</f>
        <v>0</v>
      </c>
      <c r="L81">
        <f>IF(B81=$G$2,SUM($J$19:J80),0)</f>
        <v>0</v>
      </c>
    </row>
    <row r="82" spans="1:12" outlineLevel="1">
      <c r="A82" s="24" t="e">
        <f>#REF!</f>
        <v>#REF!</v>
      </c>
      <c r="B82" s="10">
        <f t="shared" si="10"/>
        <v>63</v>
      </c>
      <c r="C82" s="26" t="e">
        <f t="shared" si="11"/>
        <v>#REF!</v>
      </c>
      <c r="D82" s="26" t="e">
        <f t="shared" si="12"/>
        <v>#REF!</v>
      </c>
      <c r="E82" s="27" t="e">
        <f t="shared" si="7"/>
        <v>#REF!</v>
      </c>
      <c r="F82" s="26" t="e">
        <f t="shared" si="13"/>
        <v>#REF!</v>
      </c>
      <c r="G82" s="26" t="e">
        <f t="shared" si="14"/>
        <v>#REF!</v>
      </c>
      <c r="H82" s="27" t="e">
        <f t="shared" si="8"/>
        <v>#REF!</v>
      </c>
      <c r="I82" s="32"/>
      <c r="J82" s="29" t="e">
        <f t="shared" si="6"/>
        <v>#REF!</v>
      </c>
      <c r="K82">
        <f>IF(B82=$G$2,SUM($J$19:J82),0)</f>
        <v>0</v>
      </c>
      <c r="L82">
        <f>IF(B82=$G$2,SUM($J$19:J81),0)</f>
        <v>0</v>
      </c>
    </row>
    <row r="83" spans="1:12" outlineLevel="1">
      <c r="A83" s="24" t="e">
        <f>#REF!</f>
        <v>#REF!</v>
      </c>
      <c r="B83" s="10">
        <f t="shared" si="10"/>
        <v>64</v>
      </c>
      <c r="C83" s="26" t="e">
        <f t="shared" ref="C83:C114" si="15">(IF($I$5=1,0,IF($B83&gt;=$C$5,$G$5,0))*IF($I$5=1,IF($B83&gt;($D$5+($B$19-$G$1)),0,IF(GCD(($D$5+($B$19-$G$1)-$B83),$H$5)=$H$5,1,0)),IF($B83&gt;$D$5,0,IF(GCD(($D$5-$B83),$H$5)=$H$5,1,0))))+(IF($I$6=1,0,IF($B83&gt;=$C$6,$G$6,0))*IF($I$6=1,IF($B83&gt;($D$6+($B$19-$G$1)),0,IF(GCD(($D$6+($B$19-$G$1)-$B83),$H$6)=$H$6,1,0)),IF($B83&gt;$D$6,0,IF(GCD(($D$6-$B83),$H$6)=$H$6,1,0))))+(IF($I$7=1,0,IF($B83&gt;=$C$7,$G$7,0))*IF($I$7=1,IF($B83&gt;($D$7+($B$19-$G$1)),0,IF(GCD(($D$7+($B$19-$G$1)-$B83),$H$7)=$H$7,1,0)),IF($B83&gt;$D$7,0,IF(GCD(($D$7-$B83),$H$7)=$H$7,1,0))))</f>
        <v>#REF!</v>
      </c>
      <c r="D83" s="26" t="e">
        <f t="shared" ref="D83:D114" si="16">(IF($I$8=1,0,IF($B83&gt;=$C$8,$G$8,0))*IF($I$8=1,IF($B83&gt;($D$8+($B$19-$G$1)),0,IF(GCD(($D$8+($B$19-$G$1)-$B83),$H$8)=$H$8,1,0)),IF($B83&gt;$D$8,0,IF(GCD(($D$8-B83),$H$8)=$H$8,1,0))))+(IF($I$9=1,0,IF($B83&gt;=$C$9,$G$9,0))*IF($I$9=1,IF($B83&gt;($D$9+($B$19-$G$1)),0,IF(GCD(($D$9+($B$19-$G$1)-$B83),$H$9)=$H$9,1,0)),IF($B83&gt;$D$9,0,IF(GCD(($D$9-$B83),$H$9)=$H$9,1,0))))+(IF($I$10=1,0,IF($B83&gt;=$C$10,$G$10,0))*IF($I$10=1,IF($B83&gt;($D$10+($B$19-$G$1)),0,IF(GCD(($D$10+($B$19-$G$1)-$B83),$H$10)=$H$10,1,0)),IF($B83&gt;$D$10,0,IF(GCD(($D$10-$B83),$H$10)=$H$10,1,0))))</f>
        <v>#REF!</v>
      </c>
      <c r="E83" s="27" t="e">
        <f t="shared" si="7"/>
        <v>#REF!</v>
      </c>
      <c r="F83" s="26" t="e">
        <f t="shared" ref="F83:F114" si="17">(IF($I$5=1,IF($B83&gt;=($C$5+($B$19-$G$1)),$G$5,0),0)*IF($I$5=1,IF($B83&gt;($D$5+($B$19-$G$1)),0,IF(GCD(($D$5+($B$19-$G$1)-$B83),$H$5)=$H$5,1,0)),IF($B83&gt;$D$5,0,IF(GCD(($D$5-$B83),$H$5)=$H$5,1,0))))+(IF($I$6=1,IF($B83&gt;=($C$6+($B$19-$G$1)),$G$6,0),0)*IF($I$6=1,IF($B83&gt;($D$6+($B$19-$G$1)),0,IF(GCD(($D$6+($B$19-$G$1)-$B83),$H$6)=$H$6,1,0)),IF($B83&gt;$D$6,0,IF(GCD(($D$6-$B83),$H$6)=$H$6,1,0))))+(IF($I$7=1,IF($B83&gt;=($C$7+($B$19-$G$1)),$G$7,0),0)*IF($I$7=1,IF($B83&gt;($D$7+($B$19-$G$1)),0,IF(GCD(($D$7+($B$19-$G$1)-$B83),$H$7)=$H$7,1,0)),IF($B83&gt;$D$7,0,IF(GCD(($D$7-$B83),$H$7)=$H$7,1,0))))</f>
        <v>#REF!</v>
      </c>
      <c r="G83" s="26" t="e">
        <f t="shared" ref="G83:G114" si="18">(IF($I$8=1,IF($B83&gt;=($C$8+($B$19-$G$1)),$G$8,0),0)*IF($I$8=1,IF($B83&gt;($D$8+($B$19-$G$1)),0,IF(GCD(($D$8+($B$19-$G$1)-$B83),$H$8)=$H$8,1,0)),IF($B83&gt;$D$8,0,IF(GCD(($D$8-$B83),$H$8)=$H$8,1,0))))+(IF($I$9=1,IF($B83&gt;=($C$9+($B$19-$G$1)),$G$9,0),0)*IF($I$9=1,IF($B83&gt;($D$9+($B$19-$G$1)),0,IF(GCD(($D$9+($B$19-$G$1)-$B83),$H$9)=$H$9,1,0)),IF($B83&gt;$D$9,0,IF(GCD(($D$9-$B83),$H$9)=$H$9,1,0))))+(IF($I$10=1,IF($B83&gt;=($C$10+($B$19-$G$1)),$G$10,0),0)*IF($I$10=1,IF($B83&gt;($D$10+($B$19-$G$1)),0,IF(GCD(($D$10+($B$19-$G$1)-$B83),$H$10)=$H$10,1,0)),IF($B83&gt;$D$10,0,IF(GCD(($D$10-$B83),$H$10)=$H$10,1,0))))</f>
        <v>#REF!</v>
      </c>
      <c r="H83" s="27" t="e">
        <f t="shared" si="8"/>
        <v>#REF!</v>
      </c>
      <c r="I83" s="32"/>
      <c r="J83" s="29" t="e">
        <f t="shared" ref="J83:J146" si="19">IF($B83&gt;$G$2,($H83*J$14+$E83*J$14)*J$13,J$14*$H83+$E83*J$14)</f>
        <v>#REF!</v>
      </c>
      <c r="K83">
        <f>IF(B83=$G$2,SUM($J$19:J83),0)</f>
        <v>0</v>
      </c>
      <c r="L83">
        <f>IF(B83=$G$2,SUM($J$19:J82),0)</f>
        <v>0</v>
      </c>
    </row>
    <row r="84" spans="1:12" outlineLevel="1">
      <c r="A84" s="24" t="e">
        <f>#REF!</f>
        <v>#REF!</v>
      </c>
      <c r="B84" s="10">
        <f t="shared" si="10"/>
        <v>65</v>
      </c>
      <c r="C84" s="26" t="e">
        <f t="shared" si="15"/>
        <v>#REF!</v>
      </c>
      <c r="D84" s="26" t="e">
        <f t="shared" si="16"/>
        <v>#REF!</v>
      </c>
      <c r="E84" s="27" t="e">
        <f t="shared" ref="E84:E147" si="20">C84+D84</f>
        <v>#REF!</v>
      </c>
      <c r="F84" s="26" t="e">
        <f t="shared" si="17"/>
        <v>#REF!</v>
      </c>
      <c r="G84" s="26" t="e">
        <f t="shared" si="18"/>
        <v>#REF!</v>
      </c>
      <c r="H84" s="27" t="e">
        <f t="shared" ref="H84:H147" si="21">F84+G84</f>
        <v>#REF!</v>
      </c>
      <c r="I84" s="32"/>
      <c r="J84" s="29" t="e">
        <f t="shared" si="19"/>
        <v>#REF!</v>
      </c>
      <c r="K84">
        <f>IF(B84=$G$2,SUM($J$19:J84),0)</f>
        <v>0</v>
      </c>
      <c r="L84">
        <f>IF(B84=$G$2,SUM($J$19:J83),0)</f>
        <v>0</v>
      </c>
    </row>
    <row r="85" spans="1:12" outlineLevel="1">
      <c r="A85" s="24" t="e">
        <f>#REF!</f>
        <v>#REF!</v>
      </c>
      <c r="B85" s="10">
        <f t="shared" si="10"/>
        <v>66</v>
      </c>
      <c r="C85" s="26" t="e">
        <f t="shared" si="15"/>
        <v>#REF!</v>
      </c>
      <c r="D85" s="26" t="e">
        <f t="shared" si="16"/>
        <v>#REF!</v>
      </c>
      <c r="E85" s="27" t="e">
        <f t="shared" si="20"/>
        <v>#REF!</v>
      </c>
      <c r="F85" s="26" t="e">
        <f t="shared" si="17"/>
        <v>#REF!</v>
      </c>
      <c r="G85" s="26" t="e">
        <f t="shared" si="18"/>
        <v>#REF!</v>
      </c>
      <c r="H85" s="27" t="e">
        <f t="shared" si="21"/>
        <v>#REF!</v>
      </c>
      <c r="I85" s="32"/>
      <c r="J85" s="29" t="e">
        <f t="shared" si="19"/>
        <v>#REF!</v>
      </c>
      <c r="K85">
        <f>IF(B85=$G$2,SUM($J$19:J85),0)</f>
        <v>0</v>
      </c>
      <c r="L85">
        <f>IF(B85=$G$2,SUM($J$19:J84),0)</f>
        <v>0</v>
      </c>
    </row>
    <row r="86" spans="1:12" outlineLevel="1">
      <c r="A86" s="24" t="e">
        <f>#REF!</f>
        <v>#REF!</v>
      </c>
      <c r="B86" s="10">
        <f t="shared" si="10"/>
        <v>67</v>
      </c>
      <c r="C86" s="26" t="e">
        <f t="shared" si="15"/>
        <v>#REF!</v>
      </c>
      <c r="D86" s="26" t="e">
        <f t="shared" si="16"/>
        <v>#REF!</v>
      </c>
      <c r="E86" s="27" t="e">
        <f t="shared" si="20"/>
        <v>#REF!</v>
      </c>
      <c r="F86" s="26" t="e">
        <f t="shared" si="17"/>
        <v>#REF!</v>
      </c>
      <c r="G86" s="26" t="e">
        <f t="shared" si="18"/>
        <v>#REF!</v>
      </c>
      <c r="H86" s="27" t="e">
        <f t="shared" si="21"/>
        <v>#REF!</v>
      </c>
      <c r="I86" s="32"/>
      <c r="J86" s="29" t="e">
        <f t="shared" si="19"/>
        <v>#REF!</v>
      </c>
      <c r="K86">
        <f>IF(B86=$G$2,SUM($J$19:J86),0)</f>
        <v>0</v>
      </c>
      <c r="L86">
        <f>IF(B86=$G$2,SUM($J$19:J85),0)</f>
        <v>0</v>
      </c>
    </row>
    <row r="87" spans="1:12" outlineLevel="1">
      <c r="A87" s="24" t="e">
        <f>#REF!</f>
        <v>#REF!</v>
      </c>
      <c r="B87" s="10">
        <f t="shared" si="10"/>
        <v>68</v>
      </c>
      <c r="C87" s="26" t="e">
        <f t="shared" si="15"/>
        <v>#REF!</v>
      </c>
      <c r="D87" s="26" t="e">
        <f t="shared" si="16"/>
        <v>#REF!</v>
      </c>
      <c r="E87" s="27" t="e">
        <f t="shared" si="20"/>
        <v>#REF!</v>
      </c>
      <c r="F87" s="26" t="e">
        <f t="shared" si="17"/>
        <v>#REF!</v>
      </c>
      <c r="G87" s="26" t="e">
        <f t="shared" si="18"/>
        <v>#REF!</v>
      </c>
      <c r="H87" s="27" t="e">
        <f t="shared" si="21"/>
        <v>#REF!</v>
      </c>
      <c r="I87" s="32"/>
      <c r="J87" s="29" t="e">
        <f t="shared" si="19"/>
        <v>#REF!</v>
      </c>
      <c r="K87">
        <f>IF(B87=$G$2,SUM($J$19:J87),0)</f>
        <v>0</v>
      </c>
      <c r="L87">
        <f>IF(B87=$G$2,SUM($J$19:J86),0)</f>
        <v>0</v>
      </c>
    </row>
    <row r="88" spans="1:12" outlineLevel="1">
      <c r="A88" s="24" t="e">
        <f>#REF!</f>
        <v>#REF!</v>
      </c>
      <c r="B88" s="10">
        <f t="shared" si="10"/>
        <v>69</v>
      </c>
      <c r="C88" s="26" t="e">
        <f t="shared" si="15"/>
        <v>#REF!</v>
      </c>
      <c r="D88" s="26" t="e">
        <f t="shared" si="16"/>
        <v>#REF!</v>
      </c>
      <c r="E88" s="27" t="e">
        <f t="shared" si="20"/>
        <v>#REF!</v>
      </c>
      <c r="F88" s="26" t="e">
        <f t="shared" si="17"/>
        <v>#REF!</v>
      </c>
      <c r="G88" s="26" t="e">
        <f t="shared" si="18"/>
        <v>#REF!</v>
      </c>
      <c r="H88" s="27" t="e">
        <f t="shared" si="21"/>
        <v>#REF!</v>
      </c>
      <c r="I88" s="32"/>
      <c r="J88" s="29" t="e">
        <f t="shared" si="19"/>
        <v>#REF!</v>
      </c>
      <c r="K88">
        <f>IF(B88=$G$2,SUM($J$19:J88),0)</f>
        <v>0</v>
      </c>
      <c r="L88">
        <f>IF(B88=$G$2,SUM($J$19:J87),0)</f>
        <v>0</v>
      </c>
    </row>
    <row r="89" spans="1:12" outlineLevel="1">
      <c r="A89" s="24" t="e">
        <f>#REF!</f>
        <v>#REF!</v>
      </c>
      <c r="B89" s="10">
        <f t="shared" si="10"/>
        <v>70</v>
      </c>
      <c r="C89" s="26" t="e">
        <f t="shared" si="15"/>
        <v>#REF!</v>
      </c>
      <c r="D89" s="26" t="e">
        <f t="shared" si="16"/>
        <v>#REF!</v>
      </c>
      <c r="E89" s="27" t="e">
        <f t="shared" si="20"/>
        <v>#REF!</v>
      </c>
      <c r="F89" s="26" t="e">
        <f t="shared" si="17"/>
        <v>#REF!</v>
      </c>
      <c r="G89" s="26" t="e">
        <f t="shared" si="18"/>
        <v>#REF!</v>
      </c>
      <c r="H89" s="27" t="e">
        <f t="shared" si="21"/>
        <v>#REF!</v>
      </c>
      <c r="I89" s="32"/>
      <c r="J89" s="29" t="e">
        <f t="shared" si="19"/>
        <v>#REF!</v>
      </c>
      <c r="K89">
        <f>IF(B89=$G$2,SUM($J$19:J89),0)</f>
        <v>0</v>
      </c>
      <c r="L89">
        <f>IF(B89=$G$2,SUM($J$19:J88),0)</f>
        <v>0</v>
      </c>
    </row>
    <row r="90" spans="1:12" outlineLevel="1">
      <c r="A90" s="24" t="e">
        <f>#REF!</f>
        <v>#REF!</v>
      </c>
      <c r="B90" s="10">
        <f t="shared" si="10"/>
        <v>71</v>
      </c>
      <c r="C90" s="26" t="e">
        <f t="shared" si="15"/>
        <v>#REF!</v>
      </c>
      <c r="D90" s="26" t="e">
        <f t="shared" si="16"/>
        <v>#REF!</v>
      </c>
      <c r="E90" s="27" t="e">
        <f t="shared" si="20"/>
        <v>#REF!</v>
      </c>
      <c r="F90" s="26" t="e">
        <f t="shared" si="17"/>
        <v>#REF!</v>
      </c>
      <c r="G90" s="26" t="e">
        <f t="shared" si="18"/>
        <v>#REF!</v>
      </c>
      <c r="H90" s="27" t="e">
        <f t="shared" si="21"/>
        <v>#REF!</v>
      </c>
      <c r="I90" s="32"/>
      <c r="J90" s="29" t="e">
        <f t="shared" si="19"/>
        <v>#REF!</v>
      </c>
      <c r="K90">
        <f>IF(B90=$G$2,SUM($J$19:J90),0)</f>
        <v>0</v>
      </c>
      <c r="L90">
        <f>IF(B90=$G$2,SUM($J$19:J89),0)</f>
        <v>0</v>
      </c>
    </row>
    <row r="91" spans="1:12" outlineLevel="1">
      <c r="A91" s="24" t="e">
        <f>#REF!</f>
        <v>#REF!</v>
      </c>
      <c r="B91" s="10">
        <f t="shared" si="10"/>
        <v>72</v>
      </c>
      <c r="C91" s="26" t="e">
        <f t="shared" si="15"/>
        <v>#REF!</v>
      </c>
      <c r="D91" s="26" t="e">
        <f t="shared" si="16"/>
        <v>#REF!</v>
      </c>
      <c r="E91" s="27" t="e">
        <f t="shared" si="20"/>
        <v>#REF!</v>
      </c>
      <c r="F91" s="26" t="e">
        <f t="shared" si="17"/>
        <v>#REF!</v>
      </c>
      <c r="G91" s="26" t="e">
        <f t="shared" si="18"/>
        <v>#REF!</v>
      </c>
      <c r="H91" s="27" t="e">
        <f t="shared" si="21"/>
        <v>#REF!</v>
      </c>
      <c r="I91" s="32"/>
      <c r="J91" s="29" t="e">
        <f t="shared" si="19"/>
        <v>#REF!</v>
      </c>
      <c r="K91">
        <f>IF(B91=$G$2,SUM($J$19:J91),0)</f>
        <v>0</v>
      </c>
      <c r="L91">
        <f>IF(B91=$G$2,SUM($J$19:J90),0)</f>
        <v>0</v>
      </c>
    </row>
    <row r="92" spans="1:12" outlineLevel="1">
      <c r="A92" s="24" t="e">
        <f>#REF!</f>
        <v>#REF!</v>
      </c>
      <c r="B92" s="10">
        <f t="shared" si="10"/>
        <v>73</v>
      </c>
      <c r="C92" s="26" t="e">
        <f t="shared" si="15"/>
        <v>#REF!</v>
      </c>
      <c r="D92" s="26" t="e">
        <f t="shared" si="16"/>
        <v>#REF!</v>
      </c>
      <c r="E92" s="27" t="e">
        <f t="shared" si="20"/>
        <v>#REF!</v>
      </c>
      <c r="F92" s="26" t="e">
        <f t="shared" si="17"/>
        <v>#REF!</v>
      </c>
      <c r="G92" s="26" t="e">
        <f t="shared" si="18"/>
        <v>#REF!</v>
      </c>
      <c r="H92" s="27" t="e">
        <f t="shared" si="21"/>
        <v>#REF!</v>
      </c>
      <c r="I92" s="32"/>
      <c r="J92" s="29" t="e">
        <f t="shared" si="19"/>
        <v>#REF!</v>
      </c>
      <c r="K92">
        <f>IF(B92=$G$2,SUM($J$19:J92),0)</f>
        <v>0</v>
      </c>
      <c r="L92">
        <f>IF(B92=$G$2,SUM($J$19:J91),0)</f>
        <v>0</v>
      </c>
    </row>
    <row r="93" spans="1:12" outlineLevel="1">
      <c r="A93" s="24" t="e">
        <f>#REF!</f>
        <v>#REF!</v>
      </c>
      <c r="B93" s="10">
        <f t="shared" si="10"/>
        <v>74</v>
      </c>
      <c r="C93" s="26" t="e">
        <f t="shared" si="15"/>
        <v>#REF!</v>
      </c>
      <c r="D93" s="26" t="e">
        <f t="shared" si="16"/>
        <v>#REF!</v>
      </c>
      <c r="E93" s="27" t="e">
        <f t="shared" si="20"/>
        <v>#REF!</v>
      </c>
      <c r="F93" s="26" t="e">
        <f t="shared" si="17"/>
        <v>#REF!</v>
      </c>
      <c r="G93" s="26" t="e">
        <f t="shared" si="18"/>
        <v>#REF!</v>
      </c>
      <c r="H93" s="27" t="e">
        <f t="shared" si="21"/>
        <v>#REF!</v>
      </c>
      <c r="I93" s="32"/>
      <c r="J93" s="29" t="e">
        <f t="shared" si="19"/>
        <v>#REF!</v>
      </c>
      <c r="K93">
        <f>IF(B93=$G$2,SUM($J$19:J93),0)</f>
        <v>0</v>
      </c>
      <c r="L93">
        <f>IF(B93=$G$2,SUM($J$19:J92),0)</f>
        <v>0</v>
      </c>
    </row>
    <row r="94" spans="1:12" outlineLevel="1">
      <c r="A94" s="24" t="e">
        <f>#REF!</f>
        <v>#REF!</v>
      </c>
      <c r="B94" s="10">
        <f t="shared" si="10"/>
        <v>75</v>
      </c>
      <c r="C94" s="26" t="e">
        <f t="shared" si="15"/>
        <v>#REF!</v>
      </c>
      <c r="D94" s="26" t="e">
        <f t="shared" si="16"/>
        <v>#REF!</v>
      </c>
      <c r="E94" s="27" t="e">
        <f t="shared" si="20"/>
        <v>#REF!</v>
      </c>
      <c r="F94" s="26" t="e">
        <f t="shared" si="17"/>
        <v>#REF!</v>
      </c>
      <c r="G94" s="26" t="e">
        <f t="shared" si="18"/>
        <v>#REF!</v>
      </c>
      <c r="H94" s="27" t="e">
        <f t="shared" si="21"/>
        <v>#REF!</v>
      </c>
      <c r="I94" s="32"/>
      <c r="J94" s="29" t="e">
        <f t="shared" si="19"/>
        <v>#REF!</v>
      </c>
      <c r="K94">
        <f>IF(B94=$G$2,SUM($J$19:J94),0)</f>
        <v>0</v>
      </c>
      <c r="L94">
        <f>IF(B94=$G$2,SUM($J$19:J93),0)</f>
        <v>0</v>
      </c>
    </row>
    <row r="95" spans="1:12" outlineLevel="1">
      <c r="A95" s="24" t="e">
        <f>#REF!</f>
        <v>#REF!</v>
      </c>
      <c r="B95" s="10">
        <f t="shared" si="10"/>
        <v>76</v>
      </c>
      <c r="C95" s="26" t="e">
        <f t="shared" si="15"/>
        <v>#REF!</v>
      </c>
      <c r="D95" s="26" t="e">
        <f t="shared" si="16"/>
        <v>#REF!</v>
      </c>
      <c r="E95" s="27" t="e">
        <f t="shared" si="20"/>
        <v>#REF!</v>
      </c>
      <c r="F95" s="26" t="e">
        <f t="shared" si="17"/>
        <v>#REF!</v>
      </c>
      <c r="G95" s="26" t="e">
        <f t="shared" si="18"/>
        <v>#REF!</v>
      </c>
      <c r="H95" s="27" t="e">
        <f t="shared" si="21"/>
        <v>#REF!</v>
      </c>
      <c r="I95" s="32"/>
      <c r="J95" s="29" t="e">
        <f t="shared" si="19"/>
        <v>#REF!</v>
      </c>
      <c r="K95">
        <f>IF(B95=$G$2,SUM($J$19:J95),0)</f>
        <v>0</v>
      </c>
      <c r="L95">
        <f>IF(B95=$G$2,SUM($J$19:J94),0)</f>
        <v>0</v>
      </c>
    </row>
    <row r="96" spans="1:12" outlineLevel="1">
      <c r="A96" s="24" t="e">
        <f>#REF!</f>
        <v>#REF!</v>
      </c>
      <c r="B96" s="10">
        <f t="shared" si="10"/>
        <v>77</v>
      </c>
      <c r="C96" s="26" t="e">
        <f t="shared" si="15"/>
        <v>#REF!</v>
      </c>
      <c r="D96" s="26" t="e">
        <f t="shared" si="16"/>
        <v>#REF!</v>
      </c>
      <c r="E96" s="27" t="e">
        <f t="shared" si="20"/>
        <v>#REF!</v>
      </c>
      <c r="F96" s="26" t="e">
        <f t="shared" si="17"/>
        <v>#REF!</v>
      </c>
      <c r="G96" s="26" t="e">
        <f t="shared" si="18"/>
        <v>#REF!</v>
      </c>
      <c r="H96" s="27" t="e">
        <f t="shared" si="21"/>
        <v>#REF!</v>
      </c>
      <c r="I96" s="32"/>
      <c r="J96" s="29" t="e">
        <f t="shared" si="19"/>
        <v>#REF!</v>
      </c>
      <c r="K96">
        <f>IF(B96=$G$2,SUM($J$19:J96),0)</f>
        <v>0</v>
      </c>
      <c r="L96">
        <f>IF(B96=$G$2,SUM($J$19:J95),0)</f>
        <v>0</v>
      </c>
    </row>
    <row r="97" spans="1:12" outlineLevel="1">
      <c r="A97" s="24" t="e">
        <f>#REF!</f>
        <v>#REF!</v>
      </c>
      <c r="B97" s="10">
        <f t="shared" si="10"/>
        <v>78</v>
      </c>
      <c r="C97" s="26" t="e">
        <f t="shared" si="15"/>
        <v>#REF!</v>
      </c>
      <c r="D97" s="26" t="e">
        <f t="shared" si="16"/>
        <v>#REF!</v>
      </c>
      <c r="E97" s="27" t="e">
        <f t="shared" si="20"/>
        <v>#REF!</v>
      </c>
      <c r="F97" s="26" t="e">
        <f t="shared" si="17"/>
        <v>#REF!</v>
      </c>
      <c r="G97" s="26" t="e">
        <f t="shared" si="18"/>
        <v>#REF!</v>
      </c>
      <c r="H97" s="27" t="e">
        <f t="shared" si="21"/>
        <v>#REF!</v>
      </c>
      <c r="I97" s="32"/>
      <c r="J97" s="29" t="e">
        <f t="shared" si="19"/>
        <v>#REF!</v>
      </c>
      <c r="K97">
        <f>IF(B97=$G$2,SUM($J$19:J97),0)</f>
        <v>0</v>
      </c>
      <c r="L97">
        <f>IF(B97=$G$2,SUM($J$19:J96),0)</f>
        <v>0</v>
      </c>
    </row>
    <row r="98" spans="1:12" outlineLevel="1">
      <c r="A98" s="24" t="e">
        <f>#REF!</f>
        <v>#REF!</v>
      </c>
      <c r="B98" s="10">
        <f t="shared" si="10"/>
        <v>79</v>
      </c>
      <c r="C98" s="26" t="e">
        <f t="shared" si="15"/>
        <v>#REF!</v>
      </c>
      <c r="D98" s="26" t="e">
        <f t="shared" si="16"/>
        <v>#REF!</v>
      </c>
      <c r="E98" s="27" t="e">
        <f t="shared" si="20"/>
        <v>#REF!</v>
      </c>
      <c r="F98" s="26" t="e">
        <f t="shared" si="17"/>
        <v>#REF!</v>
      </c>
      <c r="G98" s="26" t="e">
        <f t="shared" si="18"/>
        <v>#REF!</v>
      </c>
      <c r="H98" s="27" t="e">
        <f t="shared" si="21"/>
        <v>#REF!</v>
      </c>
      <c r="I98" s="32"/>
      <c r="J98" s="29" t="e">
        <f t="shared" si="19"/>
        <v>#REF!</v>
      </c>
      <c r="K98">
        <f>IF(B98=$G$2,SUM($J$19:J98),0)</f>
        <v>0</v>
      </c>
      <c r="L98">
        <f>IF(B98=$G$2,SUM($J$19:J97),0)</f>
        <v>0</v>
      </c>
    </row>
    <row r="99" spans="1:12" outlineLevel="1">
      <c r="A99" s="24" t="e">
        <f>#REF!</f>
        <v>#REF!</v>
      </c>
      <c r="B99" s="10">
        <f t="shared" si="10"/>
        <v>80</v>
      </c>
      <c r="C99" s="26" t="e">
        <f t="shared" si="15"/>
        <v>#REF!</v>
      </c>
      <c r="D99" s="26" t="e">
        <f t="shared" si="16"/>
        <v>#REF!</v>
      </c>
      <c r="E99" s="27" t="e">
        <f t="shared" si="20"/>
        <v>#REF!</v>
      </c>
      <c r="F99" s="26" t="e">
        <f t="shared" si="17"/>
        <v>#REF!</v>
      </c>
      <c r="G99" s="26" t="e">
        <f t="shared" si="18"/>
        <v>#REF!</v>
      </c>
      <c r="H99" s="27" t="e">
        <f t="shared" si="21"/>
        <v>#REF!</v>
      </c>
      <c r="I99" s="32"/>
      <c r="J99" s="29" t="e">
        <f t="shared" si="19"/>
        <v>#REF!</v>
      </c>
      <c r="K99">
        <f>IF(B99=$G$2,SUM($J$19:J99),0)</f>
        <v>0</v>
      </c>
      <c r="L99">
        <f>IF(B99=$G$2,SUM($J$19:J98),0)</f>
        <v>0</v>
      </c>
    </row>
    <row r="100" spans="1:12" outlineLevel="1">
      <c r="A100" s="24" t="e">
        <f>#REF!</f>
        <v>#REF!</v>
      </c>
      <c r="B100" s="10">
        <f t="shared" si="10"/>
        <v>81</v>
      </c>
      <c r="C100" s="26" t="e">
        <f t="shared" si="15"/>
        <v>#REF!</v>
      </c>
      <c r="D100" s="26" t="e">
        <f t="shared" si="16"/>
        <v>#REF!</v>
      </c>
      <c r="E100" s="27" t="e">
        <f t="shared" si="20"/>
        <v>#REF!</v>
      </c>
      <c r="F100" s="26" t="e">
        <f t="shared" si="17"/>
        <v>#REF!</v>
      </c>
      <c r="G100" s="26" t="e">
        <f t="shared" si="18"/>
        <v>#REF!</v>
      </c>
      <c r="H100" s="27" t="e">
        <f t="shared" si="21"/>
        <v>#REF!</v>
      </c>
      <c r="I100" s="32"/>
      <c r="J100" s="29" t="e">
        <f t="shared" si="19"/>
        <v>#REF!</v>
      </c>
      <c r="K100">
        <f>IF(B100=$G$2,SUM($J$19:J100),0)</f>
        <v>0</v>
      </c>
      <c r="L100">
        <f>IF(B100=$G$2,SUM($J$19:J99),0)</f>
        <v>0</v>
      </c>
    </row>
    <row r="101" spans="1:12" outlineLevel="1">
      <c r="A101" s="24" t="e">
        <f>#REF!</f>
        <v>#REF!</v>
      </c>
      <c r="B101" s="10">
        <f t="shared" si="10"/>
        <v>82</v>
      </c>
      <c r="C101" s="26" t="e">
        <f t="shared" si="15"/>
        <v>#REF!</v>
      </c>
      <c r="D101" s="26" t="e">
        <f t="shared" si="16"/>
        <v>#REF!</v>
      </c>
      <c r="E101" s="27" t="e">
        <f t="shared" si="20"/>
        <v>#REF!</v>
      </c>
      <c r="F101" s="26" t="e">
        <f t="shared" si="17"/>
        <v>#REF!</v>
      </c>
      <c r="G101" s="26" t="e">
        <f t="shared" si="18"/>
        <v>#REF!</v>
      </c>
      <c r="H101" s="27" t="e">
        <f t="shared" si="21"/>
        <v>#REF!</v>
      </c>
      <c r="I101" s="32"/>
      <c r="J101" s="29" t="e">
        <f t="shared" si="19"/>
        <v>#REF!</v>
      </c>
      <c r="K101">
        <f>IF(B101=$G$2,SUM($J$19:J101),0)</f>
        <v>0</v>
      </c>
      <c r="L101">
        <f>IF(B101=$G$2,SUM($J$19:J100),0)</f>
        <v>0</v>
      </c>
    </row>
    <row r="102" spans="1:12" outlineLevel="1">
      <c r="A102" s="24" t="e">
        <f>#REF!</f>
        <v>#REF!</v>
      </c>
      <c r="B102" s="10">
        <f t="shared" si="10"/>
        <v>83</v>
      </c>
      <c r="C102" s="26" t="e">
        <f t="shared" si="15"/>
        <v>#REF!</v>
      </c>
      <c r="D102" s="26" t="e">
        <f t="shared" si="16"/>
        <v>#REF!</v>
      </c>
      <c r="E102" s="27" t="e">
        <f t="shared" si="20"/>
        <v>#REF!</v>
      </c>
      <c r="F102" s="26" t="e">
        <f t="shared" si="17"/>
        <v>#REF!</v>
      </c>
      <c r="G102" s="26" t="e">
        <f t="shared" si="18"/>
        <v>#REF!</v>
      </c>
      <c r="H102" s="27" t="e">
        <f t="shared" si="21"/>
        <v>#REF!</v>
      </c>
      <c r="I102" s="32"/>
      <c r="J102" s="29" t="e">
        <f t="shared" si="19"/>
        <v>#REF!</v>
      </c>
      <c r="K102">
        <f>IF(B102=$G$2,SUM($J$19:J102),0)</f>
        <v>0</v>
      </c>
      <c r="L102">
        <f>IF(B102=$G$2,SUM($J$19:J101),0)</f>
        <v>0</v>
      </c>
    </row>
    <row r="103" spans="1:12" outlineLevel="1">
      <c r="A103" s="24" t="e">
        <f>#REF!</f>
        <v>#REF!</v>
      </c>
      <c r="B103" s="10">
        <f t="shared" si="10"/>
        <v>84</v>
      </c>
      <c r="C103" s="26" t="e">
        <f t="shared" si="15"/>
        <v>#REF!</v>
      </c>
      <c r="D103" s="26" t="e">
        <f t="shared" si="16"/>
        <v>#REF!</v>
      </c>
      <c r="E103" s="27" t="e">
        <f t="shared" si="20"/>
        <v>#REF!</v>
      </c>
      <c r="F103" s="26" t="e">
        <f t="shared" si="17"/>
        <v>#REF!</v>
      </c>
      <c r="G103" s="26" t="e">
        <f t="shared" si="18"/>
        <v>#REF!</v>
      </c>
      <c r="H103" s="27" t="e">
        <f t="shared" si="21"/>
        <v>#REF!</v>
      </c>
      <c r="I103" s="32"/>
      <c r="J103" s="29" t="e">
        <f t="shared" si="19"/>
        <v>#REF!</v>
      </c>
      <c r="K103">
        <f>IF(B103=$G$2,SUM($J$19:J103),0)</f>
        <v>0</v>
      </c>
      <c r="L103">
        <f>IF(B103=$G$2,SUM($J$19:J102),0)</f>
        <v>0</v>
      </c>
    </row>
    <row r="104" spans="1:12" outlineLevel="1">
      <c r="A104" s="24" t="e">
        <f>#REF!</f>
        <v>#REF!</v>
      </c>
      <c r="B104" s="10">
        <f t="shared" si="10"/>
        <v>85</v>
      </c>
      <c r="C104" s="26" t="e">
        <f t="shared" si="15"/>
        <v>#REF!</v>
      </c>
      <c r="D104" s="26" t="e">
        <f t="shared" si="16"/>
        <v>#REF!</v>
      </c>
      <c r="E104" s="27" t="e">
        <f t="shared" si="20"/>
        <v>#REF!</v>
      </c>
      <c r="F104" s="26" t="e">
        <f t="shared" si="17"/>
        <v>#REF!</v>
      </c>
      <c r="G104" s="26" t="e">
        <f t="shared" si="18"/>
        <v>#REF!</v>
      </c>
      <c r="H104" s="27" t="e">
        <f t="shared" si="21"/>
        <v>#REF!</v>
      </c>
      <c r="I104" s="32"/>
      <c r="J104" s="29" t="e">
        <f t="shared" si="19"/>
        <v>#REF!</v>
      </c>
      <c r="K104">
        <f>IF(B104=$G$2,SUM($J$19:J104),0)</f>
        <v>0</v>
      </c>
      <c r="L104">
        <f>IF(B104=$G$2,SUM($J$19:J103),0)</f>
        <v>0</v>
      </c>
    </row>
    <row r="105" spans="1:12" outlineLevel="1">
      <c r="A105" s="24" t="e">
        <f>#REF!</f>
        <v>#REF!</v>
      </c>
      <c r="B105" s="10">
        <f t="shared" si="10"/>
        <v>86</v>
      </c>
      <c r="C105" s="26" t="e">
        <f t="shared" si="15"/>
        <v>#REF!</v>
      </c>
      <c r="D105" s="26" t="e">
        <f t="shared" si="16"/>
        <v>#REF!</v>
      </c>
      <c r="E105" s="27" t="e">
        <f t="shared" si="20"/>
        <v>#REF!</v>
      </c>
      <c r="F105" s="26" t="e">
        <f t="shared" si="17"/>
        <v>#REF!</v>
      </c>
      <c r="G105" s="26" t="e">
        <f t="shared" si="18"/>
        <v>#REF!</v>
      </c>
      <c r="H105" s="27" t="e">
        <f t="shared" si="21"/>
        <v>#REF!</v>
      </c>
      <c r="I105" s="32"/>
      <c r="J105" s="29" t="e">
        <f t="shared" si="19"/>
        <v>#REF!</v>
      </c>
      <c r="K105">
        <f>IF(B105=$G$2,SUM($J$19:J105),0)</f>
        <v>0</v>
      </c>
      <c r="L105">
        <f>IF(B105=$G$2,SUM($J$19:J104),0)</f>
        <v>0</v>
      </c>
    </row>
    <row r="106" spans="1:12" outlineLevel="1">
      <c r="A106" s="24" t="e">
        <f>#REF!</f>
        <v>#REF!</v>
      </c>
      <c r="B106" s="10">
        <f t="shared" si="10"/>
        <v>87</v>
      </c>
      <c r="C106" s="26" t="e">
        <f t="shared" si="15"/>
        <v>#REF!</v>
      </c>
      <c r="D106" s="26" t="e">
        <f t="shared" si="16"/>
        <v>#REF!</v>
      </c>
      <c r="E106" s="27" t="e">
        <f t="shared" si="20"/>
        <v>#REF!</v>
      </c>
      <c r="F106" s="26" t="e">
        <f t="shared" si="17"/>
        <v>#REF!</v>
      </c>
      <c r="G106" s="26" t="e">
        <f t="shared" si="18"/>
        <v>#REF!</v>
      </c>
      <c r="H106" s="27" t="e">
        <f t="shared" si="21"/>
        <v>#REF!</v>
      </c>
      <c r="I106" s="32"/>
      <c r="J106" s="29" t="e">
        <f t="shared" si="19"/>
        <v>#REF!</v>
      </c>
      <c r="K106">
        <f>IF(B106=$G$2,SUM($J$19:J106),0)</f>
        <v>0</v>
      </c>
      <c r="L106">
        <f>IF(B106=$G$2,SUM($J$19:J105),0)</f>
        <v>0</v>
      </c>
    </row>
    <row r="107" spans="1:12" outlineLevel="1">
      <c r="A107" s="24" t="e">
        <f>#REF!</f>
        <v>#REF!</v>
      </c>
      <c r="B107" s="10">
        <f t="shared" si="10"/>
        <v>88</v>
      </c>
      <c r="C107" s="26" t="e">
        <f t="shared" si="15"/>
        <v>#REF!</v>
      </c>
      <c r="D107" s="26" t="e">
        <f t="shared" si="16"/>
        <v>#REF!</v>
      </c>
      <c r="E107" s="27" t="e">
        <f t="shared" si="20"/>
        <v>#REF!</v>
      </c>
      <c r="F107" s="26" t="e">
        <f t="shared" si="17"/>
        <v>#REF!</v>
      </c>
      <c r="G107" s="26" t="e">
        <f t="shared" si="18"/>
        <v>#REF!</v>
      </c>
      <c r="H107" s="27" t="e">
        <f t="shared" si="21"/>
        <v>#REF!</v>
      </c>
      <c r="I107" s="32"/>
      <c r="J107" s="29" t="e">
        <f t="shared" si="19"/>
        <v>#REF!</v>
      </c>
      <c r="K107">
        <f>IF(B107=$G$2,SUM($J$19:J107),0)</f>
        <v>0</v>
      </c>
      <c r="L107">
        <f>IF(B107=$G$2,SUM($J$19:J106),0)</f>
        <v>0</v>
      </c>
    </row>
    <row r="108" spans="1:12" outlineLevel="1">
      <c r="A108" s="24" t="e">
        <f>#REF!</f>
        <v>#REF!</v>
      </c>
      <c r="B108" s="10">
        <f t="shared" ref="B108:B171" si="22">B107+1</f>
        <v>89</v>
      </c>
      <c r="C108" s="26" t="e">
        <f t="shared" si="15"/>
        <v>#REF!</v>
      </c>
      <c r="D108" s="26" t="e">
        <f t="shared" si="16"/>
        <v>#REF!</v>
      </c>
      <c r="E108" s="27" t="e">
        <f t="shared" si="20"/>
        <v>#REF!</v>
      </c>
      <c r="F108" s="26" t="e">
        <f t="shared" si="17"/>
        <v>#REF!</v>
      </c>
      <c r="G108" s="26" t="e">
        <f t="shared" si="18"/>
        <v>#REF!</v>
      </c>
      <c r="H108" s="27" t="e">
        <f t="shared" si="21"/>
        <v>#REF!</v>
      </c>
      <c r="I108" s="32"/>
      <c r="J108" s="29" t="e">
        <f t="shared" si="19"/>
        <v>#REF!</v>
      </c>
      <c r="K108">
        <f>IF(B108=$G$2,SUM($J$19:J108),0)</f>
        <v>0</v>
      </c>
      <c r="L108">
        <f>IF(B108=$G$2,SUM($J$19:J107),0)</f>
        <v>0</v>
      </c>
    </row>
    <row r="109" spans="1:12" outlineLevel="1">
      <c r="A109" s="24" t="e">
        <f>#REF!</f>
        <v>#REF!</v>
      </c>
      <c r="B109" s="10">
        <f t="shared" si="22"/>
        <v>90</v>
      </c>
      <c r="C109" s="26" t="e">
        <f t="shared" si="15"/>
        <v>#REF!</v>
      </c>
      <c r="D109" s="26" t="e">
        <f t="shared" si="16"/>
        <v>#REF!</v>
      </c>
      <c r="E109" s="27" t="e">
        <f t="shared" si="20"/>
        <v>#REF!</v>
      </c>
      <c r="F109" s="26" t="e">
        <f t="shared" si="17"/>
        <v>#REF!</v>
      </c>
      <c r="G109" s="26" t="e">
        <f t="shared" si="18"/>
        <v>#REF!</v>
      </c>
      <c r="H109" s="27" t="e">
        <f t="shared" si="21"/>
        <v>#REF!</v>
      </c>
      <c r="I109" s="32"/>
      <c r="J109" s="29" t="e">
        <f t="shared" si="19"/>
        <v>#REF!</v>
      </c>
      <c r="K109">
        <f>IF(B109=$G$2,SUM($J$19:J109),0)</f>
        <v>0</v>
      </c>
      <c r="L109">
        <f>IF(B109=$G$2,SUM($J$19:J108),0)</f>
        <v>0</v>
      </c>
    </row>
    <row r="110" spans="1:12" outlineLevel="1">
      <c r="A110" s="24" t="e">
        <f>#REF!</f>
        <v>#REF!</v>
      </c>
      <c r="B110" s="10">
        <f t="shared" si="22"/>
        <v>91</v>
      </c>
      <c r="C110" s="26" t="e">
        <f t="shared" si="15"/>
        <v>#REF!</v>
      </c>
      <c r="D110" s="26" t="e">
        <f t="shared" si="16"/>
        <v>#REF!</v>
      </c>
      <c r="E110" s="27" t="e">
        <f t="shared" si="20"/>
        <v>#REF!</v>
      </c>
      <c r="F110" s="26" t="e">
        <f t="shared" si="17"/>
        <v>#REF!</v>
      </c>
      <c r="G110" s="26" t="e">
        <f t="shared" si="18"/>
        <v>#REF!</v>
      </c>
      <c r="H110" s="27" t="e">
        <f t="shared" si="21"/>
        <v>#REF!</v>
      </c>
      <c r="I110" s="32"/>
      <c r="J110" s="29" t="e">
        <f t="shared" si="19"/>
        <v>#REF!</v>
      </c>
      <c r="K110">
        <f>IF(B110=$G$2,SUM($J$19:J110),0)</f>
        <v>0</v>
      </c>
      <c r="L110">
        <f>IF(B110=$G$2,SUM($J$19:J109),0)</f>
        <v>0</v>
      </c>
    </row>
    <row r="111" spans="1:12" outlineLevel="1">
      <c r="A111" s="24" t="e">
        <f>#REF!</f>
        <v>#REF!</v>
      </c>
      <c r="B111" s="10">
        <f t="shared" si="22"/>
        <v>92</v>
      </c>
      <c r="C111" s="26" t="e">
        <f t="shared" si="15"/>
        <v>#REF!</v>
      </c>
      <c r="D111" s="26" t="e">
        <f t="shared" si="16"/>
        <v>#REF!</v>
      </c>
      <c r="E111" s="27" t="e">
        <f t="shared" si="20"/>
        <v>#REF!</v>
      </c>
      <c r="F111" s="26" t="e">
        <f t="shared" si="17"/>
        <v>#REF!</v>
      </c>
      <c r="G111" s="26" t="e">
        <f t="shared" si="18"/>
        <v>#REF!</v>
      </c>
      <c r="H111" s="27" t="e">
        <f t="shared" si="21"/>
        <v>#REF!</v>
      </c>
      <c r="I111" s="32"/>
      <c r="J111" s="29" t="e">
        <f t="shared" si="19"/>
        <v>#REF!</v>
      </c>
      <c r="K111">
        <f>IF(B111=$G$2,SUM($J$19:J111),0)</f>
        <v>0</v>
      </c>
      <c r="L111">
        <f>IF(B111=$G$2,SUM($J$19:J110),0)</f>
        <v>0</v>
      </c>
    </row>
    <row r="112" spans="1:12" outlineLevel="1">
      <c r="A112" s="24" t="e">
        <f>#REF!</f>
        <v>#REF!</v>
      </c>
      <c r="B112" s="10">
        <f t="shared" si="22"/>
        <v>93</v>
      </c>
      <c r="C112" s="26" t="e">
        <f t="shared" si="15"/>
        <v>#REF!</v>
      </c>
      <c r="D112" s="26" t="e">
        <f t="shared" si="16"/>
        <v>#REF!</v>
      </c>
      <c r="E112" s="27" t="e">
        <f t="shared" si="20"/>
        <v>#REF!</v>
      </c>
      <c r="F112" s="26" t="e">
        <f t="shared" si="17"/>
        <v>#REF!</v>
      </c>
      <c r="G112" s="26" t="e">
        <f t="shared" si="18"/>
        <v>#REF!</v>
      </c>
      <c r="H112" s="27" t="e">
        <f t="shared" si="21"/>
        <v>#REF!</v>
      </c>
      <c r="I112" s="32"/>
      <c r="J112" s="29" t="e">
        <f t="shared" si="19"/>
        <v>#REF!</v>
      </c>
      <c r="K112">
        <f>IF(B112=$G$2,SUM($J$19:J112),0)</f>
        <v>0</v>
      </c>
      <c r="L112">
        <f>IF(B112=$G$2,SUM($J$19:J111),0)</f>
        <v>0</v>
      </c>
    </row>
    <row r="113" spans="1:12" outlineLevel="1">
      <c r="A113" s="24" t="e">
        <f>#REF!</f>
        <v>#REF!</v>
      </c>
      <c r="B113" s="10">
        <f t="shared" si="22"/>
        <v>94</v>
      </c>
      <c r="C113" s="26" t="e">
        <f t="shared" si="15"/>
        <v>#REF!</v>
      </c>
      <c r="D113" s="26" t="e">
        <f t="shared" si="16"/>
        <v>#REF!</v>
      </c>
      <c r="E113" s="27" t="e">
        <f t="shared" si="20"/>
        <v>#REF!</v>
      </c>
      <c r="F113" s="26" t="e">
        <f t="shared" si="17"/>
        <v>#REF!</v>
      </c>
      <c r="G113" s="26" t="e">
        <f t="shared" si="18"/>
        <v>#REF!</v>
      </c>
      <c r="H113" s="27" t="e">
        <f t="shared" si="21"/>
        <v>#REF!</v>
      </c>
      <c r="I113" s="32"/>
      <c r="J113" s="29" t="e">
        <f t="shared" si="19"/>
        <v>#REF!</v>
      </c>
      <c r="K113">
        <f>IF(B113=$G$2,SUM($J$19:J113),0)</f>
        <v>0</v>
      </c>
      <c r="L113">
        <f>IF(B113=$G$2,SUM($J$19:J112),0)</f>
        <v>0</v>
      </c>
    </row>
    <row r="114" spans="1:12" outlineLevel="1">
      <c r="A114" s="24" t="e">
        <f>#REF!</f>
        <v>#REF!</v>
      </c>
      <c r="B114" s="10">
        <f t="shared" si="22"/>
        <v>95</v>
      </c>
      <c r="C114" s="26" t="e">
        <f t="shared" si="15"/>
        <v>#REF!</v>
      </c>
      <c r="D114" s="26" t="e">
        <f t="shared" si="16"/>
        <v>#REF!</v>
      </c>
      <c r="E114" s="27" t="e">
        <f t="shared" si="20"/>
        <v>#REF!</v>
      </c>
      <c r="F114" s="26" t="e">
        <f t="shared" si="17"/>
        <v>#REF!</v>
      </c>
      <c r="G114" s="26" t="e">
        <f t="shared" si="18"/>
        <v>#REF!</v>
      </c>
      <c r="H114" s="27" t="e">
        <f t="shared" si="21"/>
        <v>#REF!</v>
      </c>
      <c r="I114" s="32"/>
      <c r="J114" s="29" t="e">
        <f t="shared" si="19"/>
        <v>#REF!</v>
      </c>
      <c r="K114">
        <f>IF(B114=$G$2,SUM($J$19:J114),0)</f>
        <v>0</v>
      </c>
      <c r="L114">
        <f>IF(B114=$G$2,SUM($J$19:J113),0)</f>
        <v>0</v>
      </c>
    </row>
    <row r="115" spans="1:12" outlineLevel="1">
      <c r="A115" s="24" t="e">
        <f>#REF!</f>
        <v>#REF!</v>
      </c>
      <c r="B115" s="10">
        <f t="shared" si="22"/>
        <v>96</v>
      </c>
      <c r="C115" s="26" t="e">
        <f t="shared" ref="C115:C146" si="23">(IF($I$5=1,0,IF($B115&gt;=$C$5,$G$5,0))*IF($I$5=1,IF($B115&gt;($D$5+($B$19-$G$1)),0,IF(GCD(($D$5+($B$19-$G$1)-$B115),$H$5)=$H$5,1,0)),IF($B115&gt;$D$5,0,IF(GCD(($D$5-$B115),$H$5)=$H$5,1,0))))+(IF($I$6=1,0,IF($B115&gt;=$C$6,$G$6,0))*IF($I$6=1,IF($B115&gt;($D$6+($B$19-$G$1)),0,IF(GCD(($D$6+($B$19-$G$1)-$B115),$H$6)=$H$6,1,0)),IF($B115&gt;$D$6,0,IF(GCD(($D$6-$B115),$H$6)=$H$6,1,0))))+(IF($I$7=1,0,IF($B115&gt;=$C$7,$G$7,0))*IF($I$7=1,IF($B115&gt;($D$7+($B$19-$G$1)),0,IF(GCD(($D$7+($B$19-$G$1)-$B115),$H$7)=$H$7,1,0)),IF($B115&gt;$D$7,0,IF(GCD(($D$7-$B115),$H$7)=$H$7,1,0))))</f>
        <v>#REF!</v>
      </c>
      <c r="D115" s="26" t="e">
        <f t="shared" ref="D115:D146" si="24">(IF($I$8=1,0,IF($B115&gt;=$C$8,$G$8,0))*IF($I$8=1,IF($B115&gt;($D$8+($B$19-$G$1)),0,IF(GCD(($D$8+($B$19-$G$1)-$B115),$H$8)=$H$8,1,0)),IF($B115&gt;$D$8,0,IF(GCD(($D$8-B115),$H$8)=$H$8,1,0))))+(IF($I$9=1,0,IF($B115&gt;=$C$9,$G$9,0))*IF($I$9=1,IF($B115&gt;($D$9+($B$19-$G$1)),0,IF(GCD(($D$9+($B$19-$G$1)-$B115),$H$9)=$H$9,1,0)),IF($B115&gt;$D$9,0,IF(GCD(($D$9-$B115),$H$9)=$H$9,1,0))))+(IF($I$10=1,0,IF($B115&gt;=$C$10,$G$10,0))*IF($I$10=1,IF($B115&gt;($D$10+($B$19-$G$1)),0,IF(GCD(($D$10+($B$19-$G$1)-$B115),$H$10)=$H$10,1,0)),IF($B115&gt;$D$10,0,IF(GCD(($D$10-$B115),$H$10)=$H$10,1,0))))</f>
        <v>#REF!</v>
      </c>
      <c r="E115" s="27" t="e">
        <f t="shared" si="20"/>
        <v>#REF!</v>
      </c>
      <c r="F115" s="26" t="e">
        <f t="shared" ref="F115:F146" si="25">(IF($I$5=1,IF($B115&gt;=($C$5+($B$19-$G$1)),$G$5,0),0)*IF($I$5=1,IF($B115&gt;($D$5+($B$19-$G$1)),0,IF(GCD(($D$5+($B$19-$G$1)-$B115),$H$5)=$H$5,1,0)),IF($B115&gt;$D$5,0,IF(GCD(($D$5-$B115),$H$5)=$H$5,1,0))))+(IF($I$6=1,IF($B115&gt;=($C$6+($B$19-$G$1)),$G$6,0),0)*IF($I$6=1,IF($B115&gt;($D$6+($B$19-$G$1)),0,IF(GCD(($D$6+($B$19-$G$1)-$B115),$H$6)=$H$6,1,0)),IF($B115&gt;$D$6,0,IF(GCD(($D$6-$B115),$H$6)=$H$6,1,0))))+(IF($I$7=1,IF($B115&gt;=($C$7+($B$19-$G$1)),$G$7,0),0)*IF($I$7=1,IF($B115&gt;($D$7+($B$19-$G$1)),0,IF(GCD(($D$7+($B$19-$G$1)-$B115),$H$7)=$H$7,1,0)),IF($B115&gt;$D$7,0,IF(GCD(($D$7-$B115),$H$7)=$H$7,1,0))))</f>
        <v>#REF!</v>
      </c>
      <c r="G115" s="26" t="e">
        <f t="shared" ref="G115:G146" si="26">(IF($I$8=1,IF($B115&gt;=($C$8+($B$19-$G$1)),$G$8,0),0)*IF($I$8=1,IF($B115&gt;($D$8+($B$19-$G$1)),0,IF(GCD(($D$8+($B$19-$G$1)-$B115),$H$8)=$H$8,1,0)),IF($B115&gt;$D$8,0,IF(GCD(($D$8-$B115),$H$8)=$H$8,1,0))))+(IF($I$9=1,IF($B115&gt;=($C$9+($B$19-$G$1)),$G$9,0),0)*IF($I$9=1,IF($B115&gt;($D$9+($B$19-$G$1)),0,IF(GCD(($D$9+($B$19-$G$1)-$B115),$H$9)=$H$9,1,0)),IF($B115&gt;$D$9,0,IF(GCD(($D$9-$B115),$H$9)=$H$9,1,0))))+(IF($I$10=1,IF($B115&gt;=($C$10+($B$19-$G$1)),$G$10,0),0)*IF($I$10=1,IF($B115&gt;($D$10+($B$19-$G$1)),0,IF(GCD(($D$10+($B$19-$G$1)-$B115),$H$10)=$H$10,1,0)),IF($B115&gt;$D$10,0,IF(GCD(($D$10-$B115),$H$10)=$H$10,1,0))))</f>
        <v>#REF!</v>
      </c>
      <c r="H115" s="27" t="e">
        <f t="shared" si="21"/>
        <v>#REF!</v>
      </c>
      <c r="I115" s="32"/>
      <c r="J115" s="29" t="e">
        <f t="shared" si="19"/>
        <v>#REF!</v>
      </c>
      <c r="K115">
        <f>IF(B115=$G$2,SUM($J$19:J115),0)</f>
        <v>0</v>
      </c>
      <c r="L115">
        <f>IF(B115=$G$2,SUM($J$19:J114),0)</f>
        <v>0</v>
      </c>
    </row>
    <row r="116" spans="1:12" outlineLevel="1">
      <c r="A116" s="24" t="e">
        <f>#REF!</f>
        <v>#REF!</v>
      </c>
      <c r="B116" s="10">
        <f t="shared" si="22"/>
        <v>97</v>
      </c>
      <c r="C116" s="26" t="e">
        <f t="shared" si="23"/>
        <v>#REF!</v>
      </c>
      <c r="D116" s="26" t="e">
        <f t="shared" si="24"/>
        <v>#REF!</v>
      </c>
      <c r="E116" s="27" t="e">
        <f t="shared" si="20"/>
        <v>#REF!</v>
      </c>
      <c r="F116" s="26" t="e">
        <f t="shared" si="25"/>
        <v>#REF!</v>
      </c>
      <c r="G116" s="26" t="e">
        <f t="shared" si="26"/>
        <v>#REF!</v>
      </c>
      <c r="H116" s="27" t="e">
        <f t="shared" si="21"/>
        <v>#REF!</v>
      </c>
      <c r="I116" s="32"/>
      <c r="J116" s="29" t="e">
        <f t="shared" si="19"/>
        <v>#REF!</v>
      </c>
      <c r="K116">
        <f>IF(B116=$G$2,SUM($J$19:J116),0)</f>
        <v>0</v>
      </c>
      <c r="L116">
        <f>IF(B116=$G$2,SUM($J$19:J115),0)</f>
        <v>0</v>
      </c>
    </row>
    <row r="117" spans="1:12" outlineLevel="1">
      <c r="A117" s="24" t="e">
        <f>#REF!</f>
        <v>#REF!</v>
      </c>
      <c r="B117" s="10">
        <f t="shared" si="22"/>
        <v>98</v>
      </c>
      <c r="C117" s="26" t="e">
        <f t="shared" si="23"/>
        <v>#REF!</v>
      </c>
      <c r="D117" s="26" t="e">
        <f t="shared" si="24"/>
        <v>#REF!</v>
      </c>
      <c r="E117" s="27" t="e">
        <f t="shared" si="20"/>
        <v>#REF!</v>
      </c>
      <c r="F117" s="26" t="e">
        <f t="shared" si="25"/>
        <v>#REF!</v>
      </c>
      <c r="G117" s="26" t="e">
        <f t="shared" si="26"/>
        <v>#REF!</v>
      </c>
      <c r="H117" s="27" t="e">
        <f t="shared" si="21"/>
        <v>#REF!</v>
      </c>
      <c r="I117" s="32"/>
      <c r="J117" s="29" t="e">
        <f t="shared" si="19"/>
        <v>#REF!</v>
      </c>
      <c r="K117">
        <f>IF(B117=$G$2,SUM($J$19:J117),0)</f>
        <v>0</v>
      </c>
      <c r="L117">
        <f>IF(B117=$G$2,SUM($J$19:J116),0)</f>
        <v>0</v>
      </c>
    </row>
    <row r="118" spans="1:12" outlineLevel="1">
      <c r="A118" s="24" t="e">
        <f>#REF!</f>
        <v>#REF!</v>
      </c>
      <c r="B118" s="10">
        <f t="shared" si="22"/>
        <v>99</v>
      </c>
      <c r="C118" s="26" t="e">
        <f t="shared" si="23"/>
        <v>#REF!</v>
      </c>
      <c r="D118" s="26" t="e">
        <f t="shared" si="24"/>
        <v>#REF!</v>
      </c>
      <c r="E118" s="27" t="e">
        <f t="shared" si="20"/>
        <v>#REF!</v>
      </c>
      <c r="F118" s="26" t="e">
        <f t="shared" si="25"/>
        <v>#REF!</v>
      </c>
      <c r="G118" s="26" t="e">
        <f t="shared" si="26"/>
        <v>#REF!</v>
      </c>
      <c r="H118" s="27" t="e">
        <f t="shared" si="21"/>
        <v>#REF!</v>
      </c>
      <c r="I118" s="32"/>
      <c r="J118" s="29" t="e">
        <f t="shared" si="19"/>
        <v>#REF!</v>
      </c>
      <c r="K118">
        <f>IF(B118=$G$2,SUM($J$19:J118),0)</f>
        <v>0</v>
      </c>
      <c r="L118">
        <f>IF(B118=$G$2,SUM($J$19:J117),0)</f>
        <v>0</v>
      </c>
    </row>
    <row r="119" spans="1:12" outlineLevel="1">
      <c r="A119" s="24" t="e">
        <f>#REF!</f>
        <v>#REF!</v>
      </c>
      <c r="B119" s="10">
        <f t="shared" si="22"/>
        <v>100</v>
      </c>
      <c r="C119" s="26" t="e">
        <f t="shared" si="23"/>
        <v>#REF!</v>
      </c>
      <c r="D119" s="26" t="e">
        <f t="shared" si="24"/>
        <v>#REF!</v>
      </c>
      <c r="E119" s="27" t="e">
        <f t="shared" si="20"/>
        <v>#REF!</v>
      </c>
      <c r="F119" s="26" t="e">
        <f t="shared" si="25"/>
        <v>#REF!</v>
      </c>
      <c r="G119" s="26" t="e">
        <f t="shared" si="26"/>
        <v>#REF!</v>
      </c>
      <c r="H119" s="27" t="e">
        <f t="shared" si="21"/>
        <v>#REF!</v>
      </c>
      <c r="I119" s="32"/>
      <c r="J119" s="29" t="e">
        <f t="shared" si="19"/>
        <v>#REF!</v>
      </c>
      <c r="K119">
        <f>IF(B119=$G$2,SUM($J$19:J119),0)</f>
        <v>0</v>
      </c>
      <c r="L119">
        <f>IF(B119=$G$2,SUM($J$19:J118),0)</f>
        <v>0</v>
      </c>
    </row>
    <row r="120" spans="1:12" outlineLevel="1">
      <c r="A120" s="24" t="e">
        <f>#REF!</f>
        <v>#REF!</v>
      </c>
      <c r="B120" s="10">
        <f t="shared" si="22"/>
        <v>101</v>
      </c>
      <c r="C120" s="26" t="e">
        <f t="shared" si="23"/>
        <v>#REF!</v>
      </c>
      <c r="D120" s="26" t="e">
        <f t="shared" si="24"/>
        <v>#REF!</v>
      </c>
      <c r="E120" s="27" t="e">
        <f t="shared" si="20"/>
        <v>#REF!</v>
      </c>
      <c r="F120" s="26" t="e">
        <f t="shared" si="25"/>
        <v>#REF!</v>
      </c>
      <c r="G120" s="26" t="e">
        <f t="shared" si="26"/>
        <v>#REF!</v>
      </c>
      <c r="H120" s="27" t="e">
        <f t="shared" si="21"/>
        <v>#REF!</v>
      </c>
      <c r="I120" s="32"/>
      <c r="J120" s="29" t="e">
        <f t="shared" si="19"/>
        <v>#REF!</v>
      </c>
      <c r="K120">
        <f>IF(B120=$G$2,SUM($J$19:J120),0)</f>
        <v>0</v>
      </c>
      <c r="L120">
        <f>IF(B120=$G$2,SUM($J$19:J119),0)</f>
        <v>0</v>
      </c>
    </row>
    <row r="121" spans="1:12" outlineLevel="1">
      <c r="A121" s="24" t="e">
        <f>#REF!</f>
        <v>#REF!</v>
      </c>
      <c r="B121" s="10">
        <f t="shared" si="22"/>
        <v>102</v>
      </c>
      <c r="C121" s="26" t="e">
        <f t="shared" si="23"/>
        <v>#REF!</v>
      </c>
      <c r="D121" s="26" t="e">
        <f t="shared" si="24"/>
        <v>#REF!</v>
      </c>
      <c r="E121" s="27" t="e">
        <f t="shared" si="20"/>
        <v>#REF!</v>
      </c>
      <c r="F121" s="26" t="e">
        <f t="shared" si="25"/>
        <v>#REF!</v>
      </c>
      <c r="G121" s="26" t="e">
        <f t="shared" si="26"/>
        <v>#REF!</v>
      </c>
      <c r="H121" s="27" t="e">
        <f t="shared" si="21"/>
        <v>#REF!</v>
      </c>
      <c r="I121" s="32"/>
      <c r="J121" s="29" t="e">
        <f t="shared" si="19"/>
        <v>#REF!</v>
      </c>
      <c r="K121">
        <f>IF(B121=$G$2,SUM($J$19:J121),0)</f>
        <v>0</v>
      </c>
      <c r="L121">
        <f>IF(B121=$G$2,SUM($J$19:J120),0)</f>
        <v>0</v>
      </c>
    </row>
    <row r="122" spans="1:12" outlineLevel="1">
      <c r="A122" s="24" t="e">
        <f>#REF!</f>
        <v>#REF!</v>
      </c>
      <c r="B122" s="10">
        <f t="shared" si="22"/>
        <v>103</v>
      </c>
      <c r="C122" s="26" t="e">
        <f t="shared" si="23"/>
        <v>#REF!</v>
      </c>
      <c r="D122" s="26" t="e">
        <f t="shared" si="24"/>
        <v>#REF!</v>
      </c>
      <c r="E122" s="27" t="e">
        <f t="shared" si="20"/>
        <v>#REF!</v>
      </c>
      <c r="F122" s="26" t="e">
        <f t="shared" si="25"/>
        <v>#REF!</v>
      </c>
      <c r="G122" s="26" t="e">
        <f t="shared" si="26"/>
        <v>#REF!</v>
      </c>
      <c r="H122" s="27" t="e">
        <f t="shared" si="21"/>
        <v>#REF!</v>
      </c>
      <c r="I122" s="32"/>
      <c r="J122" s="29" t="e">
        <f t="shared" si="19"/>
        <v>#REF!</v>
      </c>
      <c r="K122">
        <f>IF(B122=$G$2,SUM($J$19:J122),0)</f>
        <v>0</v>
      </c>
      <c r="L122">
        <f>IF(B122=$G$2,SUM($J$19:J121),0)</f>
        <v>0</v>
      </c>
    </row>
    <row r="123" spans="1:12" outlineLevel="1">
      <c r="A123" s="24" t="e">
        <f>#REF!</f>
        <v>#REF!</v>
      </c>
      <c r="B123" s="10">
        <f t="shared" si="22"/>
        <v>104</v>
      </c>
      <c r="C123" s="26" t="e">
        <f t="shared" si="23"/>
        <v>#REF!</v>
      </c>
      <c r="D123" s="26" t="e">
        <f t="shared" si="24"/>
        <v>#REF!</v>
      </c>
      <c r="E123" s="27" t="e">
        <f t="shared" si="20"/>
        <v>#REF!</v>
      </c>
      <c r="F123" s="26" t="e">
        <f t="shared" si="25"/>
        <v>#REF!</v>
      </c>
      <c r="G123" s="26" t="e">
        <f t="shared" si="26"/>
        <v>#REF!</v>
      </c>
      <c r="H123" s="27" t="e">
        <f t="shared" si="21"/>
        <v>#REF!</v>
      </c>
      <c r="I123" s="32"/>
      <c r="J123" s="29" t="e">
        <f t="shared" si="19"/>
        <v>#REF!</v>
      </c>
      <c r="K123">
        <f>IF(B123=$G$2,SUM($J$19:J123),0)</f>
        <v>0</v>
      </c>
      <c r="L123">
        <f>IF(B123=$G$2,SUM($J$19:J122),0)</f>
        <v>0</v>
      </c>
    </row>
    <row r="124" spans="1:12" outlineLevel="1">
      <c r="A124" s="24" t="e">
        <f>#REF!</f>
        <v>#REF!</v>
      </c>
      <c r="B124" s="10">
        <f t="shared" si="22"/>
        <v>105</v>
      </c>
      <c r="C124" s="26" t="e">
        <f t="shared" si="23"/>
        <v>#REF!</v>
      </c>
      <c r="D124" s="26" t="e">
        <f t="shared" si="24"/>
        <v>#REF!</v>
      </c>
      <c r="E124" s="27" t="e">
        <f t="shared" si="20"/>
        <v>#REF!</v>
      </c>
      <c r="F124" s="26" t="e">
        <f t="shared" si="25"/>
        <v>#REF!</v>
      </c>
      <c r="G124" s="26" t="e">
        <f t="shared" si="26"/>
        <v>#REF!</v>
      </c>
      <c r="H124" s="27" t="e">
        <f t="shared" si="21"/>
        <v>#REF!</v>
      </c>
      <c r="I124" s="32"/>
      <c r="J124" s="29" t="e">
        <f t="shared" si="19"/>
        <v>#REF!</v>
      </c>
      <c r="K124">
        <f>IF(B124=$G$2,SUM($J$19:J124),0)</f>
        <v>0</v>
      </c>
      <c r="L124">
        <f>IF(B124=$G$2,SUM($J$19:J123),0)</f>
        <v>0</v>
      </c>
    </row>
    <row r="125" spans="1:12" outlineLevel="1">
      <c r="A125" s="24" t="e">
        <f>#REF!</f>
        <v>#REF!</v>
      </c>
      <c r="B125" s="10">
        <f t="shared" si="22"/>
        <v>106</v>
      </c>
      <c r="C125" s="26" t="e">
        <f t="shared" si="23"/>
        <v>#REF!</v>
      </c>
      <c r="D125" s="26" t="e">
        <f t="shared" si="24"/>
        <v>#REF!</v>
      </c>
      <c r="E125" s="27" t="e">
        <f t="shared" si="20"/>
        <v>#REF!</v>
      </c>
      <c r="F125" s="26" t="e">
        <f t="shared" si="25"/>
        <v>#REF!</v>
      </c>
      <c r="G125" s="26" t="e">
        <f t="shared" si="26"/>
        <v>#REF!</v>
      </c>
      <c r="H125" s="27" t="e">
        <f t="shared" si="21"/>
        <v>#REF!</v>
      </c>
      <c r="I125" s="32"/>
      <c r="J125" s="29" t="e">
        <f t="shared" si="19"/>
        <v>#REF!</v>
      </c>
      <c r="K125">
        <f>IF(B125=$G$2,SUM($J$19:J125),0)</f>
        <v>0</v>
      </c>
      <c r="L125">
        <f>IF(B125=$G$2,SUM($J$19:J124),0)</f>
        <v>0</v>
      </c>
    </row>
    <row r="126" spans="1:12" outlineLevel="1">
      <c r="A126" s="24" t="e">
        <f>#REF!</f>
        <v>#REF!</v>
      </c>
      <c r="B126" s="10">
        <f t="shared" si="22"/>
        <v>107</v>
      </c>
      <c r="C126" s="26" t="e">
        <f t="shared" si="23"/>
        <v>#REF!</v>
      </c>
      <c r="D126" s="26" t="e">
        <f t="shared" si="24"/>
        <v>#REF!</v>
      </c>
      <c r="E126" s="27" t="e">
        <f t="shared" si="20"/>
        <v>#REF!</v>
      </c>
      <c r="F126" s="26" t="e">
        <f t="shared" si="25"/>
        <v>#REF!</v>
      </c>
      <c r="G126" s="26" t="e">
        <f t="shared" si="26"/>
        <v>#REF!</v>
      </c>
      <c r="H126" s="27" t="e">
        <f t="shared" si="21"/>
        <v>#REF!</v>
      </c>
      <c r="I126" s="32"/>
      <c r="J126" s="29" t="e">
        <f t="shared" si="19"/>
        <v>#REF!</v>
      </c>
      <c r="K126">
        <f>IF(B126=$G$2,SUM($J$19:J126),0)</f>
        <v>0</v>
      </c>
      <c r="L126">
        <f>IF(B126=$G$2,SUM($J$19:J125),0)</f>
        <v>0</v>
      </c>
    </row>
    <row r="127" spans="1:12" outlineLevel="1">
      <c r="A127" s="24" t="e">
        <f>#REF!</f>
        <v>#REF!</v>
      </c>
      <c r="B127" s="10">
        <f t="shared" si="22"/>
        <v>108</v>
      </c>
      <c r="C127" s="26" t="e">
        <f t="shared" si="23"/>
        <v>#REF!</v>
      </c>
      <c r="D127" s="26" t="e">
        <f t="shared" si="24"/>
        <v>#REF!</v>
      </c>
      <c r="E127" s="27" t="e">
        <f t="shared" si="20"/>
        <v>#REF!</v>
      </c>
      <c r="F127" s="26" t="e">
        <f t="shared" si="25"/>
        <v>#REF!</v>
      </c>
      <c r="G127" s="26" t="e">
        <f t="shared" si="26"/>
        <v>#REF!</v>
      </c>
      <c r="H127" s="27" t="e">
        <f t="shared" si="21"/>
        <v>#REF!</v>
      </c>
      <c r="I127" s="32"/>
      <c r="J127" s="29" t="e">
        <f t="shared" si="19"/>
        <v>#REF!</v>
      </c>
      <c r="K127">
        <f>IF(B127=$G$2,SUM($J$19:J127),0)</f>
        <v>0</v>
      </c>
      <c r="L127">
        <f>IF(B127=$G$2,SUM($J$19:J126),0)</f>
        <v>0</v>
      </c>
    </row>
    <row r="128" spans="1:12" outlineLevel="1">
      <c r="A128" s="24" t="e">
        <f>#REF!</f>
        <v>#REF!</v>
      </c>
      <c r="B128" s="10">
        <f t="shared" si="22"/>
        <v>109</v>
      </c>
      <c r="C128" s="26" t="e">
        <f t="shared" si="23"/>
        <v>#REF!</v>
      </c>
      <c r="D128" s="26" t="e">
        <f t="shared" si="24"/>
        <v>#REF!</v>
      </c>
      <c r="E128" s="27" t="e">
        <f t="shared" si="20"/>
        <v>#REF!</v>
      </c>
      <c r="F128" s="26" t="e">
        <f t="shared" si="25"/>
        <v>#REF!</v>
      </c>
      <c r="G128" s="26" t="e">
        <f t="shared" si="26"/>
        <v>#REF!</v>
      </c>
      <c r="H128" s="27" t="e">
        <f t="shared" si="21"/>
        <v>#REF!</v>
      </c>
      <c r="I128" s="32"/>
      <c r="J128" s="29" t="e">
        <f t="shared" si="19"/>
        <v>#REF!</v>
      </c>
      <c r="K128">
        <f>IF(B128=$G$2,SUM($J$19:J128),0)</f>
        <v>0</v>
      </c>
      <c r="L128">
        <f>IF(B128=$G$2,SUM($J$19:J127),0)</f>
        <v>0</v>
      </c>
    </row>
    <row r="129" spans="1:12" outlineLevel="1">
      <c r="A129" s="24" t="e">
        <f>#REF!</f>
        <v>#REF!</v>
      </c>
      <c r="B129" s="10">
        <f t="shared" si="22"/>
        <v>110</v>
      </c>
      <c r="C129" s="26" t="e">
        <f t="shared" si="23"/>
        <v>#REF!</v>
      </c>
      <c r="D129" s="26" t="e">
        <f t="shared" si="24"/>
        <v>#REF!</v>
      </c>
      <c r="E129" s="27" t="e">
        <f t="shared" si="20"/>
        <v>#REF!</v>
      </c>
      <c r="F129" s="26" t="e">
        <f t="shared" si="25"/>
        <v>#REF!</v>
      </c>
      <c r="G129" s="26" t="e">
        <f t="shared" si="26"/>
        <v>#REF!</v>
      </c>
      <c r="H129" s="27" t="e">
        <f t="shared" si="21"/>
        <v>#REF!</v>
      </c>
      <c r="I129" s="32"/>
      <c r="J129" s="29" t="e">
        <f t="shared" si="19"/>
        <v>#REF!</v>
      </c>
      <c r="K129">
        <f>IF(B129=$G$2,SUM($J$19:J129),0)</f>
        <v>0</v>
      </c>
      <c r="L129">
        <f>IF(B129=$G$2,SUM($J$19:J128),0)</f>
        <v>0</v>
      </c>
    </row>
    <row r="130" spans="1:12" outlineLevel="1">
      <c r="A130" s="24" t="e">
        <f>#REF!</f>
        <v>#REF!</v>
      </c>
      <c r="B130" s="10">
        <f t="shared" si="22"/>
        <v>111</v>
      </c>
      <c r="C130" s="26" t="e">
        <f t="shared" si="23"/>
        <v>#REF!</v>
      </c>
      <c r="D130" s="26" t="e">
        <f t="shared" si="24"/>
        <v>#REF!</v>
      </c>
      <c r="E130" s="27" t="e">
        <f t="shared" si="20"/>
        <v>#REF!</v>
      </c>
      <c r="F130" s="26" t="e">
        <f t="shared" si="25"/>
        <v>#REF!</v>
      </c>
      <c r="G130" s="26" t="e">
        <f t="shared" si="26"/>
        <v>#REF!</v>
      </c>
      <c r="H130" s="27" t="e">
        <f t="shared" si="21"/>
        <v>#REF!</v>
      </c>
      <c r="I130" s="32"/>
      <c r="J130" s="29" t="e">
        <f t="shared" si="19"/>
        <v>#REF!</v>
      </c>
      <c r="K130">
        <f>IF(B130=$G$2,SUM($J$19:J130),0)</f>
        <v>0</v>
      </c>
      <c r="L130">
        <f>IF(B130=$G$2,SUM($J$19:J129),0)</f>
        <v>0</v>
      </c>
    </row>
    <row r="131" spans="1:12" outlineLevel="1">
      <c r="A131" s="24" t="e">
        <f>#REF!</f>
        <v>#REF!</v>
      </c>
      <c r="B131" s="10">
        <f t="shared" si="22"/>
        <v>112</v>
      </c>
      <c r="C131" s="26" t="e">
        <f t="shared" si="23"/>
        <v>#REF!</v>
      </c>
      <c r="D131" s="26" t="e">
        <f t="shared" si="24"/>
        <v>#REF!</v>
      </c>
      <c r="E131" s="27" t="e">
        <f t="shared" si="20"/>
        <v>#REF!</v>
      </c>
      <c r="F131" s="26" t="e">
        <f t="shared" si="25"/>
        <v>#REF!</v>
      </c>
      <c r="G131" s="26" t="e">
        <f t="shared" si="26"/>
        <v>#REF!</v>
      </c>
      <c r="H131" s="27" t="e">
        <f t="shared" si="21"/>
        <v>#REF!</v>
      </c>
      <c r="I131" s="32"/>
      <c r="J131" s="29" t="e">
        <f t="shared" si="19"/>
        <v>#REF!</v>
      </c>
      <c r="K131">
        <f>IF(B131=$G$2,SUM($J$19:J131),0)</f>
        <v>0</v>
      </c>
      <c r="L131">
        <f>IF(B131=$G$2,SUM($J$19:J130),0)</f>
        <v>0</v>
      </c>
    </row>
    <row r="132" spans="1:12" outlineLevel="1">
      <c r="A132" s="24" t="e">
        <f>#REF!</f>
        <v>#REF!</v>
      </c>
      <c r="B132" s="10">
        <f t="shared" si="22"/>
        <v>113</v>
      </c>
      <c r="C132" s="26" t="e">
        <f t="shared" si="23"/>
        <v>#REF!</v>
      </c>
      <c r="D132" s="26" t="e">
        <f t="shared" si="24"/>
        <v>#REF!</v>
      </c>
      <c r="E132" s="27" t="e">
        <f t="shared" si="20"/>
        <v>#REF!</v>
      </c>
      <c r="F132" s="26" t="e">
        <f t="shared" si="25"/>
        <v>#REF!</v>
      </c>
      <c r="G132" s="26" t="e">
        <f t="shared" si="26"/>
        <v>#REF!</v>
      </c>
      <c r="H132" s="27" t="e">
        <f t="shared" si="21"/>
        <v>#REF!</v>
      </c>
      <c r="I132" s="32"/>
      <c r="J132" s="29" t="e">
        <f t="shared" si="19"/>
        <v>#REF!</v>
      </c>
      <c r="K132">
        <f>IF(B132=$G$2,SUM($J$19:J132),0)</f>
        <v>0</v>
      </c>
      <c r="L132">
        <f>IF(B132=$G$2,SUM($J$19:J131),0)</f>
        <v>0</v>
      </c>
    </row>
    <row r="133" spans="1:12" outlineLevel="1">
      <c r="A133" s="24" t="e">
        <f>#REF!</f>
        <v>#REF!</v>
      </c>
      <c r="B133" s="10">
        <f t="shared" si="22"/>
        <v>114</v>
      </c>
      <c r="C133" s="26" t="e">
        <f t="shared" si="23"/>
        <v>#REF!</v>
      </c>
      <c r="D133" s="26" t="e">
        <f t="shared" si="24"/>
        <v>#REF!</v>
      </c>
      <c r="E133" s="27" t="e">
        <f t="shared" si="20"/>
        <v>#REF!</v>
      </c>
      <c r="F133" s="26" t="e">
        <f t="shared" si="25"/>
        <v>#REF!</v>
      </c>
      <c r="G133" s="26" t="e">
        <f t="shared" si="26"/>
        <v>#REF!</v>
      </c>
      <c r="H133" s="27" t="e">
        <f t="shared" si="21"/>
        <v>#REF!</v>
      </c>
      <c r="I133" s="32"/>
      <c r="J133" s="29" t="e">
        <f t="shared" si="19"/>
        <v>#REF!</v>
      </c>
      <c r="K133">
        <f>IF(B133=$G$2,SUM($J$19:J133),0)</f>
        <v>0</v>
      </c>
      <c r="L133">
        <f>IF(B133=$G$2,SUM($J$19:J132),0)</f>
        <v>0</v>
      </c>
    </row>
    <row r="134" spans="1:12" outlineLevel="1">
      <c r="A134" s="24" t="e">
        <f>#REF!</f>
        <v>#REF!</v>
      </c>
      <c r="B134" s="10">
        <f t="shared" si="22"/>
        <v>115</v>
      </c>
      <c r="C134" s="26" t="e">
        <f t="shared" si="23"/>
        <v>#REF!</v>
      </c>
      <c r="D134" s="26" t="e">
        <f t="shared" si="24"/>
        <v>#REF!</v>
      </c>
      <c r="E134" s="27" t="e">
        <f t="shared" si="20"/>
        <v>#REF!</v>
      </c>
      <c r="F134" s="26" t="e">
        <f t="shared" si="25"/>
        <v>#REF!</v>
      </c>
      <c r="G134" s="26" t="e">
        <f t="shared" si="26"/>
        <v>#REF!</v>
      </c>
      <c r="H134" s="27" t="e">
        <f t="shared" si="21"/>
        <v>#REF!</v>
      </c>
      <c r="I134" s="32"/>
      <c r="J134" s="29" t="e">
        <f t="shared" si="19"/>
        <v>#REF!</v>
      </c>
      <c r="K134">
        <f>IF(B134=$G$2,SUM($J$19:J134),0)</f>
        <v>0</v>
      </c>
      <c r="L134">
        <f>IF(B134=$G$2,SUM($J$19:J133),0)</f>
        <v>0</v>
      </c>
    </row>
    <row r="135" spans="1:12" outlineLevel="1">
      <c r="A135" s="24" t="e">
        <f>#REF!</f>
        <v>#REF!</v>
      </c>
      <c r="B135" s="10">
        <f t="shared" si="22"/>
        <v>116</v>
      </c>
      <c r="C135" s="26" t="e">
        <f t="shared" si="23"/>
        <v>#REF!</v>
      </c>
      <c r="D135" s="26" t="e">
        <f t="shared" si="24"/>
        <v>#REF!</v>
      </c>
      <c r="E135" s="27" t="e">
        <f t="shared" si="20"/>
        <v>#REF!</v>
      </c>
      <c r="F135" s="26" t="e">
        <f t="shared" si="25"/>
        <v>#REF!</v>
      </c>
      <c r="G135" s="26" t="e">
        <f t="shared" si="26"/>
        <v>#REF!</v>
      </c>
      <c r="H135" s="27" t="e">
        <f t="shared" si="21"/>
        <v>#REF!</v>
      </c>
      <c r="I135" s="32"/>
      <c r="J135" s="29" t="e">
        <f t="shared" si="19"/>
        <v>#REF!</v>
      </c>
      <c r="K135">
        <f>IF(B135=$G$2,SUM($J$19:J135),0)</f>
        <v>0</v>
      </c>
      <c r="L135">
        <f>IF(B135=$G$2,SUM($J$19:J134),0)</f>
        <v>0</v>
      </c>
    </row>
    <row r="136" spans="1:12" outlineLevel="1">
      <c r="A136" s="24" t="e">
        <f>#REF!</f>
        <v>#REF!</v>
      </c>
      <c r="B136" s="10">
        <f t="shared" si="22"/>
        <v>117</v>
      </c>
      <c r="C136" s="26" t="e">
        <f t="shared" si="23"/>
        <v>#REF!</v>
      </c>
      <c r="D136" s="26" t="e">
        <f t="shared" si="24"/>
        <v>#REF!</v>
      </c>
      <c r="E136" s="27" t="e">
        <f t="shared" si="20"/>
        <v>#REF!</v>
      </c>
      <c r="F136" s="26" t="e">
        <f t="shared" si="25"/>
        <v>#REF!</v>
      </c>
      <c r="G136" s="26" t="e">
        <f t="shared" si="26"/>
        <v>#REF!</v>
      </c>
      <c r="H136" s="27" t="e">
        <f t="shared" si="21"/>
        <v>#REF!</v>
      </c>
      <c r="I136" s="32"/>
      <c r="J136" s="29" t="e">
        <f t="shared" si="19"/>
        <v>#REF!</v>
      </c>
      <c r="K136">
        <f>IF(B136=$G$2,SUM($J$19:J136),0)</f>
        <v>0</v>
      </c>
      <c r="L136">
        <f>IF(B136=$G$2,SUM($J$19:J135),0)</f>
        <v>0</v>
      </c>
    </row>
    <row r="137" spans="1:12" outlineLevel="1">
      <c r="A137" s="24" t="e">
        <f>#REF!</f>
        <v>#REF!</v>
      </c>
      <c r="B137" s="10">
        <f t="shared" si="22"/>
        <v>118</v>
      </c>
      <c r="C137" s="26" t="e">
        <f t="shared" si="23"/>
        <v>#REF!</v>
      </c>
      <c r="D137" s="26" t="e">
        <f t="shared" si="24"/>
        <v>#REF!</v>
      </c>
      <c r="E137" s="27" t="e">
        <f t="shared" si="20"/>
        <v>#REF!</v>
      </c>
      <c r="F137" s="26" t="e">
        <f t="shared" si="25"/>
        <v>#REF!</v>
      </c>
      <c r="G137" s="26" t="e">
        <f t="shared" si="26"/>
        <v>#REF!</v>
      </c>
      <c r="H137" s="27" t="e">
        <f t="shared" si="21"/>
        <v>#REF!</v>
      </c>
      <c r="I137" s="32"/>
      <c r="J137" s="29" t="e">
        <f t="shared" si="19"/>
        <v>#REF!</v>
      </c>
      <c r="K137">
        <f>IF(B137=$G$2,SUM($J$19:J137),0)</f>
        <v>0</v>
      </c>
      <c r="L137">
        <f>IF(B137=$G$2,SUM($J$19:J136),0)</f>
        <v>0</v>
      </c>
    </row>
    <row r="138" spans="1:12" outlineLevel="1">
      <c r="A138" s="24" t="e">
        <f>#REF!</f>
        <v>#REF!</v>
      </c>
      <c r="B138" s="10">
        <f t="shared" si="22"/>
        <v>119</v>
      </c>
      <c r="C138" s="26" t="e">
        <f t="shared" si="23"/>
        <v>#REF!</v>
      </c>
      <c r="D138" s="26" t="e">
        <f t="shared" si="24"/>
        <v>#REF!</v>
      </c>
      <c r="E138" s="27" t="e">
        <f t="shared" si="20"/>
        <v>#REF!</v>
      </c>
      <c r="F138" s="26" t="e">
        <f t="shared" si="25"/>
        <v>#REF!</v>
      </c>
      <c r="G138" s="26" t="e">
        <f t="shared" si="26"/>
        <v>#REF!</v>
      </c>
      <c r="H138" s="27" t="e">
        <f t="shared" si="21"/>
        <v>#REF!</v>
      </c>
      <c r="I138" s="32"/>
      <c r="J138" s="29" t="e">
        <f t="shared" si="19"/>
        <v>#REF!</v>
      </c>
      <c r="K138">
        <f>IF(B138=$G$2,SUM($J$19:J138),0)</f>
        <v>0</v>
      </c>
      <c r="L138">
        <f>IF(B138=$G$2,SUM($J$19:J137),0)</f>
        <v>0</v>
      </c>
    </row>
    <row r="139" spans="1:12" outlineLevel="1">
      <c r="A139" s="24" t="e">
        <f>#REF!</f>
        <v>#REF!</v>
      </c>
      <c r="B139" s="10">
        <f t="shared" si="22"/>
        <v>120</v>
      </c>
      <c r="C139" s="26" t="e">
        <f t="shared" si="23"/>
        <v>#REF!</v>
      </c>
      <c r="D139" s="26" t="e">
        <f t="shared" si="24"/>
        <v>#REF!</v>
      </c>
      <c r="E139" s="27" t="e">
        <f t="shared" si="20"/>
        <v>#REF!</v>
      </c>
      <c r="F139" s="26" t="e">
        <f t="shared" si="25"/>
        <v>#REF!</v>
      </c>
      <c r="G139" s="26" t="e">
        <f t="shared" si="26"/>
        <v>#REF!</v>
      </c>
      <c r="H139" s="27" t="e">
        <f t="shared" si="21"/>
        <v>#REF!</v>
      </c>
      <c r="I139" s="32"/>
      <c r="J139" s="29" t="e">
        <f t="shared" si="19"/>
        <v>#REF!</v>
      </c>
      <c r="K139">
        <f>IF(B139=$G$2,SUM($J$19:J139),0)</f>
        <v>0</v>
      </c>
      <c r="L139">
        <f>IF(B139=$G$2,SUM($J$19:J138),0)</f>
        <v>0</v>
      </c>
    </row>
    <row r="140" spans="1:12" outlineLevel="1">
      <c r="A140" s="24" t="e">
        <f>#REF!</f>
        <v>#REF!</v>
      </c>
      <c r="B140" s="10">
        <f t="shared" si="22"/>
        <v>121</v>
      </c>
      <c r="C140" s="26" t="e">
        <f t="shared" si="23"/>
        <v>#REF!</v>
      </c>
      <c r="D140" s="26" t="e">
        <f t="shared" si="24"/>
        <v>#REF!</v>
      </c>
      <c r="E140" s="27" t="e">
        <f t="shared" si="20"/>
        <v>#REF!</v>
      </c>
      <c r="F140" s="26" t="e">
        <f t="shared" si="25"/>
        <v>#REF!</v>
      </c>
      <c r="G140" s="26" t="e">
        <f t="shared" si="26"/>
        <v>#REF!</v>
      </c>
      <c r="H140" s="27" t="e">
        <f t="shared" si="21"/>
        <v>#REF!</v>
      </c>
      <c r="I140" s="32"/>
      <c r="J140" s="29" t="e">
        <f t="shared" si="19"/>
        <v>#REF!</v>
      </c>
      <c r="K140">
        <f>IF(B140=$G$2,SUM($J$19:J140),0)</f>
        <v>0</v>
      </c>
      <c r="L140">
        <f>IF(B140=$G$2,SUM($J$19:J139),0)</f>
        <v>0</v>
      </c>
    </row>
    <row r="141" spans="1:12" outlineLevel="1">
      <c r="A141" s="24" t="e">
        <f>#REF!</f>
        <v>#REF!</v>
      </c>
      <c r="B141" s="10">
        <f t="shared" si="22"/>
        <v>122</v>
      </c>
      <c r="C141" s="26" t="e">
        <f t="shared" si="23"/>
        <v>#REF!</v>
      </c>
      <c r="D141" s="26" t="e">
        <f t="shared" si="24"/>
        <v>#REF!</v>
      </c>
      <c r="E141" s="27" t="e">
        <f t="shared" si="20"/>
        <v>#REF!</v>
      </c>
      <c r="F141" s="26" t="e">
        <f t="shared" si="25"/>
        <v>#REF!</v>
      </c>
      <c r="G141" s="26" t="e">
        <f t="shared" si="26"/>
        <v>#REF!</v>
      </c>
      <c r="H141" s="27" t="e">
        <f t="shared" si="21"/>
        <v>#REF!</v>
      </c>
      <c r="I141" s="32"/>
      <c r="J141" s="29" t="e">
        <f t="shared" si="19"/>
        <v>#REF!</v>
      </c>
      <c r="K141">
        <f>IF(B141=$G$2,SUM($J$19:J141),0)</f>
        <v>0</v>
      </c>
      <c r="L141">
        <f>IF(B141=$G$2,SUM($J$19:J140),0)</f>
        <v>0</v>
      </c>
    </row>
    <row r="142" spans="1:12" outlineLevel="1">
      <c r="A142" s="24" t="e">
        <f>#REF!</f>
        <v>#REF!</v>
      </c>
      <c r="B142" s="10">
        <f t="shared" si="22"/>
        <v>123</v>
      </c>
      <c r="C142" s="26" t="e">
        <f t="shared" si="23"/>
        <v>#REF!</v>
      </c>
      <c r="D142" s="26" t="e">
        <f t="shared" si="24"/>
        <v>#REF!</v>
      </c>
      <c r="E142" s="27" t="e">
        <f t="shared" si="20"/>
        <v>#REF!</v>
      </c>
      <c r="F142" s="26" t="e">
        <f t="shared" si="25"/>
        <v>#REF!</v>
      </c>
      <c r="G142" s="26" t="e">
        <f t="shared" si="26"/>
        <v>#REF!</v>
      </c>
      <c r="H142" s="27" t="e">
        <f t="shared" si="21"/>
        <v>#REF!</v>
      </c>
      <c r="I142" s="32"/>
      <c r="J142" s="29" t="e">
        <f t="shared" si="19"/>
        <v>#REF!</v>
      </c>
      <c r="K142">
        <f>IF(B142=$G$2,SUM($J$19:J142),0)</f>
        <v>0</v>
      </c>
      <c r="L142">
        <f>IF(B142=$G$2,SUM($J$19:J141),0)</f>
        <v>0</v>
      </c>
    </row>
    <row r="143" spans="1:12" outlineLevel="1">
      <c r="A143" s="24" t="e">
        <f>#REF!</f>
        <v>#REF!</v>
      </c>
      <c r="B143" s="10">
        <f t="shared" si="22"/>
        <v>124</v>
      </c>
      <c r="C143" s="26" t="e">
        <f t="shared" si="23"/>
        <v>#REF!</v>
      </c>
      <c r="D143" s="26" t="e">
        <f t="shared" si="24"/>
        <v>#REF!</v>
      </c>
      <c r="E143" s="27" t="e">
        <f t="shared" si="20"/>
        <v>#REF!</v>
      </c>
      <c r="F143" s="26" t="e">
        <f t="shared" si="25"/>
        <v>#REF!</v>
      </c>
      <c r="G143" s="26" t="e">
        <f t="shared" si="26"/>
        <v>#REF!</v>
      </c>
      <c r="H143" s="27" t="e">
        <f t="shared" si="21"/>
        <v>#REF!</v>
      </c>
      <c r="I143" s="32"/>
      <c r="J143" s="29" t="e">
        <f t="shared" si="19"/>
        <v>#REF!</v>
      </c>
      <c r="K143">
        <f>IF(B143=$G$2,SUM($J$19:J143),0)</f>
        <v>0</v>
      </c>
      <c r="L143">
        <f>IF(B143=$G$2,SUM($J$19:J142),0)</f>
        <v>0</v>
      </c>
    </row>
    <row r="144" spans="1:12" outlineLevel="1">
      <c r="A144" s="24" t="e">
        <f>#REF!</f>
        <v>#REF!</v>
      </c>
      <c r="B144" s="10">
        <f t="shared" si="22"/>
        <v>125</v>
      </c>
      <c r="C144" s="26" t="e">
        <f t="shared" si="23"/>
        <v>#REF!</v>
      </c>
      <c r="D144" s="26" t="e">
        <f t="shared" si="24"/>
        <v>#REF!</v>
      </c>
      <c r="E144" s="27" t="e">
        <f t="shared" si="20"/>
        <v>#REF!</v>
      </c>
      <c r="F144" s="26" t="e">
        <f t="shared" si="25"/>
        <v>#REF!</v>
      </c>
      <c r="G144" s="26" t="e">
        <f t="shared" si="26"/>
        <v>#REF!</v>
      </c>
      <c r="H144" s="27" t="e">
        <f t="shared" si="21"/>
        <v>#REF!</v>
      </c>
      <c r="I144" s="32"/>
      <c r="J144" s="29" t="e">
        <f t="shared" si="19"/>
        <v>#REF!</v>
      </c>
      <c r="K144">
        <f>IF(B144=$G$2,SUM($J$19:J144),0)</f>
        <v>0</v>
      </c>
      <c r="L144">
        <f>IF(B144=$G$2,SUM($J$19:J143),0)</f>
        <v>0</v>
      </c>
    </row>
    <row r="145" spans="1:12" outlineLevel="1">
      <c r="A145" s="24" t="e">
        <f>#REF!</f>
        <v>#REF!</v>
      </c>
      <c r="B145" s="10">
        <f t="shared" si="22"/>
        <v>126</v>
      </c>
      <c r="C145" s="26" t="e">
        <f t="shared" si="23"/>
        <v>#REF!</v>
      </c>
      <c r="D145" s="26" t="e">
        <f t="shared" si="24"/>
        <v>#REF!</v>
      </c>
      <c r="E145" s="27" t="e">
        <f t="shared" si="20"/>
        <v>#REF!</v>
      </c>
      <c r="F145" s="26" t="e">
        <f t="shared" si="25"/>
        <v>#REF!</v>
      </c>
      <c r="G145" s="26" t="e">
        <f t="shared" si="26"/>
        <v>#REF!</v>
      </c>
      <c r="H145" s="27" t="e">
        <f t="shared" si="21"/>
        <v>#REF!</v>
      </c>
      <c r="I145" s="32"/>
      <c r="J145" s="29" t="e">
        <f t="shared" si="19"/>
        <v>#REF!</v>
      </c>
      <c r="K145">
        <f>IF(B145=$G$2,SUM($J$19:J145),0)</f>
        <v>0</v>
      </c>
      <c r="L145">
        <f>IF(B145=$G$2,SUM($J$19:J144),0)</f>
        <v>0</v>
      </c>
    </row>
    <row r="146" spans="1:12" outlineLevel="1">
      <c r="A146" s="24" t="e">
        <f>#REF!</f>
        <v>#REF!</v>
      </c>
      <c r="B146" s="10">
        <f t="shared" si="22"/>
        <v>127</v>
      </c>
      <c r="C146" s="26" t="e">
        <f t="shared" si="23"/>
        <v>#REF!</v>
      </c>
      <c r="D146" s="26" t="e">
        <f t="shared" si="24"/>
        <v>#REF!</v>
      </c>
      <c r="E146" s="27" t="e">
        <f t="shared" si="20"/>
        <v>#REF!</v>
      </c>
      <c r="F146" s="26" t="e">
        <f t="shared" si="25"/>
        <v>#REF!</v>
      </c>
      <c r="G146" s="26" t="e">
        <f t="shared" si="26"/>
        <v>#REF!</v>
      </c>
      <c r="H146" s="27" t="e">
        <f t="shared" si="21"/>
        <v>#REF!</v>
      </c>
      <c r="I146" s="32"/>
      <c r="J146" s="29" t="e">
        <f t="shared" si="19"/>
        <v>#REF!</v>
      </c>
      <c r="K146">
        <f>IF(B146=$G$2,SUM($J$19:J146),0)</f>
        <v>0</v>
      </c>
      <c r="L146">
        <f>IF(B146=$G$2,SUM($J$19:J145),0)</f>
        <v>0</v>
      </c>
    </row>
    <row r="147" spans="1:12" outlineLevel="1">
      <c r="A147" s="24" t="e">
        <f>#REF!</f>
        <v>#REF!</v>
      </c>
      <c r="B147" s="10">
        <f t="shared" si="22"/>
        <v>128</v>
      </c>
      <c r="C147" s="26" t="e">
        <f t="shared" ref="C147:C178" si="27">(IF($I$5=1,0,IF($B147&gt;=$C$5,$G$5,0))*IF($I$5=1,IF($B147&gt;($D$5+($B$19-$G$1)),0,IF(GCD(($D$5+($B$19-$G$1)-$B147),$H$5)=$H$5,1,0)),IF($B147&gt;$D$5,0,IF(GCD(($D$5-$B147),$H$5)=$H$5,1,0))))+(IF($I$6=1,0,IF($B147&gt;=$C$6,$G$6,0))*IF($I$6=1,IF($B147&gt;($D$6+($B$19-$G$1)),0,IF(GCD(($D$6+($B$19-$G$1)-$B147),$H$6)=$H$6,1,0)),IF($B147&gt;$D$6,0,IF(GCD(($D$6-$B147),$H$6)=$H$6,1,0))))+(IF($I$7=1,0,IF($B147&gt;=$C$7,$G$7,0))*IF($I$7=1,IF($B147&gt;($D$7+($B$19-$G$1)),0,IF(GCD(($D$7+($B$19-$G$1)-$B147),$H$7)=$H$7,1,0)),IF($B147&gt;$D$7,0,IF(GCD(($D$7-$B147),$H$7)=$H$7,1,0))))</f>
        <v>#REF!</v>
      </c>
      <c r="D147" s="26" t="e">
        <f t="shared" ref="D147:D178" si="28">(IF($I$8=1,0,IF($B147&gt;=$C$8,$G$8,0))*IF($I$8=1,IF($B147&gt;($D$8+($B$19-$G$1)),0,IF(GCD(($D$8+($B$19-$G$1)-$B147),$H$8)=$H$8,1,0)),IF($B147&gt;$D$8,0,IF(GCD(($D$8-B147),$H$8)=$H$8,1,0))))+(IF($I$9=1,0,IF($B147&gt;=$C$9,$G$9,0))*IF($I$9=1,IF($B147&gt;($D$9+($B$19-$G$1)),0,IF(GCD(($D$9+($B$19-$G$1)-$B147),$H$9)=$H$9,1,0)),IF($B147&gt;$D$9,0,IF(GCD(($D$9-$B147),$H$9)=$H$9,1,0))))+(IF($I$10=1,0,IF($B147&gt;=$C$10,$G$10,0))*IF($I$10=1,IF($B147&gt;($D$10+($B$19-$G$1)),0,IF(GCD(($D$10+($B$19-$G$1)-$B147),$H$10)=$H$10,1,0)),IF($B147&gt;$D$10,0,IF(GCD(($D$10-$B147),$H$10)=$H$10,1,0))))</f>
        <v>#REF!</v>
      </c>
      <c r="E147" s="27" t="e">
        <f t="shared" si="20"/>
        <v>#REF!</v>
      </c>
      <c r="F147" s="26" t="e">
        <f t="shared" ref="F147:F178" si="29">(IF($I$5=1,IF($B147&gt;=($C$5+($B$19-$G$1)),$G$5,0),0)*IF($I$5=1,IF($B147&gt;($D$5+($B$19-$G$1)),0,IF(GCD(($D$5+($B$19-$G$1)-$B147),$H$5)=$H$5,1,0)),IF($B147&gt;$D$5,0,IF(GCD(($D$5-$B147),$H$5)=$H$5,1,0))))+(IF($I$6=1,IF($B147&gt;=($C$6+($B$19-$G$1)),$G$6,0),0)*IF($I$6=1,IF($B147&gt;($D$6+($B$19-$G$1)),0,IF(GCD(($D$6+($B$19-$G$1)-$B147),$H$6)=$H$6,1,0)),IF($B147&gt;$D$6,0,IF(GCD(($D$6-$B147),$H$6)=$H$6,1,0))))+(IF($I$7=1,IF($B147&gt;=($C$7+($B$19-$G$1)),$G$7,0),0)*IF($I$7=1,IF($B147&gt;($D$7+($B$19-$G$1)),0,IF(GCD(($D$7+($B$19-$G$1)-$B147),$H$7)=$H$7,1,0)),IF($B147&gt;$D$7,0,IF(GCD(($D$7-$B147),$H$7)=$H$7,1,0))))</f>
        <v>#REF!</v>
      </c>
      <c r="G147" s="26" t="e">
        <f t="shared" ref="G147:G178" si="30">(IF($I$8=1,IF($B147&gt;=($C$8+($B$19-$G$1)),$G$8,0),0)*IF($I$8=1,IF($B147&gt;($D$8+($B$19-$G$1)),0,IF(GCD(($D$8+($B$19-$G$1)-$B147),$H$8)=$H$8,1,0)),IF($B147&gt;$D$8,0,IF(GCD(($D$8-$B147),$H$8)=$H$8,1,0))))+(IF($I$9=1,IF($B147&gt;=($C$9+($B$19-$G$1)),$G$9,0),0)*IF($I$9=1,IF($B147&gt;($D$9+($B$19-$G$1)),0,IF(GCD(($D$9+($B$19-$G$1)-$B147),$H$9)=$H$9,1,0)),IF($B147&gt;$D$9,0,IF(GCD(($D$9-$B147),$H$9)=$H$9,1,0))))+(IF($I$10=1,IF($B147&gt;=($C$10+($B$19-$G$1)),$G$10,0),0)*IF($I$10=1,IF($B147&gt;($D$10+($B$19-$G$1)),0,IF(GCD(($D$10+($B$19-$G$1)-$B147),$H$10)=$H$10,1,0)),IF($B147&gt;$D$10,0,IF(GCD(($D$10-$B147),$H$10)=$H$10,1,0))))</f>
        <v>#REF!</v>
      </c>
      <c r="H147" s="27" t="e">
        <f t="shared" si="21"/>
        <v>#REF!</v>
      </c>
      <c r="I147" s="32"/>
      <c r="J147" s="29" t="e">
        <f t="shared" ref="J147:J198" si="31">IF($B147&gt;$G$2,($H147*J$14+$E147*J$14)*J$13,J$14*$H147+$E147*J$14)</f>
        <v>#REF!</v>
      </c>
      <c r="K147">
        <f>IF(B147=$G$2,SUM($J$19:J147),0)</f>
        <v>0</v>
      </c>
      <c r="L147">
        <f>IF(B147=$G$2,SUM($J$19:J146),0)</f>
        <v>0</v>
      </c>
    </row>
    <row r="148" spans="1:12" outlineLevel="1">
      <c r="A148" s="24" t="e">
        <f>#REF!</f>
        <v>#REF!</v>
      </c>
      <c r="B148" s="10">
        <f t="shared" si="22"/>
        <v>129</v>
      </c>
      <c r="C148" s="26" t="e">
        <f t="shared" si="27"/>
        <v>#REF!</v>
      </c>
      <c r="D148" s="26" t="e">
        <f t="shared" si="28"/>
        <v>#REF!</v>
      </c>
      <c r="E148" s="27" t="e">
        <f t="shared" ref="E148:E198" si="32">C148+D148</f>
        <v>#REF!</v>
      </c>
      <c r="F148" s="26" t="e">
        <f t="shared" si="29"/>
        <v>#REF!</v>
      </c>
      <c r="G148" s="26" t="e">
        <f t="shared" si="30"/>
        <v>#REF!</v>
      </c>
      <c r="H148" s="27" t="e">
        <f t="shared" ref="H148:H198" si="33">F148+G148</f>
        <v>#REF!</v>
      </c>
      <c r="I148" s="32"/>
      <c r="J148" s="29" t="e">
        <f t="shared" si="31"/>
        <v>#REF!</v>
      </c>
      <c r="K148">
        <f>IF(B148=$G$2,SUM($J$19:J148),0)</f>
        <v>0</v>
      </c>
      <c r="L148">
        <f>IF(B148=$G$2,SUM($J$19:J147),0)</f>
        <v>0</v>
      </c>
    </row>
    <row r="149" spans="1:12" outlineLevel="1">
      <c r="A149" s="24" t="e">
        <f>#REF!</f>
        <v>#REF!</v>
      </c>
      <c r="B149" s="10">
        <f t="shared" si="22"/>
        <v>130</v>
      </c>
      <c r="C149" s="26" t="e">
        <f t="shared" si="27"/>
        <v>#REF!</v>
      </c>
      <c r="D149" s="26" t="e">
        <f t="shared" si="28"/>
        <v>#REF!</v>
      </c>
      <c r="E149" s="27" t="e">
        <f t="shared" si="32"/>
        <v>#REF!</v>
      </c>
      <c r="F149" s="26" t="e">
        <f t="shared" si="29"/>
        <v>#REF!</v>
      </c>
      <c r="G149" s="26" t="e">
        <f t="shared" si="30"/>
        <v>#REF!</v>
      </c>
      <c r="H149" s="27" t="e">
        <f t="shared" si="33"/>
        <v>#REF!</v>
      </c>
      <c r="I149" s="32"/>
      <c r="J149" s="29" t="e">
        <f t="shared" si="31"/>
        <v>#REF!</v>
      </c>
      <c r="K149">
        <f>IF(B149=$G$2,SUM($J$19:J149),0)</f>
        <v>0</v>
      </c>
      <c r="L149">
        <f>IF(B149=$G$2,SUM($J$19:J148),0)</f>
        <v>0</v>
      </c>
    </row>
    <row r="150" spans="1:12" outlineLevel="1">
      <c r="A150" s="24" t="e">
        <f>#REF!</f>
        <v>#REF!</v>
      </c>
      <c r="B150" s="10">
        <f t="shared" si="22"/>
        <v>131</v>
      </c>
      <c r="C150" s="26" t="e">
        <f t="shared" si="27"/>
        <v>#REF!</v>
      </c>
      <c r="D150" s="26" t="e">
        <f t="shared" si="28"/>
        <v>#REF!</v>
      </c>
      <c r="E150" s="27" t="e">
        <f t="shared" si="32"/>
        <v>#REF!</v>
      </c>
      <c r="F150" s="26" t="e">
        <f t="shared" si="29"/>
        <v>#REF!</v>
      </c>
      <c r="G150" s="26" t="e">
        <f t="shared" si="30"/>
        <v>#REF!</v>
      </c>
      <c r="H150" s="27" t="e">
        <f t="shared" si="33"/>
        <v>#REF!</v>
      </c>
      <c r="I150" s="32"/>
      <c r="J150" s="29" t="e">
        <f t="shared" si="31"/>
        <v>#REF!</v>
      </c>
      <c r="K150">
        <f>IF(B150=$G$2,SUM($J$19:J150),0)</f>
        <v>0</v>
      </c>
      <c r="L150">
        <f>IF(B150=$G$2,SUM($J$19:J149),0)</f>
        <v>0</v>
      </c>
    </row>
    <row r="151" spans="1:12" outlineLevel="1">
      <c r="A151" s="24" t="e">
        <f>#REF!</f>
        <v>#REF!</v>
      </c>
      <c r="B151" s="10">
        <f t="shared" si="22"/>
        <v>132</v>
      </c>
      <c r="C151" s="26" t="e">
        <f t="shared" si="27"/>
        <v>#REF!</v>
      </c>
      <c r="D151" s="26" t="e">
        <f t="shared" si="28"/>
        <v>#REF!</v>
      </c>
      <c r="E151" s="27" t="e">
        <f t="shared" si="32"/>
        <v>#REF!</v>
      </c>
      <c r="F151" s="26" t="e">
        <f t="shared" si="29"/>
        <v>#REF!</v>
      </c>
      <c r="G151" s="26" t="e">
        <f t="shared" si="30"/>
        <v>#REF!</v>
      </c>
      <c r="H151" s="27" t="e">
        <f t="shared" si="33"/>
        <v>#REF!</v>
      </c>
      <c r="I151" s="32"/>
      <c r="J151" s="29" t="e">
        <f t="shared" si="31"/>
        <v>#REF!</v>
      </c>
      <c r="K151">
        <f>IF(B151=$G$2,SUM($J$19:J151),0)</f>
        <v>0</v>
      </c>
      <c r="L151">
        <f>IF(B151=$G$2,SUM($J$19:J150),0)</f>
        <v>0</v>
      </c>
    </row>
    <row r="152" spans="1:12" outlineLevel="1">
      <c r="A152" s="24" t="e">
        <f>#REF!</f>
        <v>#REF!</v>
      </c>
      <c r="B152" s="10">
        <f t="shared" si="22"/>
        <v>133</v>
      </c>
      <c r="C152" s="26" t="e">
        <f t="shared" si="27"/>
        <v>#REF!</v>
      </c>
      <c r="D152" s="26" t="e">
        <f t="shared" si="28"/>
        <v>#REF!</v>
      </c>
      <c r="E152" s="27" t="e">
        <f t="shared" si="32"/>
        <v>#REF!</v>
      </c>
      <c r="F152" s="26" t="e">
        <f t="shared" si="29"/>
        <v>#REF!</v>
      </c>
      <c r="G152" s="26" t="e">
        <f t="shared" si="30"/>
        <v>#REF!</v>
      </c>
      <c r="H152" s="27" t="e">
        <f t="shared" si="33"/>
        <v>#REF!</v>
      </c>
      <c r="I152" s="32"/>
      <c r="J152" s="29" t="e">
        <f t="shared" si="31"/>
        <v>#REF!</v>
      </c>
      <c r="K152">
        <f>IF(B152=$G$2,SUM($J$19:J152),0)</f>
        <v>0</v>
      </c>
      <c r="L152">
        <f>IF(B152=$G$2,SUM($J$19:J151),0)</f>
        <v>0</v>
      </c>
    </row>
    <row r="153" spans="1:12" outlineLevel="1">
      <c r="A153" s="24" t="e">
        <f>#REF!</f>
        <v>#REF!</v>
      </c>
      <c r="B153" s="10">
        <f t="shared" si="22"/>
        <v>134</v>
      </c>
      <c r="C153" s="26" t="e">
        <f t="shared" si="27"/>
        <v>#REF!</v>
      </c>
      <c r="D153" s="26" t="e">
        <f t="shared" si="28"/>
        <v>#REF!</v>
      </c>
      <c r="E153" s="27" t="e">
        <f t="shared" si="32"/>
        <v>#REF!</v>
      </c>
      <c r="F153" s="26" t="e">
        <f t="shared" si="29"/>
        <v>#REF!</v>
      </c>
      <c r="G153" s="26" t="e">
        <f t="shared" si="30"/>
        <v>#REF!</v>
      </c>
      <c r="H153" s="27" t="e">
        <f t="shared" si="33"/>
        <v>#REF!</v>
      </c>
      <c r="I153" s="32"/>
      <c r="J153" s="29" t="e">
        <f t="shared" si="31"/>
        <v>#REF!</v>
      </c>
      <c r="K153">
        <f>IF(B153=$G$2,SUM($J$19:J153),0)</f>
        <v>0</v>
      </c>
      <c r="L153">
        <f>IF(B153=$G$2,SUM($J$19:J152),0)</f>
        <v>0</v>
      </c>
    </row>
    <row r="154" spans="1:12" outlineLevel="1">
      <c r="A154" s="24" t="e">
        <f>#REF!</f>
        <v>#REF!</v>
      </c>
      <c r="B154" s="10">
        <f t="shared" si="22"/>
        <v>135</v>
      </c>
      <c r="C154" s="26" t="e">
        <f t="shared" si="27"/>
        <v>#REF!</v>
      </c>
      <c r="D154" s="26" t="e">
        <f t="shared" si="28"/>
        <v>#REF!</v>
      </c>
      <c r="E154" s="27" t="e">
        <f t="shared" si="32"/>
        <v>#REF!</v>
      </c>
      <c r="F154" s="26" t="e">
        <f t="shared" si="29"/>
        <v>#REF!</v>
      </c>
      <c r="G154" s="26" t="e">
        <f t="shared" si="30"/>
        <v>#REF!</v>
      </c>
      <c r="H154" s="27" t="e">
        <f t="shared" si="33"/>
        <v>#REF!</v>
      </c>
      <c r="I154" s="32"/>
      <c r="J154" s="29" t="e">
        <f t="shared" si="31"/>
        <v>#REF!</v>
      </c>
      <c r="K154">
        <f>IF(B154=$G$2,SUM($J$19:J154),0)</f>
        <v>0</v>
      </c>
      <c r="L154">
        <f>IF(B154=$G$2,SUM($J$19:J153),0)</f>
        <v>0</v>
      </c>
    </row>
    <row r="155" spans="1:12" outlineLevel="1">
      <c r="A155" s="24" t="e">
        <f>#REF!</f>
        <v>#REF!</v>
      </c>
      <c r="B155" s="10">
        <f t="shared" si="22"/>
        <v>136</v>
      </c>
      <c r="C155" s="26" t="e">
        <f t="shared" si="27"/>
        <v>#REF!</v>
      </c>
      <c r="D155" s="26" t="e">
        <f t="shared" si="28"/>
        <v>#REF!</v>
      </c>
      <c r="E155" s="27" t="e">
        <f t="shared" si="32"/>
        <v>#REF!</v>
      </c>
      <c r="F155" s="26" t="e">
        <f t="shared" si="29"/>
        <v>#REF!</v>
      </c>
      <c r="G155" s="26" t="e">
        <f t="shared" si="30"/>
        <v>#REF!</v>
      </c>
      <c r="H155" s="27" t="e">
        <f t="shared" si="33"/>
        <v>#REF!</v>
      </c>
      <c r="I155" s="32"/>
      <c r="J155" s="29" t="e">
        <f t="shared" si="31"/>
        <v>#REF!</v>
      </c>
      <c r="K155">
        <f>IF(B155=$G$2,SUM($J$19:J155),0)</f>
        <v>0</v>
      </c>
      <c r="L155">
        <f>IF(B155=$G$2,SUM($J$19:J154),0)</f>
        <v>0</v>
      </c>
    </row>
    <row r="156" spans="1:12" outlineLevel="1">
      <c r="A156" s="24" t="e">
        <f>#REF!</f>
        <v>#REF!</v>
      </c>
      <c r="B156" s="10">
        <f t="shared" si="22"/>
        <v>137</v>
      </c>
      <c r="C156" s="26" t="e">
        <f t="shared" si="27"/>
        <v>#REF!</v>
      </c>
      <c r="D156" s="26" t="e">
        <f t="shared" si="28"/>
        <v>#REF!</v>
      </c>
      <c r="E156" s="27" t="e">
        <f t="shared" si="32"/>
        <v>#REF!</v>
      </c>
      <c r="F156" s="26" t="e">
        <f t="shared" si="29"/>
        <v>#REF!</v>
      </c>
      <c r="G156" s="26" t="e">
        <f t="shared" si="30"/>
        <v>#REF!</v>
      </c>
      <c r="H156" s="27" t="e">
        <f t="shared" si="33"/>
        <v>#REF!</v>
      </c>
      <c r="I156" s="32"/>
      <c r="J156" s="29" t="e">
        <f t="shared" si="31"/>
        <v>#REF!</v>
      </c>
      <c r="K156">
        <f>IF(B156=$G$2,SUM($J$19:J156),0)</f>
        <v>0</v>
      </c>
      <c r="L156">
        <f>IF(B156=$G$2,SUM($J$19:J155),0)</f>
        <v>0</v>
      </c>
    </row>
    <row r="157" spans="1:12" outlineLevel="1">
      <c r="A157" s="24" t="e">
        <f>#REF!</f>
        <v>#REF!</v>
      </c>
      <c r="B157" s="10">
        <f t="shared" si="22"/>
        <v>138</v>
      </c>
      <c r="C157" s="26" t="e">
        <f t="shared" si="27"/>
        <v>#REF!</v>
      </c>
      <c r="D157" s="26" t="e">
        <f t="shared" si="28"/>
        <v>#REF!</v>
      </c>
      <c r="E157" s="27" t="e">
        <f t="shared" si="32"/>
        <v>#REF!</v>
      </c>
      <c r="F157" s="26" t="e">
        <f t="shared" si="29"/>
        <v>#REF!</v>
      </c>
      <c r="G157" s="26" t="e">
        <f t="shared" si="30"/>
        <v>#REF!</v>
      </c>
      <c r="H157" s="27" t="e">
        <f t="shared" si="33"/>
        <v>#REF!</v>
      </c>
      <c r="I157" s="32"/>
      <c r="J157" s="29" t="e">
        <f t="shared" si="31"/>
        <v>#REF!</v>
      </c>
      <c r="K157">
        <f>IF(B157=$G$2,SUM($J$19:J157),0)</f>
        <v>0</v>
      </c>
      <c r="L157">
        <f>IF(B157=$G$2,SUM($J$19:J156),0)</f>
        <v>0</v>
      </c>
    </row>
    <row r="158" spans="1:12" outlineLevel="1">
      <c r="A158" s="24" t="e">
        <f>#REF!</f>
        <v>#REF!</v>
      </c>
      <c r="B158" s="10">
        <f t="shared" si="22"/>
        <v>139</v>
      </c>
      <c r="C158" s="26" t="e">
        <f t="shared" si="27"/>
        <v>#REF!</v>
      </c>
      <c r="D158" s="26" t="e">
        <f t="shared" si="28"/>
        <v>#REF!</v>
      </c>
      <c r="E158" s="27" t="e">
        <f t="shared" si="32"/>
        <v>#REF!</v>
      </c>
      <c r="F158" s="26" t="e">
        <f t="shared" si="29"/>
        <v>#REF!</v>
      </c>
      <c r="G158" s="26" t="e">
        <f t="shared" si="30"/>
        <v>#REF!</v>
      </c>
      <c r="H158" s="27" t="e">
        <f t="shared" si="33"/>
        <v>#REF!</v>
      </c>
      <c r="I158" s="32"/>
      <c r="J158" s="29" t="e">
        <f t="shared" si="31"/>
        <v>#REF!</v>
      </c>
      <c r="K158">
        <f>IF(B158=$G$2,SUM($J$19:J158),0)</f>
        <v>0</v>
      </c>
      <c r="L158">
        <f>IF(B158=$G$2,SUM($J$19:J157),0)</f>
        <v>0</v>
      </c>
    </row>
    <row r="159" spans="1:12" outlineLevel="1">
      <c r="A159" s="24" t="e">
        <f>#REF!</f>
        <v>#REF!</v>
      </c>
      <c r="B159" s="10">
        <f t="shared" si="22"/>
        <v>140</v>
      </c>
      <c r="C159" s="26" t="e">
        <f t="shared" si="27"/>
        <v>#REF!</v>
      </c>
      <c r="D159" s="26" t="e">
        <f t="shared" si="28"/>
        <v>#REF!</v>
      </c>
      <c r="E159" s="27" t="e">
        <f t="shared" si="32"/>
        <v>#REF!</v>
      </c>
      <c r="F159" s="26" t="e">
        <f t="shared" si="29"/>
        <v>#REF!</v>
      </c>
      <c r="G159" s="26" t="e">
        <f t="shared" si="30"/>
        <v>#REF!</v>
      </c>
      <c r="H159" s="27" t="e">
        <f t="shared" si="33"/>
        <v>#REF!</v>
      </c>
      <c r="I159" s="32"/>
      <c r="J159" s="29" t="e">
        <f t="shared" si="31"/>
        <v>#REF!</v>
      </c>
      <c r="K159">
        <f>IF(B159=$G$2,SUM($J$19:J159),0)</f>
        <v>0</v>
      </c>
      <c r="L159">
        <f>IF(B159=$G$2,SUM($J$19:J158),0)</f>
        <v>0</v>
      </c>
    </row>
    <row r="160" spans="1:12" outlineLevel="1">
      <c r="A160" s="24" t="e">
        <f>#REF!</f>
        <v>#REF!</v>
      </c>
      <c r="B160" s="10">
        <f t="shared" si="22"/>
        <v>141</v>
      </c>
      <c r="C160" s="26" t="e">
        <f t="shared" si="27"/>
        <v>#REF!</v>
      </c>
      <c r="D160" s="26" t="e">
        <f t="shared" si="28"/>
        <v>#REF!</v>
      </c>
      <c r="E160" s="27" t="e">
        <f t="shared" si="32"/>
        <v>#REF!</v>
      </c>
      <c r="F160" s="26" t="e">
        <f t="shared" si="29"/>
        <v>#REF!</v>
      </c>
      <c r="G160" s="26" t="e">
        <f t="shared" si="30"/>
        <v>#REF!</v>
      </c>
      <c r="H160" s="27" t="e">
        <f t="shared" si="33"/>
        <v>#REF!</v>
      </c>
      <c r="I160" s="32"/>
      <c r="J160" s="29" t="e">
        <f t="shared" si="31"/>
        <v>#REF!</v>
      </c>
      <c r="K160">
        <f>IF(B160=$G$2,SUM($J$19:J160),0)</f>
        <v>0</v>
      </c>
      <c r="L160">
        <f>IF(B160=$G$2,SUM($J$19:J159),0)</f>
        <v>0</v>
      </c>
    </row>
    <row r="161" spans="1:12" outlineLevel="1">
      <c r="A161" s="24" t="e">
        <f>#REF!</f>
        <v>#REF!</v>
      </c>
      <c r="B161" s="10">
        <f t="shared" si="22"/>
        <v>142</v>
      </c>
      <c r="C161" s="26" t="e">
        <f t="shared" si="27"/>
        <v>#REF!</v>
      </c>
      <c r="D161" s="26" t="e">
        <f t="shared" si="28"/>
        <v>#REF!</v>
      </c>
      <c r="E161" s="27" t="e">
        <f t="shared" si="32"/>
        <v>#REF!</v>
      </c>
      <c r="F161" s="26" t="e">
        <f t="shared" si="29"/>
        <v>#REF!</v>
      </c>
      <c r="G161" s="26" t="e">
        <f t="shared" si="30"/>
        <v>#REF!</v>
      </c>
      <c r="H161" s="27" t="e">
        <f t="shared" si="33"/>
        <v>#REF!</v>
      </c>
      <c r="I161" s="32"/>
      <c r="J161" s="29" t="e">
        <f t="shared" si="31"/>
        <v>#REF!</v>
      </c>
      <c r="K161">
        <f>IF(B161=$G$2,SUM($J$19:J161),0)</f>
        <v>0</v>
      </c>
      <c r="L161">
        <f>IF(B161=$G$2,SUM($J$19:J160),0)</f>
        <v>0</v>
      </c>
    </row>
    <row r="162" spans="1:12" outlineLevel="1">
      <c r="A162" s="24" t="e">
        <f>#REF!</f>
        <v>#REF!</v>
      </c>
      <c r="B162" s="10">
        <f t="shared" si="22"/>
        <v>143</v>
      </c>
      <c r="C162" s="26" t="e">
        <f t="shared" si="27"/>
        <v>#REF!</v>
      </c>
      <c r="D162" s="26" t="e">
        <f t="shared" si="28"/>
        <v>#REF!</v>
      </c>
      <c r="E162" s="27" t="e">
        <f t="shared" si="32"/>
        <v>#REF!</v>
      </c>
      <c r="F162" s="26" t="e">
        <f t="shared" si="29"/>
        <v>#REF!</v>
      </c>
      <c r="G162" s="26" t="e">
        <f t="shared" si="30"/>
        <v>#REF!</v>
      </c>
      <c r="H162" s="27" t="e">
        <f t="shared" si="33"/>
        <v>#REF!</v>
      </c>
      <c r="I162" s="32"/>
      <c r="J162" s="29" t="e">
        <f t="shared" si="31"/>
        <v>#REF!</v>
      </c>
      <c r="K162">
        <f>IF(B162=$G$2,SUM($J$19:J162),0)</f>
        <v>0</v>
      </c>
      <c r="L162">
        <f>IF(B162=$G$2,SUM($J$19:J161),0)</f>
        <v>0</v>
      </c>
    </row>
    <row r="163" spans="1:12" outlineLevel="1">
      <c r="A163" s="24" t="e">
        <f>#REF!</f>
        <v>#REF!</v>
      </c>
      <c r="B163" s="10">
        <f t="shared" si="22"/>
        <v>144</v>
      </c>
      <c r="C163" s="26" t="e">
        <f t="shared" si="27"/>
        <v>#REF!</v>
      </c>
      <c r="D163" s="26" t="e">
        <f t="shared" si="28"/>
        <v>#REF!</v>
      </c>
      <c r="E163" s="27" t="e">
        <f t="shared" si="32"/>
        <v>#REF!</v>
      </c>
      <c r="F163" s="26" t="e">
        <f t="shared" si="29"/>
        <v>#REF!</v>
      </c>
      <c r="G163" s="26" t="e">
        <f t="shared" si="30"/>
        <v>#REF!</v>
      </c>
      <c r="H163" s="27" t="e">
        <f t="shared" si="33"/>
        <v>#REF!</v>
      </c>
      <c r="I163" s="32"/>
      <c r="J163" s="29" t="e">
        <f t="shared" si="31"/>
        <v>#REF!</v>
      </c>
      <c r="K163">
        <f>IF(B163=$G$2,SUM($J$19:J163),0)</f>
        <v>0</v>
      </c>
      <c r="L163">
        <f>IF(B163=$G$2,SUM($J$19:J162),0)</f>
        <v>0</v>
      </c>
    </row>
    <row r="164" spans="1:12" outlineLevel="1">
      <c r="A164" s="24" t="e">
        <f>#REF!</f>
        <v>#REF!</v>
      </c>
      <c r="B164" s="10">
        <f t="shared" si="22"/>
        <v>145</v>
      </c>
      <c r="C164" s="26" t="e">
        <f t="shared" si="27"/>
        <v>#REF!</v>
      </c>
      <c r="D164" s="26" t="e">
        <f t="shared" si="28"/>
        <v>#REF!</v>
      </c>
      <c r="E164" s="27" t="e">
        <f t="shared" si="32"/>
        <v>#REF!</v>
      </c>
      <c r="F164" s="26" t="e">
        <f t="shared" si="29"/>
        <v>#REF!</v>
      </c>
      <c r="G164" s="26" t="e">
        <f t="shared" si="30"/>
        <v>#REF!</v>
      </c>
      <c r="H164" s="27" t="e">
        <f t="shared" si="33"/>
        <v>#REF!</v>
      </c>
      <c r="I164" s="32"/>
      <c r="J164" s="29" t="e">
        <f t="shared" si="31"/>
        <v>#REF!</v>
      </c>
      <c r="K164">
        <f>IF(B164=$G$2,SUM($J$19:J164),0)</f>
        <v>0</v>
      </c>
      <c r="L164">
        <f>IF(B164=$G$2,SUM($J$19:J163),0)</f>
        <v>0</v>
      </c>
    </row>
    <row r="165" spans="1:12" outlineLevel="1">
      <c r="A165" s="24" t="e">
        <f>#REF!</f>
        <v>#REF!</v>
      </c>
      <c r="B165" s="10">
        <f t="shared" si="22"/>
        <v>146</v>
      </c>
      <c r="C165" s="26" t="e">
        <f t="shared" si="27"/>
        <v>#REF!</v>
      </c>
      <c r="D165" s="26" t="e">
        <f t="shared" si="28"/>
        <v>#REF!</v>
      </c>
      <c r="E165" s="27" t="e">
        <f t="shared" si="32"/>
        <v>#REF!</v>
      </c>
      <c r="F165" s="26" t="e">
        <f t="shared" si="29"/>
        <v>#REF!</v>
      </c>
      <c r="G165" s="26" t="e">
        <f t="shared" si="30"/>
        <v>#REF!</v>
      </c>
      <c r="H165" s="27" t="e">
        <f t="shared" si="33"/>
        <v>#REF!</v>
      </c>
      <c r="I165" s="32"/>
      <c r="J165" s="29" t="e">
        <f t="shared" si="31"/>
        <v>#REF!</v>
      </c>
      <c r="K165">
        <f>IF(B165=$G$2,SUM($J$19:J165),0)</f>
        <v>0</v>
      </c>
      <c r="L165">
        <f>IF(B165=$G$2,SUM($J$19:J164),0)</f>
        <v>0</v>
      </c>
    </row>
    <row r="166" spans="1:12" outlineLevel="1">
      <c r="A166" s="24" t="e">
        <f>#REF!</f>
        <v>#REF!</v>
      </c>
      <c r="B166" s="10">
        <f t="shared" si="22"/>
        <v>147</v>
      </c>
      <c r="C166" s="26" t="e">
        <f t="shared" si="27"/>
        <v>#REF!</v>
      </c>
      <c r="D166" s="26" t="e">
        <f t="shared" si="28"/>
        <v>#REF!</v>
      </c>
      <c r="E166" s="27" t="e">
        <f t="shared" si="32"/>
        <v>#REF!</v>
      </c>
      <c r="F166" s="26" t="e">
        <f t="shared" si="29"/>
        <v>#REF!</v>
      </c>
      <c r="G166" s="26" t="e">
        <f t="shared" si="30"/>
        <v>#REF!</v>
      </c>
      <c r="H166" s="27" t="e">
        <f t="shared" si="33"/>
        <v>#REF!</v>
      </c>
      <c r="I166" s="32"/>
      <c r="J166" s="29" t="e">
        <f t="shared" si="31"/>
        <v>#REF!</v>
      </c>
      <c r="K166">
        <f>IF(B166=$G$2,SUM($J$19:J166),0)</f>
        <v>0</v>
      </c>
      <c r="L166">
        <f>IF(B166=$G$2,SUM($J$19:J165),0)</f>
        <v>0</v>
      </c>
    </row>
    <row r="167" spans="1:12" outlineLevel="1">
      <c r="A167" s="24" t="e">
        <f>#REF!</f>
        <v>#REF!</v>
      </c>
      <c r="B167" s="10">
        <f t="shared" si="22"/>
        <v>148</v>
      </c>
      <c r="C167" s="26" t="e">
        <f t="shared" si="27"/>
        <v>#REF!</v>
      </c>
      <c r="D167" s="26" t="e">
        <f t="shared" si="28"/>
        <v>#REF!</v>
      </c>
      <c r="E167" s="27" t="e">
        <f t="shared" si="32"/>
        <v>#REF!</v>
      </c>
      <c r="F167" s="26" t="e">
        <f t="shared" si="29"/>
        <v>#REF!</v>
      </c>
      <c r="G167" s="26" t="e">
        <f t="shared" si="30"/>
        <v>#REF!</v>
      </c>
      <c r="H167" s="27" t="e">
        <f t="shared" si="33"/>
        <v>#REF!</v>
      </c>
      <c r="I167" s="32"/>
      <c r="J167" s="29" t="e">
        <f t="shared" si="31"/>
        <v>#REF!</v>
      </c>
      <c r="K167">
        <f>IF(B167=$G$2,SUM($J$19:J167),0)</f>
        <v>0</v>
      </c>
      <c r="L167">
        <f>IF(B167=$G$2,SUM($J$19:J166),0)</f>
        <v>0</v>
      </c>
    </row>
    <row r="168" spans="1:12" outlineLevel="1">
      <c r="A168" s="24" t="e">
        <f>#REF!</f>
        <v>#REF!</v>
      </c>
      <c r="B168" s="10">
        <f t="shared" si="22"/>
        <v>149</v>
      </c>
      <c r="C168" s="26" t="e">
        <f t="shared" si="27"/>
        <v>#REF!</v>
      </c>
      <c r="D168" s="26" t="e">
        <f t="shared" si="28"/>
        <v>#REF!</v>
      </c>
      <c r="E168" s="27" t="e">
        <f t="shared" si="32"/>
        <v>#REF!</v>
      </c>
      <c r="F168" s="26" t="e">
        <f t="shared" si="29"/>
        <v>#REF!</v>
      </c>
      <c r="G168" s="26" t="e">
        <f t="shared" si="30"/>
        <v>#REF!</v>
      </c>
      <c r="H168" s="27" t="e">
        <f t="shared" si="33"/>
        <v>#REF!</v>
      </c>
      <c r="I168" s="32"/>
      <c r="J168" s="29" t="e">
        <f t="shared" si="31"/>
        <v>#REF!</v>
      </c>
      <c r="K168">
        <f>IF(B168=$G$2,SUM($J$19:J168),0)</f>
        <v>0</v>
      </c>
      <c r="L168">
        <f>IF(B168=$G$2,SUM($J$19:J167),0)</f>
        <v>0</v>
      </c>
    </row>
    <row r="169" spans="1:12" outlineLevel="1">
      <c r="A169" s="24" t="e">
        <f>#REF!</f>
        <v>#REF!</v>
      </c>
      <c r="B169" s="10">
        <f t="shared" si="22"/>
        <v>150</v>
      </c>
      <c r="C169" s="26" t="e">
        <f t="shared" si="27"/>
        <v>#REF!</v>
      </c>
      <c r="D169" s="26" t="e">
        <f t="shared" si="28"/>
        <v>#REF!</v>
      </c>
      <c r="E169" s="27" t="e">
        <f t="shared" si="32"/>
        <v>#REF!</v>
      </c>
      <c r="F169" s="26" t="e">
        <f t="shared" si="29"/>
        <v>#REF!</v>
      </c>
      <c r="G169" s="26" t="e">
        <f t="shared" si="30"/>
        <v>#REF!</v>
      </c>
      <c r="H169" s="27" t="e">
        <f t="shared" si="33"/>
        <v>#REF!</v>
      </c>
      <c r="I169" s="32"/>
      <c r="J169" s="29" t="e">
        <f t="shared" si="31"/>
        <v>#REF!</v>
      </c>
      <c r="K169">
        <f>IF(B169=$G$2,SUM($J$19:J169),0)</f>
        <v>0</v>
      </c>
      <c r="L169">
        <f>IF(B169=$G$2,SUM($J$19:J168),0)</f>
        <v>0</v>
      </c>
    </row>
    <row r="170" spans="1:12" outlineLevel="1">
      <c r="A170" s="24" t="e">
        <f>#REF!</f>
        <v>#REF!</v>
      </c>
      <c r="B170" s="10">
        <f t="shared" si="22"/>
        <v>151</v>
      </c>
      <c r="C170" s="26" t="e">
        <f t="shared" si="27"/>
        <v>#REF!</v>
      </c>
      <c r="D170" s="26" t="e">
        <f t="shared" si="28"/>
        <v>#REF!</v>
      </c>
      <c r="E170" s="27" t="e">
        <f t="shared" si="32"/>
        <v>#REF!</v>
      </c>
      <c r="F170" s="26" t="e">
        <f t="shared" si="29"/>
        <v>#REF!</v>
      </c>
      <c r="G170" s="26" t="e">
        <f t="shared" si="30"/>
        <v>#REF!</v>
      </c>
      <c r="H170" s="27" t="e">
        <f t="shared" si="33"/>
        <v>#REF!</v>
      </c>
      <c r="I170" s="32"/>
      <c r="J170" s="29" t="e">
        <f t="shared" si="31"/>
        <v>#REF!</v>
      </c>
      <c r="K170">
        <f>IF(B170=$G$2,SUM($J$19:J170),0)</f>
        <v>0</v>
      </c>
      <c r="L170">
        <f>IF(B170=$G$2,SUM($J$19:J169),0)</f>
        <v>0</v>
      </c>
    </row>
    <row r="171" spans="1:12" outlineLevel="1">
      <c r="A171" s="24" t="e">
        <f>#REF!</f>
        <v>#REF!</v>
      </c>
      <c r="B171" s="10">
        <f t="shared" si="22"/>
        <v>152</v>
      </c>
      <c r="C171" s="26" t="e">
        <f t="shared" si="27"/>
        <v>#REF!</v>
      </c>
      <c r="D171" s="26" t="e">
        <f t="shared" si="28"/>
        <v>#REF!</v>
      </c>
      <c r="E171" s="27" t="e">
        <f t="shared" si="32"/>
        <v>#REF!</v>
      </c>
      <c r="F171" s="26" t="e">
        <f t="shared" si="29"/>
        <v>#REF!</v>
      </c>
      <c r="G171" s="26" t="e">
        <f t="shared" si="30"/>
        <v>#REF!</v>
      </c>
      <c r="H171" s="27" t="e">
        <f t="shared" si="33"/>
        <v>#REF!</v>
      </c>
      <c r="I171" s="32"/>
      <c r="J171" s="29" t="e">
        <f t="shared" si="31"/>
        <v>#REF!</v>
      </c>
      <c r="K171">
        <f>IF(B171=$G$2,SUM($J$19:J171),0)</f>
        <v>0</v>
      </c>
      <c r="L171">
        <f>IF(B171=$G$2,SUM($J$19:J170),0)</f>
        <v>0</v>
      </c>
    </row>
    <row r="172" spans="1:12" outlineLevel="1">
      <c r="A172" s="24" t="e">
        <f>#REF!</f>
        <v>#REF!</v>
      </c>
      <c r="B172" s="10">
        <f t="shared" ref="B172:B198" si="34">B171+1</f>
        <v>153</v>
      </c>
      <c r="C172" s="26" t="e">
        <f t="shared" si="27"/>
        <v>#REF!</v>
      </c>
      <c r="D172" s="26" t="e">
        <f t="shared" si="28"/>
        <v>#REF!</v>
      </c>
      <c r="E172" s="27" t="e">
        <f t="shared" si="32"/>
        <v>#REF!</v>
      </c>
      <c r="F172" s="26" t="e">
        <f t="shared" si="29"/>
        <v>#REF!</v>
      </c>
      <c r="G172" s="26" t="e">
        <f t="shared" si="30"/>
        <v>#REF!</v>
      </c>
      <c r="H172" s="27" t="e">
        <f t="shared" si="33"/>
        <v>#REF!</v>
      </c>
      <c r="I172" s="32"/>
      <c r="J172" s="29" t="e">
        <f t="shared" si="31"/>
        <v>#REF!</v>
      </c>
      <c r="K172">
        <f>IF(B172=$G$2,SUM($J$19:J172),0)</f>
        <v>0</v>
      </c>
      <c r="L172">
        <f>IF(B172=$G$2,SUM($J$19:J171),0)</f>
        <v>0</v>
      </c>
    </row>
    <row r="173" spans="1:12" outlineLevel="1">
      <c r="A173" s="24" t="e">
        <f>#REF!</f>
        <v>#REF!</v>
      </c>
      <c r="B173" s="10">
        <f t="shared" si="34"/>
        <v>154</v>
      </c>
      <c r="C173" s="26" t="e">
        <f t="shared" si="27"/>
        <v>#REF!</v>
      </c>
      <c r="D173" s="26" t="e">
        <f t="shared" si="28"/>
        <v>#REF!</v>
      </c>
      <c r="E173" s="27" t="e">
        <f t="shared" si="32"/>
        <v>#REF!</v>
      </c>
      <c r="F173" s="26" t="e">
        <f t="shared" si="29"/>
        <v>#REF!</v>
      </c>
      <c r="G173" s="26" t="e">
        <f t="shared" si="30"/>
        <v>#REF!</v>
      </c>
      <c r="H173" s="27" t="e">
        <f t="shared" si="33"/>
        <v>#REF!</v>
      </c>
      <c r="I173" s="32"/>
      <c r="J173" s="29" t="e">
        <f t="shared" si="31"/>
        <v>#REF!</v>
      </c>
      <c r="K173">
        <f>IF(B173=$G$2,SUM($J$19:J173),0)</f>
        <v>0</v>
      </c>
      <c r="L173">
        <f>IF(B173=$G$2,SUM($J$19:J172),0)</f>
        <v>0</v>
      </c>
    </row>
    <row r="174" spans="1:12" outlineLevel="1">
      <c r="A174" s="24" t="e">
        <f>#REF!</f>
        <v>#REF!</v>
      </c>
      <c r="B174" s="10">
        <f t="shared" si="34"/>
        <v>155</v>
      </c>
      <c r="C174" s="26" t="e">
        <f t="shared" si="27"/>
        <v>#REF!</v>
      </c>
      <c r="D174" s="26" t="e">
        <f t="shared" si="28"/>
        <v>#REF!</v>
      </c>
      <c r="E174" s="27" t="e">
        <f t="shared" si="32"/>
        <v>#REF!</v>
      </c>
      <c r="F174" s="26" t="e">
        <f t="shared" si="29"/>
        <v>#REF!</v>
      </c>
      <c r="G174" s="26" t="e">
        <f t="shared" si="30"/>
        <v>#REF!</v>
      </c>
      <c r="H174" s="27" t="e">
        <f t="shared" si="33"/>
        <v>#REF!</v>
      </c>
      <c r="I174" s="32"/>
      <c r="J174" s="29" t="e">
        <f t="shared" si="31"/>
        <v>#REF!</v>
      </c>
      <c r="K174">
        <f>IF(B174=$G$2,SUM($J$19:J174),0)</f>
        <v>0</v>
      </c>
      <c r="L174">
        <f>IF(B174=$G$2,SUM($J$19:J173),0)</f>
        <v>0</v>
      </c>
    </row>
    <row r="175" spans="1:12" outlineLevel="1">
      <c r="A175" s="24" t="e">
        <f>#REF!</f>
        <v>#REF!</v>
      </c>
      <c r="B175" s="10">
        <f t="shared" si="34"/>
        <v>156</v>
      </c>
      <c r="C175" s="26" t="e">
        <f t="shared" si="27"/>
        <v>#REF!</v>
      </c>
      <c r="D175" s="26" t="e">
        <f t="shared" si="28"/>
        <v>#REF!</v>
      </c>
      <c r="E175" s="27" t="e">
        <f t="shared" si="32"/>
        <v>#REF!</v>
      </c>
      <c r="F175" s="26" t="e">
        <f t="shared" si="29"/>
        <v>#REF!</v>
      </c>
      <c r="G175" s="26" t="e">
        <f t="shared" si="30"/>
        <v>#REF!</v>
      </c>
      <c r="H175" s="27" t="e">
        <f t="shared" si="33"/>
        <v>#REF!</v>
      </c>
      <c r="I175" s="32"/>
      <c r="J175" s="29" t="e">
        <f t="shared" si="31"/>
        <v>#REF!</v>
      </c>
      <c r="K175">
        <f>IF(B175=$G$2,SUM($J$19:J175),0)</f>
        <v>0</v>
      </c>
      <c r="L175">
        <f>IF(B175=$G$2,SUM($J$19:J174),0)</f>
        <v>0</v>
      </c>
    </row>
    <row r="176" spans="1:12" outlineLevel="1">
      <c r="A176" s="24" t="e">
        <f>#REF!</f>
        <v>#REF!</v>
      </c>
      <c r="B176" s="10">
        <f t="shared" si="34"/>
        <v>157</v>
      </c>
      <c r="C176" s="26" t="e">
        <f t="shared" si="27"/>
        <v>#REF!</v>
      </c>
      <c r="D176" s="26" t="e">
        <f t="shared" si="28"/>
        <v>#REF!</v>
      </c>
      <c r="E176" s="27" t="e">
        <f t="shared" si="32"/>
        <v>#REF!</v>
      </c>
      <c r="F176" s="26" t="e">
        <f t="shared" si="29"/>
        <v>#REF!</v>
      </c>
      <c r="G176" s="26" t="e">
        <f t="shared" si="30"/>
        <v>#REF!</v>
      </c>
      <c r="H176" s="27" t="e">
        <f t="shared" si="33"/>
        <v>#REF!</v>
      </c>
      <c r="I176" s="32"/>
      <c r="J176" s="29" t="e">
        <f t="shared" si="31"/>
        <v>#REF!</v>
      </c>
      <c r="K176">
        <f>IF(B176=$G$2,SUM($J$19:J176),0)</f>
        <v>0</v>
      </c>
      <c r="L176">
        <f>IF(B176=$G$2,SUM($J$19:J175),0)</f>
        <v>0</v>
      </c>
    </row>
    <row r="177" spans="1:12" outlineLevel="1">
      <c r="A177" s="24" t="e">
        <f>#REF!</f>
        <v>#REF!</v>
      </c>
      <c r="B177" s="10">
        <f t="shared" si="34"/>
        <v>158</v>
      </c>
      <c r="C177" s="26" t="e">
        <f t="shared" si="27"/>
        <v>#REF!</v>
      </c>
      <c r="D177" s="26" t="e">
        <f t="shared" si="28"/>
        <v>#REF!</v>
      </c>
      <c r="E177" s="27" t="e">
        <f t="shared" si="32"/>
        <v>#REF!</v>
      </c>
      <c r="F177" s="26" t="e">
        <f t="shared" si="29"/>
        <v>#REF!</v>
      </c>
      <c r="G177" s="26" t="e">
        <f t="shared" si="30"/>
        <v>#REF!</v>
      </c>
      <c r="H177" s="27" t="e">
        <f t="shared" si="33"/>
        <v>#REF!</v>
      </c>
      <c r="I177" s="32"/>
      <c r="J177" s="29" t="e">
        <f t="shared" si="31"/>
        <v>#REF!</v>
      </c>
      <c r="K177">
        <f>IF(B177=$G$2,SUM($J$19:J177),0)</f>
        <v>0</v>
      </c>
      <c r="L177">
        <f>IF(B177=$G$2,SUM($J$19:J176),0)</f>
        <v>0</v>
      </c>
    </row>
    <row r="178" spans="1:12" outlineLevel="1">
      <c r="A178" s="24" t="e">
        <f>#REF!</f>
        <v>#REF!</v>
      </c>
      <c r="B178" s="10">
        <f t="shared" si="34"/>
        <v>159</v>
      </c>
      <c r="C178" s="26" t="e">
        <f t="shared" si="27"/>
        <v>#REF!</v>
      </c>
      <c r="D178" s="26" t="e">
        <f t="shared" si="28"/>
        <v>#REF!</v>
      </c>
      <c r="E178" s="27" t="e">
        <f t="shared" si="32"/>
        <v>#REF!</v>
      </c>
      <c r="F178" s="26" t="e">
        <f t="shared" si="29"/>
        <v>#REF!</v>
      </c>
      <c r="G178" s="26" t="e">
        <f t="shared" si="30"/>
        <v>#REF!</v>
      </c>
      <c r="H178" s="27" t="e">
        <f t="shared" si="33"/>
        <v>#REF!</v>
      </c>
      <c r="I178" s="32"/>
      <c r="J178" s="29" t="e">
        <f t="shared" si="31"/>
        <v>#REF!</v>
      </c>
      <c r="K178">
        <f>IF(B178=$G$2,SUM($J$19:J178),0)</f>
        <v>0</v>
      </c>
      <c r="L178">
        <f>IF(B178=$G$2,SUM($J$19:J177),0)</f>
        <v>0</v>
      </c>
    </row>
    <row r="179" spans="1:12" outlineLevel="1">
      <c r="A179" s="24" t="e">
        <f>#REF!</f>
        <v>#REF!</v>
      </c>
      <c r="B179" s="10">
        <f t="shared" si="34"/>
        <v>160</v>
      </c>
      <c r="C179" s="26" t="e">
        <f t="shared" ref="C179:C198" si="35">(IF($I$5=1,0,IF($B179&gt;=$C$5,$G$5,0))*IF($I$5=1,IF($B179&gt;($D$5+($B$19-$G$1)),0,IF(GCD(($D$5+($B$19-$G$1)-$B179),$H$5)=$H$5,1,0)),IF($B179&gt;$D$5,0,IF(GCD(($D$5-$B179),$H$5)=$H$5,1,0))))+(IF($I$6=1,0,IF($B179&gt;=$C$6,$G$6,0))*IF($I$6=1,IF($B179&gt;($D$6+($B$19-$G$1)),0,IF(GCD(($D$6+($B$19-$G$1)-$B179),$H$6)=$H$6,1,0)),IF($B179&gt;$D$6,0,IF(GCD(($D$6-$B179),$H$6)=$H$6,1,0))))+(IF($I$7=1,0,IF($B179&gt;=$C$7,$G$7,0))*IF($I$7=1,IF($B179&gt;($D$7+($B$19-$G$1)),0,IF(GCD(($D$7+($B$19-$G$1)-$B179),$H$7)=$H$7,1,0)),IF($B179&gt;$D$7,0,IF(GCD(($D$7-$B179),$H$7)=$H$7,1,0))))</f>
        <v>#REF!</v>
      </c>
      <c r="D179" s="26" t="e">
        <f t="shared" ref="D179:D198" si="36">(IF($I$8=1,0,IF($B179&gt;=$C$8,$G$8,0))*IF($I$8=1,IF($B179&gt;($D$8+($B$19-$G$1)),0,IF(GCD(($D$8+($B$19-$G$1)-$B179),$H$8)=$H$8,1,0)),IF($B179&gt;$D$8,0,IF(GCD(($D$8-B179),$H$8)=$H$8,1,0))))+(IF($I$9=1,0,IF($B179&gt;=$C$9,$G$9,0))*IF($I$9=1,IF($B179&gt;($D$9+($B$19-$G$1)),0,IF(GCD(($D$9+($B$19-$G$1)-$B179),$H$9)=$H$9,1,0)),IF($B179&gt;$D$9,0,IF(GCD(($D$9-$B179),$H$9)=$H$9,1,0))))+(IF($I$10=1,0,IF($B179&gt;=$C$10,$G$10,0))*IF($I$10=1,IF($B179&gt;($D$10+($B$19-$G$1)),0,IF(GCD(($D$10+($B$19-$G$1)-$B179),$H$10)=$H$10,1,0)),IF($B179&gt;$D$10,0,IF(GCD(($D$10-$B179),$H$10)=$H$10,1,0))))</f>
        <v>#REF!</v>
      </c>
      <c r="E179" s="27" t="e">
        <f t="shared" si="32"/>
        <v>#REF!</v>
      </c>
      <c r="F179" s="26" t="e">
        <f t="shared" ref="F179:F198" si="37">(IF($I$5=1,IF($B179&gt;=($C$5+($B$19-$G$1)),$G$5,0),0)*IF($I$5=1,IF($B179&gt;($D$5+($B$19-$G$1)),0,IF(GCD(($D$5+($B$19-$G$1)-$B179),$H$5)=$H$5,1,0)),IF($B179&gt;$D$5,0,IF(GCD(($D$5-$B179),$H$5)=$H$5,1,0))))+(IF($I$6=1,IF($B179&gt;=($C$6+($B$19-$G$1)),$G$6,0),0)*IF($I$6=1,IF($B179&gt;($D$6+($B$19-$G$1)),0,IF(GCD(($D$6+($B$19-$G$1)-$B179),$H$6)=$H$6,1,0)),IF($B179&gt;$D$6,0,IF(GCD(($D$6-$B179),$H$6)=$H$6,1,0))))+(IF($I$7=1,IF($B179&gt;=($C$7+($B$19-$G$1)),$G$7,0),0)*IF($I$7=1,IF($B179&gt;($D$7+($B$19-$G$1)),0,IF(GCD(($D$7+($B$19-$G$1)-$B179),$H$7)=$H$7,1,0)),IF($B179&gt;$D$7,0,IF(GCD(($D$7-$B179),$H$7)=$H$7,1,0))))</f>
        <v>#REF!</v>
      </c>
      <c r="G179" s="26" t="e">
        <f t="shared" ref="G179:G198" si="38">(IF($I$8=1,IF($B179&gt;=($C$8+($B$19-$G$1)),$G$8,0),0)*IF($I$8=1,IF($B179&gt;($D$8+($B$19-$G$1)),0,IF(GCD(($D$8+($B$19-$G$1)-$B179),$H$8)=$H$8,1,0)),IF($B179&gt;$D$8,0,IF(GCD(($D$8-$B179),$H$8)=$H$8,1,0))))+(IF($I$9=1,IF($B179&gt;=($C$9+($B$19-$G$1)),$G$9,0),0)*IF($I$9=1,IF($B179&gt;($D$9+($B$19-$G$1)),0,IF(GCD(($D$9+($B$19-$G$1)-$B179),$H$9)=$H$9,1,0)),IF($B179&gt;$D$9,0,IF(GCD(($D$9-$B179),$H$9)=$H$9,1,0))))+(IF($I$10=1,IF($B179&gt;=($C$10+($B$19-$G$1)),$G$10,0),0)*IF($I$10=1,IF($B179&gt;($D$10+($B$19-$G$1)),0,IF(GCD(($D$10+($B$19-$G$1)-$B179),$H$10)=$H$10,1,0)),IF($B179&gt;$D$10,0,IF(GCD(($D$10-$B179),$H$10)=$H$10,1,0))))</f>
        <v>#REF!</v>
      </c>
      <c r="H179" s="27" t="e">
        <f t="shared" si="33"/>
        <v>#REF!</v>
      </c>
      <c r="I179" s="32"/>
      <c r="J179" s="29" t="e">
        <f t="shared" si="31"/>
        <v>#REF!</v>
      </c>
      <c r="K179">
        <f>IF(B179=$G$2,SUM($J$19:J179),0)</f>
        <v>0</v>
      </c>
      <c r="L179">
        <f>IF(B179=$G$2,SUM($J$19:J178),0)</f>
        <v>0</v>
      </c>
    </row>
    <row r="180" spans="1:12" outlineLevel="1">
      <c r="A180" s="24" t="e">
        <f>#REF!</f>
        <v>#REF!</v>
      </c>
      <c r="B180" s="10">
        <f t="shared" si="34"/>
        <v>161</v>
      </c>
      <c r="C180" s="26" t="e">
        <f t="shared" si="35"/>
        <v>#REF!</v>
      </c>
      <c r="D180" s="26" t="e">
        <f t="shared" si="36"/>
        <v>#REF!</v>
      </c>
      <c r="E180" s="27" t="e">
        <f t="shared" si="32"/>
        <v>#REF!</v>
      </c>
      <c r="F180" s="26" t="e">
        <f t="shared" si="37"/>
        <v>#REF!</v>
      </c>
      <c r="G180" s="26" t="e">
        <f t="shared" si="38"/>
        <v>#REF!</v>
      </c>
      <c r="H180" s="27" t="e">
        <f t="shared" si="33"/>
        <v>#REF!</v>
      </c>
      <c r="I180" s="32"/>
      <c r="J180" s="29" t="e">
        <f t="shared" si="31"/>
        <v>#REF!</v>
      </c>
      <c r="K180">
        <f>IF(B180=$G$2,SUM($J$19:J180),0)</f>
        <v>0</v>
      </c>
      <c r="L180">
        <f>IF(B180=$G$2,SUM($J$19:J179),0)</f>
        <v>0</v>
      </c>
    </row>
    <row r="181" spans="1:12" outlineLevel="1">
      <c r="A181" s="24" t="e">
        <f>#REF!</f>
        <v>#REF!</v>
      </c>
      <c r="B181" s="10">
        <f t="shared" si="34"/>
        <v>162</v>
      </c>
      <c r="C181" s="26" t="e">
        <f t="shared" si="35"/>
        <v>#REF!</v>
      </c>
      <c r="D181" s="26" t="e">
        <f t="shared" si="36"/>
        <v>#REF!</v>
      </c>
      <c r="E181" s="27" t="e">
        <f t="shared" si="32"/>
        <v>#REF!</v>
      </c>
      <c r="F181" s="26" t="e">
        <f t="shared" si="37"/>
        <v>#REF!</v>
      </c>
      <c r="G181" s="26" t="e">
        <f t="shared" si="38"/>
        <v>#REF!</v>
      </c>
      <c r="H181" s="27" t="e">
        <f t="shared" si="33"/>
        <v>#REF!</v>
      </c>
      <c r="I181" s="32"/>
      <c r="J181" s="29" t="e">
        <f t="shared" si="31"/>
        <v>#REF!</v>
      </c>
      <c r="K181">
        <f>IF(B181=$G$2,SUM($J$19:J181),0)</f>
        <v>0</v>
      </c>
      <c r="L181">
        <f>IF(B181=$G$2,SUM($J$19:J180),0)</f>
        <v>0</v>
      </c>
    </row>
    <row r="182" spans="1:12" outlineLevel="1">
      <c r="A182" s="24" t="e">
        <f>#REF!</f>
        <v>#REF!</v>
      </c>
      <c r="B182" s="10">
        <f t="shared" si="34"/>
        <v>163</v>
      </c>
      <c r="C182" s="26" t="e">
        <f t="shared" si="35"/>
        <v>#REF!</v>
      </c>
      <c r="D182" s="26" t="e">
        <f t="shared" si="36"/>
        <v>#REF!</v>
      </c>
      <c r="E182" s="27" t="e">
        <f t="shared" si="32"/>
        <v>#REF!</v>
      </c>
      <c r="F182" s="26" t="e">
        <f t="shared" si="37"/>
        <v>#REF!</v>
      </c>
      <c r="G182" s="26" t="e">
        <f t="shared" si="38"/>
        <v>#REF!</v>
      </c>
      <c r="H182" s="27" t="e">
        <f t="shared" si="33"/>
        <v>#REF!</v>
      </c>
      <c r="I182" s="32"/>
      <c r="J182" s="29" t="e">
        <f t="shared" si="31"/>
        <v>#REF!</v>
      </c>
      <c r="K182">
        <f>IF(B182=$G$2,SUM($J$19:J182),0)</f>
        <v>0</v>
      </c>
      <c r="L182">
        <f>IF(B182=$G$2,SUM($J$19:J181),0)</f>
        <v>0</v>
      </c>
    </row>
    <row r="183" spans="1:12" outlineLevel="1">
      <c r="A183" s="24" t="e">
        <f>#REF!</f>
        <v>#REF!</v>
      </c>
      <c r="B183" s="10">
        <f t="shared" si="34"/>
        <v>164</v>
      </c>
      <c r="C183" s="26" t="e">
        <f t="shared" si="35"/>
        <v>#REF!</v>
      </c>
      <c r="D183" s="26" t="e">
        <f t="shared" si="36"/>
        <v>#REF!</v>
      </c>
      <c r="E183" s="27" t="e">
        <f t="shared" si="32"/>
        <v>#REF!</v>
      </c>
      <c r="F183" s="26" t="e">
        <f t="shared" si="37"/>
        <v>#REF!</v>
      </c>
      <c r="G183" s="26" t="e">
        <f t="shared" si="38"/>
        <v>#REF!</v>
      </c>
      <c r="H183" s="27" t="e">
        <f t="shared" si="33"/>
        <v>#REF!</v>
      </c>
      <c r="I183" s="32"/>
      <c r="J183" s="29" t="e">
        <f t="shared" si="31"/>
        <v>#REF!</v>
      </c>
      <c r="K183">
        <f>IF(B183=$G$2,SUM($J$19:J183),0)</f>
        <v>0</v>
      </c>
      <c r="L183">
        <f>IF(B183=$G$2,SUM($J$19:J182),0)</f>
        <v>0</v>
      </c>
    </row>
    <row r="184" spans="1:12" outlineLevel="1">
      <c r="A184" s="24" t="e">
        <f>#REF!</f>
        <v>#REF!</v>
      </c>
      <c r="B184" s="10">
        <f t="shared" si="34"/>
        <v>165</v>
      </c>
      <c r="C184" s="26" t="e">
        <f t="shared" si="35"/>
        <v>#REF!</v>
      </c>
      <c r="D184" s="26" t="e">
        <f t="shared" si="36"/>
        <v>#REF!</v>
      </c>
      <c r="E184" s="27" t="e">
        <f t="shared" si="32"/>
        <v>#REF!</v>
      </c>
      <c r="F184" s="26" t="e">
        <f t="shared" si="37"/>
        <v>#REF!</v>
      </c>
      <c r="G184" s="26" t="e">
        <f t="shared" si="38"/>
        <v>#REF!</v>
      </c>
      <c r="H184" s="27" t="e">
        <f t="shared" si="33"/>
        <v>#REF!</v>
      </c>
      <c r="I184" s="32"/>
      <c r="J184" s="29" t="e">
        <f t="shared" si="31"/>
        <v>#REF!</v>
      </c>
      <c r="K184">
        <f>IF(B184=$G$2,SUM($J$19:J184),0)</f>
        <v>0</v>
      </c>
      <c r="L184">
        <f>IF(B184=$G$2,SUM($J$19:J183),0)</f>
        <v>0</v>
      </c>
    </row>
    <row r="185" spans="1:12" outlineLevel="1">
      <c r="A185" s="24" t="e">
        <f>#REF!</f>
        <v>#REF!</v>
      </c>
      <c r="B185" s="10">
        <f t="shared" si="34"/>
        <v>166</v>
      </c>
      <c r="C185" s="26" t="e">
        <f t="shared" si="35"/>
        <v>#REF!</v>
      </c>
      <c r="D185" s="26" t="e">
        <f t="shared" si="36"/>
        <v>#REF!</v>
      </c>
      <c r="E185" s="27" t="e">
        <f t="shared" si="32"/>
        <v>#REF!</v>
      </c>
      <c r="F185" s="26" t="e">
        <f t="shared" si="37"/>
        <v>#REF!</v>
      </c>
      <c r="G185" s="26" t="e">
        <f t="shared" si="38"/>
        <v>#REF!</v>
      </c>
      <c r="H185" s="27" t="e">
        <f t="shared" si="33"/>
        <v>#REF!</v>
      </c>
      <c r="I185" s="32"/>
      <c r="J185" s="29" t="e">
        <f t="shared" si="31"/>
        <v>#REF!</v>
      </c>
      <c r="K185">
        <f>IF(B185=$G$2,SUM($J$19:J185),0)</f>
        <v>0</v>
      </c>
      <c r="L185">
        <f>IF(B185=$G$2,SUM($J$19:J184),0)</f>
        <v>0</v>
      </c>
    </row>
    <row r="186" spans="1:12" outlineLevel="1">
      <c r="A186" s="24" t="e">
        <f>#REF!</f>
        <v>#REF!</v>
      </c>
      <c r="B186" s="10">
        <f t="shared" si="34"/>
        <v>167</v>
      </c>
      <c r="C186" s="26" t="e">
        <f t="shared" si="35"/>
        <v>#REF!</v>
      </c>
      <c r="D186" s="26" t="e">
        <f t="shared" si="36"/>
        <v>#REF!</v>
      </c>
      <c r="E186" s="27" t="e">
        <f t="shared" si="32"/>
        <v>#REF!</v>
      </c>
      <c r="F186" s="26" t="e">
        <f t="shared" si="37"/>
        <v>#REF!</v>
      </c>
      <c r="G186" s="26" t="e">
        <f t="shared" si="38"/>
        <v>#REF!</v>
      </c>
      <c r="H186" s="27" t="e">
        <f t="shared" si="33"/>
        <v>#REF!</v>
      </c>
      <c r="I186" s="32"/>
      <c r="J186" s="29" t="e">
        <f t="shared" si="31"/>
        <v>#REF!</v>
      </c>
      <c r="K186">
        <f>IF(B186=$G$2,SUM($J$19:J186),0)</f>
        <v>0</v>
      </c>
      <c r="L186">
        <f>IF(B186=$G$2,SUM($J$19:J185),0)</f>
        <v>0</v>
      </c>
    </row>
    <row r="187" spans="1:12" outlineLevel="1">
      <c r="A187" s="24" t="e">
        <f>#REF!</f>
        <v>#REF!</v>
      </c>
      <c r="B187" s="10">
        <f t="shared" si="34"/>
        <v>168</v>
      </c>
      <c r="C187" s="26" t="e">
        <f t="shared" si="35"/>
        <v>#REF!</v>
      </c>
      <c r="D187" s="26" t="e">
        <f t="shared" si="36"/>
        <v>#REF!</v>
      </c>
      <c r="E187" s="27" t="e">
        <f t="shared" si="32"/>
        <v>#REF!</v>
      </c>
      <c r="F187" s="26" t="e">
        <f t="shared" si="37"/>
        <v>#REF!</v>
      </c>
      <c r="G187" s="26" t="e">
        <f t="shared" si="38"/>
        <v>#REF!</v>
      </c>
      <c r="H187" s="27" t="e">
        <f t="shared" si="33"/>
        <v>#REF!</v>
      </c>
      <c r="I187" s="32"/>
      <c r="J187" s="29" t="e">
        <f t="shared" si="31"/>
        <v>#REF!</v>
      </c>
      <c r="K187">
        <f>IF(B187=$G$2,SUM($J$19:J187),0)</f>
        <v>0</v>
      </c>
      <c r="L187">
        <f>IF(B187=$G$2,SUM($J$19:J186),0)</f>
        <v>0</v>
      </c>
    </row>
    <row r="188" spans="1:12" outlineLevel="1">
      <c r="A188" s="24" t="e">
        <f>#REF!</f>
        <v>#REF!</v>
      </c>
      <c r="B188" s="10">
        <f t="shared" si="34"/>
        <v>169</v>
      </c>
      <c r="C188" s="26" t="e">
        <f t="shared" si="35"/>
        <v>#REF!</v>
      </c>
      <c r="D188" s="26" t="e">
        <f t="shared" si="36"/>
        <v>#REF!</v>
      </c>
      <c r="E188" s="27" t="e">
        <f t="shared" si="32"/>
        <v>#REF!</v>
      </c>
      <c r="F188" s="26" t="e">
        <f t="shared" si="37"/>
        <v>#REF!</v>
      </c>
      <c r="G188" s="26" t="e">
        <f t="shared" si="38"/>
        <v>#REF!</v>
      </c>
      <c r="H188" s="27" t="e">
        <f t="shared" si="33"/>
        <v>#REF!</v>
      </c>
      <c r="I188" s="32"/>
      <c r="J188" s="29" t="e">
        <f t="shared" si="31"/>
        <v>#REF!</v>
      </c>
      <c r="K188">
        <f>IF(B188=$G$2,SUM($J$19:J188),0)</f>
        <v>0</v>
      </c>
      <c r="L188">
        <f>IF(B188=$G$2,SUM($J$19:J187),0)</f>
        <v>0</v>
      </c>
    </row>
    <row r="189" spans="1:12" outlineLevel="1">
      <c r="A189" s="24" t="e">
        <f>#REF!</f>
        <v>#REF!</v>
      </c>
      <c r="B189" s="10">
        <f t="shared" si="34"/>
        <v>170</v>
      </c>
      <c r="C189" s="26" t="e">
        <f t="shared" si="35"/>
        <v>#REF!</v>
      </c>
      <c r="D189" s="26" t="e">
        <f t="shared" si="36"/>
        <v>#REF!</v>
      </c>
      <c r="E189" s="27" t="e">
        <f t="shared" si="32"/>
        <v>#REF!</v>
      </c>
      <c r="F189" s="26" t="e">
        <f t="shared" si="37"/>
        <v>#REF!</v>
      </c>
      <c r="G189" s="26" t="e">
        <f t="shared" si="38"/>
        <v>#REF!</v>
      </c>
      <c r="H189" s="27" t="e">
        <f t="shared" si="33"/>
        <v>#REF!</v>
      </c>
      <c r="I189" s="32"/>
      <c r="J189" s="29" t="e">
        <f t="shared" si="31"/>
        <v>#REF!</v>
      </c>
      <c r="K189">
        <f>IF(B189=$G$2,SUM($J$19:J189),0)</f>
        <v>0</v>
      </c>
      <c r="L189">
        <f>IF(B189=$G$2,SUM($J$19:J188),0)</f>
        <v>0</v>
      </c>
    </row>
    <row r="190" spans="1:12" outlineLevel="1">
      <c r="A190" s="24" t="e">
        <f>#REF!</f>
        <v>#REF!</v>
      </c>
      <c r="B190" s="10">
        <f t="shared" si="34"/>
        <v>171</v>
      </c>
      <c r="C190" s="26" t="e">
        <f t="shared" si="35"/>
        <v>#REF!</v>
      </c>
      <c r="D190" s="26" t="e">
        <f t="shared" si="36"/>
        <v>#REF!</v>
      </c>
      <c r="E190" s="27" t="e">
        <f t="shared" si="32"/>
        <v>#REF!</v>
      </c>
      <c r="F190" s="26" t="e">
        <f t="shared" si="37"/>
        <v>#REF!</v>
      </c>
      <c r="G190" s="26" t="e">
        <f t="shared" si="38"/>
        <v>#REF!</v>
      </c>
      <c r="H190" s="27" t="e">
        <f t="shared" si="33"/>
        <v>#REF!</v>
      </c>
      <c r="I190" s="32"/>
      <c r="J190" s="29" t="e">
        <f t="shared" si="31"/>
        <v>#REF!</v>
      </c>
      <c r="K190">
        <f>IF(B190=$G$2,SUM($J$19:J190),0)</f>
        <v>0</v>
      </c>
      <c r="L190">
        <f>IF(B190=$G$2,SUM($J$19:J189),0)</f>
        <v>0</v>
      </c>
    </row>
    <row r="191" spans="1:12" outlineLevel="1">
      <c r="A191" s="24" t="e">
        <f>#REF!</f>
        <v>#REF!</v>
      </c>
      <c r="B191" s="10">
        <f t="shared" si="34"/>
        <v>172</v>
      </c>
      <c r="C191" s="26" t="e">
        <f t="shared" si="35"/>
        <v>#REF!</v>
      </c>
      <c r="D191" s="26" t="e">
        <f t="shared" si="36"/>
        <v>#REF!</v>
      </c>
      <c r="E191" s="27" t="e">
        <f t="shared" si="32"/>
        <v>#REF!</v>
      </c>
      <c r="F191" s="26" t="e">
        <f t="shared" si="37"/>
        <v>#REF!</v>
      </c>
      <c r="G191" s="26" t="e">
        <f t="shared" si="38"/>
        <v>#REF!</v>
      </c>
      <c r="H191" s="27" t="e">
        <f t="shared" si="33"/>
        <v>#REF!</v>
      </c>
      <c r="I191" s="32"/>
      <c r="J191" s="29" t="e">
        <f t="shared" si="31"/>
        <v>#REF!</v>
      </c>
      <c r="K191">
        <f>IF(B191=$G$2,SUM($J$19:J191),0)</f>
        <v>0</v>
      </c>
      <c r="L191">
        <f>IF(B191=$G$2,SUM($J$19:J190),0)</f>
        <v>0</v>
      </c>
    </row>
    <row r="192" spans="1:12" outlineLevel="1">
      <c r="A192" s="24" t="e">
        <f>#REF!</f>
        <v>#REF!</v>
      </c>
      <c r="B192" s="10">
        <f t="shared" si="34"/>
        <v>173</v>
      </c>
      <c r="C192" s="26" t="e">
        <f t="shared" si="35"/>
        <v>#REF!</v>
      </c>
      <c r="D192" s="26" t="e">
        <f t="shared" si="36"/>
        <v>#REF!</v>
      </c>
      <c r="E192" s="27" t="e">
        <f t="shared" si="32"/>
        <v>#REF!</v>
      </c>
      <c r="F192" s="26" t="e">
        <f t="shared" si="37"/>
        <v>#REF!</v>
      </c>
      <c r="G192" s="26" t="e">
        <f t="shared" si="38"/>
        <v>#REF!</v>
      </c>
      <c r="H192" s="27" t="e">
        <f t="shared" si="33"/>
        <v>#REF!</v>
      </c>
      <c r="I192" s="32"/>
      <c r="J192" s="29" t="e">
        <f t="shared" si="31"/>
        <v>#REF!</v>
      </c>
      <c r="K192">
        <f>IF(B192=$G$2,SUM($J$19:J192),0)</f>
        <v>0</v>
      </c>
      <c r="L192">
        <f>IF(B192=$G$2,SUM($J$19:J191),0)</f>
        <v>0</v>
      </c>
    </row>
    <row r="193" spans="1:12" outlineLevel="1">
      <c r="A193" s="24" t="e">
        <f>#REF!</f>
        <v>#REF!</v>
      </c>
      <c r="B193" s="10">
        <f t="shared" si="34"/>
        <v>174</v>
      </c>
      <c r="C193" s="26" t="e">
        <f t="shared" si="35"/>
        <v>#REF!</v>
      </c>
      <c r="D193" s="26" t="e">
        <f t="shared" si="36"/>
        <v>#REF!</v>
      </c>
      <c r="E193" s="27" t="e">
        <f t="shared" si="32"/>
        <v>#REF!</v>
      </c>
      <c r="F193" s="26" t="e">
        <f t="shared" si="37"/>
        <v>#REF!</v>
      </c>
      <c r="G193" s="26" t="e">
        <f t="shared" si="38"/>
        <v>#REF!</v>
      </c>
      <c r="H193" s="27" t="e">
        <f t="shared" si="33"/>
        <v>#REF!</v>
      </c>
      <c r="I193" s="32"/>
      <c r="J193" s="29" t="e">
        <f t="shared" si="31"/>
        <v>#REF!</v>
      </c>
      <c r="K193">
        <f>IF(B193=$G$2,SUM($J$19:J193),0)</f>
        <v>0</v>
      </c>
      <c r="L193">
        <f>IF(B193=$G$2,SUM($J$19:J192),0)</f>
        <v>0</v>
      </c>
    </row>
    <row r="194" spans="1:12" outlineLevel="1">
      <c r="A194" s="24" t="e">
        <f>#REF!</f>
        <v>#REF!</v>
      </c>
      <c r="B194" s="10">
        <f t="shared" si="34"/>
        <v>175</v>
      </c>
      <c r="C194" s="26" t="e">
        <f t="shared" si="35"/>
        <v>#REF!</v>
      </c>
      <c r="D194" s="26" t="e">
        <f t="shared" si="36"/>
        <v>#REF!</v>
      </c>
      <c r="E194" s="27" t="e">
        <f t="shared" si="32"/>
        <v>#REF!</v>
      </c>
      <c r="F194" s="26" t="e">
        <f t="shared" si="37"/>
        <v>#REF!</v>
      </c>
      <c r="G194" s="26" t="e">
        <f t="shared" si="38"/>
        <v>#REF!</v>
      </c>
      <c r="H194" s="27" t="e">
        <f t="shared" si="33"/>
        <v>#REF!</v>
      </c>
      <c r="I194" s="32"/>
      <c r="J194" s="29" t="e">
        <f t="shared" si="31"/>
        <v>#REF!</v>
      </c>
      <c r="K194">
        <f>IF(B194=$G$2,SUM($J$19:J194),0)</f>
        <v>0</v>
      </c>
      <c r="L194">
        <f>IF(B194=$G$2,SUM($J$19:J193),0)</f>
        <v>0</v>
      </c>
    </row>
    <row r="195" spans="1:12" outlineLevel="1">
      <c r="A195" s="24" t="e">
        <f>#REF!</f>
        <v>#REF!</v>
      </c>
      <c r="B195" s="10">
        <f t="shared" si="34"/>
        <v>176</v>
      </c>
      <c r="C195" s="26" t="e">
        <f t="shared" si="35"/>
        <v>#REF!</v>
      </c>
      <c r="D195" s="26" t="e">
        <f t="shared" si="36"/>
        <v>#REF!</v>
      </c>
      <c r="E195" s="27" t="e">
        <f t="shared" si="32"/>
        <v>#REF!</v>
      </c>
      <c r="F195" s="26" t="e">
        <f t="shared" si="37"/>
        <v>#REF!</v>
      </c>
      <c r="G195" s="26" t="e">
        <f t="shared" si="38"/>
        <v>#REF!</v>
      </c>
      <c r="H195" s="27" t="e">
        <f t="shared" si="33"/>
        <v>#REF!</v>
      </c>
      <c r="I195" s="32"/>
      <c r="J195" s="29" t="e">
        <f t="shared" si="31"/>
        <v>#REF!</v>
      </c>
      <c r="K195">
        <f>IF(B195=$G$2,SUM($J$19:J195),0)</f>
        <v>0</v>
      </c>
      <c r="L195">
        <f>IF(B195=$G$2,SUM($J$19:J194),0)</f>
        <v>0</v>
      </c>
    </row>
    <row r="196" spans="1:12" outlineLevel="1">
      <c r="A196" s="24" t="e">
        <f>#REF!</f>
        <v>#REF!</v>
      </c>
      <c r="B196" s="10">
        <f t="shared" si="34"/>
        <v>177</v>
      </c>
      <c r="C196" s="26" t="e">
        <f t="shared" si="35"/>
        <v>#REF!</v>
      </c>
      <c r="D196" s="26" t="e">
        <f t="shared" si="36"/>
        <v>#REF!</v>
      </c>
      <c r="E196" s="27" t="e">
        <f t="shared" si="32"/>
        <v>#REF!</v>
      </c>
      <c r="F196" s="26" t="e">
        <f t="shared" si="37"/>
        <v>#REF!</v>
      </c>
      <c r="G196" s="26" t="e">
        <f t="shared" si="38"/>
        <v>#REF!</v>
      </c>
      <c r="H196" s="27" t="e">
        <f t="shared" si="33"/>
        <v>#REF!</v>
      </c>
      <c r="I196" s="32"/>
      <c r="J196" s="29" t="e">
        <f t="shared" si="31"/>
        <v>#REF!</v>
      </c>
      <c r="K196">
        <f>IF(B196=$G$2,SUM($J$19:J196),0)</f>
        <v>0</v>
      </c>
      <c r="L196">
        <f>IF(B196=$G$2,SUM($J$19:J195),0)</f>
        <v>0</v>
      </c>
    </row>
    <row r="197" spans="1:12" outlineLevel="1">
      <c r="A197" s="24" t="e">
        <f>#REF!</f>
        <v>#REF!</v>
      </c>
      <c r="B197" s="10">
        <f t="shared" si="34"/>
        <v>178</v>
      </c>
      <c r="C197" s="26" t="e">
        <f t="shared" si="35"/>
        <v>#REF!</v>
      </c>
      <c r="D197" s="26" t="e">
        <f t="shared" si="36"/>
        <v>#REF!</v>
      </c>
      <c r="E197" s="27" t="e">
        <f t="shared" si="32"/>
        <v>#REF!</v>
      </c>
      <c r="F197" s="26" t="e">
        <f t="shared" si="37"/>
        <v>#REF!</v>
      </c>
      <c r="G197" s="26" t="e">
        <f t="shared" si="38"/>
        <v>#REF!</v>
      </c>
      <c r="H197" s="27" t="e">
        <f t="shared" si="33"/>
        <v>#REF!</v>
      </c>
      <c r="I197" s="32"/>
      <c r="J197" s="29" t="e">
        <f t="shared" si="31"/>
        <v>#REF!</v>
      </c>
      <c r="K197">
        <f>IF(B197=$G$2,SUM($J$19:J197),0)</f>
        <v>0</v>
      </c>
      <c r="L197">
        <f>IF(B197=$G$2,SUM($J$19:J196),0)</f>
        <v>0</v>
      </c>
    </row>
    <row r="198" spans="1:12" outlineLevel="1">
      <c r="A198" s="24" t="e">
        <f>#REF!</f>
        <v>#REF!</v>
      </c>
      <c r="B198" s="10">
        <f t="shared" si="34"/>
        <v>179</v>
      </c>
      <c r="C198" s="26" t="e">
        <f t="shared" si="35"/>
        <v>#REF!</v>
      </c>
      <c r="D198" s="26" t="e">
        <f t="shared" si="36"/>
        <v>#REF!</v>
      </c>
      <c r="E198" s="27" t="e">
        <f t="shared" si="32"/>
        <v>#REF!</v>
      </c>
      <c r="F198" s="26" t="e">
        <f t="shared" si="37"/>
        <v>#REF!</v>
      </c>
      <c r="G198" s="26" t="e">
        <f t="shared" si="38"/>
        <v>#REF!</v>
      </c>
      <c r="H198" s="27" t="e">
        <f t="shared" si="33"/>
        <v>#REF!</v>
      </c>
      <c r="I198" s="32"/>
      <c r="J198" s="29" t="e">
        <f t="shared" si="31"/>
        <v>#REF!</v>
      </c>
      <c r="K198">
        <f>IF(B198=$G$2,SUM($J$19:J198),0)</f>
        <v>0</v>
      </c>
      <c r="L198">
        <f>IF(B198=$G$2,SUM($J$19:J197),0)</f>
        <v>0</v>
      </c>
    </row>
    <row r="199" spans="1:12">
      <c r="K199" t="e">
        <f>SUM(K19:K198)</f>
        <v>#REF!</v>
      </c>
      <c r="L199" t="e">
        <f>SUM(L19:L198)</f>
        <v>#REF!</v>
      </c>
    </row>
  </sheetData>
  <mergeCells count="8">
    <mergeCell ref="I11:J11"/>
    <mergeCell ref="H13:I13"/>
    <mergeCell ref="H14:I14"/>
    <mergeCell ref="H15:I15"/>
    <mergeCell ref="A18:B18"/>
    <mergeCell ref="C18:D18"/>
    <mergeCell ref="F18:G18"/>
    <mergeCell ref="I18:J18"/>
  </mergeCells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J59"/>
  <sheetViews>
    <sheetView zoomScale="90" zoomScaleNormal="90" workbookViewId="0">
      <selection activeCell="M19" sqref="M19"/>
    </sheetView>
  </sheetViews>
  <sheetFormatPr defaultColWidth="8.85546875" defaultRowHeight="12.95"/>
  <cols>
    <col min="3" max="3" width="11.7109375" bestFit="1" customWidth="1"/>
    <col min="4" max="4" width="15.42578125" customWidth="1"/>
    <col min="5" max="5" width="8.28515625" bestFit="1" customWidth="1"/>
    <col min="6" max="6" width="14.7109375" customWidth="1"/>
    <col min="7" max="7" width="23.42578125" bestFit="1" customWidth="1"/>
    <col min="8" max="8" width="9.28515625" customWidth="1"/>
    <col min="10" max="10" width="15.7109375" bestFit="1" customWidth="1"/>
  </cols>
  <sheetData>
    <row r="2" spans="3:10">
      <c r="C2" s="287" t="s">
        <v>427</v>
      </c>
      <c r="D2" s="312">
        <v>9.4889999999999992E-3</v>
      </c>
      <c r="E2" s="284"/>
      <c r="F2" s="287" t="s">
        <v>428</v>
      </c>
      <c r="G2" s="287" t="s">
        <v>429</v>
      </c>
      <c r="H2" s="287" t="s">
        <v>430</v>
      </c>
      <c r="I2" s="284"/>
      <c r="J2" s="284"/>
    </row>
    <row r="3" spans="3:10">
      <c r="C3" s="284"/>
      <c r="D3" s="284"/>
      <c r="E3" s="284"/>
      <c r="F3" s="304">
        <v>24962117.658873089</v>
      </c>
      <c r="G3" s="303">
        <v>21257553.122439563</v>
      </c>
      <c r="H3" s="309">
        <v>-0.1484074623419096</v>
      </c>
      <c r="I3" s="308"/>
      <c r="J3" s="284"/>
    </row>
    <row r="5" spans="3:10">
      <c r="C5" s="531" t="s">
        <v>3</v>
      </c>
      <c r="D5" s="532" t="s">
        <v>431</v>
      </c>
      <c r="E5" s="533"/>
      <c r="F5" s="534" t="s">
        <v>432</v>
      </c>
      <c r="G5" s="529" t="s">
        <v>433</v>
      </c>
      <c r="H5" s="284"/>
      <c r="I5" s="284"/>
      <c r="J5" s="284"/>
    </row>
    <row r="6" spans="3:10">
      <c r="C6" s="531"/>
      <c r="D6" s="287" t="s">
        <v>429</v>
      </c>
      <c r="E6" s="287" t="s">
        <v>434</v>
      </c>
      <c r="F6" s="535"/>
      <c r="G6" s="530"/>
      <c r="H6" s="284"/>
      <c r="I6" s="284"/>
      <c r="J6" s="284"/>
    </row>
    <row r="7" spans="3:10">
      <c r="C7" s="301">
        <v>39692</v>
      </c>
      <c r="D7" s="303">
        <v>14249412.09</v>
      </c>
      <c r="E7" s="303">
        <v>0</v>
      </c>
      <c r="F7" s="311">
        <f>14249412.09 + SUM(F8:F29)</f>
        <v>215887863.85999998</v>
      </c>
      <c r="G7" s="303">
        <v>7008141.0324395616</v>
      </c>
      <c r="H7" s="284"/>
      <c r="I7" s="284"/>
      <c r="J7" s="308"/>
    </row>
    <row r="8" spans="3:10">
      <c r="C8" s="301">
        <v>39722</v>
      </c>
      <c r="D8" s="286">
        <v>0</v>
      </c>
      <c r="E8" s="286">
        <v>0</v>
      </c>
      <c r="F8" s="304">
        <v>0</v>
      </c>
      <c r="G8" s="304">
        <v>0</v>
      </c>
      <c r="H8" s="284"/>
      <c r="I8" s="306"/>
      <c r="J8" s="313"/>
    </row>
    <row r="9" spans="3:10">
      <c r="C9" s="301">
        <v>39753</v>
      </c>
      <c r="D9" s="286">
        <v>0</v>
      </c>
      <c r="E9" s="286">
        <v>0</v>
      </c>
      <c r="F9" s="304">
        <v>0</v>
      </c>
      <c r="G9" s="304">
        <v>0</v>
      </c>
      <c r="H9" s="284"/>
      <c r="I9" s="306"/>
      <c r="J9" s="284"/>
    </row>
    <row r="10" spans="3:10">
      <c r="C10" s="301">
        <v>39783</v>
      </c>
      <c r="D10" s="286">
        <v>0</v>
      </c>
      <c r="E10" s="286">
        <v>0</v>
      </c>
      <c r="F10" s="304">
        <v>0</v>
      </c>
      <c r="G10" s="304">
        <v>0</v>
      </c>
      <c r="H10" s="284"/>
      <c r="I10" s="306"/>
      <c r="J10" s="284"/>
    </row>
    <row r="11" spans="3:10">
      <c r="C11" s="301">
        <v>39814</v>
      </c>
      <c r="D11" s="286">
        <v>0</v>
      </c>
      <c r="E11" s="286">
        <v>0</v>
      </c>
      <c r="F11" s="304">
        <v>0</v>
      </c>
      <c r="G11" s="304">
        <v>0</v>
      </c>
      <c r="H11" s="284"/>
      <c r="I11" s="306"/>
      <c r="J11" s="284"/>
    </row>
    <row r="12" spans="3:10">
      <c r="C12" s="301">
        <v>39845</v>
      </c>
      <c r="D12" s="286">
        <v>0</v>
      </c>
      <c r="E12" s="286">
        <v>0</v>
      </c>
      <c r="F12" s="304">
        <v>0</v>
      </c>
      <c r="G12" s="304">
        <v>0</v>
      </c>
      <c r="H12" s="284"/>
      <c r="I12" s="306"/>
      <c r="J12" s="284"/>
    </row>
    <row r="13" spans="3:10">
      <c r="C13" s="301">
        <v>39873</v>
      </c>
      <c r="D13" s="286">
        <v>0</v>
      </c>
      <c r="E13" s="286">
        <v>0</v>
      </c>
      <c r="F13" s="304">
        <v>0</v>
      </c>
      <c r="G13" s="304">
        <v>0</v>
      </c>
      <c r="H13" s="284"/>
      <c r="I13" s="306"/>
      <c r="J13" s="284"/>
    </row>
    <row r="14" spans="3:10">
      <c r="C14" s="301">
        <v>39904</v>
      </c>
      <c r="D14" s="286">
        <v>0</v>
      </c>
      <c r="E14" s="286">
        <v>0</v>
      </c>
      <c r="F14" s="304">
        <v>0</v>
      </c>
      <c r="G14" s="304">
        <v>0</v>
      </c>
      <c r="H14" s="284"/>
      <c r="I14" s="306"/>
      <c r="J14" s="284"/>
    </row>
    <row r="15" spans="3:10">
      <c r="C15" s="301">
        <v>39934</v>
      </c>
      <c r="D15" s="286">
        <v>0</v>
      </c>
      <c r="E15" s="286">
        <v>0</v>
      </c>
      <c r="F15" s="304">
        <v>0</v>
      </c>
      <c r="G15" s="304">
        <v>0</v>
      </c>
      <c r="H15" s="284"/>
      <c r="I15" s="306"/>
      <c r="J15" s="284"/>
    </row>
    <row r="16" spans="3:10">
      <c r="C16" s="301">
        <v>39965</v>
      </c>
      <c r="D16" s="286">
        <v>0</v>
      </c>
      <c r="E16" s="286">
        <v>0</v>
      </c>
      <c r="F16" s="304">
        <v>0</v>
      </c>
      <c r="G16" s="304">
        <v>0</v>
      </c>
      <c r="H16" s="284"/>
      <c r="I16" s="306"/>
    </row>
    <row r="17" spans="3:9">
      <c r="C17" s="301">
        <v>39995</v>
      </c>
      <c r="D17" s="286">
        <v>0</v>
      </c>
      <c r="E17" s="286">
        <v>0</v>
      </c>
      <c r="F17" s="304">
        <v>0</v>
      </c>
      <c r="G17" s="304">
        <v>0</v>
      </c>
      <c r="H17" s="284"/>
      <c r="I17" s="306"/>
    </row>
    <row r="18" spans="3:9">
      <c r="C18" s="301">
        <v>40026</v>
      </c>
      <c r="D18" s="286">
        <v>0</v>
      </c>
      <c r="E18" s="286">
        <v>0</v>
      </c>
      <c r="F18" s="304">
        <v>0</v>
      </c>
      <c r="G18" s="304">
        <v>0</v>
      </c>
      <c r="H18" s="284"/>
      <c r="I18" s="306"/>
    </row>
    <row r="19" spans="3:9">
      <c r="C19" s="301">
        <v>40057</v>
      </c>
      <c r="D19" s="286">
        <v>0</v>
      </c>
      <c r="E19" s="286">
        <v>0</v>
      </c>
      <c r="F19" s="304">
        <v>0</v>
      </c>
      <c r="G19" s="304">
        <v>0</v>
      </c>
      <c r="H19" s="284"/>
      <c r="I19" s="306"/>
    </row>
    <row r="20" spans="3:9">
      <c r="C20" s="301">
        <v>40087</v>
      </c>
      <c r="D20" s="286">
        <v>0</v>
      </c>
      <c r="E20" s="286">
        <v>0</v>
      </c>
      <c r="F20" s="304">
        <v>0</v>
      </c>
      <c r="G20" s="304">
        <v>0</v>
      </c>
      <c r="H20" s="284"/>
      <c r="I20" s="306"/>
    </row>
    <row r="21" spans="3:9">
      <c r="C21" s="301">
        <v>40118</v>
      </c>
      <c r="D21" s="286">
        <v>0</v>
      </c>
      <c r="E21" s="286">
        <v>0</v>
      </c>
      <c r="F21" s="304">
        <v>0</v>
      </c>
      <c r="G21" s="304">
        <v>0</v>
      </c>
      <c r="H21" s="284"/>
      <c r="I21" s="306"/>
    </row>
    <row r="22" spans="3:9">
      <c r="C22" s="301">
        <v>40148</v>
      </c>
      <c r="D22" s="286">
        <v>0</v>
      </c>
      <c r="E22" s="286">
        <v>0</v>
      </c>
      <c r="F22" s="304">
        <v>0</v>
      </c>
      <c r="G22" s="304">
        <v>0</v>
      </c>
      <c r="H22" s="284"/>
      <c r="I22" s="306"/>
    </row>
    <row r="23" spans="3:9">
      <c r="C23" s="301">
        <v>40179</v>
      </c>
      <c r="D23" s="286">
        <v>0</v>
      </c>
      <c r="E23" s="286">
        <v>0</v>
      </c>
      <c r="F23" s="304">
        <v>0</v>
      </c>
      <c r="G23" s="304">
        <v>0</v>
      </c>
      <c r="H23" s="284"/>
      <c r="I23" s="306"/>
    </row>
    <row r="24" spans="3:9">
      <c r="C24" s="301">
        <v>40210</v>
      </c>
      <c r="D24" s="286">
        <v>0</v>
      </c>
      <c r="E24" s="286">
        <v>0</v>
      </c>
      <c r="F24" s="304">
        <v>0</v>
      </c>
      <c r="G24" s="304">
        <v>0</v>
      </c>
      <c r="H24" s="284"/>
      <c r="I24" s="306"/>
    </row>
    <row r="25" spans="3:9">
      <c r="C25" s="301">
        <v>40238</v>
      </c>
      <c r="D25" s="314">
        <v>5491483.0899999999</v>
      </c>
      <c r="E25" s="315">
        <v>0</v>
      </c>
      <c r="F25" s="311">
        <f>D25-E25</f>
        <v>5491483.0899999999</v>
      </c>
      <c r="G25" s="304">
        <v>0</v>
      </c>
      <c r="H25" s="284"/>
      <c r="I25" s="306"/>
    </row>
    <row r="26" spans="3:9">
      <c r="C26" s="301">
        <v>40269</v>
      </c>
      <c r="D26" s="314">
        <v>110788359.61</v>
      </c>
      <c r="E26" s="315">
        <v>0</v>
      </c>
      <c r="F26" s="311">
        <f>D26-E26</f>
        <v>110788359.61</v>
      </c>
      <c r="G26" s="304">
        <v>0</v>
      </c>
      <c r="H26" s="284"/>
      <c r="I26" s="307"/>
    </row>
    <row r="27" spans="3:9">
      <c r="C27" s="301">
        <v>40299</v>
      </c>
      <c r="D27" s="314">
        <v>59032148.450000003</v>
      </c>
      <c r="E27" s="315">
        <v>0</v>
      </c>
      <c r="F27" s="311">
        <f>D27-E27</f>
        <v>59032148.450000003</v>
      </c>
      <c r="G27" s="304">
        <v>0</v>
      </c>
      <c r="H27" s="284"/>
      <c r="I27" s="307"/>
    </row>
    <row r="28" spans="3:9">
      <c r="C28" s="301">
        <v>40330</v>
      </c>
      <c r="D28" s="314">
        <v>18113270.699999999</v>
      </c>
      <c r="E28" s="315">
        <v>0</v>
      </c>
      <c r="F28" s="311">
        <f>D28-E28</f>
        <v>18113270.699999999</v>
      </c>
      <c r="G28" s="304">
        <v>0</v>
      </c>
      <c r="H28" s="284"/>
      <c r="I28" s="307"/>
    </row>
    <row r="29" spans="3:9">
      <c r="C29" s="301">
        <v>40360</v>
      </c>
      <c r="D29" s="314">
        <v>8213189.9199999999</v>
      </c>
      <c r="E29" s="315">
        <v>0</v>
      </c>
      <c r="F29" s="311">
        <f>D29-E29</f>
        <v>8213189.9199999999</v>
      </c>
      <c r="G29" s="304">
        <v>0</v>
      </c>
      <c r="H29" s="284"/>
      <c r="I29" s="307"/>
    </row>
    <row r="30" spans="3:9">
      <c r="C30" s="302" t="s">
        <v>435</v>
      </c>
      <c r="D30" s="297"/>
      <c r="E30" s="297"/>
      <c r="F30" s="297"/>
      <c r="G30" s="310">
        <v>8626560.6783751454</v>
      </c>
      <c r="H30" s="284"/>
      <c r="I30" s="305"/>
    </row>
    <row r="33" spans="3:9" ht="27.95">
      <c r="C33" s="295" t="s">
        <v>436</v>
      </c>
      <c r="D33" s="528" t="s">
        <v>437</v>
      </c>
      <c r="E33" s="296" t="s">
        <v>438</v>
      </c>
      <c r="F33" s="294" t="s">
        <v>439</v>
      </c>
      <c r="G33" s="284"/>
      <c r="H33" s="284"/>
      <c r="I33" s="284"/>
    </row>
    <row r="34" spans="3:9">
      <c r="C34" s="300">
        <v>0.15</v>
      </c>
      <c r="D34" s="528"/>
      <c r="E34" s="289">
        <v>19</v>
      </c>
      <c r="F34" s="299">
        <v>8626560.6783751454</v>
      </c>
      <c r="G34" s="284"/>
      <c r="H34" s="284"/>
      <c r="I34" s="284"/>
    </row>
    <row r="35" spans="3:9">
      <c r="C35" s="285">
        <v>1</v>
      </c>
      <c r="D35" s="290">
        <v>40299</v>
      </c>
      <c r="E35" s="291">
        <v>3</v>
      </c>
      <c r="F35" s="291">
        <v>1435581.1154946268</v>
      </c>
      <c r="G35" s="284"/>
      <c r="H35" s="284"/>
      <c r="I35" s="284"/>
    </row>
    <row r="36" spans="3:9">
      <c r="C36" s="285">
        <v>2</v>
      </c>
      <c r="D36" s="290">
        <v>40330</v>
      </c>
      <c r="E36" s="291">
        <v>2</v>
      </c>
      <c r="F36" s="291">
        <v>957054.07699641783</v>
      </c>
      <c r="G36" s="284"/>
      <c r="H36" s="284"/>
      <c r="I36" s="284"/>
    </row>
    <row r="37" spans="3:9">
      <c r="C37" s="285">
        <v>3</v>
      </c>
      <c r="D37" s="290">
        <v>40360</v>
      </c>
      <c r="E37" s="291">
        <v>2</v>
      </c>
      <c r="F37" s="291">
        <v>957054.07699641783</v>
      </c>
      <c r="G37" s="284"/>
      <c r="H37" s="284"/>
      <c r="I37" s="284"/>
    </row>
    <row r="38" spans="3:9">
      <c r="C38" s="285">
        <v>4</v>
      </c>
      <c r="D38" s="290">
        <v>40391</v>
      </c>
      <c r="E38" s="291">
        <v>2</v>
      </c>
      <c r="F38" s="291">
        <v>957054.07699641783</v>
      </c>
      <c r="G38" s="284"/>
      <c r="H38" s="284"/>
      <c r="I38" s="284"/>
    </row>
    <row r="39" spans="3:9">
      <c r="C39" s="285">
        <v>5</v>
      </c>
      <c r="D39" s="290">
        <v>40422</v>
      </c>
      <c r="E39" s="291">
        <v>2</v>
      </c>
      <c r="F39" s="291">
        <v>957054.07699641783</v>
      </c>
      <c r="G39" s="284"/>
      <c r="H39" s="284"/>
      <c r="I39" s="284"/>
    </row>
    <row r="40" spans="3:9">
      <c r="C40" s="285">
        <v>6</v>
      </c>
      <c r="D40" s="290">
        <v>40452</v>
      </c>
      <c r="E40" s="291">
        <v>1</v>
      </c>
      <c r="F40" s="291">
        <v>478527.03849820892</v>
      </c>
      <c r="G40" s="284"/>
      <c r="H40" s="284"/>
      <c r="I40" s="284"/>
    </row>
    <row r="41" spans="3:9">
      <c r="C41" s="285">
        <v>7</v>
      </c>
      <c r="D41" s="290">
        <v>40483</v>
      </c>
      <c r="E41" s="291">
        <v>1</v>
      </c>
      <c r="F41" s="291">
        <v>478527.03849820892</v>
      </c>
      <c r="G41" s="284"/>
      <c r="H41" s="284"/>
      <c r="I41" s="284"/>
    </row>
    <row r="42" spans="3:9">
      <c r="C42" s="285">
        <v>8</v>
      </c>
      <c r="D42" s="290">
        <v>40513</v>
      </c>
      <c r="E42" s="291">
        <v>1</v>
      </c>
      <c r="F42" s="291">
        <v>478527.03849820892</v>
      </c>
      <c r="G42" s="284"/>
      <c r="H42" s="284"/>
      <c r="I42" s="284"/>
    </row>
    <row r="43" spans="3:9">
      <c r="C43" s="285">
        <v>9</v>
      </c>
      <c r="D43" s="290">
        <v>40544</v>
      </c>
      <c r="E43" s="291">
        <v>1</v>
      </c>
      <c r="F43" s="291">
        <v>478527.03849820892</v>
      </c>
      <c r="G43" s="284"/>
      <c r="H43" s="284"/>
      <c r="I43" s="284"/>
    </row>
    <row r="44" spans="3:9">
      <c r="C44" s="285">
        <v>10</v>
      </c>
      <c r="D44" s="290">
        <v>40575</v>
      </c>
      <c r="E44" s="291">
        <v>1</v>
      </c>
      <c r="F44" s="291">
        <v>478527.03849820892</v>
      </c>
      <c r="G44" s="284"/>
      <c r="H44" s="284"/>
      <c r="I44" s="284"/>
    </row>
    <row r="45" spans="3:9">
      <c r="C45" s="285">
        <v>11</v>
      </c>
      <c r="D45" s="290">
        <v>40603</v>
      </c>
      <c r="E45" s="291">
        <v>1</v>
      </c>
      <c r="F45" s="291">
        <v>478527.03849820892</v>
      </c>
      <c r="G45" s="284"/>
      <c r="H45" s="284"/>
      <c r="I45" s="284"/>
    </row>
    <row r="46" spans="3:9">
      <c r="C46" s="285">
        <v>12</v>
      </c>
      <c r="D46" s="290">
        <v>40634</v>
      </c>
      <c r="E46" s="291">
        <v>1</v>
      </c>
      <c r="F46" s="291">
        <v>478527.03849820892</v>
      </c>
      <c r="G46" s="284"/>
      <c r="H46" s="284"/>
      <c r="I46" s="284"/>
    </row>
    <row r="47" spans="3:9">
      <c r="C47" s="285">
        <v>13</v>
      </c>
      <c r="D47" s="290">
        <v>40664</v>
      </c>
      <c r="E47" s="291">
        <v>1</v>
      </c>
      <c r="F47" s="291">
        <v>478527.03849820892</v>
      </c>
    </row>
    <row r="48" spans="3:9">
      <c r="C48" s="285">
        <v>14</v>
      </c>
      <c r="D48" s="290">
        <v>40695</v>
      </c>
      <c r="E48" s="291">
        <v>0</v>
      </c>
      <c r="F48" s="291">
        <v>0</v>
      </c>
    </row>
    <row r="49" spans="3:6">
      <c r="C49" s="285">
        <v>15</v>
      </c>
      <c r="D49" s="290">
        <v>40725</v>
      </c>
      <c r="E49" s="291">
        <v>0</v>
      </c>
      <c r="F49" s="291">
        <v>0</v>
      </c>
    </row>
    <row r="50" spans="3:6">
      <c r="C50" s="285">
        <v>16</v>
      </c>
      <c r="D50" s="290">
        <v>40756</v>
      </c>
      <c r="E50" s="291">
        <v>0</v>
      </c>
      <c r="F50" s="291">
        <v>0</v>
      </c>
    </row>
    <row r="51" spans="3:6">
      <c r="C51" s="285">
        <v>17</v>
      </c>
      <c r="D51" s="290">
        <v>40787</v>
      </c>
      <c r="E51" s="291">
        <v>0</v>
      </c>
      <c r="F51" s="291">
        <v>0</v>
      </c>
    </row>
    <row r="52" spans="3:6">
      <c r="C52" s="285">
        <v>18</v>
      </c>
      <c r="D52" s="290">
        <v>40817</v>
      </c>
      <c r="E52" s="291">
        <v>0</v>
      </c>
      <c r="F52" s="291">
        <v>0</v>
      </c>
    </row>
    <row r="53" spans="3:6">
      <c r="C53" s="285">
        <v>19</v>
      </c>
      <c r="D53" s="290">
        <v>40848</v>
      </c>
      <c r="E53" s="291">
        <v>0</v>
      </c>
      <c r="F53" s="291">
        <v>0</v>
      </c>
    </row>
    <row r="54" spans="3:6">
      <c r="C54" s="285">
        <v>20</v>
      </c>
      <c r="D54" s="290">
        <v>40878</v>
      </c>
      <c r="E54" s="291">
        <v>0</v>
      </c>
      <c r="F54" s="291">
        <v>0</v>
      </c>
    </row>
    <row r="55" spans="3:6">
      <c r="C55" s="285">
        <v>21</v>
      </c>
      <c r="D55" s="290">
        <v>40909</v>
      </c>
      <c r="E55" s="291">
        <v>0</v>
      </c>
      <c r="F55" s="291">
        <v>0</v>
      </c>
    </row>
    <row r="56" spans="3:6">
      <c r="C56" s="285">
        <v>22</v>
      </c>
      <c r="D56" s="290">
        <v>40940</v>
      </c>
      <c r="E56" s="291">
        <v>0</v>
      </c>
      <c r="F56" s="291">
        <v>0</v>
      </c>
    </row>
    <row r="57" spans="3:6">
      <c r="C57" s="285">
        <v>23</v>
      </c>
      <c r="D57" s="290">
        <v>40969</v>
      </c>
      <c r="E57" s="291">
        <v>0</v>
      </c>
      <c r="F57" s="291">
        <v>0</v>
      </c>
    </row>
    <row r="58" spans="3:6">
      <c r="C58" s="285">
        <v>24</v>
      </c>
      <c r="D58" s="290">
        <v>41000</v>
      </c>
      <c r="E58" s="291">
        <v>0</v>
      </c>
      <c r="F58" s="291">
        <v>0</v>
      </c>
    </row>
    <row r="59" spans="3:6">
      <c r="C59" s="288"/>
      <c r="D59" s="292" t="s">
        <v>13</v>
      </c>
      <c r="E59" s="293">
        <v>19</v>
      </c>
      <c r="F59" s="298">
        <v>9092013.7314659692</v>
      </c>
    </row>
  </sheetData>
  <mergeCells count="5">
    <mergeCell ref="D33:D34"/>
    <mergeCell ref="G5:G6"/>
    <mergeCell ref="C5:C6"/>
    <mergeCell ref="D5:E5"/>
    <mergeCell ref="F5:F6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8785BC711E134FBAD535BC61C6E57A" ma:contentTypeVersion="3" ma:contentTypeDescription="Crie um novo documento." ma:contentTypeScope="" ma:versionID="1ce06025c17acb8071ac2600dc975c94">
  <xsd:schema xmlns:xsd="http://www.w3.org/2001/XMLSchema" xmlns:xs="http://www.w3.org/2001/XMLSchema" xmlns:p="http://schemas.microsoft.com/office/2006/metadata/properties" xmlns:ns2="638e83a3-9e52-49fb-982a-146fc436d5cc" targetNamespace="http://schemas.microsoft.com/office/2006/metadata/properties" ma:root="true" ma:fieldsID="52f22ffa748393c486a0e008911da4b0" ns2:_="">
    <xsd:import namespace="638e83a3-9e52-49fb-982a-146fc436d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e83a3-9e52-49fb-982a-146fc436d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997642-9028-4D58-B8B7-18254B2AD5C9}"/>
</file>

<file path=customXml/itemProps2.xml><?xml version="1.0" encoding="utf-8"?>
<ds:datastoreItem xmlns:ds="http://schemas.openxmlformats.org/officeDocument/2006/customXml" ds:itemID="{12A7974E-A337-421D-9782-76F22D6ACAEA}"/>
</file>

<file path=customXml/itemProps3.xml><?xml version="1.0" encoding="utf-8"?>
<ds:datastoreItem xmlns:ds="http://schemas.openxmlformats.org/officeDocument/2006/customXml" ds:itemID="{89F64E31-320E-46E5-A062-306097D8F854}"/>
</file>

<file path=customXml/itemProps4.xml><?xml version="1.0" encoding="utf-8"?>
<ds:datastoreItem xmlns:ds="http://schemas.openxmlformats.org/officeDocument/2006/customXml" ds:itemID="{4F63670C-43F4-4491-9912-46099F4EF1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Preferred Customer</dc:creator>
  <cp:keywords/>
  <dc:description/>
  <cp:lastModifiedBy>Business Intelligence</cp:lastModifiedBy>
  <cp:revision/>
  <dcterms:created xsi:type="dcterms:W3CDTF">2006-01-02T12:03:39Z</dcterms:created>
  <dcterms:modified xsi:type="dcterms:W3CDTF">2023-07-14T17:51:37Z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0x0101002A8785BC711E134FBAD535BC61C6E57A</vt:lpwstr>
  </property>
  <property fmtid="{D5CDD505-2E9C-101B-9397-08002B2CF9AE}" pid="3" name="ContentType">
    <vt:lpwstr>Documento</vt:lpwstr>
  </property>
</Properties>
</file>