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eylormelo/Desktop/Tabelas city/Tabelas 2023/Julho 2023/"/>
    </mc:Choice>
  </mc:AlternateContent>
  <xr:revisionPtr revIDLastSave="3" documentId="13_ncr:1_{2512A895-557E-AF4C-B93F-7275F6CE4D7D}" xr6:coauthVersionLast="47" xr6:coauthVersionMax="47" xr10:uidLastSave="{0CC47CC4-6FC7-4161-907E-127B5EF61168}"/>
  <bookViews>
    <workbookView xWindow="420" yWindow="500" windowWidth="38380" windowHeight="21060" tabRatio="669" firstSheet="2" xr2:uid="{00000000-000D-0000-FFFF-FFFF00000000}"/>
  </bookViews>
  <sheets>
    <sheet name="Piloto" sheetId="27" r:id="rId1"/>
    <sheet name="Consulta1" sheetId="28" state="hidden" r:id="rId2"/>
    <sheet name="Tabelas" sheetId="29" r:id="rId3"/>
  </sheets>
  <definedNames>
    <definedName name="_xlnm._FilterDatabase" localSheetId="0" hidden="1">Piloto!$B$79:$H$407</definedName>
    <definedName name="_xlnm._FilterDatabase" localSheetId="2" hidden="1">Tabelas!$A$21:$Y$370</definedName>
    <definedName name="_xlnm.Print_Area" localSheetId="2">Tabelas!$B$2:$X$346</definedName>
    <definedName name="DadosExternos_1" localSheetId="1" hidden="1">'Consulta1'!$A$1:$AL$328</definedName>
    <definedName name="Excel_BuiltIn_Print_Area_3">#REF!</definedName>
    <definedName name="_xlnm.Print_Titles" localSheetId="2">Tabelas!$2:$23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6" i="27" l="1"/>
  <c r="I405" i="27"/>
  <c r="I388" i="27"/>
  <c r="I383" i="27"/>
  <c r="I381" i="27"/>
  <c r="I376" i="27"/>
  <c r="I371" i="27"/>
  <c r="I369" i="27"/>
  <c r="I363" i="27"/>
  <c r="I359" i="27"/>
  <c r="I352" i="27"/>
  <c r="I345" i="27"/>
  <c r="I340" i="27"/>
  <c r="I339" i="27"/>
  <c r="I328" i="27"/>
  <c r="I327" i="27"/>
  <c r="I315" i="27"/>
  <c r="I311" i="27"/>
  <c r="I304" i="27"/>
  <c r="I303" i="27"/>
  <c r="I292" i="27"/>
  <c r="I288" i="27"/>
  <c r="I285" i="27"/>
  <c r="I268" i="27"/>
  <c r="I267" i="27"/>
  <c r="I263" i="27"/>
  <c r="I261" i="27"/>
  <c r="I257" i="27"/>
  <c r="I256" i="27"/>
  <c r="I249" i="27"/>
  <c r="I244" i="27"/>
  <c r="I233" i="27"/>
  <c r="I232" i="27"/>
  <c r="I225" i="27"/>
  <c r="I220" i="27"/>
  <c r="I215" i="27"/>
  <c r="I209" i="27"/>
  <c r="I203" i="27"/>
  <c r="I201" i="27"/>
  <c r="I197" i="27"/>
  <c r="I196" i="27"/>
  <c r="I184" i="27"/>
  <c r="I180" i="27"/>
  <c r="I177" i="27"/>
  <c r="I172" i="27"/>
  <c r="I171" i="27"/>
  <c r="I167" i="27"/>
  <c r="I161" i="27"/>
  <c r="I160" i="27"/>
  <c r="I159" i="27"/>
  <c r="I155" i="27"/>
  <c r="I149" i="27"/>
  <c r="I148" i="27"/>
  <c r="I143" i="27"/>
  <c r="I137" i="27"/>
  <c r="I136" i="27"/>
  <c r="I135" i="27"/>
  <c r="I132" i="27"/>
  <c r="I131" i="27"/>
  <c r="I129" i="27"/>
  <c r="I123" i="27"/>
  <c r="I121" i="27"/>
  <c r="I120" i="27"/>
  <c r="I119" i="27"/>
  <c r="I117" i="27"/>
  <c r="I116" i="27"/>
  <c r="I115" i="27"/>
  <c r="I113" i="27"/>
  <c r="I112" i="27"/>
  <c r="I111" i="27"/>
  <c r="I110" i="27"/>
  <c r="I109" i="27"/>
  <c r="I108" i="27"/>
  <c r="I106" i="27"/>
  <c r="I105" i="27"/>
  <c r="I104" i="27"/>
  <c r="I101" i="27"/>
  <c r="I100" i="27"/>
  <c r="I99" i="27"/>
  <c r="I98" i="27"/>
  <c r="I96" i="27"/>
  <c r="I95" i="27"/>
  <c r="I94" i="27"/>
  <c r="I92" i="27"/>
  <c r="I91" i="27"/>
  <c r="I89" i="27"/>
  <c r="I88" i="27"/>
  <c r="I87" i="27"/>
  <c r="I86" i="27"/>
  <c r="I83" i="27"/>
  <c r="I81" i="27"/>
  <c r="I387" i="27"/>
  <c r="I385" i="27"/>
  <c r="I293" i="27"/>
  <c r="I255" i="27"/>
  <c r="I218" i="27"/>
  <c r="I193" i="27"/>
  <c r="I182" i="27"/>
  <c r="I179" i="27"/>
  <c r="I144" i="27"/>
  <c r="I134" i="27"/>
  <c r="E376" i="27"/>
  <c r="H14" i="29"/>
  <c r="C15" i="29"/>
  <c r="C14" i="29"/>
  <c r="Q15" i="29"/>
  <c r="R15" i="29"/>
  <c r="S15" i="29"/>
  <c r="T15" i="29"/>
  <c r="X15" i="29"/>
  <c r="U15" i="29"/>
  <c r="S17" i="29"/>
  <c r="S22" i="29" s="1"/>
  <c r="R19" i="29" l="1"/>
  <c r="R17" i="29"/>
  <c r="R22" i="29" s="1"/>
  <c r="Q19" i="29"/>
  <c r="Q17" i="29"/>
  <c r="Q22" i="29" s="1"/>
  <c r="X19" i="29"/>
  <c r="X17" i="29"/>
  <c r="U19" i="29"/>
  <c r="U17" i="29"/>
  <c r="U22" i="29" s="1"/>
  <c r="T19" i="29"/>
  <c r="T17" i="29"/>
  <c r="T22" i="29" s="1"/>
  <c r="S19" i="29"/>
  <c r="N407" i="27" l="1"/>
  <c r="N406" i="27"/>
  <c r="N405" i="27"/>
  <c r="N404" i="27"/>
  <c r="N403" i="27"/>
  <c r="N402" i="27"/>
  <c r="N401" i="27"/>
  <c r="N400" i="27"/>
  <c r="N399" i="27"/>
  <c r="N398" i="27"/>
  <c r="N397" i="27"/>
  <c r="N396" i="27"/>
  <c r="N395" i="27"/>
  <c r="N394" i="27"/>
  <c r="N393" i="27"/>
  <c r="N392" i="27"/>
  <c r="N391" i="27"/>
  <c r="N390" i="27"/>
  <c r="N389" i="27"/>
  <c r="N388" i="27"/>
  <c r="N387" i="27"/>
  <c r="N386" i="27"/>
  <c r="N385" i="27"/>
  <c r="N384" i="27"/>
  <c r="N383" i="27"/>
  <c r="N382" i="27"/>
  <c r="N381" i="27"/>
  <c r="N380" i="27"/>
  <c r="N379" i="27"/>
  <c r="N378" i="27"/>
  <c r="N377" i="27"/>
  <c r="N376" i="27"/>
  <c r="N375" i="27"/>
  <c r="N374" i="27"/>
  <c r="N373" i="27"/>
  <c r="N372" i="27"/>
  <c r="N371" i="27"/>
  <c r="N370" i="27"/>
  <c r="N369" i="27"/>
  <c r="N368" i="27"/>
  <c r="N367" i="27"/>
  <c r="N366" i="27"/>
  <c r="N365" i="27"/>
  <c r="N364" i="27"/>
  <c r="N363" i="27"/>
  <c r="N362" i="27"/>
  <c r="N361" i="27"/>
  <c r="N360" i="27"/>
  <c r="N359" i="27"/>
  <c r="N358" i="27"/>
  <c r="N357" i="27"/>
  <c r="N356" i="27"/>
  <c r="N355" i="27"/>
  <c r="N354" i="27"/>
  <c r="N353" i="27"/>
  <c r="N352" i="27"/>
  <c r="N351" i="27"/>
  <c r="N350" i="27"/>
  <c r="N349" i="27"/>
  <c r="N348" i="27"/>
  <c r="N347" i="27"/>
  <c r="N346" i="27"/>
  <c r="N345" i="27"/>
  <c r="N344" i="27"/>
  <c r="N343" i="27"/>
  <c r="N342" i="27"/>
  <c r="N341" i="27"/>
  <c r="N340" i="27"/>
  <c r="N339" i="27"/>
  <c r="N338" i="27"/>
  <c r="N337" i="27"/>
  <c r="N336" i="27"/>
  <c r="N335" i="27"/>
  <c r="N334" i="27"/>
  <c r="N333" i="27"/>
  <c r="N332" i="27"/>
  <c r="N331" i="27"/>
  <c r="N330" i="27"/>
  <c r="N329" i="27"/>
  <c r="N328" i="27"/>
  <c r="N327" i="27"/>
  <c r="N326" i="27"/>
  <c r="N325" i="27"/>
  <c r="N324" i="27"/>
  <c r="N323" i="27"/>
  <c r="N322" i="27"/>
  <c r="N321" i="27"/>
  <c r="N320" i="27"/>
  <c r="N319" i="27"/>
  <c r="N318" i="27"/>
  <c r="N317" i="27"/>
  <c r="N316" i="27"/>
  <c r="N315" i="27"/>
  <c r="N314" i="27"/>
  <c r="N313" i="27"/>
  <c r="N312" i="27"/>
  <c r="N311" i="27"/>
  <c r="N310" i="27"/>
  <c r="N309" i="27"/>
  <c r="N308" i="27"/>
  <c r="N307" i="27"/>
  <c r="N306" i="27"/>
  <c r="N305" i="27"/>
  <c r="N304" i="27"/>
  <c r="N303" i="27"/>
  <c r="N302" i="27"/>
  <c r="N301" i="27"/>
  <c r="N300" i="27"/>
  <c r="N299" i="27"/>
  <c r="N298" i="27"/>
  <c r="N297" i="27"/>
  <c r="N296" i="27"/>
  <c r="N295" i="27"/>
  <c r="N294" i="27"/>
  <c r="N293" i="27"/>
  <c r="N292" i="27"/>
  <c r="N291" i="27"/>
  <c r="N290" i="27"/>
  <c r="N289" i="27"/>
  <c r="N288" i="27"/>
  <c r="N287" i="27"/>
  <c r="N286" i="27"/>
  <c r="N285" i="27"/>
  <c r="N284" i="27"/>
  <c r="N283" i="27"/>
  <c r="N282" i="27"/>
  <c r="N281" i="27"/>
  <c r="N280" i="27"/>
  <c r="N279" i="27"/>
  <c r="N278" i="27"/>
  <c r="N277" i="27"/>
  <c r="N276" i="27"/>
  <c r="N275" i="27"/>
  <c r="N274" i="27"/>
  <c r="N273" i="27"/>
  <c r="N272" i="27"/>
  <c r="N271" i="27"/>
  <c r="N270" i="27"/>
  <c r="N269" i="27"/>
  <c r="N268" i="27"/>
  <c r="N267" i="27"/>
  <c r="N266" i="27"/>
  <c r="N265" i="27"/>
  <c r="N264" i="27"/>
  <c r="N263" i="27"/>
  <c r="N262" i="27"/>
  <c r="N261" i="27"/>
  <c r="N260" i="27"/>
  <c r="N259" i="27"/>
  <c r="N258" i="27"/>
  <c r="N257" i="27"/>
  <c r="N256" i="27"/>
  <c r="N255" i="27"/>
  <c r="N254" i="27"/>
  <c r="N253" i="27"/>
  <c r="N252" i="27"/>
  <c r="N251" i="27"/>
  <c r="N250" i="27"/>
  <c r="N249" i="27"/>
  <c r="N248" i="27"/>
  <c r="N247" i="27"/>
  <c r="N246" i="27"/>
  <c r="N245" i="27"/>
  <c r="N244" i="27"/>
  <c r="N243" i="27"/>
  <c r="N242" i="27"/>
  <c r="N241" i="27"/>
  <c r="N240" i="27"/>
  <c r="N239" i="27"/>
  <c r="N238" i="27"/>
  <c r="N237" i="27"/>
  <c r="N236" i="27"/>
  <c r="N235" i="27"/>
  <c r="N234" i="27"/>
  <c r="N233" i="27"/>
  <c r="N232" i="27"/>
  <c r="N231" i="27"/>
  <c r="N230" i="27"/>
  <c r="N229" i="27"/>
  <c r="N228" i="27"/>
  <c r="N227" i="27"/>
  <c r="N226" i="27"/>
  <c r="N225" i="27"/>
  <c r="N224" i="27"/>
  <c r="N223" i="27"/>
  <c r="N222" i="27"/>
  <c r="N221" i="27"/>
  <c r="N220" i="27"/>
  <c r="N219" i="27"/>
  <c r="N218" i="27"/>
  <c r="N217" i="27"/>
  <c r="N216" i="27"/>
  <c r="N215" i="27"/>
  <c r="N214" i="27"/>
  <c r="N213" i="27"/>
  <c r="N212" i="27"/>
  <c r="N211" i="27"/>
  <c r="N210" i="27"/>
  <c r="N209" i="27"/>
  <c r="N208" i="27"/>
  <c r="N207" i="27"/>
  <c r="N206" i="27"/>
  <c r="N205" i="27"/>
  <c r="N204" i="27"/>
  <c r="N203" i="27"/>
  <c r="N202" i="27"/>
  <c r="N201" i="27"/>
  <c r="N200" i="27"/>
  <c r="N199" i="27"/>
  <c r="N198" i="27"/>
  <c r="N197" i="27"/>
  <c r="N196" i="27"/>
  <c r="N195" i="27"/>
  <c r="N194" i="27"/>
  <c r="N193" i="27"/>
  <c r="N192" i="27"/>
  <c r="N191" i="27"/>
  <c r="N190" i="27"/>
  <c r="N189" i="27"/>
  <c r="N188" i="27"/>
  <c r="N187" i="27"/>
  <c r="N186" i="27"/>
  <c r="N185" i="27"/>
  <c r="N184" i="27"/>
  <c r="N183" i="27"/>
  <c r="N182" i="27"/>
  <c r="N181" i="27"/>
  <c r="N180" i="27"/>
  <c r="N179" i="27"/>
  <c r="N178" i="27"/>
  <c r="N177" i="27"/>
  <c r="N176" i="27"/>
  <c r="N175" i="27"/>
  <c r="N174" i="27"/>
  <c r="N173" i="27"/>
  <c r="N172" i="27"/>
  <c r="N171" i="27"/>
  <c r="N170" i="27"/>
  <c r="N169" i="27"/>
  <c r="N168" i="27"/>
  <c r="N167" i="27"/>
  <c r="N166" i="27"/>
  <c r="N165" i="27"/>
  <c r="N164" i="27"/>
  <c r="N163" i="27"/>
  <c r="N162" i="27"/>
  <c r="N161" i="27"/>
  <c r="N160" i="27"/>
  <c r="N159" i="27"/>
  <c r="N158" i="27"/>
  <c r="N157" i="27"/>
  <c r="N156" i="27"/>
  <c r="N155" i="27"/>
  <c r="N154" i="27"/>
  <c r="N153" i="27"/>
  <c r="N152" i="27"/>
  <c r="N151" i="27"/>
  <c r="N150" i="27"/>
  <c r="N149" i="27"/>
  <c r="N148" i="27"/>
  <c r="N147" i="27"/>
  <c r="N146" i="27"/>
  <c r="N145" i="27"/>
  <c r="N144" i="27"/>
  <c r="N143" i="27"/>
  <c r="N142" i="27"/>
  <c r="N141" i="27"/>
  <c r="N140" i="27"/>
  <c r="N139" i="27"/>
  <c r="N138" i="27"/>
  <c r="N137" i="27"/>
  <c r="N136" i="27"/>
  <c r="N135" i="27"/>
  <c r="N134" i="27"/>
  <c r="N133" i="27"/>
  <c r="N132" i="27"/>
  <c r="N131" i="27"/>
  <c r="N130" i="27"/>
  <c r="N129" i="27"/>
  <c r="N128" i="27"/>
  <c r="N127" i="27"/>
  <c r="N126" i="27"/>
  <c r="N125" i="27"/>
  <c r="N124" i="27"/>
  <c r="N123" i="27"/>
  <c r="N122" i="27"/>
  <c r="N121" i="27"/>
  <c r="N120" i="27"/>
  <c r="N119" i="27"/>
  <c r="N118" i="27"/>
  <c r="N117" i="27"/>
  <c r="N116" i="27"/>
  <c r="N115" i="27"/>
  <c r="N114" i="27"/>
  <c r="N113" i="27"/>
  <c r="N112" i="27"/>
  <c r="N111" i="27"/>
  <c r="N110" i="27"/>
  <c r="N109" i="27"/>
  <c r="N108" i="27"/>
  <c r="N107" i="27"/>
  <c r="N106" i="27"/>
  <c r="N105" i="27"/>
  <c r="N104" i="27"/>
  <c r="N103" i="27"/>
  <c r="N102" i="27"/>
  <c r="N101" i="27"/>
  <c r="N100" i="27"/>
  <c r="N99" i="27"/>
  <c r="N98" i="27"/>
  <c r="N97" i="27"/>
  <c r="N96" i="27"/>
  <c r="N95" i="27"/>
  <c r="N94" i="27"/>
  <c r="N93" i="27"/>
  <c r="N92" i="27"/>
  <c r="N91" i="27"/>
  <c r="N90" i="27"/>
  <c r="N89" i="27"/>
  <c r="N88" i="27"/>
  <c r="N87" i="27"/>
  <c r="N86" i="27"/>
  <c r="N85" i="27"/>
  <c r="N84" i="27"/>
  <c r="N83" i="27"/>
  <c r="N82" i="27"/>
  <c r="H9" i="27" l="1"/>
  <c r="AP442" i="27"/>
  <c r="AN442" i="27"/>
  <c r="AP453" i="27"/>
  <c r="AQ445" i="27"/>
  <c r="AQ446" i="27" s="1"/>
  <c r="AQ447" i="27" s="1"/>
  <c r="AQ448" i="27" s="1"/>
  <c r="AQ449" i="27" s="1"/>
  <c r="AQ450" i="27" s="1"/>
  <c r="AQ452" i="27" s="1"/>
  <c r="AN453" i="27"/>
  <c r="AO445" i="27"/>
  <c r="AO446" i="27" s="1"/>
  <c r="AO447" i="27" s="1"/>
  <c r="AO448" i="27" s="1"/>
  <c r="AO449" i="27" s="1"/>
  <c r="AO450" i="27" s="1"/>
  <c r="AO452" i="27" s="1"/>
  <c r="A434" i="27"/>
  <c r="D434" i="27" s="1"/>
  <c r="A433" i="27"/>
  <c r="C59" i="27"/>
  <c r="B433" i="27" s="1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60" i="27"/>
  <c r="N81" i="27"/>
  <c r="E404" i="27"/>
  <c r="Y347" i="29" s="1"/>
  <c r="L404" i="27"/>
  <c r="C404" i="27" s="1"/>
  <c r="E405" i="27"/>
  <c r="Y348" i="29" s="1"/>
  <c r="L405" i="27"/>
  <c r="E406" i="27"/>
  <c r="Y349" i="29" s="1"/>
  <c r="L406" i="27"/>
  <c r="Y350" i="29"/>
  <c r="L407" i="27"/>
  <c r="C407" i="27" s="1"/>
  <c r="D59" i="27" l="1"/>
  <c r="E59" i="27" s="1"/>
  <c r="D60" i="27"/>
  <c r="E60" i="27" s="1"/>
  <c r="B434" i="27"/>
  <c r="C434" i="27"/>
  <c r="E434" i="27" s="1"/>
  <c r="C405" i="27"/>
  <c r="C406" i="27"/>
  <c r="F434" i="27" l="1"/>
  <c r="A350" i="29"/>
  <c r="A349" i="29"/>
  <c r="A348" i="29"/>
  <c r="A347" i="29"/>
  <c r="A346" i="29"/>
  <c r="A345" i="29"/>
  <c r="A344" i="29"/>
  <c r="A343" i="29"/>
  <c r="A342" i="29"/>
  <c r="A341" i="29"/>
  <c r="A340" i="29"/>
  <c r="A339" i="29"/>
  <c r="A338" i="29"/>
  <c r="A337" i="29"/>
  <c r="A336" i="29"/>
  <c r="A335" i="29"/>
  <c r="A334" i="29"/>
  <c r="A333" i="29"/>
  <c r="A332" i="29"/>
  <c r="A331" i="29"/>
  <c r="A330" i="29"/>
  <c r="A329" i="29"/>
  <c r="A328" i="29"/>
  <c r="A327" i="29"/>
  <c r="A326" i="29"/>
  <c r="A325" i="29"/>
  <c r="A324" i="29"/>
  <c r="A323" i="29"/>
  <c r="A322" i="29"/>
  <c r="A321" i="29"/>
  <c r="A320" i="29"/>
  <c r="A319" i="29"/>
  <c r="A318" i="29"/>
  <c r="A317" i="29"/>
  <c r="A316" i="29"/>
  <c r="A315" i="29"/>
  <c r="A314" i="29"/>
  <c r="A313" i="29"/>
  <c r="A312" i="29"/>
  <c r="A311" i="29"/>
  <c r="A310" i="29"/>
  <c r="A309" i="29"/>
  <c r="A308" i="29"/>
  <c r="A307" i="29"/>
  <c r="A306" i="29"/>
  <c r="A305" i="29"/>
  <c r="A304" i="29"/>
  <c r="A303" i="29"/>
  <c r="A302" i="29"/>
  <c r="A301" i="29"/>
  <c r="A300" i="29"/>
  <c r="A299" i="29"/>
  <c r="A298" i="29"/>
  <c r="A297" i="29"/>
  <c r="A296" i="29"/>
  <c r="A295" i="29"/>
  <c r="A294" i="29"/>
  <c r="A293" i="29"/>
  <c r="A292" i="29"/>
  <c r="A291" i="29"/>
  <c r="A290" i="29"/>
  <c r="A289" i="29"/>
  <c r="A288" i="29"/>
  <c r="A287" i="29"/>
  <c r="A286" i="29"/>
  <c r="A285" i="29"/>
  <c r="A284" i="29"/>
  <c r="A283" i="29"/>
  <c r="A282" i="29"/>
  <c r="A281" i="29"/>
  <c r="A280" i="29"/>
  <c r="A279" i="29"/>
  <c r="A278" i="29"/>
  <c r="A277" i="29"/>
  <c r="A276" i="29"/>
  <c r="A275" i="29"/>
  <c r="A274" i="29"/>
  <c r="A273" i="29"/>
  <c r="A272" i="29"/>
  <c r="A271" i="29"/>
  <c r="A270" i="29"/>
  <c r="A269" i="29"/>
  <c r="A268" i="29"/>
  <c r="A267" i="29"/>
  <c r="A266" i="29"/>
  <c r="A265" i="29"/>
  <c r="A264" i="29"/>
  <c r="A263" i="29"/>
  <c r="A262" i="29"/>
  <c r="A261" i="29"/>
  <c r="A260" i="29"/>
  <c r="A259" i="29"/>
  <c r="A258" i="29"/>
  <c r="A257" i="29"/>
  <c r="A256" i="29"/>
  <c r="A255" i="29"/>
  <c r="A254" i="29"/>
  <c r="A253" i="29"/>
  <c r="A252" i="29"/>
  <c r="A251" i="29"/>
  <c r="A250" i="29"/>
  <c r="A249" i="29"/>
  <c r="A248" i="29"/>
  <c r="A247" i="29"/>
  <c r="A246" i="29"/>
  <c r="A245" i="29"/>
  <c r="A244" i="29"/>
  <c r="A243" i="29"/>
  <c r="A242" i="29"/>
  <c r="A241" i="29"/>
  <c r="A240" i="29"/>
  <c r="A239" i="29"/>
  <c r="A238" i="29"/>
  <c r="A237" i="29"/>
  <c r="A236" i="29"/>
  <c r="A235" i="29"/>
  <c r="A234" i="29"/>
  <c r="A233" i="29"/>
  <c r="A232" i="29"/>
  <c r="A231" i="29"/>
  <c r="A230" i="29"/>
  <c r="A229" i="29"/>
  <c r="A228" i="29"/>
  <c r="A227" i="29"/>
  <c r="A226" i="29"/>
  <c r="A225" i="29"/>
  <c r="A224" i="29"/>
  <c r="A223" i="29"/>
  <c r="A222" i="29"/>
  <c r="A221" i="29"/>
  <c r="A220" i="29"/>
  <c r="A219" i="29"/>
  <c r="A218" i="29"/>
  <c r="A217" i="29"/>
  <c r="A216" i="29"/>
  <c r="A215" i="29"/>
  <c r="A214" i="29"/>
  <c r="A213" i="29"/>
  <c r="A212" i="29"/>
  <c r="A211" i="29"/>
  <c r="A210" i="29"/>
  <c r="A209" i="29"/>
  <c r="A208" i="29"/>
  <c r="A207" i="29"/>
  <c r="A206" i="29"/>
  <c r="A205" i="29"/>
  <c r="A204" i="29"/>
  <c r="A203" i="29"/>
  <c r="A202" i="29"/>
  <c r="A201" i="29"/>
  <c r="A200" i="29"/>
  <c r="A199" i="29"/>
  <c r="A198" i="29"/>
  <c r="A197" i="29"/>
  <c r="A196" i="29"/>
  <c r="A195" i="29"/>
  <c r="A194" i="29"/>
  <c r="A193" i="29"/>
  <c r="A192" i="29"/>
  <c r="A191" i="29"/>
  <c r="A190" i="29"/>
  <c r="A189" i="29"/>
  <c r="A188" i="29"/>
  <c r="A187" i="29"/>
  <c r="A186" i="29"/>
  <c r="A185" i="29"/>
  <c r="A184" i="29"/>
  <c r="A183" i="29"/>
  <c r="A182" i="29"/>
  <c r="A181" i="29"/>
  <c r="A180" i="29"/>
  <c r="A179" i="29"/>
  <c r="A178" i="29"/>
  <c r="A177" i="29"/>
  <c r="A176" i="29"/>
  <c r="A175" i="29"/>
  <c r="A174" i="29"/>
  <c r="A173" i="29"/>
  <c r="A172" i="29"/>
  <c r="A171" i="29"/>
  <c r="A170" i="29"/>
  <c r="A169" i="29"/>
  <c r="A168" i="29"/>
  <c r="A167" i="29"/>
  <c r="A166" i="29"/>
  <c r="A165" i="29"/>
  <c r="A164" i="29"/>
  <c r="A163" i="29"/>
  <c r="A162" i="29"/>
  <c r="A161" i="29"/>
  <c r="A160" i="29"/>
  <c r="A159" i="29"/>
  <c r="A158" i="29"/>
  <c r="A157" i="29"/>
  <c r="A156" i="29"/>
  <c r="A155" i="29"/>
  <c r="A154" i="29"/>
  <c r="A153" i="29"/>
  <c r="A152" i="29"/>
  <c r="A151" i="29"/>
  <c r="A150" i="29"/>
  <c r="A149" i="29"/>
  <c r="A148" i="29"/>
  <c r="A147" i="29"/>
  <c r="A146" i="29"/>
  <c r="A145" i="29"/>
  <c r="A144" i="29"/>
  <c r="A143" i="29"/>
  <c r="A142" i="29"/>
  <c r="A141" i="29"/>
  <c r="A140" i="29"/>
  <c r="A139" i="29"/>
  <c r="A138" i="29"/>
  <c r="A137" i="29"/>
  <c r="A136" i="29"/>
  <c r="A135" i="29"/>
  <c r="A134" i="29"/>
  <c r="A133" i="29"/>
  <c r="A132" i="29"/>
  <c r="A131" i="29"/>
  <c r="A130" i="29"/>
  <c r="A129" i="29"/>
  <c r="A128" i="29"/>
  <c r="A127" i="29"/>
  <c r="A126" i="29"/>
  <c r="A125" i="29"/>
  <c r="A124" i="29"/>
  <c r="A123" i="29"/>
  <c r="A122" i="29"/>
  <c r="A121" i="29"/>
  <c r="A120" i="29"/>
  <c r="A119" i="29"/>
  <c r="A118" i="29"/>
  <c r="A117" i="29"/>
  <c r="A116" i="29"/>
  <c r="A115" i="29"/>
  <c r="A114" i="29"/>
  <c r="A113" i="29"/>
  <c r="A112" i="29"/>
  <c r="A111" i="29"/>
  <c r="A110" i="29"/>
  <c r="A109" i="29"/>
  <c r="A108" i="29"/>
  <c r="A107" i="29"/>
  <c r="A106" i="29"/>
  <c r="A105" i="29"/>
  <c r="A104" i="29"/>
  <c r="A103" i="29"/>
  <c r="A102" i="29"/>
  <c r="A101" i="29"/>
  <c r="A100" i="29"/>
  <c r="A99" i="29"/>
  <c r="A98" i="29"/>
  <c r="A97" i="29"/>
  <c r="A96" i="29"/>
  <c r="A95" i="29"/>
  <c r="A94" i="29"/>
  <c r="A93" i="29"/>
  <c r="A92" i="29"/>
  <c r="A91" i="29"/>
  <c r="A90" i="29"/>
  <c r="A89" i="29"/>
  <c r="A88" i="29"/>
  <c r="A87" i="29"/>
  <c r="A86" i="29"/>
  <c r="A85" i="29"/>
  <c r="A84" i="29"/>
  <c r="A83" i="29"/>
  <c r="A82" i="29"/>
  <c r="A81" i="29"/>
  <c r="A80" i="29"/>
  <c r="A79" i="29"/>
  <c r="A78" i="29"/>
  <c r="A77" i="29"/>
  <c r="A76" i="29"/>
  <c r="A75" i="29"/>
  <c r="A74" i="29"/>
  <c r="A73" i="29"/>
  <c r="A72" i="29"/>
  <c r="A71" i="29"/>
  <c r="A70" i="29"/>
  <c r="A69" i="29"/>
  <c r="A68" i="29"/>
  <c r="A67" i="29"/>
  <c r="A66" i="29"/>
  <c r="A65" i="29"/>
  <c r="A64" i="29"/>
  <c r="A63" i="29"/>
  <c r="A62" i="29"/>
  <c r="A61" i="29"/>
  <c r="A60" i="29"/>
  <c r="A59" i="29"/>
  <c r="A58" i="29"/>
  <c r="A57" i="29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E14" i="29"/>
  <c r="E15" i="29"/>
  <c r="Q18" i="29"/>
  <c r="R18" i="29"/>
  <c r="D24" i="29"/>
  <c r="C24" i="29" s="1"/>
  <c r="G81" i="27" s="1"/>
  <c r="D25" i="29"/>
  <c r="D26" i="29"/>
  <c r="C26" i="29" s="1"/>
  <c r="D27" i="29"/>
  <c r="C27" i="29" s="1"/>
  <c r="D28" i="29"/>
  <c r="C28" i="29" s="1"/>
  <c r="D29" i="29"/>
  <c r="C29" i="29" s="1"/>
  <c r="D30" i="29"/>
  <c r="C30" i="29" s="1"/>
  <c r="D31" i="29"/>
  <c r="C31" i="29" s="1"/>
  <c r="D32" i="29"/>
  <c r="C32" i="29" s="1"/>
  <c r="D33" i="29"/>
  <c r="C33" i="29" s="1"/>
  <c r="D34" i="29"/>
  <c r="C34" i="29" s="1"/>
  <c r="D35" i="29"/>
  <c r="C35" i="29" s="1"/>
  <c r="D36" i="29"/>
  <c r="C36" i="29" s="1"/>
  <c r="D37" i="29"/>
  <c r="C37" i="29" s="1"/>
  <c r="D38" i="29"/>
  <c r="C38" i="29" s="1"/>
  <c r="D39" i="29"/>
  <c r="C39" i="29" s="1"/>
  <c r="D40" i="29"/>
  <c r="C40" i="29" s="1"/>
  <c r="D41" i="29"/>
  <c r="C41" i="29" s="1"/>
  <c r="D42" i="29"/>
  <c r="C42" i="29" s="1"/>
  <c r="D43" i="29"/>
  <c r="C43" i="29" s="1"/>
  <c r="D44" i="29"/>
  <c r="C44" i="29" s="1"/>
  <c r="D45" i="29"/>
  <c r="C45" i="29" s="1"/>
  <c r="D46" i="29"/>
  <c r="C46" i="29" s="1"/>
  <c r="D47" i="29"/>
  <c r="C47" i="29" s="1"/>
  <c r="D48" i="29"/>
  <c r="C48" i="29" s="1"/>
  <c r="D49" i="29"/>
  <c r="C49" i="29" s="1"/>
  <c r="D50" i="29"/>
  <c r="C50" i="29" s="1"/>
  <c r="D51" i="29"/>
  <c r="C51" i="29" s="1"/>
  <c r="D52" i="29"/>
  <c r="C52" i="29" s="1"/>
  <c r="D53" i="29"/>
  <c r="C53" i="29" s="1"/>
  <c r="D54" i="29"/>
  <c r="D55" i="29"/>
  <c r="C55" i="29" s="1"/>
  <c r="D56" i="29"/>
  <c r="C56" i="29" s="1"/>
  <c r="D57" i="29"/>
  <c r="C57" i="29" s="1"/>
  <c r="D58" i="29"/>
  <c r="C58" i="29" s="1"/>
  <c r="D59" i="29"/>
  <c r="C59" i="29" s="1"/>
  <c r="D60" i="29"/>
  <c r="C60" i="29" s="1"/>
  <c r="D61" i="29"/>
  <c r="C61" i="29" s="1"/>
  <c r="D62" i="29"/>
  <c r="C62" i="29" s="1"/>
  <c r="D63" i="29"/>
  <c r="D64" i="29"/>
  <c r="C64" i="29" s="1"/>
  <c r="D65" i="29"/>
  <c r="C65" i="29" s="1"/>
  <c r="D66" i="29"/>
  <c r="C66" i="29" s="1"/>
  <c r="D67" i="29"/>
  <c r="C67" i="29" s="1"/>
  <c r="D68" i="29"/>
  <c r="C68" i="29" s="1"/>
  <c r="D69" i="29"/>
  <c r="C69" i="29" s="1"/>
  <c r="D70" i="29"/>
  <c r="C70" i="29" s="1"/>
  <c r="D71" i="29"/>
  <c r="D72" i="29"/>
  <c r="C72" i="29" s="1"/>
  <c r="D73" i="29"/>
  <c r="C73" i="29" s="1"/>
  <c r="D74" i="29"/>
  <c r="C74" i="29" s="1"/>
  <c r="D75" i="29"/>
  <c r="D76" i="29"/>
  <c r="C76" i="29" s="1"/>
  <c r="D77" i="29"/>
  <c r="C77" i="29" s="1"/>
  <c r="D78" i="29"/>
  <c r="C78" i="29" s="1"/>
  <c r="D79" i="29"/>
  <c r="C79" i="29" s="1"/>
  <c r="D80" i="29"/>
  <c r="C80" i="29" s="1"/>
  <c r="D81" i="29"/>
  <c r="C81" i="29" s="1"/>
  <c r="D82" i="29"/>
  <c r="C82" i="29" s="1"/>
  <c r="D83" i="29"/>
  <c r="C83" i="29" s="1"/>
  <c r="D84" i="29"/>
  <c r="C84" i="29" s="1"/>
  <c r="D85" i="29"/>
  <c r="C85" i="29" s="1"/>
  <c r="D86" i="29"/>
  <c r="C86" i="29" s="1"/>
  <c r="D87" i="29"/>
  <c r="C87" i="29" s="1"/>
  <c r="D88" i="29"/>
  <c r="C88" i="29" s="1"/>
  <c r="D89" i="29"/>
  <c r="C89" i="29" s="1"/>
  <c r="D90" i="29"/>
  <c r="C90" i="29" s="1"/>
  <c r="D91" i="29"/>
  <c r="D92" i="29"/>
  <c r="C92" i="29" s="1"/>
  <c r="D93" i="29"/>
  <c r="C93" i="29" s="1"/>
  <c r="D94" i="29"/>
  <c r="C94" i="29" s="1"/>
  <c r="D95" i="29"/>
  <c r="C95" i="29" s="1"/>
  <c r="D96" i="29"/>
  <c r="C96" i="29" s="1"/>
  <c r="D97" i="29"/>
  <c r="C97" i="29" s="1"/>
  <c r="D98" i="29"/>
  <c r="C98" i="29" s="1"/>
  <c r="D99" i="29"/>
  <c r="C99" i="29" s="1"/>
  <c r="D100" i="29"/>
  <c r="C100" i="29" s="1"/>
  <c r="D101" i="29"/>
  <c r="C101" i="29" s="1"/>
  <c r="D102" i="29"/>
  <c r="C102" i="29" s="1"/>
  <c r="D103" i="29"/>
  <c r="C103" i="29" s="1"/>
  <c r="D104" i="29"/>
  <c r="C104" i="29" s="1"/>
  <c r="D105" i="29"/>
  <c r="C105" i="29" s="1"/>
  <c r="D106" i="29"/>
  <c r="D107" i="29"/>
  <c r="C107" i="29" s="1"/>
  <c r="D108" i="29"/>
  <c r="C108" i="29" s="1"/>
  <c r="D109" i="29"/>
  <c r="C109" i="29" s="1"/>
  <c r="D110" i="29"/>
  <c r="C110" i="29" s="1"/>
  <c r="D111" i="29"/>
  <c r="C111" i="29" s="1"/>
  <c r="D112" i="29"/>
  <c r="C112" i="29" s="1"/>
  <c r="D113" i="29"/>
  <c r="C113" i="29" s="1"/>
  <c r="D114" i="29"/>
  <c r="C114" i="29" s="1"/>
  <c r="D115" i="29"/>
  <c r="C115" i="29" s="1"/>
  <c r="D116" i="29"/>
  <c r="C116" i="29" s="1"/>
  <c r="D117" i="29"/>
  <c r="C117" i="29" s="1"/>
  <c r="D118" i="29"/>
  <c r="C118" i="29" s="1"/>
  <c r="D119" i="29"/>
  <c r="C119" i="29" s="1"/>
  <c r="D120" i="29"/>
  <c r="C120" i="29" s="1"/>
  <c r="D121" i="29"/>
  <c r="C121" i="29" s="1"/>
  <c r="D122" i="29"/>
  <c r="C122" i="29" s="1"/>
  <c r="D123" i="29"/>
  <c r="C123" i="29" s="1"/>
  <c r="D124" i="29"/>
  <c r="C124" i="29" s="1"/>
  <c r="D125" i="29"/>
  <c r="C125" i="29" s="1"/>
  <c r="D126" i="29"/>
  <c r="C126" i="29" s="1"/>
  <c r="D127" i="29"/>
  <c r="C127" i="29" s="1"/>
  <c r="D128" i="29"/>
  <c r="C128" i="29" s="1"/>
  <c r="D129" i="29"/>
  <c r="C129" i="29" s="1"/>
  <c r="D130" i="29"/>
  <c r="C130" i="29" s="1"/>
  <c r="D131" i="29"/>
  <c r="C131" i="29" s="1"/>
  <c r="D132" i="29"/>
  <c r="C132" i="29" s="1"/>
  <c r="D133" i="29"/>
  <c r="D134" i="29"/>
  <c r="C134" i="29" s="1"/>
  <c r="D135" i="29"/>
  <c r="C135" i="29" s="1"/>
  <c r="D136" i="29"/>
  <c r="C136" i="29" s="1"/>
  <c r="D137" i="29"/>
  <c r="C137" i="29" s="1"/>
  <c r="D138" i="29"/>
  <c r="C138" i="29" s="1"/>
  <c r="D139" i="29"/>
  <c r="C139" i="29" s="1"/>
  <c r="D140" i="29"/>
  <c r="C140" i="29" s="1"/>
  <c r="D141" i="29"/>
  <c r="C141" i="29" s="1"/>
  <c r="D142" i="29"/>
  <c r="C142" i="29" s="1"/>
  <c r="D143" i="29"/>
  <c r="C143" i="29" s="1"/>
  <c r="D144" i="29"/>
  <c r="C144" i="29" s="1"/>
  <c r="D145" i="29"/>
  <c r="C145" i="29" s="1"/>
  <c r="D146" i="29"/>
  <c r="C146" i="29" s="1"/>
  <c r="D147" i="29"/>
  <c r="C147" i="29" s="1"/>
  <c r="D148" i="29"/>
  <c r="C148" i="29" s="1"/>
  <c r="D149" i="29"/>
  <c r="C149" i="29" s="1"/>
  <c r="D150" i="29"/>
  <c r="C150" i="29" s="1"/>
  <c r="D151" i="29"/>
  <c r="C151" i="29" s="1"/>
  <c r="D152" i="29"/>
  <c r="C152" i="29" s="1"/>
  <c r="D153" i="29"/>
  <c r="C153" i="29" s="1"/>
  <c r="D154" i="29"/>
  <c r="C154" i="29" s="1"/>
  <c r="D155" i="29"/>
  <c r="C155" i="29" s="1"/>
  <c r="D156" i="29"/>
  <c r="C156" i="29" s="1"/>
  <c r="D157" i="29"/>
  <c r="C157" i="29" s="1"/>
  <c r="D158" i="29"/>
  <c r="C158" i="29" s="1"/>
  <c r="D159" i="29"/>
  <c r="C159" i="29" s="1"/>
  <c r="D160" i="29"/>
  <c r="C160" i="29" s="1"/>
  <c r="D161" i="29"/>
  <c r="C161" i="29" s="1"/>
  <c r="D162" i="29"/>
  <c r="C162" i="29" s="1"/>
  <c r="D163" i="29"/>
  <c r="C163" i="29" s="1"/>
  <c r="D164" i="29"/>
  <c r="C164" i="29" s="1"/>
  <c r="D165" i="29"/>
  <c r="C165" i="29" s="1"/>
  <c r="D166" i="29"/>
  <c r="C166" i="29" s="1"/>
  <c r="D167" i="29"/>
  <c r="C167" i="29" s="1"/>
  <c r="D168" i="29"/>
  <c r="C168" i="29" s="1"/>
  <c r="D169" i="29"/>
  <c r="C169" i="29" s="1"/>
  <c r="D170" i="29"/>
  <c r="C170" i="29" s="1"/>
  <c r="D171" i="29"/>
  <c r="C171" i="29" s="1"/>
  <c r="D172" i="29"/>
  <c r="C172" i="29" s="1"/>
  <c r="D173" i="29"/>
  <c r="C173" i="29" s="1"/>
  <c r="D174" i="29"/>
  <c r="C174" i="29" s="1"/>
  <c r="D175" i="29"/>
  <c r="C175" i="29" s="1"/>
  <c r="D176" i="29"/>
  <c r="C176" i="29" s="1"/>
  <c r="D177" i="29"/>
  <c r="C177" i="29" s="1"/>
  <c r="D178" i="29"/>
  <c r="C178" i="29" s="1"/>
  <c r="D179" i="29"/>
  <c r="C179" i="29" s="1"/>
  <c r="D180" i="29"/>
  <c r="C180" i="29" s="1"/>
  <c r="D181" i="29"/>
  <c r="C181" i="29" s="1"/>
  <c r="D182" i="29"/>
  <c r="C182" i="29" s="1"/>
  <c r="D183" i="29"/>
  <c r="C183" i="29" s="1"/>
  <c r="D184" i="29"/>
  <c r="C184" i="29" s="1"/>
  <c r="D185" i="29"/>
  <c r="C185" i="29" s="1"/>
  <c r="D186" i="29"/>
  <c r="C186" i="29" s="1"/>
  <c r="D187" i="29"/>
  <c r="C187" i="29" s="1"/>
  <c r="D188" i="29"/>
  <c r="C188" i="29" s="1"/>
  <c r="D189" i="29"/>
  <c r="C189" i="29" s="1"/>
  <c r="D190" i="29"/>
  <c r="C190" i="29" s="1"/>
  <c r="D191" i="29"/>
  <c r="C191" i="29" s="1"/>
  <c r="D192" i="29"/>
  <c r="C192" i="29" s="1"/>
  <c r="D193" i="29"/>
  <c r="C193" i="29" s="1"/>
  <c r="D194" i="29"/>
  <c r="C194" i="29" s="1"/>
  <c r="D195" i="29"/>
  <c r="C195" i="29" s="1"/>
  <c r="D196" i="29"/>
  <c r="C196" i="29" s="1"/>
  <c r="D197" i="29"/>
  <c r="C197" i="29" s="1"/>
  <c r="D198" i="29"/>
  <c r="C198" i="29" s="1"/>
  <c r="D199" i="29"/>
  <c r="C199" i="29" s="1"/>
  <c r="D200" i="29"/>
  <c r="C200" i="29" s="1"/>
  <c r="D201" i="29"/>
  <c r="C201" i="29" s="1"/>
  <c r="D202" i="29"/>
  <c r="C202" i="29" s="1"/>
  <c r="D203" i="29"/>
  <c r="C203" i="29" s="1"/>
  <c r="D204" i="29"/>
  <c r="C204" i="29" s="1"/>
  <c r="D205" i="29"/>
  <c r="C205" i="29" s="1"/>
  <c r="D206" i="29"/>
  <c r="C206" i="29" s="1"/>
  <c r="D207" i="29"/>
  <c r="C207" i="29" s="1"/>
  <c r="D208" i="29"/>
  <c r="C208" i="29" s="1"/>
  <c r="D209" i="29"/>
  <c r="C209" i="29" s="1"/>
  <c r="D210" i="29"/>
  <c r="C210" i="29" s="1"/>
  <c r="D211" i="29"/>
  <c r="C211" i="29" s="1"/>
  <c r="D212" i="29"/>
  <c r="C212" i="29" s="1"/>
  <c r="D213" i="29"/>
  <c r="D214" i="29"/>
  <c r="C214" i="29" s="1"/>
  <c r="D215" i="29"/>
  <c r="C215" i="29" s="1"/>
  <c r="D216" i="29"/>
  <c r="C216" i="29" s="1"/>
  <c r="D217" i="29"/>
  <c r="C217" i="29" s="1"/>
  <c r="D218" i="29"/>
  <c r="C218" i="29" s="1"/>
  <c r="D219" i="29"/>
  <c r="C219" i="29" s="1"/>
  <c r="D220" i="29"/>
  <c r="C220" i="29" s="1"/>
  <c r="D221" i="29"/>
  <c r="D222" i="29"/>
  <c r="C222" i="29" s="1"/>
  <c r="D223" i="29"/>
  <c r="C223" i="29" s="1"/>
  <c r="D224" i="29"/>
  <c r="C224" i="29" s="1"/>
  <c r="D225" i="29"/>
  <c r="C225" i="29" s="1"/>
  <c r="D226" i="29"/>
  <c r="C226" i="29" s="1"/>
  <c r="D227" i="29"/>
  <c r="C227" i="29" s="1"/>
  <c r="D228" i="29"/>
  <c r="C228" i="29" s="1"/>
  <c r="D229" i="29"/>
  <c r="C229" i="29" s="1"/>
  <c r="D230" i="29"/>
  <c r="C230" i="29" s="1"/>
  <c r="D231" i="29"/>
  <c r="C231" i="29" s="1"/>
  <c r="D232" i="29"/>
  <c r="C232" i="29" s="1"/>
  <c r="D233" i="29"/>
  <c r="C233" i="29" s="1"/>
  <c r="D234" i="29"/>
  <c r="C234" i="29" s="1"/>
  <c r="D235" i="29"/>
  <c r="C235" i="29" s="1"/>
  <c r="D236" i="29"/>
  <c r="C236" i="29" s="1"/>
  <c r="D237" i="29"/>
  <c r="C237" i="29" s="1"/>
  <c r="D238" i="29"/>
  <c r="C238" i="29" s="1"/>
  <c r="D239" i="29"/>
  <c r="C239" i="29" s="1"/>
  <c r="D240" i="29"/>
  <c r="C240" i="29" s="1"/>
  <c r="D241" i="29"/>
  <c r="C241" i="29" s="1"/>
  <c r="D242" i="29"/>
  <c r="C242" i="29" s="1"/>
  <c r="D243" i="29"/>
  <c r="C243" i="29" s="1"/>
  <c r="D244" i="29"/>
  <c r="C244" i="29" s="1"/>
  <c r="D245" i="29"/>
  <c r="C245" i="29" s="1"/>
  <c r="D246" i="29"/>
  <c r="C246" i="29" s="1"/>
  <c r="D247" i="29"/>
  <c r="C247" i="29" s="1"/>
  <c r="D248" i="29"/>
  <c r="C248" i="29" s="1"/>
  <c r="D249" i="29"/>
  <c r="C249" i="29" s="1"/>
  <c r="D250" i="29"/>
  <c r="C250" i="29" s="1"/>
  <c r="D251" i="29"/>
  <c r="C251" i="29" s="1"/>
  <c r="D252" i="29"/>
  <c r="C252" i="29" s="1"/>
  <c r="D253" i="29"/>
  <c r="C253" i="29" s="1"/>
  <c r="D254" i="29"/>
  <c r="C254" i="29" s="1"/>
  <c r="D255" i="29"/>
  <c r="C255" i="29" s="1"/>
  <c r="D256" i="29"/>
  <c r="C256" i="29" s="1"/>
  <c r="D257" i="29"/>
  <c r="C257" i="29" s="1"/>
  <c r="D258" i="29"/>
  <c r="C258" i="29" s="1"/>
  <c r="D259" i="29"/>
  <c r="C259" i="29" s="1"/>
  <c r="D260" i="29"/>
  <c r="C260" i="29" s="1"/>
  <c r="D261" i="29"/>
  <c r="C261" i="29" s="1"/>
  <c r="D262" i="29"/>
  <c r="C262" i="29" s="1"/>
  <c r="D263" i="29"/>
  <c r="C263" i="29" s="1"/>
  <c r="D264" i="29"/>
  <c r="C264" i="29" s="1"/>
  <c r="D265" i="29"/>
  <c r="C265" i="29" s="1"/>
  <c r="D266" i="29"/>
  <c r="C266" i="29" s="1"/>
  <c r="D267" i="29"/>
  <c r="C267" i="29" s="1"/>
  <c r="D268" i="29"/>
  <c r="C268" i="29" s="1"/>
  <c r="D269" i="29"/>
  <c r="C269" i="29" s="1"/>
  <c r="D270" i="29"/>
  <c r="C270" i="29" s="1"/>
  <c r="D271" i="29"/>
  <c r="C271" i="29" s="1"/>
  <c r="D272" i="29"/>
  <c r="C272" i="29" s="1"/>
  <c r="D273" i="29"/>
  <c r="C273" i="29" s="1"/>
  <c r="D274" i="29"/>
  <c r="C274" i="29" s="1"/>
  <c r="D275" i="29"/>
  <c r="C275" i="29" s="1"/>
  <c r="D276" i="29"/>
  <c r="C276" i="29" s="1"/>
  <c r="D277" i="29"/>
  <c r="C277" i="29" s="1"/>
  <c r="D278" i="29"/>
  <c r="C278" i="29" s="1"/>
  <c r="D279" i="29"/>
  <c r="C279" i="29" s="1"/>
  <c r="D280" i="29"/>
  <c r="C280" i="29" s="1"/>
  <c r="D281" i="29"/>
  <c r="C281" i="29" s="1"/>
  <c r="D282" i="29"/>
  <c r="C282" i="29" s="1"/>
  <c r="D283" i="29"/>
  <c r="C283" i="29" s="1"/>
  <c r="D284" i="29"/>
  <c r="C284" i="29" s="1"/>
  <c r="D285" i="29"/>
  <c r="C285" i="29" s="1"/>
  <c r="D286" i="29"/>
  <c r="C286" i="29" s="1"/>
  <c r="D287" i="29"/>
  <c r="C287" i="29" s="1"/>
  <c r="D288" i="29"/>
  <c r="C288" i="29" s="1"/>
  <c r="D289" i="29"/>
  <c r="C289" i="29" s="1"/>
  <c r="D290" i="29"/>
  <c r="C290" i="29" s="1"/>
  <c r="D291" i="29"/>
  <c r="C291" i="29" s="1"/>
  <c r="D292" i="29"/>
  <c r="C292" i="29" s="1"/>
  <c r="D293" i="29"/>
  <c r="C293" i="29" s="1"/>
  <c r="D294" i="29"/>
  <c r="C294" i="29" s="1"/>
  <c r="D295" i="29"/>
  <c r="C295" i="29" s="1"/>
  <c r="D296" i="29"/>
  <c r="C296" i="29" s="1"/>
  <c r="D297" i="29"/>
  <c r="C297" i="29" s="1"/>
  <c r="D298" i="29"/>
  <c r="C298" i="29" s="1"/>
  <c r="D299" i="29"/>
  <c r="C299" i="29" s="1"/>
  <c r="D300" i="29"/>
  <c r="C300" i="29" s="1"/>
  <c r="D301" i="29"/>
  <c r="C301" i="29" s="1"/>
  <c r="D302" i="29"/>
  <c r="C302" i="29" s="1"/>
  <c r="D303" i="29"/>
  <c r="C303" i="29" s="1"/>
  <c r="D304" i="29"/>
  <c r="C304" i="29" s="1"/>
  <c r="D305" i="29"/>
  <c r="C305" i="29" s="1"/>
  <c r="D306" i="29"/>
  <c r="D307" i="29"/>
  <c r="C307" i="29" s="1"/>
  <c r="D308" i="29"/>
  <c r="C308" i="29" s="1"/>
  <c r="D309" i="29"/>
  <c r="C309" i="29" s="1"/>
  <c r="D310" i="29"/>
  <c r="C310" i="29" s="1"/>
  <c r="D311" i="29"/>
  <c r="C311" i="29" s="1"/>
  <c r="D312" i="29"/>
  <c r="C312" i="29" s="1"/>
  <c r="D313" i="29"/>
  <c r="C313" i="29" s="1"/>
  <c r="D314" i="29"/>
  <c r="C314" i="29" s="1"/>
  <c r="D315" i="29"/>
  <c r="C315" i="29" s="1"/>
  <c r="D316" i="29"/>
  <c r="C316" i="29" s="1"/>
  <c r="D317" i="29"/>
  <c r="C317" i="29" s="1"/>
  <c r="D318" i="29"/>
  <c r="C318" i="29" s="1"/>
  <c r="D319" i="29"/>
  <c r="C319" i="29" s="1"/>
  <c r="D320" i="29"/>
  <c r="C320" i="29" s="1"/>
  <c r="D321" i="29"/>
  <c r="C321" i="29" s="1"/>
  <c r="D322" i="29"/>
  <c r="C322" i="29" s="1"/>
  <c r="D323" i="29"/>
  <c r="C323" i="29" s="1"/>
  <c r="D324" i="29"/>
  <c r="C324" i="29" s="1"/>
  <c r="D325" i="29"/>
  <c r="C325" i="29" s="1"/>
  <c r="D326" i="29"/>
  <c r="C326" i="29" s="1"/>
  <c r="D327" i="29"/>
  <c r="C327" i="29" s="1"/>
  <c r="D328" i="29"/>
  <c r="C328" i="29" s="1"/>
  <c r="D329" i="29"/>
  <c r="C329" i="29" s="1"/>
  <c r="D330" i="29"/>
  <c r="C330" i="29" s="1"/>
  <c r="D331" i="29"/>
  <c r="C331" i="29" s="1"/>
  <c r="D332" i="29"/>
  <c r="C332" i="29" s="1"/>
  <c r="D333" i="29"/>
  <c r="C333" i="29" s="1"/>
  <c r="D334" i="29"/>
  <c r="C334" i="29" s="1"/>
  <c r="D335" i="29"/>
  <c r="C335" i="29" s="1"/>
  <c r="D336" i="29"/>
  <c r="C336" i="29" s="1"/>
  <c r="D337" i="29"/>
  <c r="C337" i="29" s="1"/>
  <c r="D338" i="29"/>
  <c r="C338" i="29" s="1"/>
  <c r="D339" i="29"/>
  <c r="C339" i="29" s="1"/>
  <c r="D340" i="29"/>
  <c r="C340" i="29" s="1"/>
  <c r="D341" i="29"/>
  <c r="C341" i="29" s="1"/>
  <c r="D342" i="29"/>
  <c r="C342" i="29" s="1"/>
  <c r="D343" i="29"/>
  <c r="C343" i="29" s="1"/>
  <c r="D344" i="29"/>
  <c r="C344" i="29" s="1"/>
  <c r="D345" i="29"/>
  <c r="C345" i="29" s="1"/>
  <c r="D346" i="29"/>
  <c r="C346" i="29" s="1"/>
  <c r="D347" i="29"/>
  <c r="C347" i="29" s="1"/>
  <c r="D348" i="29"/>
  <c r="C348" i="29" s="1"/>
  <c r="D349" i="29"/>
  <c r="C349" i="29" s="1"/>
  <c r="D350" i="29"/>
  <c r="C350" i="29" s="1"/>
  <c r="G372" i="27" l="1"/>
  <c r="G180" i="27"/>
  <c r="G398" i="27"/>
  <c r="G386" i="27"/>
  <c r="G374" i="27"/>
  <c r="G362" i="27"/>
  <c r="G350" i="27"/>
  <c r="G338" i="27"/>
  <c r="G326" i="27"/>
  <c r="G314" i="27"/>
  <c r="G302" i="27"/>
  <c r="G290" i="27"/>
  <c r="G266" i="27"/>
  <c r="G254" i="27"/>
  <c r="G242" i="27"/>
  <c r="G230" i="27"/>
  <c r="G397" i="27"/>
  <c r="G385" i="27"/>
  <c r="G373" i="27"/>
  <c r="G361" i="27"/>
  <c r="G349" i="27"/>
  <c r="G337" i="27"/>
  <c r="G325" i="27"/>
  <c r="G313" i="27"/>
  <c r="G301" i="27"/>
  <c r="G289" i="27"/>
  <c r="G277" i="27"/>
  <c r="G265" i="27"/>
  <c r="G253" i="27"/>
  <c r="G241" i="27"/>
  <c r="G229" i="27"/>
  <c r="G217" i="27"/>
  <c r="G205" i="27"/>
  <c r="G193" i="27"/>
  <c r="G181" i="27"/>
  <c r="G169" i="27"/>
  <c r="G157" i="27"/>
  <c r="G145" i="27"/>
  <c r="G133" i="27"/>
  <c r="G121" i="27"/>
  <c r="G109" i="27"/>
  <c r="G97" i="27"/>
  <c r="G85" i="27"/>
  <c r="G348" i="27"/>
  <c r="G264" i="27"/>
  <c r="G168" i="27"/>
  <c r="G371" i="27"/>
  <c r="G311" i="27"/>
  <c r="G251" i="27"/>
  <c r="G227" i="27"/>
  <c r="G203" i="27"/>
  <c r="G143" i="27"/>
  <c r="G107" i="27"/>
  <c r="G83" i="27"/>
  <c r="G406" i="27"/>
  <c r="F406" i="27" s="1"/>
  <c r="H406" i="27" s="1"/>
  <c r="N349" i="29" s="1"/>
  <c r="P349" i="29" s="1"/>
  <c r="T349" i="29" s="1"/>
  <c r="G394" i="27"/>
  <c r="G382" i="27"/>
  <c r="G370" i="27"/>
  <c r="G358" i="27"/>
  <c r="G346" i="27"/>
  <c r="G334" i="27"/>
  <c r="G322" i="27"/>
  <c r="G310" i="27"/>
  <c r="G298" i="27"/>
  <c r="G286" i="27"/>
  <c r="G274" i="27"/>
  <c r="G262" i="27"/>
  <c r="G250" i="27"/>
  <c r="G238" i="27"/>
  <c r="G226" i="27"/>
  <c r="G214" i="27"/>
  <c r="G202" i="27"/>
  <c r="G178" i="27"/>
  <c r="G166" i="27"/>
  <c r="G154" i="27"/>
  <c r="G142" i="27"/>
  <c r="G130" i="27"/>
  <c r="G118" i="27"/>
  <c r="G106" i="27"/>
  <c r="G94" i="27"/>
  <c r="G276" i="27"/>
  <c r="G407" i="27"/>
  <c r="F407" i="27" s="1"/>
  <c r="H407" i="27" s="1"/>
  <c r="N350" i="29" s="1"/>
  <c r="P350" i="29" s="1"/>
  <c r="R350" i="29" s="1"/>
  <c r="G321" i="27"/>
  <c r="G249" i="27"/>
  <c r="G213" i="27"/>
  <c r="G201" i="27"/>
  <c r="G189" i="27"/>
  <c r="G177" i="27"/>
  <c r="G165" i="27"/>
  <c r="G153" i="27"/>
  <c r="G141" i="27"/>
  <c r="G129" i="27"/>
  <c r="G117" i="27"/>
  <c r="G105" i="27"/>
  <c r="G93" i="27"/>
  <c r="G384" i="27"/>
  <c r="G312" i="27"/>
  <c r="G216" i="27"/>
  <c r="G357" i="27"/>
  <c r="G297" i="27"/>
  <c r="G356" i="27"/>
  <c r="G344" i="27"/>
  <c r="G332" i="27"/>
  <c r="G320" i="27"/>
  <c r="G308" i="27"/>
  <c r="G296" i="27"/>
  <c r="G284" i="27"/>
  <c r="G272" i="27"/>
  <c r="G260" i="27"/>
  <c r="G248" i="27"/>
  <c r="G236" i="27"/>
  <c r="G224" i="27"/>
  <c r="G212" i="27"/>
  <c r="G200" i="27"/>
  <c r="G188" i="27"/>
  <c r="G176" i="27"/>
  <c r="G164" i="27"/>
  <c r="G152" i="27"/>
  <c r="G140" i="27"/>
  <c r="G116" i="27"/>
  <c r="G104" i="27"/>
  <c r="G92" i="27"/>
  <c r="G336" i="27"/>
  <c r="G252" i="27"/>
  <c r="G144" i="27"/>
  <c r="G359" i="27"/>
  <c r="G287" i="27"/>
  <c r="G179" i="27"/>
  <c r="G333" i="27"/>
  <c r="G225" i="27"/>
  <c r="G379" i="27"/>
  <c r="G343" i="27"/>
  <c r="G319" i="27"/>
  <c r="G307" i="27"/>
  <c r="G295" i="27"/>
  <c r="G283" i="27"/>
  <c r="G271" i="27"/>
  <c r="G259" i="27"/>
  <c r="G247" i="27"/>
  <c r="G235" i="27"/>
  <c r="G223" i="27"/>
  <c r="G211" i="27"/>
  <c r="G199" i="27"/>
  <c r="G187" i="27"/>
  <c r="G175" i="27"/>
  <c r="G151" i="27"/>
  <c r="G139" i="27"/>
  <c r="G127" i="27"/>
  <c r="G115" i="27"/>
  <c r="G103" i="27"/>
  <c r="G91" i="27"/>
  <c r="G324" i="27"/>
  <c r="G228" i="27"/>
  <c r="G156" i="27"/>
  <c r="G383" i="27"/>
  <c r="G275" i="27"/>
  <c r="G155" i="27"/>
  <c r="G369" i="27"/>
  <c r="G237" i="27"/>
  <c r="G380" i="27"/>
  <c r="G367" i="27"/>
  <c r="G331" i="27"/>
  <c r="G402" i="27"/>
  <c r="G390" i="27"/>
  <c r="G378" i="27"/>
  <c r="G366" i="27"/>
  <c r="G354" i="27"/>
  <c r="G342" i="27"/>
  <c r="G330" i="27"/>
  <c r="G318" i="27"/>
  <c r="G306" i="27"/>
  <c r="G294" i="27"/>
  <c r="G282" i="27"/>
  <c r="G258" i="27"/>
  <c r="G246" i="27"/>
  <c r="G234" i="27"/>
  <c r="G222" i="27"/>
  <c r="G210" i="27"/>
  <c r="G198" i="27"/>
  <c r="G186" i="27"/>
  <c r="G174" i="27"/>
  <c r="G162" i="27"/>
  <c r="G150" i="27"/>
  <c r="G138" i="27"/>
  <c r="G126" i="27"/>
  <c r="G114" i="27"/>
  <c r="G102" i="27"/>
  <c r="G90" i="27"/>
  <c r="G360" i="27"/>
  <c r="G240" i="27"/>
  <c r="G96" i="27"/>
  <c r="G323" i="27"/>
  <c r="G191" i="27"/>
  <c r="G381" i="27"/>
  <c r="G261" i="27"/>
  <c r="G392" i="27"/>
  <c r="G403" i="27"/>
  <c r="G401" i="27"/>
  <c r="G377" i="27"/>
  <c r="G365" i="27"/>
  <c r="G353" i="27"/>
  <c r="G341" i="27"/>
  <c r="G329" i="27"/>
  <c r="G317" i="27"/>
  <c r="G305" i="27"/>
  <c r="G293" i="27"/>
  <c r="G281" i="27"/>
  <c r="G269" i="27"/>
  <c r="G257" i="27"/>
  <c r="G245" i="27"/>
  <c r="G233" i="27"/>
  <c r="G221" i="27"/>
  <c r="G209" i="27"/>
  <c r="G197" i="27"/>
  <c r="G185" i="27"/>
  <c r="G173" i="27"/>
  <c r="G161" i="27"/>
  <c r="G149" i="27"/>
  <c r="G137" i="27"/>
  <c r="G125" i="27"/>
  <c r="G113" i="27"/>
  <c r="G101" i="27"/>
  <c r="G89" i="27"/>
  <c r="G396" i="27"/>
  <c r="G300" i="27"/>
  <c r="G204" i="27"/>
  <c r="G84" i="27"/>
  <c r="G395" i="27"/>
  <c r="G335" i="27"/>
  <c r="G299" i="27"/>
  <c r="G239" i="27"/>
  <c r="G215" i="27"/>
  <c r="G167" i="27"/>
  <c r="G119" i="27"/>
  <c r="G95" i="27"/>
  <c r="G393" i="27"/>
  <c r="G345" i="27"/>
  <c r="G285" i="27"/>
  <c r="G404" i="27"/>
  <c r="F404" i="27" s="1"/>
  <c r="H404" i="27" s="1"/>
  <c r="N347" i="29" s="1"/>
  <c r="P347" i="29" s="1"/>
  <c r="T347" i="29" s="1"/>
  <c r="G368" i="27"/>
  <c r="G391" i="27"/>
  <c r="G355" i="27"/>
  <c r="G389" i="27"/>
  <c r="G400" i="27"/>
  <c r="G388" i="27"/>
  <c r="G376" i="27"/>
  <c r="G364" i="27"/>
  <c r="G352" i="27"/>
  <c r="G340" i="27"/>
  <c r="G328" i="27"/>
  <c r="G316" i="27"/>
  <c r="G304" i="27"/>
  <c r="G292" i="27"/>
  <c r="G280" i="27"/>
  <c r="G268" i="27"/>
  <c r="G256" i="27"/>
  <c r="G244" i="27"/>
  <c r="G232" i="27"/>
  <c r="G220" i="27"/>
  <c r="G208" i="27"/>
  <c r="G196" i="27"/>
  <c r="G184" i="27"/>
  <c r="G172" i="27"/>
  <c r="G160" i="27"/>
  <c r="G136" i="27"/>
  <c r="G124" i="27"/>
  <c r="G112" i="27"/>
  <c r="G100" i="27"/>
  <c r="G88" i="27"/>
  <c r="G288" i="27"/>
  <c r="G192" i="27"/>
  <c r="G108" i="27"/>
  <c r="G347" i="27"/>
  <c r="G263" i="27"/>
  <c r="G131" i="27"/>
  <c r="G405" i="27"/>
  <c r="F405" i="27" s="1"/>
  <c r="H405" i="27" s="1"/>
  <c r="N348" i="29" s="1"/>
  <c r="P348" i="29" s="1"/>
  <c r="G309" i="27"/>
  <c r="G273" i="27"/>
  <c r="G399" i="27"/>
  <c r="G387" i="27"/>
  <c r="G375" i="27"/>
  <c r="G351" i="27"/>
  <c r="G339" i="27"/>
  <c r="G327" i="27"/>
  <c r="G315" i="27"/>
  <c r="G303" i="27"/>
  <c r="G291" i="27"/>
  <c r="G279" i="27"/>
  <c r="G267" i="27"/>
  <c r="G255" i="27"/>
  <c r="G243" i="27"/>
  <c r="G231" i="27"/>
  <c r="G219" i="27"/>
  <c r="G207" i="27"/>
  <c r="G195" i="27"/>
  <c r="G183" i="27"/>
  <c r="G171" i="27"/>
  <c r="G159" i="27"/>
  <c r="G147" i="27"/>
  <c r="G135" i="27"/>
  <c r="G123" i="27"/>
  <c r="G99" i="27"/>
  <c r="G87" i="27"/>
  <c r="G218" i="27"/>
  <c r="G206" i="27"/>
  <c r="G194" i="27"/>
  <c r="G182" i="27"/>
  <c r="G170" i="27"/>
  <c r="G158" i="27"/>
  <c r="G146" i="27"/>
  <c r="G134" i="27"/>
  <c r="G122" i="27"/>
  <c r="G110" i="27"/>
  <c r="G98" i="27"/>
  <c r="G86" i="27"/>
  <c r="S18" i="29"/>
  <c r="C306" i="29"/>
  <c r="C221" i="29"/>
  <c r="C213" i="29"/>
  <c r="C75" i="29"/>
  <c r="C71" i="29"/>
  <c r="C106" i="29"/>
  <c r="C63" i="29"/>
  <c r="C25" i="29"/>
  <c r="C133" i="29"/>
  <c r="C91" i="29"/>
  <c r="C54" i="29"/>
  <c r="Q16" i="29"/>
  <c r="R16" i="29"/>
  <c r="S16" i="29"/>
  <c r="S23" i="29" s="1"/>
  <c r="T16" i="29"/>
  <c r="T23" i="29" s="1"/>
  <c r="U16" i="29"/>
  <c r="U23" i="29" s="1"/>
  <c r="U18" i="29"/>
  <c r="T18" i="29"/>
  <c r="R349" i="29" l="1"/>
  <c r="S349" i="29"/>
  <c r="Q349" i="29"/>
  <c r="U349" i="29"/>
  <c r="Q350" i="29"/>
  <c r="S350" i="29"/>
  <c r="Q347" i="29"/>
  <c r="S347" i="29"/>
  <c r="U350" i="29"/>
  <c r="U347" i="29"/>
  <c r="R347" i="29"/>
  <c r="T350" i="29"/>
  <c r="G111" i="27"/>
  <c r="G148" i="27"/>
  <c r="U348" i="29"/>
  <c r="T348" i="29"/>
  <c r="S348" i="29"/>
  <c r="G270" i="27"/>
  <c r="G163" i="27"/>
  <c r="R348" i="29"/>
  <c r="G120" i="27"/>
  <c r="G132" i="27"/>
  <c r="G278" i="27"/>
  <c r="G82" i="27"/>
  <c r="Q348" i="29"/>
  <c r="G190" i="27"/>
  <c r="G363" i="27"/>
  <c r="G128" i="27"/>
  <c r="V19" i="29"/>
  <c r="V349" i="29" l="1"/>
  <c r="V347" i="29"/>
  <c r="V350" i="29"/>
  <c r="V348" i="29"/>
  <c r="X348" i="29"/>
  <c r="X349" i="29"/>
  <c r="X350" i="29"/>
  <c r="X347" i="29"/>
  <c r="AL442" i="27" l="1"/>
  <c r="AL453" i="27"/>
  <c r="AM445" i="27"/>
  <c r="AM446" i="27" s="1"/>
  <c r="AM447" i="27" s="1"/>
  <c r="AM448" i="27" s="1"/>
  <c r="AM449" i="27" s="1"/>
  <c r="AM450" i="27" s="1"/>
  <c r="AM452" i="27" s="1"/>
  <c r="AJ442" i="27"/>
  <c r="AJ453" i="27"/>
  <c r="AK445" i="27"/>
  <c r="AK446" i="27" s="1"/>
  <c r="AK447" i="27" s="1"/>
  <c r="AK448" i="27" s="1"/>
  <c r="AK449" i="27" s="1"/>
  <c r="AK450" i="27" s="1"/>
  <c r="AK452" i="27" s="1"/>
  <c r="AH442" i="27"/>
  <c r="AH453" i="27"/>
  <c r="AI445" i="27"/>
  <c r="AI446" i="27" s="1"/>
  <c r="AI447" i="27" s="1"/>
  <c r="AI448" i="27" s="1"/>
  <c r="AI449" i="27" s="1"/>
  <c r="AI450" i="27" s="1"/>
  <c r="AI452" i="27" s="1"/>
  <c r="AF442" i="27"/>
  <c r="AF453" i="27"/>
  <c r="AG445" i="27"/>
  <c r="AG446" i="27" s="1"/>
  <c r="AG447" i="27" s="1"/>
  <c r="AG448" i="27" s="1"/>
  <c r="AG449" i="27" s="1"/>
  <c r="AG450" i="27" s="1"/>
  <c r="AG452" i="27" s="1"/>
  <c r="AD442" i="27"/>
  <c r="AB442" i="27"/>
  <c r="A432" i="27"/>
  <c r="A431" i="27"/>
  <c r="A430" i="27"/>
  <c r="A429" i="27"/>
  <c r="A428" i="27"/>
  <c r="A427" i="27"/>
  <c r="AD453" i="27"/>
  <c r="AE445" i="27"/>
  <c r="AE446" i="27" s="1"/>
  <c r="AE447" i="27" s="1"/>
  <c r="AE448" i="27" s="1"/>
  <c r="AE449" i="27" s="1"/>
  <c r="AE450" i="27" s="1"/>
  <c r="AE452" i="27" s="1"/>
  <c r="L403" i="27"/>
  <c r="C403" i="27" s="1"/>
  <c r="F403" i="27" s="1"/>
  <c r="H403" i="27" s="1"/>
  <c r="N346" i="29" s="1"/>
  <c r="P346" i="29" s="1"/>
  <c r="L402" i="27"/>
  <c r="C402" i="27" s="1"/>
  <c r="F402" i="27" s="1"/>
  <c r="H402" i="27" s="1"/>
  <c r="N345" i="29" s="1"/>
  <c r="P345" i="29" s="1"/>
  <c r="L401" i="27"/>
  <c r="C401" i="27" s="1"/>
  <c r="F401" i="27" s="1"/>
  <c r="H401" i="27" s="1"/>
  <c r="N344" i="29" s="1"/>
  <c r="P344" i="29" s="1"/>
  <c r="L400" i="27"/>
  <c r="C400" i="27" s="1"/>
  <c r="F400" i="27" s="1"/>
  <c r="H400" i="27" s="1"/>
  <c r="N343" i="29" s="1"/>
  <c r="P343" i="29" s="1"/>
  <c r="L399" i="27"/>
  <c r="C399" i="27" s="1"/>
  <c r="F399" i="27" s="1"/>
  <c r="H399" i="27" s="1"/>
  <c r="N342" i="29" s="1"/>
  <c r="P342" i="29" s="1"/>
  <c r="L398" i="27"/>
  <c r="C398" i="27" s="1"/>
  <c r="F398" i="27" s="1"/>
  <c r="H398" i="27" s="1"/>
  <c r="N341" i="29" s="1"/>
  <c r="P341" i="29" s="1"/>
  <c r="L397" i="27"/>
  <c r="C397" i="27" s="1"/>
  <c r="F397" i="27" s="1"/>
  <c r="H397" i="27" s="1"/>
  <c r="N340" i="29" s="1"/>
  <c r="P340" i="29" s="1"/>
  <c r="L396" i="27"/>
  <c r="C396" i="27" s="1"/>
  <c r="F396" i="27" s="1"/>
  <c r="H396" i="27" s="1"/>
  <c r="N339" i="29" s="1"/>
  <c r="P339" i="29" s="1"/>
  <c r="L395" i="27"/>
  <c r="C395" i="27" s="1"/>
  <c r="F395" i="27" s="1"/>
  <c r="H395" i="27" s="1"/>
  <c r="N338" i="29" s="1"/>
  <c r="P338" i="29" s="1"/>
  <c r="L394" i="27"/>
  <c r="C394" i="27" s="1"/>
  <c r="F394" i="27" s="1"/>
  <c r="H394" i="27" s="1"/>
  <c r="N337" i="29" s="1"/>
  <c r="P337" i="29" s="1"/>
  <c r="L393" i="27"/>
  <c r="C393" i="27" s="1"/>
  <c r="F393" i="27" s="1"/>
  <c r="H393" i="27" s="1"/>
  <c r="N336" i="29" s="1"/>
  <c r="P336" i="29" s="1"/>
  <c r="L392" i="27"/>
  <c r="C392" i="27" s="1"/>
  <c r="F392" i="27" s="1"/>
  <c r="H392" i="27" s="1"/>
  <c r="N335" i="29" s="1"/>
  <c r="P335" i="29" s="1"/>
  <c r="L391" i="27"/>
  <c r="C391" i="27" s="1"/>
  <c r="F391" i="27" s="1"/>
  <c r="H391" i="27" s="1"/>
  <c r="N334" i="29" s="1"/>
  <c r="P334" i="29" s="1"/>
  <c r="L390" i="27"/>
  <c r="C390" i="27" s="1"/>
  <c r="F390" i="27" s="1"/>
  <c r="H390" i="27" s="1"/>
  <c r="N333" i="29" s="1"/>
  <c r="P333" i="29" s="1"/>
  <c r="L389" i="27"/>
  <c r="C389" i="27" s="1"/>
  <c r="F389" i="27" s="1"/>
  <c r="H389" i="27" s="1"/>
  <c r="N332" i="29" s="1"/>
  <c r="P332" i="29" s="1"/>
  <c r="L388" i="27"/>
  <c r="C388" i="27" s="1"/>
  <c r="F388" i="27" s="1"/>
  <c r="H388" i="27" s="1"/>
  <c r="N331" i="29" s="1"/>
  <c r="P331" i="29" s="1"/>
  <c r="L387" i="27"/>
  <c r="C387" i="27" s="1"/>
  <c r="F387" i="27" s="1"/>
  <c r="H387" i="27" s="1"/>
  <c r="N330" i="29" s="1"/>
  <c r="P330" i="29" s="1"/>
  <c r="L386" i="27"/>
  <c r="C386" i="27" s="1"/>
  <c r="F386" i="27" s="1"/>
  <c r="H386" i="27" s="1"/>
  <c r="N329" i="29" s="1"/>
  <c r="P329" i="29" s="1"/>
  <c r="L385" i="27"/>
  <c r="C385" i="27" s="1"/>
  <c r="F385" i="27" s="1"/>
  <c r="H385" i="27" s="1"/>
  <c r="N328" i="29" s="1"/>
  <c r="P328" i="29" s="1"/>
  <c r="L384" i="27"/>
  <c r="C384" i="27" s="1"/>
  <c r="F384" i="27" s="1"/>
  <c r="H384" i="27" s="1"/>
  <c r="N327" i="29" s="1"/>
  <c r="P327" i="29" s="1"/>
  <c r="L383" i="27"/>
  <c r="C383" i="27" s="1"/>
  <c r="F383" i="27" s="1"/>
  <c r="H383" i="27" s="1"/>
  <c r="N326" i="29" s="1"/>
  <c r="P326" i="29" s="1"/>
  <c r="L382" i="27"/>
  <c r="C382" i="27" s="1"/>
  <c r="F382" i="27" s="1"/>
  <c r="H382" i="27" s="1"/>
  <c r="N325" i="29" s="1"/>
  <c r="P325" i="29" s="1"/>
  <c r="L381" i="27"/>
  <c r="C381" i="27" s="1"/>
  <c r="F381" i="27" s="1"/>
  <c r="H381" i="27" s="1"/>
  <c r="N324" i="29" s="1"/>
  <c r="P324" i="29" s="1"/>
  <c r="L380" i="27"/>
  <c r="C380" i="27" s="1"/>
  <c r="F380" i="27" s="1"/>
  <c r="H380" i="27" s="1"/>
  <c r="N323" i="29" s="1"/>
  <c r="P323" i="29" s="1"/>
  <c r="L379" i="27"/>
  <c r="C379" i="27" s="1"/>
  <c r="F379" i="27" s="1"/>
  <c r="H379" i="27" s="1"/>
  <c r="N322" i="29" s="1"/>
  <c r="P322" i="29" s="1"/>
  <c r="L378" i="27"/>
  <c r="C378" i="27" s="1"/>
  <c r="F378" i="27" s="1"/>
  <c r="H378" i="27" s="1"/>
  <c r="N321" i="29" s="1"/>
  <c r="P321" i="29" s="1"/>
  <c r="L377" i="27"/>
  <c r="C377" i="27" s="1"/>
  <c r="F377" i="27" s="1"/>
  <c r="H377" i="27" s="1"/>
  <c r="N320" i="29" s="1"/>
  <c r="P320" i="29" s="1"/>
  <c r="L376" i="27"/>
  <c r="C376" i="27" s="1"/>
  <c r="F376" i="27" s="1"/>
  <c r="H376" i="27" s="1"/>
  <c r="N319" i="29" s="1"/>
  <c r="P319" i="29" s="1"/>
  <c r="L375" i="27"/>
  <c r="C375" i="27" s="1"/>
  <c r="F375" i="27" s="1"/>
  <c r="H375" i="27" s="1"/>
  <c r="N318" i="29" s="1"/>
  <c r="P318" i="29" s="1"/>
  <c r="L374" i="27"/>
  <c r="C374" i="27" s="1"/>
  <c r="F374" i="27" s="1"/>
  <c r="H374" i="27" s="1"/>
  <c r="N317" i="29" s="1"/>
  <c r="P317" i="29" s="1"/>
  <c r="L373" i="27"/>
  <c r="C373" i="27" s="1"/>
  <c r="F373" i="27" s="1"/>
  <c r="H373" i="27" s="1"/>
  <c r="N316" i="29" s="1"/>
  <c r="P316" i="29" s="1"/>
  <c r="L372" i="27"/>
  <c r="C372" i="27" s="1"/>
  <c r="F372" i="27" s="1"/>
  <c r="H372" i="27" s="1"/>
  <c r="N315" i="29" s="1"/>
  <c r="P315" i="29" s="1"/>
  <c r="L371" i="27"/>
  <c r="C371" i="27" s="1"/>
  <c r="F371" i="27" s="1"/>
  <c r="H371" i="27" s="1"/>
  <c r="N314" i="29" s="1"/>
  <c r="P314" i="29" s="1"/>
  <c r="L370" i="27"/>
  <c r="C370" i="27" s="1"/>
  <c r="F370" i="27" s="1"/>
  <c r="H370" i="27" s="1"/>
  <c r="N313" i="29" s="1"/>
  <c r="P313" i="29" s="1"/>
  <c r="L369" i="27"/>
  <c r="C369" i="27" s="1"/>
  <c r="F369" i="27" s="1"/>
  <c r="H369" i="27" s="1"/>
  <c r="N312" i="29" s="1"/>
  <c r="P312" i="29" s="1"/>
  <c r="L368" i="27"/>
  <c r="C368" i="27" s="1"/>
  <c r="F368" i="27" s="1"/>
  <c r="H368" i="27" s="1"/>
  <c r="N311" i="29" s="1"/>
  <c r="P311" i="29" s="1"/>
  <c r="L367" i="27"/>
  <c r="C367" i="27" s="1"/>
  <c r="F367" i="27" s="1"/>
  <c r="H367" i="27" s="1"/>
  <c r="N310" i="29" s="1"/>
  <c r="P310" i="29" s="1"/>
  <c r="L366" i="27"/>
  <c r="C366" i="27" s="1"/>
  <c r="F366" i="27" s="1"/>
  <c r="H366" i="27" s="1"/>
  <c r="N309" i="29" s="1"/>
  <c r="P309" i="29" s="1"/>
  <c r="L365" i="27"/>
  <c r="C365" i="27" s="1"/>
  <c r="F365" i="27" s="1"/>
  <c r="H365" i="27" s="1"/>
  <c r="N308" i="29" s="1"/>
  <c r="P308" i="29" s="1"/>
  <c r="L364" i="27"/>
  <c r="C364" i="27" s="1"/>
  <c r="F364" i="27" s="1"/>
  <c r="H364" i="27" s="1"/>
  <c r="N307" i="29" s="1"/>
  <c r="P307" i="29" s="1"/>
  <c r="L363" i="27"/>
  <c r="C363" i="27" s="1"/>
  <c r="F363" i="27" s="1"/>
  <c r="H363" i="27" s="1"/>
  <c r="N306" i="29" s="1"/>
  <c r="P306" i="29" s="1"/>
  <c r="L362" i="27"/>
  <c r="C362" i="27" s="1"/>
  <c r="F362" i="27" s="1"/>
  <c r="H362" i="27" s="1"/>
  <c r="N305" i="29" s="1"/>
  <c r="P305" i="29" s="1"/>
  <c r="L361" i="27"/>
  <c r="C361" i="27" s="1"/>
  <c r="F361" i="27" s="1"/>
  <c r="H361" i="27" s="1"/>
  <c r="N304" i="29" s="1"/>
  <c r="P304" i="29" s="1"/>
  <c r="L360" i="27"/>
  <c r="C360" i="27" s="1"/>
  <c r="F360" i="27" s="1"/>
  <c r="H360" i="27" s="1"/>
  <c r="N303" i="29" s="1"/>
  <c r="P303" i="29" s="1"/>
  <c r="L359" i="27"/>
  <c r="C359" i="27" s="1"/>
  <c r="F359" i="27" s="1"/>
  <c r="H359" i="27" s="1"/>
  <c r="N302" i="29" s="1"/>
  <c r="P302" i="29" s="1"/>
  <c r="L358" i="27"/>
  <c r="C358" i="27" s="1"/>
  <c r="F358" i="27" s="1"/>
  <c r="H358" i="27" s="1"/>
  <c r="N301" i="29" s="1"/>
  <c r="P301" i="29" s="1"/>
  <c r="L357" i="27"/>
  <c r="C357" i="27" s="1"/>
  <c r="F357" i="27" s="1"/>
  <c r="H357" i="27" s="1"/>
  <c r="N300" i="29" s="1"/>
  <c r="P300" i="29" s="1"/>
  <c r="L356" i="27"/>
  <c r="C356" i="27" s="1"/>
  <c r="F356" i="27" s="1"/>
  <c r="H356" i="27" s="1"/>
  <c r="N299" i="29" s="1"/>
  <c r="P299" i="29" s="1"/>
  <c r="L355" i="27"/>
  <c r="C355" i="27" s="1"/>
  <c r="F355" i="27" s="1"/>
  <c r="H355" i="27" s="1"/>
  <c r="N298" i="29" s="1"/>
  <c r="P298" i="29" s="1"/>
  <c r="L354" i="27"/>
  <c r="C354" i="27" s="1"/>
  <c r="F354" i="27" s="1"/>
  <c r="H354" i="27" s="1"/>
  <c r="N297" i="29" s="1"/>
  <c r="P297" i="29" s="1"/>
  <c r="L353" i="27"/>
  <c r="C353" i="27" s="1"/>
  <c r="F353" i="27" s="1"/>
  <c r="H353" i="27" s="1"/>
  <c r="N296" i="29" s="1"/>
  <c r="P296" i="29" s="1"/>
  <c r="L352" i="27"/>
  <c r="C352" i="27" s="1"/>
  <c r="F352" i="27" s="1"/>
  <c r="H352" i="27" s="1"/>
  <c r="N295" i="29" s="1"/>
  <c r="P295" i="29" s="1"/>
  <c r="L351" i="27"/>
  <c r="C351" i="27" s="1"/>
  <c r="F351" i="27" s="1"/>
  <c r="H351" i="27" s="1"/>
  <c r="N294" i="29" s="1"/>
  <c r="P294" i="29" s="1"/>
  <c r="L350" i="27"/>
  <c r="C350" i="27" s="1"/>
  <c r="F350" i="27" s="1"/>
  <c r="H350" i="27" s="1"/>
  <c r="N293" i="29" s="1"/>
  <c r="P293" i="29" s="1"/>
  <c r="L349" i="27"/>
  <c r="C349" i="27" s="1"/>
  <c r="F349" i="27" s="1"/>
  <c r="H349" i="27" s="1"/>
  <c r="N292" i="29" s="1"/>
  <c r="P292" i="29" s="1"/>
  <c r="L348" i="27"/>
  <c r="C348" i="27" s="1"/>
  <c r="F348" i="27" s="1"/>
  <c r="H348" i="27" s="1"/>
  <c r="N291" i="29" s="1"/>
  <c r="P291" i="29" s="1"/>
  <c r="L347" i="27"/>
  <c r="C347" i="27" s="1"/>
  <c r="F347" i="27" s="1"/>
  <c r="H347" i="27" s="1"/>
  <c r="N290" i="29" s="1"/>
  <c r="P290" i="29" s="1"/>
  <c r="L346" i="27"/>
  <c r="C346" i="27" s="1"/>
  <c r="F346" i="27" s="1"/>
  <c r="H346" i="27" s="1"/>
  <c r="N289" i="29" s="1"/>
  <c r="P289" i="29" s="1"/>
  <c r="L345" i="27"/>
  <c r="C345" i="27" s="1"/>
  <c r="F345" i="27" s="1"/>
  <c r="H345" i="27" s="1"/>
  <c r="N288" i="29" s="1"/>
  <c r="P288" i="29" s="1"/>
  <c r="L344" i="27"/>
  <c r="C344" i="27" s="1"/>
  <c r="F344" i="27" s="1"/>
  <c r="H344" i="27" s="1"/>
  <c r="N287" i="29" s="1"/>
  <c r="P287" i="29" s="1"/>
  <c r="L343" i="27"/>
  <c r="C343" i="27" s="1"/>
  <c r="F343" i="27" s="1"/>
  <c r="H343" i="27" s="1"/>
  <c r="N286" i="29" s="1"/>
  <c r="P286" i="29" s="1"/>
  <c r="L342" i="27"/>
  <c r="C342" i="27" s="1"/>
  <c r="F342" i="27" s="1"/>
  <c r="H342" i="27" s="1"/>
  <c r="N285" i="29" s="1"/>
  <c r="P285" i="29" s="1"/>
  <c r="L341" i="27"/>
  <c r="C341" i="27" s="1"/>
  <c r="F341" i="27" s="1"/>
  <c r="H341" i="27" s="1"/>
  <c r="N284" i="29" s="1"/>
  <c r="P284" i="29" s="1"/>
  <c r="L340" i="27"/>
  <c r="C340" i="27" s="1"/>
  <c r="F340" i="27" s="1"/>
  <c r="H340" i="27" s="1"/>
  <c r="N283" i="29" s="1"/>
  <c r="P283" i="29" s="1"/>
  <c r="L339" i="27"/>
  <c r="C339" i="27" s="1"/>
  <c r="F339" i="27" s="1"/>
  <c r="H339" i="27" s="1"/>
  <c r="N282" i="29" s="1"/>
  <c r="P282" i="29" s="1"/>
  <c r="L338" i="27"/>
  <c r="C338" i="27" s="1"/>
  <c r="F338" i="27" s="1"/>
  <c r="H338" i="27" s="1"/>
  <c r="N281" i="29" s="1"/>
  <c r="P281" i="29" s="1"/>
  <c r="L337" i="27"/>
  <c r="C337" i="27" s="1"/>
  <c r="F337" i="27" s="1"/>
  <c r="H337" i="27" s="1"/>
  <c r="N280" i="29" s="1"/>
  <c r="P280" i="29" s="1"/>
  <c r="L336" i="27"/>
  <c r="C336" i="27" s="1"/>
  <c r="F336" i="27" s="1"/>
  <c r="H336" i="27" s="1"/>
  <c r="N279" i="29" s="1"/>
  <c r="P279" i="29" s="1"/>
  <c r="L335" i="27"/>
  <c r="C335" i="27" s="1"/>
  <c r="F335" i="27" s="1"/>
  <c r="H335" i="27" s="1"/>
  <c r="N278" i="29" s="1"/>
  <c r="P278" i="29" s="1"/>
  <c r="L334" i="27"/>
  <c r="C334" i="27" s="1"/>
  <c r="F334" i="27" s="1"/>
  <c r="H334" i="27" s="1"/>
  <c r="N277" i="29" s="1"/>
  <c r="P277" i="29" s="1"/>
  <c r="L333" i="27"/>
  <c r="C333" i="27" s="1"/>
  <c r="F333" i="27" s="1"/>
  <c r="H333" i="27" s="1"/>
  <c r="N276" i="29" s="1"/>
  <c r="P276" i="29" s="1"/>
  <c r="L332" i="27"/>
  <c r="C332" i="27" s="1"/>
  <c r="F332" i="27" s="1"/>
  <c r="H332" i="27" s="1"/>
  <c r="N275" i="29" s="1"/>
  <c r="P275" i="29" s="1"/>
  <c r="L331" i="27"/>
  <c r="C331" i="27" s="1"/>
  <c r="F331" i="27" s="1"/>
  <c r="H331" i="27" s="1"/>
  <c r="N274" i="29" s="1"/>
  <c r="P274" i="29" s="1"/>
  <c r="L330" i="27"/>
  <c r="C330" i="27" s="1"/>
  <c r="F330" i="27" s="1"/>
  <c r="H330" i="27" s="1"/>
  <c r="N273" i="29" s="1"/>
  <c r="P273" i="29" s="1"/>
  <c r="L329" i="27"/>
  <c r="C329" i="27" s="1"/>
  <c r="F329" i="27" s="1"/>
  <c r="H329" i="27" s="1"/>
  <c r="N272" i="29" s="1"/>
  <c r="P272" i="29" s="1"/>
  <c r="L328" i="27"/>
  <c r="C328" i="27" s="1"/>
  <c r="F328" i="27" s="1"/>
  <c r="H328" i="27" s="1"/>
  <c r="N271" i="29" s="1"/>
  <c r="P271" i="29" s="1"/>
  <c r="L327" i="27"/>
  <c r="C327" i="27" s="1"/>
  <c r="F327" i="27" s="1"/>
  <c r="H327" i="27" s="1"/>
  <c r="N270" i="29" s="1"/>
  <c r="P270" i="29" s="1"/>
  <c r="L326" i="27"/>
  <c r="C326" i="27" s="1"/>
  <c r="F326" i="27" s="1"/>
  <c r="H326" i="27" s="1"/>
  <c r="N269" i="29" s="1"/>
  <c r="P269" i="29" s="1"/>
  <c r="L325" i="27"/>
  <c r="C325" i="27" s="1"/>
  <c r="F325" i="27" s="1"/>
  <c r="H325" i="27" s="1"/>
  <c r="N268" i="29" s="1"/>
  <c r="P268" i="29" s="1"/>
  <c r="L324" i="27"/>
  <c r="C324" i="27" s="1"/>
  <c r="F324" i="27" s="1"/>
  <c r="H324" i="27" s="1"/>
  <c r="N267" i="29" s="1"/>
  <c r="P267" i="29" s="1"/>
  <c r="L323" i="27"/>
  <c r="C323" i="27" s="1"/>
  <c r="F323" i="27" s="1"/>
  <c r="H323" i="27" s="1"/>
  <c r="N266" i="29" s="1"/>
  <c r="P266" i="29" s="1"/>
  <c r="L322" i="27"/>
  <c r="C322" i="27" s="1"/>
  <c r="F322" i="27" s="1"/>
  <c r="H322" i="27" s="1"/>
  <c r="N265" i="29" s="1"/>
  <c r="P265" i="29" s="1"/>
  <c r="L321" i="27"/>
  <c r="C321" i="27" s="1"/>
  <c r="F321" i="27" s="1"/>
  <c r="H321" i="27" s="1"/>
  <c r="N264" i="29" s="1"/>
  <c r="P264" i="29" s="1"/>
  <c r="L320" i="27"/>
  <c r="C320" i="27" s="1"/>
  <c r="F320" i="27" s="1"/>
  <c r="H320" i="27" s="1"/>
  <c r="N263" i="29" s="1"/>
  <c r="P263" i="29" s="1"/>
  <c r="L319" i="27"/>
  <c r="C319" i="27" s="1"/>
  <c r="F319" i="27" s="1"/>
  <c r="H319" i="27" s="1"/>
  <c r="N262" i="29" s="1"/>
  <c r="P262" i="29" s="1"/>
  <c r="L318" i="27"/>
  <c r="C318" i="27" s="1"/>
  <c r="F318" i="27" s="1"/>
  <c r="H318" i="27" s="1"/>
  <c r="N261" i="29" s="1"/>
  <c r="P261" i="29" s="1"/>
  <c r="L317" i="27"/>
  <c r="C317" i="27" s="1"/>
  <c r="F317" i="27" s="1"/>
  <c r="H317" i="27" s="1"/>
  <c r="N260" i="29" s="1"/>
  <c r="P260" i="29" s="1"/>
  <c r="L316" i="27"/>
  <c r="C316" i="27" s="1"/>
  <c r="F316" i="27" s="1"/>
  <c r="H316" i="27" s="1"/>
  <c r="N259" i="29" s="1"/>
  <c r="P259" i="29" s="1"/>
  <c r="L315" i="27"/>
  <c r="C315" i="27" s="1"/>
  <c r="F315" i="27" s="1"/>
  <c r="H315" i="27" s="1"/>
  <c r="N258" i="29" s="1"/>
  <c r="P258" i="29" s="1"/>
  <c r="L314" i="27"/>
  <c r="C314" i="27" s="1"/>
  <c r="F314" i="27" s="1"/>
  <c r="H314" i="27" s="1"/>
  <c r="N257" i="29" s="1"/>
  <c r="P257" i="29" s="1"/>
  <c r="L313" i="27"/>
  <c r="C313" i="27" s="1"/>
  <c r="F313" i="27" s="1"/>
  <c r="H313" i="27" s="1"/>
  <c r="N256" i="29" s="1"/>
  <c r="P256" i="29" s="1"/>
  <c r="L312" i="27"/>
  <c r="C312" i="27" s="1"/>
  <c r="F312" i="27" s="1"/>
  <c r="H312" i="27" s="1"/>
  <c r="N255" i="29" s="1"/>
  <c r="P255" i="29" s="1"/>
  <c r="L311" i="27"/>
  <c r="C311" i="27" s="1"/>
  <c r="F311" i="27" s="1"/>
  <c r="H311" i="27" s="1"/>
  <c r="N254" i="29" s="1"/>
  <c r="P254" i="29" s="1"/>
  <c r="L310" i="27"/>
  <c r="C310" i="27" s="1"/>
  <c r="F310" i="27" s="1"/>
  <c r="H310" i="27" s="1"/>
  <c r="N253" i="29" s="1"/>
  <c r="P253" i="29" s="1"/>
  <c r="L309" i="27"/>
  <c r="C309" i="27" s="1"/>
  <c r="F309" i="27" s="1"/>
  <c r="H309" i="27" s="1"/>
  <c r="N252" i="29" s="1"/>
  <c r="P252" i="29" s="1"/>
  <c r="L308" i="27"/>
  <c r="C308" i="27" s="1"/>
  <c r="F308" i="27" s="1"/>
  <c r="H308" i="27" s="1"/>
  <c r="N251" i="29" s="1"/>
  <c r="P251" i="29" s="1"/>
  <c r="L307" i="27"/>
  <c r="C307" i="27" s="1"/>
  <c r="F307" i="27" s="1"/>
  <c r="H307" i="27" s="1"/>
  <c r="N250" i="29" s="1"/>
  <c r="P250" i="29" s="1"/>
  <c r="L306" i="27"/>
  <c r="C306" i="27" s="1"/>
  <c r="F306" i="27" s="1"/>
  <c r="H306" i="27" s="1"/>
  <c r="N249" i="29" s="1"/>
  <c r="P249" i="29" s="1"/>
  <c r="L305" i="27"/>
  <c r="C305" i="27" s="1"/>
  <c r="F305" i="27" s="1"/>
  <c r="H305" i="27" s="1"/>
  <c r="N248" i="29" s="1"/>
  <c r="P248" i="29" s="1"/>
  <c r="L304" i="27"/>
  <c r="C304" i="27" s="1"/>
  <c r="F304" i="27" s="1"/>
  <c r="H304" i="27" s="1"/>
  <c r="N247" i="29" s="1"/>
  <c r="P247" i="29" s="1"/>
  <c r="L303" i="27"/>
  <c r="C303" i="27" s="1"/>
  <c r="F303" i="27" s="1"/>
  <c r="H303" i="27" s="1"/>
  <c r="N246" i="29" s="1"/>
  <c r="P246" i="29" s="1"/>
  <c r="L302" i="27"/>
  <c r="C302" i="27" s="1"/>
  <c r="F302" i="27" s="1"/>
  <c r="H302" i="27" s="1"/>
  <c r="N245" i="29" s="1"/>
  <c r="P245" i="29" s="1"/>
  <c r="L301" i="27"/>
  <c r="C301" i="27" s="1"/>
  <c r="F301" i="27" s="1"/>
  <c r="H301" i="27" s="1"/>
  <c r="N244" i="29" s="1"/>
  <c r="P244" i="29" s="1"/>
  <c r="L300" i="27"/>
  <c r="C300" i="27" s="1"/>
  <c r="F300" i="27" s="1"/>
  <c r="H300" i="27" s="1"/>
  <c r="N243" i="29" s="1"/>
  <c r="P243" i="29" s="1"/>
  <c r="L299" i="27"/>
  <c r="C299" i="27" s="1"/>
  <c r="F299" i="27" s="1"/>
  <c r="H299" i="27" s="1"/>
  <c r="N242" i="29" s="1"/>
  <c r="P242" i="29" s="1"/>
  <c r="L298" i="27"/>
  <c r="C298" i="27" s="1"/>
  <c r="F298" i="27" s="1"/>
  <c r="H298" i="27" s="1"/>
  <c r="N241" i="29" s="1"/>
  <c r="P241" i="29" s="1"/>
  <c r="L297" i="27"/>
  <c r="C297" i="27" s="1"/>
  <c r="F297" i="27" s="1"/>
  <c r="H297" i="27" s="1"/>
  <c r="N240" i="29" s="1"/>
  <c r="P240" i="29" s="1"/>
  <c r="L296" i="27"/>
  <c r="C296" i="27" s="1"/>
  <c r="F296" i="27" s="1"/>
  <c r="H296" i="27" s="1"/>
  <c r="N239" i="29" s="1"/>
  <c r="P239" i="29" s="1"/>
  <c r="L295" i="27"/>
  <c r="C295" i="27" s="1"/>
  <c r="F295" i="27" s="1"/>
  <c r="H295" i="27" s="1"/>
  <c r="N238" i="29" s="1"/>
  <c r="P238" i="29" s="1"/>
  <c r="L294" i="27"/>
  <c r="C294" i="27" s="1"/>
  <c r="F294" i="27" s="1"/>
  <c r="H294" i="27" s="1"/>
  <c r="N237" i="29" s="1"/>
  <c r="P237" i="29" s="1"/>
  <c r="L293" i="27"/>
  <c r="C293" i="27" s="1"/>
  <c r="F293" i="27" s="1"/>
  <c r="H293" i="27" s="1"/>
  <c r="N236" i="29" s="1"/>
  <c r="P236" i="29" s="1"/>
  <c r="L292" i="27"/>
  <c r="C292" i="27" s="1"/>
  <c r="F292" i="27" s="1"/>
  <c r="H292" i="27" s="1"/>
  <c r="N235" i="29" s="1"/>
  <c r="P235" i="29" s="1"/>
  <c r="L291" i="27"/>
  <c r="C291" i="27" s="1"/>
  <c r="F291" i="27" s="1"/>
  <c r="H291" i="27" s="1"/>
  <c r="N234" i="29" s="1"/>
  <c r="P234" i="29" s="1"/>
  <c r="L290" i="27"/>
  <c r="C290" i="27" s="1"/>
  <c r="F290" i="27" s="1"/>
  <c r="H290" i="27" s="1"/>
  <c r="N233" i="29" s="1"/>
  <c r="P233" i="29" s="1"/>
  <c r="L289" i="27"/>
  <c r="C289" i="27" s="1"/>
  <c r="F289" i="27" s="1"/>
  <c r="H289" i="27" s="1"/>
  <c r="N232" i="29" s="1"/>
  <c r="P232" i="29" s="1"/>
  <c r="L288" i="27"/>
  <c r="C288" i="27" s="1"/>
  <c r="F288" i="27" s="1"/>
  <c r="H288" i="27" s="1"/>
  <c r="N231" i="29" s="1"/>
  <c r="P231" i="29" s="1"/>
  <c r="L287" i="27"/>
  <c r="C287" i="27" s="1"/>
  <c r="F287" i="27" s="1"/>
  <c r="H287" i="27" s="1"/>
  <c r="N230" i="29" s="1"/>
  <c r="P230" i="29" s="1"/>
  <c r="L286" i="27"/>
  <c r="C286" i="27" s="1"/>
  <c r="F286" i="27" s="1"/>
  <c r="H286" i="27" s="1"/>
  <c r="N229" i="29" s="1"/>
  <c r="P229" i="29" s="1"/>
  <c r="L285" i="27"/>
  <c r="C285" i="27" s="1"/>
  <c r="F285" i="27" s="1"/>
  <c r="H285" i="27" s="1"/>
  <c r="N228" i="29" s="1"/>
  <c r="P228" i="29" s="1"/>
  <c r="L284" i="27"/>
  <c r="C284" i="27" s="1"/>
  <c r="F284" i="27" s="1"/>
  <c r="H284" i="27" s="1"/>
  <c r="N227" i="29" s="1"/>
  <c r="P227" i="29" s="1"/>
  <c r="L283" i="27"/>
  <c r="C283" i="27" s="1"/>
  <c r="F283" i="27" s="1"/>
  <c r="H283" i="27" s="1"/>
  <c r="N226" i="29" s="1"/>
  <c r="P226" i="29" s="1"/>
  <c r="L282" i="27"/>
  <c r="C282" i="27" s="1"/>
  <c r="F282" i="27" s="1"/>
  <c r="H282" i="27" s="1"/>
  <c r="N225" i="29" s="1"/>
  <c r="P225" i="29" s="1"/>
  <c r="L281" i="27"/>
  <c r="C281" i="27" s="1"/>
  <c r="F281" i="27" s="1"/>
  <c r="H281" i="27" s="1"/>
  <c r="N224" i="29" s="1"/>
  <c r="P224" i="29" s="1"/>
  <c r="L280" i="27"/>
  <c r="C280" i="27" s="1"/>
  <c r="F280" i="27" s="1"/>
  <c r="H280" i="27" s="1"/>
  <c r="N223" i="29" s="1"/>
  <c r="P223" i="29" s="1"/>
  <c r="L279" i="27"/>
  <c r="C279" i="27" s="1"/>
  <c r="F279" i="27" s="1"/>
  <c r="H279" i="27" s="1"/>
  <c r="N222" i="29" s="1"/>
  <c r="P222" i="29" s="1"/>
  <c r="L278" i="27"/>
  <c r="C278" i="27" s="1"/>
  <c r="F278" i="27" s="1"/>
  <c r="H278" i="27" s="1"/>
  <c r="N221" i="29" s="1"/>
  <c r="P221" i="29" s="1"/>
  <c r="L277" i="27"/>
  <c r="C277" i="27" s="1"/>
  <c r="F277" i="27" s="1"/>
  <c r="H277" i="27" s="1"/>
  <c r="N220" i="29" s="1"/>
  <c r="P220" i="29" s="1"/>
  <c r="L276" i="27"/>
  <c r="C276" i="27" s="1"/>
  <c r="F276" i="27" s="1"/>
  <c r="H276" i="27" s="1"/>
  <c r="N219" i="29" s="1"/>
  <c r="P219" i="29" s="1"/>
  <c r="L275" i="27"/>
  <c r="C275" i="27" s="1"/>
  <c r="F275" i="27" s="1"/>
  <c r="H275" i="27" s="1"/>
  <c r="N218" i="29" s="1"/>
  <c r="P218" i="29" s="1"/>
  <c r="L274" i="27"/>
  <c r="C274" i="27" s="1"/>
  <c r="F274" i="27" s="1"/>
  <c r="H274" i="27" s="1"/>
  <c r="N217" i="29" s="1"/>
  <c r="P217" i="29" s="1"/>
  <c r="L273" i="27"/>
  <c r="C273" i="27" s="1"/>
  <c r="F273" i="27" s="1"/>
  <c r="H273" i="27" s="1"/>
  <c r="N216" i="29" s="1"/>
  <c r="P216" i="29" s="1"/>
  <c r="L272" i="27"/>
  <c r="C272" i="27" s="1"/>
  <c r="F272" i="27" s="1"/>
  <c r="H272" i="27" s="1"/>
  <c r="N215" i="29" s="1"/>
  <c r="P215" i="29" s="1"/>
  <c r="L271" i="27"/>
  <c r="C271" i="27" s="1"/>
  <c r="F271" i="27" s="1"/>
  <c r="H271" i="27" s="1"/>
  <c r="N214" i="29" s="1"/>
  <c r="P214" i="29" s="1"/>
  <c r="L270" i="27"/>
  <c r="C270" i="27" s="1"/>
  <c r="F270" i="27" s="1"/>
  <c r="H270" i="27" s="1"/>
  <c r="N213" i="29" s="1"/>
  <c r="P213" i="29" s="1"/>
  <c r="L269" i="27"/>
  <c r="C269" i="27" s="1"/>
  <c r="F269" i="27" s="1"/>
  <c r="H269" i="27" s="1"/>
  <c r="N212" i="29" s="1"/>
  <c r="P212" i="29" s="1"/>
  <c r="L268" i="27"/>
  <c r="C268" i="27" s="1"/>
  <c r="F268" i="27" s="1"/>
  <c r="H268" i="27" s="1"/>
  <c r="N211" i="29" s="1"/>
  <c r="P211" i="29" s="1"/>
  <c r="L267" i="27"/>
  <c r="C267" i="27" s="1"/>
  <c r="F267" i="27" s="1"/>
  <c r="H267" i="27" s="1"/>
  <c r="N210" i="29" s="1"/>
  <c r="P210" i="29" s="1"/>
  <c r="L266" i="27"/>
  <c r="C266" i="27" s="1"/>
  <c r="F266" i="27" s="1"/>
  <c r="H266" i="27" s="1"/>
  <c r="N209" i="29" s="1"/>
  <c r="P209" i="29" s="1"/>
  <c r="L265" i="27"/>
  <c r="C265" i="27" s="1"/>
  <c r="F265" i="27" s="1"/>
  <c r="H265" i="27" s="1"/>
  <c r="N208" i="29" s="1"/>
  <c r="P208" i="29" s="1"/>
  <c r="L264" i="27"/>
  <c r="C264" i="27" s="1"/>
  <c r="F264" i="27" s="1"/>
  <c r="H264" i="27" s="1"/>
  <c r="N207" i="29" s="1"/>
  <c r="P207" i="29" s="1"/>
  <c r="L263" i="27"/>
  <c r="C263" i="27" s="1"/>
  <c r="F263" i="27" s="1"/>
  <c r="H263" i="27" s="1"/>
  <c r="N206" i="29" s="1"/>
  <c r="P206" i="29" s="1"/>
  <c r="L262" i="27"/>
  <c r="C262" i="27" s="1"/>
  <c r="F262" i="27" s="1"/>
  <c r="H262" i="27" s="1"/>
  <c r="N205" i="29" s="1"/>
  <c r="P205" i="29" s="1"/>
  <c r="L261" i="27"/>
  <c r="C261" i="27" s="1"/>
  <c r="F261" i="27" s="1"/>
  <c r="H261" i="27" s="1"/>
  <c r="N204" i="29" s="1"/>
  <c r="P204" i="29" s="1"/>
  <c r="L260" i="27"/>
  <c r="C260" i="27" s="1"/>
  <c r="F260" i="27" s="1"/>
  <c r="H260" i="27" s="1"/>
  <c r="N203" i="29" s="1"/>
  <c r="P203" i="29" s="1"/>
  <c r="L259" i="27"/>
  <c r="C259" i="27" s="1"/>
  <c r="F259" i="27" s="1"/>
  <c r="H259" i="27" s="1"/>
  <c r="N202" i="29" s="1"/>
  <c r="P202" i="29" s="1"/>
  <c r="L258" i="27"/>
  <c r="C258" i="27" s="1"/>
  <c r="F258" i="27" s="1"/>
  <c r="H258" i="27" s="1"/>
  <c r="N201" i="29" s="1"/>
  <c r="P201" i="29" s="1"/>
  <c r="L257" i="27"/>
  <c r="C257" i="27" s="1"/>
  <c r="F257" i="27" s="1"/>
  <c r="H257" i="27" s="1"/>
  <c r="N200" i="29" s="1"/>
  <c r="P200" i="29" s="1"/>
  <c r="L256" i="27"/>
  <c r="C256" i="27" s="1"/>
  <c r="F256" i="27" s="1"/>
  <c r="H256" i="27" s="1"/>
  <c r="N199" i="29" s="1"/>
  <c r="P199" i="29" s="1"/>
  <c r="L255" i="27"/>
  <c r="C255" i="27" s="1"/>
  <c r="F255" i="27" s="1"/>
  <c r="H255" i="27" s="1"/>
  <c r="N198" i="29" s="1"/>
  <c r="P198" i="29" s="1"/>
  <c r="L254" i="27"/>
  <c r="C254" i="27" s="1"/>
  <c r="F254" i="27" s="1"/>
  <c r="H254" i="27" s="1"/>
  <c r="N197" i="29" s="1"/>
  <c r="P197" i="29" s="1"/>
  <c r="L253" i="27"/>
  <c r="C253" i="27" s="1"/>
  <c r="F253" i="27" s="1"/>
  <c r="H253" i="27" s="1"/>
  <c r="N196" i="29" s="1"/>
  <c r="P196" i="29" s="1"/>
  <c r="L252" i="27"/>
  <c r="C252" i="27" s="1"/>
  <c r="F252" i="27" s="1"/>
  <c r="H252" i="27" s="1"/>
  <c r="N195" i="29" s="1"/>
  <c r="P195" i="29" s="1"/>
  <c r="L251" i="27"/>
  <c r="C251" i="27" s="1"/>
  <c r="F251" i="27" s="1"/>
  <c r="H251" i="27" s="1"/>
  <c r="N194" i="29" s="1"/>
  <c r="P194" i="29" s="1"/>
  <c r="L250" i="27"/>
  <c r="C250" i="27" s="1"/>
  <c r="F250" i="27" s="1"/>
  <c r="H250" i="27" s="1"/>
  <c r="N193" i="29" s="1"/>
  <c r="P193" i="29" s="1"/>
  <c r="L249" i="27"/>
  <c r="C249" i="27" s="1"/>
  <c r="F249" i="27" s="1"/>
  <c r="H249" i="27" s="1"/>
  <c r="N192" i="29" s="1"/>
  <c r="P192" i="29" s="1"/>
  <c r="L248" i="27"/>
  <c r="C248" i="27" s="1"/>
  <c r="F248" i="27" s="1"/>
  <c r="H248" i="27" s="1"/>
  <c r="N191" i="29" s="1"/>
  <c r="P191" i="29" s="1"/>
  <c r="L247" i="27"/>
  <c r="C247" i="27" s="1"/>
  <c r="F247" i="27" s="1"/>
  <c r="H247" i="27" s="1"/>
  <c r="N190" i="29" s="1"/>
  <c r="P190" i="29" s="1"/>
  <c r="L246" i="27"/>
  <c r="C246" i="27" s="1"/>
  <c r="F246" i="27" s="1"/>
  <c r="H246" i="27" s="1"/>
  <c r="N189" i="29" s="1"/>
  <c r="P189" i="29" s="1"/>
  <c r="L245" i="27"/>
  <c r="C245" i="27" s="1"/>
  <c r="F245" i="27" s="1"/>
  <c r="H245" i="27" s="1"/>
  <c r="N188" i="29" s="1"/>
  <c r="P188" i="29" s="1"/>
  <c r="L244" i="27"/>
  <c r="C244" i="27" s="1"/>
  <c r="F244" i="27" s="1"/>
  <c r="H244" i="27" s="1"/>
  <c r="N187" i="29" s="1"/>
  <c r="P187" i="29" s="1"/>
  <c r="L243" i="27"/>
  <c r="C243" i="27" s="1"/>
  <c r="F243" i="27" s="1"/>
  <c r="H243" i="27" s="1"/>
  <c r="N186" i="29" s="1"/>
  <c r="P186" i="29" s="1"/>
  <c r="L242" i="27"/>
  <c r="C242" i="27" s="1"/>
  <c r="F242" i="27" s="1"/>
  <c r="H242" i="27" s="1"/>
  <c r="N185" i="29" s="1"/>
  <c r="P185" i="29" s="1"/>
  <c r="L241" i="27"/>
  <c r="C241" i="27" s="1"/>
  <c r="F241" i="27" s="1"/>
  <c r="H241" i="27" s="1"/>
  <c r="N184" i="29" s="1"/>
  <c r="P184" i="29" s="1"/>
  <c r="L240" i="27"/>
  <c r="C240" i="27" s="1"/>
  <c r="F240" i="27" s="1"/>
  <c r="H240" i="27" s="1"/>
  <c r="N183" i="29" s="1"/>
  <c r="P183" i="29" s="1"/>
  <c r="L239" i="27"/>
  <c r="C239" i="27" s="1"/>
  <c r="F239" i="27" s="1"/>
  <c r="H239" i="27" s="1"/>
  <c r="N182" i="29" s="1"/>
  <c r="P182" i="29" s="1"/>
  <c r="L238" i="27"/>
  <c r="C238" i="27" s="1"/>
  <c r="F238" i="27" s="1"/>
  <c r="H238" i="27" s="1"/>
  <c r="N181" i="29" s="1"/>
  <c r="P181" i="29" s="1"/>
  <c r="L237" i="27"/>
  <c r="C237" i="27" s="1"/>
  <c r="F237" i="27" s="1"/>
  <c r="H237" i="27" s="1"/>
  <c r="N180" i="29" s="1"/>
  <c r="P180" i="29" s="1"/>
  <c r="L236" i="27"/>
  <c r="C236" i="27" s="1"/>
  <c r="F236" i="27" s="1"/>
  <c r="H236" i="27" s="1"/>
  <c r="N179" i="29" s="1"/>
  <c r="P179" i="29" s="1"/>
  <c r="L235" i="27"/>
  <c r="C235" i="27" s="1"/>
  <c r="F235" i="27" s="1"/>
  <c r="H235" i="27" s="1"/>
  <c r="N178" i="29" s="1"/>
  <c r="P178" i="29" s="1"/>
  <c r="L234" i="27"/>
  <c r="C234" i="27" s="1"/>
  <c r="F234" i="27" s="1"/>
  <c r="H234" i="27" s="1"/>
  <c r="N177" i="29" s="1"/>
  <c r="P177" i="29" s="1"/>
  <c r="L233" i="27"/>
  <c r="C233" i="27" s="1"/>
  <c r="F233" i="27" s="1"/>
  <c r="H233" i="27" s="1"/>
  <c r="N176" i="29" s="1"/>
  <c r="P176" i="29" s="1"/>
  <c r="L232" i="27"/>
  <c r="C232" i="27" s="1"/>
  <c r="F232" i="27" s="1"/>
  <c r="H232" i="27" s="1"/>
  <c r="N175" i="29" s="1"/>
  <c r="P175" i="29" s="1"/>
  <c r="L231" i="27"/>
  <c r="C231" i="27" s="1"/>
  <c r="F231" i="27" s="1"/>
  <c r="H231" i="27" s="1"/>
  <c r="N174" i="29" s="1"/>
  <c r="P174" i="29" s="1"/>
  <c r="L230" i="27"/>
  <c r="C230" i="27" s="1"/>
  <c r="F230" i="27" s="1"/>
  <c r="H230" i="27" s="1"/>
  <c r="N173" i="29" s="1"/>
  <c r="P173" i="29" s="1"/>
  <c r="L229" i="27"/>
  <c r="C229" i="27" s="1"/>
  <c r="F229" i="27" s="1"/>
  <c r="H229" i="27" s="1"/>
  <c r="N172" i="29" s="1"/>
  <c r="P172" i="29" s="1"/>
  <c r="L228" i="27"/>
  <c r="C228" i="27" s="1"/>
  <c r="F228" i="27" s="1"/>
  <c r="H228" i="27" s="1"/>
  <c r="N171" i="29" s="1"/>
  <c r="P171" i="29" s="1"/>
  <c r="L227" i="27"/>
  <c r="C227" i="27" s="1"/>
  <c r="F227" i="27" s="1"/>
  <c r="H227" i="27" s="1"/>
  <c r="N170" i="29" s="1"/>
  <c r="P170" i="29" s="1"/>
  <c r="L226" i="27"/>
  <c r="C226" i="27" s="1"/>
  <c r="F226" i="27" s="1"/>
  <c r="H226" i="27" s="1"/>
  <c r="N169" i="29" s="1"/>
  <c r="P169" i="29" s="1"/>
  <c r="L225" i="27"/>
  <c r="C225" i="27" s="1"/>
  <c r="F225" i="27" s="1"/>
  <c r="H225" i="27" s="1"/>
  <c r="N168" i="29" s="1"/>
  <c r="P168" i="29" s="1"/>
  <c r="L224" i="27"/>
  <c r="C224" i="27" s="1"/>
  <c r="F224" i="27" s="1"/>
  <c r="H224" i="27" s="1"/>
  <c r="N167" i="29" s="1"/>
  <c r="P167" i="29" s="1"/>
  <c r="L223" i="27"/>
  <c r="C223" i="27" s="1"/>
  <c r="F223" i="27" s="1"/>
  <c r="H223" i="27" s="1"/>
  <c r="N166" i="29" s="1"/>
  <c r="P166" i="29" s="1"/>
  <c r="L222" i="27"/>
  <c r="C222" i="27" s="1"/>
  <c r="F222" i="27" s="1"/>
  <c r="H222" i="27" s="1"/>
  <c r="N165" i="29" s="1"/>
  <c r="P165" i="29" s="1"/>
  <c r="L221" i="27"/>
  <c r="C221" i="27" s="1"/>
  <c r="F221" i="27" s="1"/>
  <c r="H221" i="27" s="1"/>
  <c r="N164" i="29" s="1"/>
  <c r="P164" i="29" s="1"/>
  <c r="L220" i="27"/>
  <c r="C220" i="27" s="1"/>
  <c r="F220" i="27" s="1"/>
  <c r="H220" i="27" s="1"/>
  <c r="N163" i="29" s="1"/>
  <c r="P163" i="29" s="1"/>
  <c r="L219" i="27"/>
  <c r="C219" i="27" s="1"/>
  <c r="F219" i="27" s="1"/>
  <c r="H219" i="27" s="1"/>
  <c r="N162" i="29" s="1"/>
  <c r="P162" i="29" s="1"/>
  <c r="L218" i="27"/>
  <c r="C218" i="27" s="1"/>
  <c r="F218" i="27" s="1"/>
  <c r="H218" i="27" s="1"/>
  <c r="N161" i="29" s="1"/>
  <c r="P161" i="29" s="1"/>
  <c r="L217" i="27"/>
  <c r="C217" i="27" s="1"/>
  <c r="F217" i="27" s="1"/>
  <c r="H217" i="27" s="1"/>
  <c r="N160" i="29" s="1"/>
  <c r="P160" i="29" s="1"/>
  <c r="L216" i="27"/>
  <c r="C216" i="27" s="1"/>
  <c r="F216" i="27" s="1"/>
  <c r="H216" i="27" s="1"/>
  <c r="N159" i="29" s="1"/>
  <c r="P159" i="29" s="1"/>
  <c r="L215" i="27"/>
  <c r="C215" i="27" s="1"/>
  <c r="F215" i="27" s="1"/>
  <c r="H215" i="27" s="1"/>
  <c r="N158" i="29" s="1"/>
  <c r="P158" i="29" s="1"/>
  <c r="L214" i="27"/>
  <c r="C214" i="27" s="1"/>
  <c r="F214" i="27" s="1"/>
  <c r="H214" i="27" s="1"/>
  <c r="N157" i="29" s="1"/>
  <c r="P157" i="29" s="1"/>
  <c r="L213" i="27"/>
  <c r="C213" i="27" s="1"/>
  <c r="F213" i="27" s="1"/>
  <c r="H213" i="27" s="1"/>
  <c r="N156" i="29" s="1"/>
  <c r="P156" i="29" s="1"/>
  <c r="L212" i="27"/>
  <c r="C212" i="27" s="1"/>
  <c r="F212" i="27" s="1"/>
  <c r="H212" i="27" s="1"/>
  <c r="N155" i="29" s="1"/>
  <c r="P155" i="29" s="1"/>
  <c r="L211" i="27"/>
  <c r="C211" i="27" s="1"/>
  <c r="F211" i="27" s="1"/>
  <c r="H211" i="27" s="1"/>
  <c r="N154" i="29" s="1"/>
  <c r="P154" i="29" s="1"/>
  <c r="L210" i="27"/>
  <c r="C210" i="27" s="1"/>
  <c r="F210" i="27" s="1"/>
  <c r="H210" i="27" s="1"/>
  <c r="N153" i="29" s="1"/>
  <c r="P153" i="29" s="1"/>
  <c r="L209" i="27"/>
  <c r="C209" i="27" s="1"/>
  <c r="F209" i="27" s="1"/>
  <c r="H209" i="27" s="1"/>
  <c r="N152" i="29" s="1"/>
  <c r="P152" i="29" s="1"/>
  <c r="L208" i="27"/>
  <c r="C208" i="27" s="1"/>
  <c r="F208" i="27" s="1"/>
  <c r="H208" i="27" s="1"/>
  <c r="N151" i="29" s="1"/>
  <c r="P151" i="29" s="1"/>
  <c r="L207" i="27"/>
  <c r="C207" i="27" s="1"/>
  <c r="F207" i="27" s="1"/>
  <c r="H207" i="27" s="1"/>
  <c r="N150" i="29" s="1"/>
  <c r="P150" i="29" s="1"/>
  <c r="L206" i="27"/>
  <c r="C206" i="27" s="1"/>
  <c r="F206" i="27" s="1"/>
  <c r="H206" i="27" s="1"/>
  <c r="N149" i="29" s="1"/>
  <c r="P149" i="29" s="1"/>
  <c r="L205" i="27"/>
  <c r="C205" i="27" s="1"/>
  <c r="F205" i="27" s="1"/>
  <c r="H205" i="27" s="1"/>
  <c r="N148" i="29" s="1"/>
  <c r="P148" i="29" s="1"/>
  <c r="L204" i="27"/>
  <c r="C204" i="27" s="1"/>
  <c r="F204" i="27" s="1"/>
  <c r="H204" i="27" s="1"/>
  <c r="N147" i="29" s="1"/>
  <c r="P147" i="29" s="1"/>
  <c r="L203" i="27"/>
  <c r="C203" i="27" s="1"/>
  <c r="F203" i="27" s="1"/>
  <c r="H203" i="27" s="1"/>
  <c r="N146" i="29" s="1"/>
  <c r="P146" i="29" s="1"/>
  <c r="L202" i="27"/>
  <c r="C202" i="27" s="1"/>
  <c r="F202" i="27" s="1"/>
  <c r="H202" i="27" s="1"/>
  <c r="N145" i="29" s="1"/>
  <c r="P145" i="29" s="1"/>
  <c r="L201" i="27"/>
  <c r="C201" i="27" s="1"/>
  <c r="F201" i="27" s="1"/>
  <c r="H201" i="27" s="1"/>
  <c r="N144" i="29" s="1"/>
  <c r="P144" i="29" s="1"/>
  <c r="L200" i="27"/>
  <c r="C200" i="27" s="1"/>
  <c r="F200" i="27" s="1"/>
  <c r="H200" i="27" s="1"/>
  <c r="N143" i="29" s="1"/>
  <c r="P143" i="29" s="1"/>
  <c r="L199" i="27"/>
  <c r="C199" i="27" s="1"/>
  <c r="F199" i="27" s="1"/>
  <c r="H199" i="27" s="1"/>
  <c r="N142" i="29" s="1"/>
  <c r="P142" i="29" s="1"/>
  <c r="L198" i="27"/>
  <c r="C198" i="27" s="1"/>
  <c r="F198" i="27" s="1"/>
  <c r="H198" i="27" s="1"/>
  <c r="N141" i="29" s="1"/>
  <c r="P141" i="29" s="1"/>
  <c r="L197" i="27"/>
  <c r="C197" i="27" s="1"/>
  <c r="F197" i="27" s="1"/>
  <c r="H197" i="27" s="1"/>
  <c r="N140" i="29" s="1"/>
  <c r="P140" i="29" s="1"/>
  <c r="L196" i="27"/>
  <c r="C196" i="27" s="1"/>
  <c r="F196" i="27" s="1"/>
  <c r="H196" i="27" s="1"/>
  <c r="N139" i="29" s="1"/>
  <c r="P139" i="29" s="1"/>
  <c r="L195" i="27"/>
  <c r="C195" i="27" s="1"/>
  <c r="F195" i="27" s="1"/>
  <c r="H195" i="27" s="1"/>
  <c r="N138" i="29" s="1"/>
  <c r="P138" i="29" s="1"/>
  <c r="L194" i="27"/>
  <c r="C194" i="27" s="1"/>
  <c r="F194" i="27" s="1"/>
  <c r="H194" i="27" s="1"/>
  <c r="N137" i="29" s="1"/>
  <c r="P137" i="29" s="1"/>
  <c r="L193" i="27"/>
  <c r="C193" i="27" s="1"/>
  <c r="F193" i="27" s="1"/>
  <c r="H193" i="27" s="1"/>
  <c r="N136" i="29" s="1"/>
  <c r="P136" i="29" s="1"/>
  <c r="L192" i="27"/>
  <c r="C192" i="27" s="1"/>
  <c r="F192" i="27" s="1"/>
  <c r="H192" i="27" s="1"/>
  <c r="N135" i="29" s="1"/>
  <c r="P135" i="29" s="1"/>
  <c r="L191" i="27"/>
  <c r="C191" i="27" s="1"/>
  <c r="F191" i="27" s="1"/>
  <c r="H191" i="27" s="1"/>
  <c r="N134" i="29" s="1"/>
  <c r="P134" i="29" s="1"/>
  <c r="L190" i="27"/>
  <c r="C190" i="27" s="1"/>
  <c r="F190" i="27" s="1"/>
  <c r="H190" i="27" s="1"/>
  <c r="N133" i="29" s="1"/>
  <c r="P133" i="29" s="1"/>
  <c r="L189" i="27"/>
  <c r="C189" i="27" s="1"/>
  <c r="F189" i="27" s="1"/>
  <c r="H189" i="27" s="1"/>
  <c r="N132" i="29" s="1"/>
  <c r="P132" i="29" s="1"/>
  <c r="L188" i="27"/>
  <c r="C188" i="27" s="1"/>
  <c r="F188" i="27" s="1"/>
  <c r="H188" i="27" s="1"/>
  <c r="N131" i="29" s="1"/>
  <c r="P131" i="29" s="1"/>
  <c r="L187" i="27"/>
  <c r="C187" i="27" s="1"/>
  <c r="F187" i="27" s="1"/>
  <c r="H187" i="27" s="1"/>
  <c r="N130" i="29" s="1"/>
  <c r="P130" i="29" s="1"/>
  <c r="L186" i="27"/>
  <c r="C186" i="27" s="1"/>
  <c r="F186" i="27" s="1"/>
  <c r="H186" i="27" s="1"/>
  <c r="N129" i="29" s="1"/>
  <c r="P129" i="29" s="1"/>
  <c r="L185" i="27"/>
  <c r="C185" i="27" s="1"/>
  <c r="F185" i="27" s="1"/>
  <c r="H185" i="27" s="1"/>
  <c r="N128" i="29" s="1"/>
  <c r="P128" i="29" s="1"/>
  <c r="L184" i="27"/>
  <c r="C184" i="27" s="1"/>
  <c r="F184" i="27" s="1"/>
  <c r="H184" i="27" s="1"/>
  <c r="N127" i="29" s="1"/>
  <c r="P127" i="29" s="1"/>
  <c r="L183" i="27"/>
  <c r="C183" i="27" s="1"/>
  <c r="F183" i="27" s="1"/>
  <c r="H183" i="27" s="1"/>
  <c r="N126" i="29" s="1"/>
  <c r="P126" i="29" s="1"/>
  <c r="L182" i="27"/>
  <c r="C182" i="27" s="1"/>
  <c r="F182" i="27" s="1"/>
  <c r="H182" i="27" s="1"/>
  <c r="N125" i="29" s="1"/>
  <c r="P125" i="29" s="1"/>
  <c r="L181" i="27"/>
  <c r="C181" i="27" s="1"/>
  <c r="F181" i="27" s="1"/>
  <c r="H181" i="27" s="1"/>
  <c r="N124" i="29" s="1"/>
  <c r="P124" i="29" s="1"/>
  <c r="L180" i="27"/>
  <c r="C180" i="27" s="1"/>
  <c r="F180" i="27" s="1"/>
  <c r="H180" i="27" s="1"/>
  <c r="N123" i="29" s="1"/>
  <c r="P123" i="29" s="1"/>
  <c r="L179" i="27"/>
  <c r="C179" i="27" s="1"/>
  <c r="F179" i="27" s="1"/>
  <c r="H179" i="27" s="1"/>
  <c r="N122" i="29" s="1"/>
  <c r="P122" i="29" s="1"/>
  <c r="L178" i="27"/>
  <c r="C178" i="27" s="1"/>
  <c r="F178" i="27" s="1"/>
  <c r="H178" i="27" s="1"/>
  <c r="N121" i="29" s="1"/>
  <c r="P121" i="29" s="1"/>
  <c r="L177" i="27"/>
  <c r="C177" i="27" s="1"/>
  <c r="F177" i="27" s="1"/>
  <c r="H177" i="27" s="1"/>
  <c r="N120" i="29" s="1"/>
  <c r="P120" i="29" s="1"/>
  <c r="L176" i="27"/>
  <c r="C176" i="27" s="1"/>
  <c r="F176" i="27" s="1"/>
  <c r="H176" i="27" s="1"/>
  <c r="N119" i="29" s="1"/>
  <c r="P119" i="29" s="1"/>
  <c r="L175" i="27"/>
  <c r="C175" i="27" s="1"/>
  <c r="F175" i="27" s="1"/>
  <c r="H175" i="27" s="1"/>
  <c r="N118" i="29" s="1"/>
  <c r="P118" i="29" s="1"/>
  <c r="L174" i="27"/>
  <c r="C174" i="27" s="1"/>
  <c r="F174" i="27" s="1"/>
  <c r="H174" i="27" s="1"/>
  <c r="N117" i="29" s="1"/>
  <c r="P117" i="29" s="1"/>
  <c r="L173" i="27"/>
  <c r="C173" i="27" s="1"/>
  <c r="F173" i="27" s="1"/>
  <c r="H173" i="27" s="1"/>
  <c r="N116" i="29" s="1"/>
  <c r="P116" i="29" s="1"/>
  <c r="L172" i="27"/>
  <c r="C172" i="27" s="1"/>
  <c r="F172" i="27" s="1"/>
  <c r="H172" i="27" s="1"/>
  <c r="N115" i="29" s="1"/>
  <c r="P115" i="29" s="1"/>
  <c r="L171" i="27"/>
  <c r="C171" i="27" s="1"/>
  <c r="F171" i="27" s="1"/>
  <c r="H171" i="27" s="1"/>
  <c r="N114" i="29" s="1"/>
  <c r="P114" i="29" s="1"/>
  <c r="L170" i="27"/>
  <c r="C170" i="27" s="1"/>
  <c r="F170" i="27" s="1"/>
  <c r="H170" i="27" s="1"/>
  <c r="N113" i="29" s="1"/>
  <c r="P113" i="29" s="1"/>
  <c r="L169" i="27"/>
  <c r="C169" i="27" s="1"/>
  <c r="F169" i="27" s="1"/>
  <c r="H169" i="27" s="1"/>
  <c r="N112" i="29" s="1"/>
  <c r="P112" i="29" s="1"/>
  <c r="L168" i="27"/>
  <c r="C168" i="27" s="1"/>
  <c r="F168" i="27" s="1"/>
  <c r="H168" i="27" s="1"/>
  <c r="N111" i="29" s="1"/>
  <c r="P111" i="29" s="1"/>
  <c r="L167" i="27"/>
  <c r="C167" i="27" s="1"/>
  <c r="F167" i="27" s="1"/>
  <c r="H167" i="27" s="1"/>
  <c r="N110" i="29" s="1"/>
  <c r="P110" i="29" s="1"/>
  <c r="L166" i="27"/>
  <c r="C166" i="27" s="1"/>
  <c r="F166" i="27" s="1"/>
  <c r="H166" i="27" s="1"/>
  <c r="N109" i="29" s="1"/>
  <c r="P109" i="29" s="1"/>
  <c r="L165" i="27"/>
  <c r="C165" i="27" s="1"/>
  <c r="F165" i="27" s="1"/>
  <c r="H165" i="27" s="1"/>
  <c r="N108" i="29" s="1"/>
  <c r="P108" i="29" s="1"/>
  <c r="L164" i="27"/>
  <c r="C164" i="27" s="1"/>
  <c r="F164" i="27" s="1"/>
  <c r="H164" i="27" s="1"/>
  <c r="N107" i="29" s="1"/>
  <c r="P107" i="29" s="1"/>
  <c r="L163" i="27"/>
  <c r="C163" i="27" s="1"/>
  <c r="F163" i="27" s="1"/>
  <c r="H163" i="27" s="1"/>
  <c r="N106" i="29" s="1"/>
  <c r="P106" i="29" s="1"/>
  <c r="L162" i="27"/>
  <c r="C162" i="27" s="1"/>
  <c r="F162" i="27" s="1"/>
  <c r="H162" i="27" s="1"/>
  <c r="N105" i="29" s="1"/>
  <c r="P105" i="29" s="1"/>
  <c r="L161" i="27"/>
  <c r="C161" i="27" s="1"/>
  <c r="F161" i="27" s="1"/>
  <c r="H161" i="27" s="1"/>
  <c r="N104" i="29" s="1"/>
  <c r="P104" i="29" s="1"/>
  <c r="L160" i="27"/>
  <c r="C160" i="27" s="1"/>
  <c r="F160" i="27" s="1"/>
  <c r="H160" i="27" s="1"/>
  <c r="N103" i="29" s="1"/>
  <c r="P103" i="29" s="1"/>
  <c r="L159" i="27"/>
  <c r="C159" i="27" s="1"/>
  <c r="F159" i="27" s="1"/>
  <c r="H159" i="27" s="1"/>
  <c r="N102" i="29" s="1"/>
  <c r="P102" i="29" s="1"/>
  <c r="L158" i="27"/>
  <c r="C158" i="27" s="1"/>
  <c r="F158" i="27" s="1"/>
  <c r="H158" i="27" s="1"/>
  <c r="N101" i="29" s="1"/>
  <c r="P101" i="29" s="1"/>
  <c r="L157" i="27"/>
  <c r="C157" i="27" s="1"/>
  <c r="F157" i="27" s="1"/>
  <c r="H157" i="27" s="1"/>
  <c r="N100" i="29" s="1"/>
  <c r="P100" i="29" s="1"/>
  <c r="L156" i="27"/>
  <c r="C156" i="27" s="1"/>
  <c r="F156" i="27" s="1"/>
  <c r="H156" i="27" s="1"/>
  <c r="N99" i="29" s="1"/>
  <c r="P99" i="29" s="1"/>
  <c r="L155" i="27"/>
  <c r="C155" i="27" s="1"/>
  <c r="F155" i="27" s="1"/>
  <c r="H155" i="27" s="1"/>
  <c r="N98" i="29" s="1"/>
  <c r="P98" i="29" s="1"/>
  <c r="L154" i="27"/>
  <c r="C154" i="27" s="1"/>
  <c r="F154" i="27" s="1"/>
  <c r="H154" i="27" s="1"/>
  <c r="N97" i="29" s="1"/>
  <c r="P97" i="29" s="1"/>
  <c r="L153" i="27"/>
  <c r="C153" i="27" s="1"/>
  <c r="F153" i="27" s="1"/>
  <c r="H153" i="27" s="1"/>
  <c r="N96" i="29" s="1"/>
  <c r="P96" i="29" s="1"/>
  <c r="L152" i="27"/>
  <c r="C152" i="27" s="1"/>
  <c r="F152" i="27" s="1"/>
  <c r="H152" i="27" s="1"/>
  <c r="N95" i="29" s="1"/>
  <c r="P95" i="29" s="1"/>
  <c r="L151" i="27"/>
  <c r="C151" i="27" s="1"/>
  <c r="F151" i="27" s="1"/>
  <c r="H151" i="27" s="1"/>
  <c r="N94" i="29" s="1"/>
  <c r="P94" i="29" s="1"/>
  <c r="L150" i="27"/>
  <c r="C150" i="27" s="1"/>
  <c r="F150" i="27" s="1"/>
  <c r="H150" i="27" s="1"/>
  <c r="N93" i="29" s="1"/>
  <c r="P93" i="29" s="1"/>
  <c r="L149" i="27"/>
  <c r="C149" i="27" s="1"/>
  <c r="F149" i="27" s="1"/>
  <c r="H149" i="27" s="1"/>
  <c r="N92" i="29" s="1"/>
  <c r="P92" i="29" s="1"/>
  <c r="L148" i="27"/>
  <c r="C148" i="27" s="1"/>
  <c r="F148" i="27" s="1"/>
  <c r="H148" i="27" s="1"/>
  <c r="N91" i="29" s="1"/>
  <c r="P91" i="29" s="1"/>
  <c r="L147" i="27"/>
  <c r="C147" i="27" s="1"/>
  <c r="F147" i="27" s="1"/>
  <c r="H147" i="27" s="1"/>
  <c r="N90" i="29" s="1"/>
  <c r="P90" i="29" s="1"/>
  <c r="L146" i="27"/>
  <c r="C146" i="27" s="1"/>
  <c r="F146" i="27" s="1"/>
  <c r="H146" i="27" s="1"/>
  <c r="N89" i="29" s="1"/>
  <c r="P89" i="29" s="1"/>
  <c r="L145" i="27"/>
  <c r="C145" i="27" s="1"/>
  <c r="F145" i="27" s="1"/>
  <c r="H145" i="27" s="1"/>
  <c r="N88" i="29" s="1"/>
  <c r="P88" i="29" s="1"/>
  <c r="L144" i="27"/>
  <c r="C144" i="27" s="1"/>
  <c r="F144" i="27" s="1"/>
  <c r="H144" i="27" s="1"/>
  <c r="N87" i="29" s="1"/>
  <c r="P87" i="29" s="1"/>
  <c r="L143" i="27"/>
  <c r="C143" i="27" s="1"/>
  <c r="F143" i="27" s="1"/>
  <c r="H143" i="27" s="1"/>
  <c r="N86" i="29" s="1"/>
  <c r="P86" i="29" s="1"/>
  <c r="L142" i="27"/>
  <c r="C142" i="27" s="1"/>
  <c r="F142" i="27" s="1"/>
  <c r="H142" i="27" s="1"/>
  <c r="N85" i="29" s="1"/>
  <c r="P85" i="29" s="1"/>
  <c r="L141" i="27"/>
  <c r="C141" i="27" s="1"/>
  <c r="F141" i="27" s="1"/>
  <c r="H141" i="27" s="1"/>
  <c r="N84" i="29" s="1"/>
  <c r="P84" i="29" s="1"/>
  <c r="L140" i="27"/>
  <c r="C140" i="27" s="1"/>
  <c r="F140" i="27" s="1"/>
  <c r="H140" i="27" s="1"/>
  <c r="N83" i="29" s="1"/>
  <c r="P83" i="29" s="1"/>
  <c r="L139" i="27"/>
  <c r="C139" i="27" s="1"/>
  <c r="F139" i="27" s="1"/>
  <c r="H139" i="27" s="1"/>
  <c r="N82" i="29" s="1"/>
  <c r="P82" i="29" s="1"/>
  <c r="L138" i="27"/>
  <c r="C138" i="27" s="1"/>
  <c r="F138" i="27" s="1"/>
  <c r="H138" i="27" s="1"/>
  <c r="N81" i="29" s="1"/>
  <c r="P81" i="29" s="1"/>
  <c r="L137" i="27"/>
  <c r="C137" i="27" s="1"/>
  <c r="F137" i="27" s="1"/>
  <c r="H137" i="27" s="1"/>
  <c r="N80" i="29" s="1"/>
  <c r="P80" i="29" s="1"/>
  <c r="L136" i="27"/>
  <c r="C136" i="27" s="1"/>
  <c r="F136" i="27" s="1"/>
  <c r="H136" i="27" s="1"/>
  <c r="N79" i="29" s="1"/>
  <c r="P79" i="29" s="1"/>
  <c r="L135" i="27"/>
  <c r="C135" i="27" s="1"/>
  <c r="F135" i="27" s="1"/>
  <c r="H135" i="27" s="1"/>
  <c r="N78" i="29" s="1"/>
  <c r="P78" i="29" s="1"/>
  <c r="L134" i="27"/>
  <c r="C134" i="27" s="1"/>
  <c r="F134" i="27" s="1"/>
  <c r="H134" i="27" s="1"/>
  <c r="N77" i="29" s="1"/>
  <c r="P77" i="29" s="1"/>
  <c r="L133" i="27"/>
  <c r="C133" i="27" s="1"/>
  <c r="F133" i="27" s="1"/>
  <c r="H133" i="27" s="1"/>
  <c r="N76" i="29" s="1"/>
  <c r="P76" i="29" s="1"/>
  <c r="L132" i="27"/>
  <c r="C132" i="27" s="1"/>
  <c r="F132" i="27" s="1"/>
  <c r="H132" i="27" s="1"/>
  <c r="N75" i="29" s="1"/>
  <c r="P75" i="29" s="1"/>
  <c r="L131" i="27"/>
  <c r="C131" i="27" s="1"/>
  <c r="F131" i="27" s="1"/>
  <c r="H131" i="27" s="1"/>
  <c r="N74" i="29" s="1"/>
  <c r="P74" i="29" s="1"/>
  <c r="L130" i="27"/>
  <c r="C130" i="27" s="1"/>
  <c r="F130" i="27" s="1"/>
  <c r="H130" i="27" s="1"/>
  <c r="N73" i="29" s="1"/>
  <c r="P73" i="29" s="1"/>
  <c r="L129" i="27"/>
  <c r="C129" i="27" s="1"/>
  <c r="F129" i="27" s="1"/>
  <c r="H129" i="27" s="1"/>
  <c r="N72" i="29" s="1"/>
  <c r="P72" i="29" s="1"/>
  <c r="L128" i="27"/>
  <c r="C128" i="27" s="1"/>
  <c r="F128" i="27" s="1"/>
  <c r="H128" i="27" s="1"/>
  <c r="N71" i="29" s="1"/>
  <c r="P71" i="29" s="1"/>
  <c r="L127" i="27"/>
  <c r="C127" i="27" s="1"/>
  <c r="F127" i="27" s="1"/>
  <c r="H127" i="27" s="1"/>
  <c r="N70" i="29" s="1"/>
  <c r="P70" i="29" s="1"/>
  <c r="L126" i="27"/>
  <c r="C126" i="27" s="1"/>
  <c r="F126" i="27" s="1"/>
  <c r="H126" i="27" s="1"/>
  <c r="N69" i="29" s="1"/>
  <c r="P69" i="29" s="1"/>
  <c r="L125" i="27"/>
  <c r="C125" i="27" s="1"/>
  <c r="F125" i="27" s="1"/>
  <c r="H125" i="27" s="1"/>
  <c r="N68" i="29" s="1"/>
  <c r="P68" i="29" s="1"/>
  <c r="L124" i="27"/>
  <c r="C124" i="27" s="1"/>
  <c r="F124" i="27" s="1"/>
  <c r="H124" i="27" s="1"/>
  <c r="N67" i="29" s="1"/>
  <c r="P67" i="29" s="1"/>
  <c r="L123" i="27"/>
  <c r="C123" i="27" s="1"/>
  <c r="F123" i="27" s="1"/>
  <c r="H123" i="27" s="1"/>
  <c r="N66" i="29" s="1"/>
  <c r="P66" i="29" s="1"/>
  <c r="L122" i="27"/>
  <c r="C122" i="27" s="1"/>
  <c r="F122" i="27" s="1"/>
  <c r="H122" i="27" s="1"/>
  <c r="N65" i="29" s="1"/>
  <c r="P65" i="29" s="1"/>
  <c r="L121" i="27"/>
  <c r="C121" i="27" s="1"/>
  <c r="F121" i="27" s="1"/>
  <c r="H121" i="27" s="1"/>
  <c r="N64" i="29" s="1"/>
  <c r="P64" i="29" s="1"/>
  <c r="L120" i="27"/>
  <c r="C120" i="27" s="1"/>
  <c r="F120" i="27" s="1"/>
  <c r="H120" i="27" s="1"/>
  <c r="N63" i="29" s="1"/>
  <c r="P63" i="29" s="1"/>
  <c r="L119" i="27"/>
  <c r="C119" i="27" s="1"/>
  <c r="F119" i="27" s="1"/>
  <c r="H119" i="27" s="1"/>
  <c r="N62" i="29" s="1"/>
  <c r="P62" i="29" s="1"/>
  <c r="L118" i="27"/>
  <c r="C118" i="27" s="1"/>
  <c r="F118" i="27" s="1"/>
  <c r="H118" i="27" s="1"/>
  <c r="N61" i="29" s="1"/>
  <c r="P61" i="29" s="1"/>
  <c r="L117" i="27"/>
  <c r="C117" i="27" s="1"/>
  <c r="F117" i="27" s="1"/>
  <c r="H117" i="27" s="1"/>
  <c r="N60" i="29" s="1"/>
  <c r="P60" i="29" s="1"/>
  <c r="L116" i="27"/>
  <c r="C116" i="27" s="1"/>
  <c r="F116" i="27" s="1"/>
  <c r="H116" i="27" s="1"/>
  <c r="N59" i="29" s="1"/>
  <c r="P59" i="29" s="1"/>
  <c r="L115" i="27"/>
  <c r="C115" i="27" s="1"/>
  <c r="F115" i="27" s="1"/>
  <c r="H115" i="27" s="1"/>
  <c r="N58" i="29" s="1"/>
  <c r="P58" i="29" s="1"/>
  <c r="L114" i="27"/>
  <c r="C114" i="27" s="1"/>
  <c r="F114" i="27" s="1"/>
  <c r="H114" i="27" s="1"/>
  <c r="N57" i="29" s="1"/>
  <c r="P57" i="29" s="1"/>
  <c r="L113" i="27"/>
  <c r="C113" i="27" s="1"/>
  <c r="F113" i="27" s="1"/>
  <c r="H113" i="27" s="1"/>
  <c r="N56" i="29" s="1"/>
  <c r="P56" i="29" s="1"/>
  <c r="L112" i="27"/>
  <c r="C112" i="27" s="1"/>
  <c r="F112" i="27" s="1"/>
  <c r="H112" i="27" s="1"/>
  <c r="N55" i="29" s="1"/>
  <c r="P55" i="29" s="1"/>
  <c r="L111" i="27"/>
  <c r="C111" i="27" s="1"/>
  <c r="F111" i="27" s="1"/>
  <c r="H111" i="27" s="1"/>
  <c r="N54" i="29" s="1"/>
  <c r="P54" i="29" s="1"/>
  <c r="L110" i="27"/>
  <c r="C110" i="27" s="1"/>
  <c r="F110" i="27" s="1"/>
  <c r="H110" i="27" s="1"/>
  <c r="N53" i="29" s="1"/>
  <c r="P53" i="29" s="1"/>
  <c r="L109" i="27"/>
  <c r="C109" i="27" s="1"/>
  <c r="F109" i="27" s="1"/>
  <c r="H109" i="27" s="1"/>
  <c r="N52" i="29" s="1"/>
  <c r="P52" i="29" s="1"/>
  <c r="L108" i="27"/>
  <c r="C108" i="27" s="1"/>
  <c r="F108" i="27" s="1"/>
  <c r="H108" i="27" s="1"/>
  <c r="N51" i="29" s="1"/>
  <c r="P51" i="29" s="1"/>
  <c r="L107" i="27"/>
  <c r="C107" i="27" s="1"/>
  <c r="F107" i="27" s="1"/>
  <c r="H107" i="27" s="1"/>
  <c r="N50" i="29" s="1"/>
  <c r="P50" i="29" s="1"/>
  <c r="L106" i="27"/>
  <c r="C106" i="27" s="1"/>
  <c r="F106" i="27" s="1"/>
  <c r="H106" i="27" s="1"/>
  <c r="N49" i="29" s="1"/>
  <c r="P49" i="29" s="1"/>
  <c r="E394" i="27"/>
  <c r="E393" i="27"/>
  <c r="E392" i="27"/>
  <c r="E389" i="27"/>
  <c r="E388" i="27"/>
  <c r="E383" i="27"/>
  <c r="E382" i="27"/>
  <c r="E380" i="27"/>
  <c r="E370" i="27"/>
  <c r="E369" i="27"/>
  <c r="E368" i="27"/>
  <c r="E365" i="27"/>
  <c r="E363" i="27"/>
  <c r="E359" i="27"/>
  <c r="E358" i="27"/>
  <c r="E356" i="27"/>
  <c r="E353" i="27"/>
  <c r="E352" i="27"/>
  <c r="E350" i="27"/>
  <c r="E346" i="27"/>
  <c r="E345" i="27"/>
  <c r="E344" i="27"/>
  <c r="Y286" i="29"/>
  <c r="Y285" i="29"/>
  <c r="Y284" i="29"/>
  <c r="E340" i="27"/>
  <c r="E339" i="27"/>
  <c r="Y281" i="29"/>
  <c r="E335" i="27"/>
  <c r="E334" i="27"/>
  <c r="Y276" i="29"/>
  <c r="E332" i="27"/>
  <c r="Y275" i="29" s="1"/>
  <c r="E330" i="27"/>
  <c r="E329" i="27"/>
  <c r="E328" i="27"/>
  <c r="E327" i="27"/>
  <c r="E322" i="27"/>
  <c r="E320" i="27"/>
  <c r="E319" i="27"/>
  <c r="E318" i="27"/>
  <c r="Y261" i="29" s="1"/>
  <c r="E317" i="27"/>
  <c r="E316" i="27"/>
  <c r="E315" i="27"/>
  <c r="Y257" i="29"/>
  <c r="Y256" i="29"/>
  <c r="Y255" i="29"/>
  <c r="E311" i="27"/>
  <c r="E310" i="27"/>
  <c r="E308" i="27"/>
  <c r="E307" i="27"/>
  <c r="E306" i="27"/>
  <c r="E305" i="27"/>
  <c r="E304" i="27"/>
  <c r="E303" i="27"/>
  <c r="Y246" i="29" s="1"/>
  <c r="Y245" i="29"/>
  <c r="Y244" i="29"/>
  <c r="E298" i="27"/>
  <c r="E297" i="27"/>
  <c r="E296" i="27"/>
  <c r="E294" i="27"/>
  <c r="Y237" i="29" s="1"/>
  <c r="Y236" i="29"/>
  <c r="E292" i="27"/>
  <c r="Y235" i="29" s="1"/>
  <c r="Y234" i="29"/>
  <c r="Y232" i="29"/>
  <c r="E286" i="27"/>
  <c r="E284" i="27"/>
  <c r="Y226" i="29"/>
  <c r="Y225" i="29"/>
  <c r="E281" i="27"/>
  <c r="Y224" i="29" s="1"/>
  <c r="Y222" i="29"/>
  <c r="Y221" i="29"/>
  <c r="E274" i="27"/>
  <c r="E273" i="27"/>
  <c r="Y216" i="29" s="1"/>
  <c r="E272" i="27"/>
  <c r="Y215" i="29" s="1"/>
  <c r="E270" i="27"/>
  <c r="E268" i="27"/>
  <c r="E267" i="27"/>
  <c r="E262" i="27"/>
  <c r="E261" i="27"/>
  <c r="E259" i="27"/>
  <c r="Y202" i="29" s="1"/>
  <c r="E258" i="27"/>
  <c r="Y201" i="29" s="1"/>
  <c r="E256" i="27"/>
  <c r="E254" i="27"/>
  <c r="Y197" i="29" s="1"/>
  <c r="Y196" i="29"/>
  <c r="Y195" i="29"/>
  <c r="E250" i="27"/>
  <c r="E249" i="27"/>
  <c r="Y192" i="29" s="1"/>
  <c r="Y189" i="29"/>
  <c r="E244" i="27"/>
  <c r="Y186" i="29"/>
  <c r="Y185" i="29"/>
  <c r="Y184" i="29"/>
  <c r="E236" i="27"/>
  <c r="Y177" i="29"/>
  <c r="E233" i="27"/>
  <c r="Y175" i="29"/>
  <c r="Y174" i="29"/>
  <c r="Y172" i="29"/>
  <c r="E226" i="27"/>
  <c r="E225" i="27"/>
  <c r="Y165" i="29"/>
  <c r="E220" i="27"/>
  <c r="E214" i="27"/>
  <c r="E209" i="27"/>
  <c r="Y152" i="29" s="1"/>
  <c r="Y149" i="29"/>
  <c r="Y147" i="29"/>
  <c r="E203" i="27"/>
  <c r="E201" i="27"/>
  <c r="Y143" i="29"/>
  <c r="Y142" i="29"/>
  <c r="Y141" i="29"/>
  <c r="E197" i="27"/>
  <c r="Y140" i="29" s="1"/>
  <c r="E196" i="27"/>
  <c r="Y139" i="29" s="1"/>
  <c r="Y138" i="29"/>
  <c r="Y137" i="29"/>
  <c r="Y136" i="29"/>
  <c r="Y135" i="29"/>
  <c r="Y134" i="29"/>
  <c r="Y133" i="29"/>
  <c r="Y132" i="29"/>
  <c r="Y131" i="29"/>
  <c r="Y130" i="29"/>
  <c r="Y129" i="29"/>
  <c r="Y128" i="29"/>
  <c r="E184" i="27"/>
  <c r="Y127" i="29" s="1"/>
  <c r="Y126" i="29"/>
  <c r="Y125" i="29"/>
  <c r="Y124" i="29"/>
  <c r="Y123" i="29"/>
  <c r="Y122" i="29"/>
  <c r="Y121" i="29"/>
  <c r="E177" i="27"/>
  <c r="Y120" i="29" s="1"/>
  <c r="Y118" i="29"/>
  <c r="Y117" i="29"/>
  <c r="Y116" i="29"/>
  <c r="E172" i="27"/>
  <c r="Y115" i="29" s="1"/>
  <c r="E171" i="27"/>
  <c r="Y114" i="29" s="1"/>
  <c r="Y113" i="29"/>
  <c r="Y112" i="29"/>
  <c r="Y111" i="29"/>
  <c r="E167" i="27"/>
  <c r="Y110" i="29" s="1"/>
  <c r="E166" i="27"/>
  <c r="Y106" i="29"/>
  <c r="Y105" i="29"/>
  <c r="E161" i="27"/>
  <c r="Y104" i="29" s="1"/>
  <c r="E160" i="27"/>
  <c r="Y101" i="29"/>
  <c r="Y100" i="29"/>
  <c r="Y99" i="29"/>
  <c r="E155" i="27"/>
  <c r="Y94" i="29"/>
  <c r="E149" i="27"/>
  <c r="E148" i="27"/>
  <c r="E143" i="27"/>
  <c r="Y83" i="29"/>
  <c r="Y82" i="29"/>
  <c r="Y81" i="29"/>
  <c r="E137" i="27"/>
  <c r="Y80" i="29" s="1"/>
  <c r="E136" i="27"/>
  <c r="Y79" i="29" s="1"/>
  <c r="E135" i="27"/>
  <c r="Y78" i="29" s="1"/>
  <c r="Y77" i="29"/>
  <c r="Y76" i="29"/>
  <c r="E131" i="27"/>
  <c r="Y74" i="29" s="1"/>
  <c r="Y73" i="29"/>
  <c r="E129" i="27"/>
  <c r="Y72" i="29" s="1"/>
  <c r="Y71" i="29"/>
  <c r="Y69" i="29"/>
  <c r="Y68" i="29"/>
  <c r="Y67" i="29"/>
  <c r="E123" i="27"/>
  <c r="Y66" i="29" s="1"/>
  <c r="Y65" i="29"/>
  <c r="Y64" i="29"/>
  <c r="E120" i="27"/>
  <c r="Y63" i="29" s="1"/>
  <c r="E119" i="27"/>
  <c r="Y62" i="29" s="1"/>
  <c r="Y61" i="29"/>
  <c r="E117" i="27"/>
  <c r="Y60" i="29" s="1"/>
  <c r="E116" i="27"/>
  <c r="E115" i="27"/>
  <c r="Y58" i="29" s="1"/>
  <c r="Y57" i="29"/>
  <c r="E113" i="27"/>
  <c r="Y56" i="29" s="1"/>
  <c r="E112" i="27"/>
  <c r="Y55" i="29" s="1"/>
  <c r="E111" i="27"/>
  <c r="Y54" i="29" s="1"/>
  <c r="E110" i="27"/>
  <c r="Y53" i="29" s="1"/>
  <c r="E109" i="27"/>
  <c r="Y52" i="29" s="1"/>
  <c r="E108" i="27"/>
  <c r="Y51" i="29" s="1"/>
  <c r="Y50" i="29"/>
  <c r="E106" i="27"/>
  <c r="E105" i="27"/>
  <c r="E104" i="27"/>
  <c r="Y45" i="29"/>
  <c r="E101" i="27"/>
  <c r="Y44" i="29" s="1"/>
  <c r="E100" i="27"/>
  <c r="E99" i="27"/>
  <c r="Y41" i="29"/>
  <c r="Y40" i="29"/>
  <c r="E96" i="27"/>
  <c r="E95" i="27"/>
  <c r="E94" i="27"/>
  <c r="E92" i="27"/>
  <c r="Y34" i="29"/>
  <c r="E89" i="27"/>
  <c r="E88" i="27"/>
  <c r="E87" i="27"/>
  <c r="E83" i="27"/>
  <c r="E81" i="27"/>
  <c r="E6" i="27"/>
  <c r="H15" i="29" s="1"/>
  <c r="X16" i="29" s="1"/>
  <c r="S117" i="29" l="1"/>
  <c r="R117" i="29"/>
  <c r="Q117" i="29"/>
  <c r="T117" i="29"/>
  <c r="U117" i="29"/>
  <c r="X117" i="29"/>
  <c r="U261" i="29"/>
  <c r="T261" i="29"/>
  <c r="S261" i="29"/>
  <c r="R261" i="29"/>
  <c r="Q261" i="29"/>
  <c r="X261" i="29"/>
  <c r="S119" i="29"/>
  <c r="T119" i="29"/>
  <c r="U119" i="29"/>
  <c r="Q119" i="29"/>
  <c r="R119" i="29"/>
  <c r="X119" i="29"/>
  <c r="S56" i="29"/>
  <c r="U56" i="29"/>
  <c r="T56" i="29"/>
  <c r="Q56" i="29"/>
  <c r="R56" i="29"/>
  <c r="X56" i="29"/>
  <c r="S68" i="29"/>
  <c r="R68" i="29"/>
  <c r="Q68" i="29"/>
  <c r="U68" i="29"/>
  <c r="T68" i="29"/>
  <c r="X68" i="29"/>
  <c r="U80" i="29"/>
  <c r="Q80" i="29"/>
  <c r="S80" i="29"/>
  <c r="T80" i="29"/>
  <c r="R80" i="29"/>
  <c r="X80" i="29"/>
  <c r="Q92" i="29"/>
  <c r="S92" i="29"/>
  <c r="T92" i="29"/>
  <c r="U92" i="29"/>
  <c r="R92" i="29"/>
  <c r="X92" i="29"/>
  <c r="R104" i="29"/>
  <c r="U104" i="29"/>
  <c r="T104" i="29"/>
  <c r="S104" i="29"/>
  <c r="Q104" i="29"/>
  <c r="X104" i="29"/>
  <c r="Q116" i="29"/>
  <c r="T116" i="29"/>
  <c r="R116" i="29"/>
  <c r="S116" i="29"/>
  <c r="U116" i="29"/>
  <c r="X116" i="29"/>
  <c r="Q128" i="29"/>
  <c r="R128" i="29"/>
  <c r="T128" i="29"/>
  <c r="U128" i="29"/>
  <c r="S128" i="29"/>
  <c r="X128" i="29"/>
  <c r="R140" i="29"/>
  <c r="Q140" i="29"/>
  <c r="S140" i="29"/>
  <c r="U140" i="29"/>
  <c r="T140" i="29"/>
  <c r="X140" i="29"/>
  <c r="Q152" i="29"/>
  <c r="U152" i="29"/>
  <c r="T152" i="29"/>
  <c r="R152" i="29"/>
  <c r="S152" i="29"/>
  <c r="X152" i="29"/>
  <c r="Q164" i="29"/>
  <c r="T164" i="29"/>
  <c r="R164" i="29"/>
  <c r="U164" i="29"/>
  <c r="S164" i="29"/>
  <c r="X164" i="29"/>
  <c r="S176" i="29"/>
  <c r="T176" i="29"/>
  <c r="U176" i="29"/>
  <c r="Q176" i="29"/>
  <c r="R176" i="29"/>
  <c r="X176" i="29"/>
  <c r="S188" i="29"/>
  <c r="Q188" i="29"/>
  <c r="R188" i="29"/>
  <c r="U188" i="29"/>
  <c r="T188" i="29"/>
  <c r="X188" i="29"/>
  <c r="S200" i="29"/>
  <c r="R200" i="29"/>
  <c r="Q200" i="29"/>
  <c r="T200" i="29"/>
  <c r="U200" i="29"/>
  <c r="X200" i="29"/>
  <c r="T212" i="29"/>
  <c r="S212" i="29"/>
  <c r="R212" i="29"/>
  <c r="Q212" i="29"/>
  <c r="U212" i="29"/>
  <c r="X212" i="29"/>
  <c r="R224" i="29"/>
  <c r="S224" i="29"/>
  <c r="Q224" i="29"/>
  <c r="U224" i="29"/>
  <c r="T224" i="29"/>
  <c r="X224" i="29"/>
  <c r="Q236" i="29"/>
  <c r="T236" i="29"/>
  <c r="S236" i="29"/>
  <c r="U236" i="29"/>
  <c r="R236" i="29"/>
  <c r="X236" i="29"/>
  <c r="T248" i="29"/>
  <c r="Q248" i="29"/>
  <c r="S248" i="29"/>
  <c r="R248" i="29"/>
  <c r="U248" i="29"/>
  <c r="X248" i="29"/>
  <c r="S260" i="29"/>
  <c r="Q260" i="29"/>
  <c r="R260" i="29"/>
  <c r="U260" i="29"/>
  <c r="T260" i="29"/>
  <c r="X260" i="29"/>
  <c r="U272" i="29"/>
  <c r="S272" i="29"/>
  <c r="T272" i="29"/>
  <c r="Q272" i="29"/>
  <c r="R272" i="29"/>
  <c r="X272" i="29"/>
  <c r="S284" i="29"/>
  <c r="T284" i="29"/>
  <c r="R284" i="29"/>
  <c r="Q284" i="29"/>
  <c r="U284" i="29"/>
  <c r="X284" i="29"/>
  <c r="Q296" i="29"/>
  <c r="R296" i="29"/>
  <c r="U296" i="29"/>
  <c r="T296" i="29"/>
  <c r="S296" i="29"/>
  <c r="X296" i="29"/>
  <c r="U308" i="29"/>
  <c r="Q308" i="29"/>
  <c r="S308" i="29"/>
  <c r="T308" i="29"/>
  <c r="R308" i="29"/>
  <c r="X308" i="29"/>
  <c r="S320" i="29"/>
  <c r="T320" i="29"/>
  <c r="Q320" i="29"/>
  <c r="R320" i="29"/>
  <c r="U320" i="29"/>
  <c r="X320" i="29"/>
  <c r="S332" i="29"/>
  <c r="R332" i="29"/>
  <c r="T332" i="29"/>
  <c r="U332" i="29"/>
  <c r="Q332" i="29"/>
  <c r="X332" i="29"/>
  <c r="R344" i="29"/>
  <c r="Q344" i="29"/>
  <c r="T344" i="29"/>
  <c r="U344" i="29"/>
  <c r="S344" i="29"/>
  <c r="X344" i="29"/>
  <c r="S93" i="29"/>
  <c r="U93" i="29"/>
  <c r="T93" i="29"/>
  <c r="R93" i="29"/>
  <c r="Q93" i="29"/>
  <c r="X93" i="29"/>
  <c r="Q153" i="29"/>
  <c r="U153" i="29"/>
  <c r="T153" i="29"/>
  <c r="S153" i="29"/>
  <c r="R153" i="29"/>
  <c r="X153" i="29"/>
  <c r="U273" i="29"/>
  <c r="T273" i="29"/>
  <c r="Q273" i="29"/>
  <c r="R273" i="29"/>
  <c r="S273" i="29"/>
  <c r="X273" i="29"/>
  <c r="Q285" i="29"/>
  <c r="T285" i="29"/>
  <c r="S285" i="29"/>
  <c r="R285" i="29"/>
  <c r="U285" i="29"/>
  <c r="X285" i="29"/>
  <c r="R297" i="29"/>
  <c r="T297" i="29"/>
  <c r="S297" i="29"/>
  <c r="U297" i="29"/>
  <c r="Q297" i="29"/>
  <c r="X297" i="29"/>
  <c r="S309" i="29"/>
  <c r="T309" i="29"/>
  <c r="R309" i="29"/>
  <c r="Q309" i="29"/>
  <c r="U309" i="29"/>
  <c r="X309" i="29"/>
  <c r="R321" i="29"/>
  <c r="Q321" i="29"/>
  <c r="U321" i="29"/>
  <c r="T321" i="29"/>
  <c r="S321" i="29"/>
  <c r="X321" i="29"/>
  <c r="S333" i="29"/>
  <c r="R333" i="29"/>
  <c r="T333" i="29"/>
  <c r="U333" i="29"/>
  <c r="Q333" i="29"/>
  <c r="X333" i="29"/>
  <c r="S345" i="29"/>
  <c r="U345" i="29"/>
  <c r="Q345" i="29"/>
  <c r="R345" i="29"/>
  <c r="T345" i="29"/>
  <c r="X345" i="29"/>
  <c r="R58" i="29"/>
  <c r="S58" i="29"/>
  <c r="T58" i="29"/>
  <c r="Q58" i="29"/>
  <c r="U58" i="29"/>
  <c r="X58" i="29"/>
  <c r="T70" i="29"/>
  <c r="U70" i="29"/>
  <c r="S70" i="29"/>
  <c r="Q70" i="29"/>
  <c r="R70" i="29"/>
  <c r="X70" i="29"/>
  <c r="T82" i="29"/>
  <c r="U82" i="29"/>
  <c r="R82" i="29"/>
  <c r="Q82" i="29"/>
  <c r="S82" i="29"/>
  <c r="X82" i="29"/>
  <c r="S94" i="29"/>
  <c r="R94" i="29"/>
  <c r="U94" i="29"/>
  <c r="T94" i="29"/>
  <c r="Q94" i="29"/>
  <c r="X94" i="29"/>
  <c r="S106" i="29"/>
  <c r="T106" i="29"/>
  <c r="Q106" i="29"/>
  <c r="X106" i="29"/>
  <c r="U106" i="29"/>
  <c r="R106" i="29"/>
  <c r="T118" i="29"/>
  <c r="Q118" i="29"/>
  <c r="U118" i="29"/>
  <c r="R118" i="29"/>
  <c r="S118" i="29"/>
  <c r="X118" i="29"/>
  <c r="S130" i="29"/>
  <c r="U130" i="29"/>
  <c r="R130" i="29"/>
  <c r="Q130" i="29"/>
  <c r="T130" i="29"/>
  <c r="X130" i="29"/>
  <c r="R142" i="29"/>
  <c r="S142" i="29"/>
  <c r="Q142" i="29"/>
  <c r="T142" i="29"/>
  <c r="U142" i="29"/>
  <c r="X142" i="29"/>
  <c r="S154" i="29"/>
  <c r="U154" i="29"/>
  <c r="T154" i="29"/>
  <c r="Q154" i="29"/>
  <c r="R154" i="29"/>
  <c r="X154" i="29"/>
  <c r="T166" i="29"/>
  <c r="S166" i="29"/>
  <c r="Q166" i="29"/>
  <c r="U166" i="29"/>
  <c r="R166" i="29"/>
  <c r="X166" i="29"/>
  <c r="R178" i="29"/>
  <c r="S178" i="29"/>
  <c r="Q178" i="29"/>
  <c r="T178" i="29"/>
  <c r="U178" i="29"/>
  <c r="X178" i="29"/>
  <c r="R190" i="29"/>
  <c r="Q190" i="29"/>
  <c r="S190" i="29"/>
  <c r="U190" i="29"/>
  <c r="T190" i="29"/>
  <c r="X190" i="29"/>
  <c r="Q202" i="29"/>
  <c r="U202" i="29"/>
  <c r="R202" i="29"/>
  <c r="T202" i="29"/>
  <c r="S202" i="29"/>
  <c r="X202" i="29"/>
  <c r="Q214" i="29"/>
  <c r="U214" i="29"/>
  <c r="S214" i="29"/>
  <c r="T214" i="29"/>
  <c r="R214" i="29"/>
  <c r="X214" i="29"/>
  <c r="Q226" i="29"/>
  <c r="S226" i="29"/>
  <c r="T226" i="29"/>
  <c r="R226" i="29"/>
  <c r="U226" i="29"/>
  <c r="X226" i="29"/>
  <c r="Q238" i="29"/>
  <c r="S238" i="29"/>
  <c r="T238" i="29"/>
  <c r="R238" i="29"/>
  <c r="U238" i="29"/>
  <c r="X238" i="29"/>
  <c r="R250" i="29"/>
  <c r="T250" i="29"/>
  <c r="U250" i="29"/>
  <c r="S250" i="29"/>
  <c r="Q250" i="29"/>
  <c r="X250" i="29"/>
  <c r="T262" i="29"/>
  <c r="U262" i="29"/>
  <c r="R262" i="29"/>
  <c r="Q262" i="29"/>
  <c r="S262" i="29"/>
  <c r="X262" i="29"/>
  <c r="T274" i="29"/>
  <c r="S274" i="29"/>
  <c r="U274" i="29"/>
  <c r="R274" i="29"/>
  <c r="Q274" i="29"/>
  <c r="X274" i="29"/>
  <c r="Q286" i="29"/>
  <c r="S286" i="29"/>
  <c r="U286" i="29"/>
  <c r="R286" i="29"/>
  <c r="T286" i="29"/>
  <c r="X286" i="29"/>
  <c r="U298" i="29"/>
  <c r="R298" i="29"/>
  <c r="T298" i="29"/>
  <c r="S298" i="29"/>
  <c r="Q298" i="29"/>
  <c r="X298" i="29"/>
  <c r="S310" i="29"/>
  <c r="U310" i="29"/>
  <c r="Q310" i="29"/>
  <c r="T310" i="29"/>
  <c r="R310" i="29"/>
  <c r="X310" i="29"/>
  <c r="S322" i="29"/>
  <c r="T322" i="29"/>
  <c r="U322" i="29"/>
  <c r="R322" i="29"/>
  <c r="Q322" i="29"/>
  <c r="X322" i="29"/>
  <c r="S334" i="29"/>
  <c r="U334" i="29"/>
  <c r="Q334" i="29"/>
  <c r="R334" i="29"/>
  <c r="T334" i="29"/>
  <c r="X334" i="29"/>
  <c r="T346" i="29"/>
  <c r="R346" i="29"/>
  <c r="U346" i="29"/>
  <c r="Q346" i="29"/>
  <c r="S346" i="29"/>
  <c r="X346" i="29"/>
  <c r="R105" i="29"/>
  <c r="U105" i="29"/>
  <c r="Q105" i="29"/>
  <c r="T105" i="29"/>
  <c r="S105" i="29"/>
  <c r="X105" i="29"/>
  <c r="S225" i="29"/>
  <c r="Q225" i="29"/>
  <c r="T225" i="29"/>
  <c r="R225" i="29"/>
  <c r="U225" i="29"/>
  <c r="X225" i="29"/>
  <c r="Q71" i="29"/>
  <c r="T71" i="29"/>
  <c r="S71" i="29"/>
  <c r="U71" i="29"/>
  <c r="R71" i="29"/>
  <c r="X71" i="29"/>
  <c r="U155" i="29"/>
  <c r="R155" i="29"/>
  <c r="T155" i="29"/>
  <c r="S155" i="29"/>
  <c r="Q155" i="29"/>
  <c r="X155" i="29"/>
  <c r="S215" i="29"/>
  <c r="Q215" i="29"/>
  <c r="T215" i="29"/>
  <c r="R215" i="29"/>
  <c r="U215" i="29"/>
  <c r="X215" i="29"/>
  <c r="R263" i="29"/>
  <c r="Q263" i="29"/>
  <c r="T263" i="29"/>
  <c r="U263" i="29"/>
  <c r="S263" i="29"/>
  <c r="X263" i="29"/>
  <c r="Q311" i="29"/>
  <c r="T311" i="29"/>
  <c r="S311" i="29"/>
  <c r="R311" i="29"/>
  <c r="U311" i="29"/>
  <c r="X311" i="29"/>
  <c r="T335" i="29"/>
  <c r="R335" i="29"/>
  <c r="S335" i="29"/>
  <c r="Q335" i="29"/>
  <c r="U335" i="29"/>
  <c r="X335" i="29"/>
  <c r="Q60" i="29"/>
  <c r="S60" i="29"/>
  <c r="T60" i="29"/>
  <c r="U60" i="29"/>
  <c r="R60" i="29"/>
  <c r="X60" i="29"/>
  <c r="S72" i="29"/>
  <c r="T72" i="29"/>
  <c r="Q72" i="29"/>
  <c r="U72" i="29"/>
  <c r="R72" i="29"/>
  <c r="X72" i="29"/>
  <c r="U84" i="29"/>
  <c r="S84" i="29"/>
  <c r="R84" i="29"/>
  <c r="T84" i="29"/>
  <c r="Q84" i="29"/>
  <c r="X84" i="29"/>
  <c r="T96" i="29"/>
  <c r="Q96" i="29"/>
  <c r="U96" i="29"/>
  <c r="R96" i="29"/>
  <c r="S96" i="29"/>
  <c r="X96" i="29"/>
  <c r="R108" i="29"/>
  <c r="S108" i="29"/>
  <c r="Q108" i="29"/>
  <c r="U108" i="29"/>
  <c r="T108" i="29"/>
  <c r="X108" i="29"/>
  <c r="S120" i="29"/>
  <c r="Q120" i="29"/>
  <c r="U120" i="29"/>
  <c r="R120" i="29"/>
  <c r="T120" i="29"/>
  <c r="X120" i="29"/>
  <c r="R132" i="29"/>
  <c r="S132" i="29"/>
  <c r="T132" i="29"/>
  <c r="Q132" i="29"/>
  <c r="U132" i="29"/>
  <c r="X132" i="29"/>
  <c r="R144" i="29"/>
  <c r="T144" i="29"/>
  <c r="Q144" i="29"/>
  <c r="U144" i="29"/>
  <c r="S144" i="29"/>
  <c r="X144" i="29"/>
  <c r="Q156" i="29"/>
  <c r="S156" i="29"/>
  <c r="T156" i="29"/>
  <c r="U156" i="29"/>
  <c r="R156" i="29"/>
  <c r="X156" i="29"/>
  <c r="S168" i="29"/>
  <c r="Q168" i="29"/>
  <c r="T168" i="29"/>
  <c r="R168" i="29"/>
  <c r="U168" i="29"/>
  <c r="X168" i="29"/>
  <c r="T180" i="29"/>
  <c r="S180" i="29"/>
  <c r="R180" i="29"/>
  <c r="Q180" i="29"/>
  <c r="U180" i="29"/>
  <c r="X180" i="29"/>
  <c r="R192" i="29"/>
  <c r="U192" i="29"/>
  <c r="Q192" i="29"/>
  <c r="S192" i="29"/>
  <c r="T192" i="29"/>
  <c r="X192" i="29"/>
  <c r="R204" i="29"/>
  <c r="T204" i="29"/>
  <c r="U204" i="29"/>
  <c r="S204" i="29"/>
  <c r="Q204" i="29"/>
  <c r="X204" i="29"/>
  <c r="Q216" i="29"/>
  <c r="T216" i="29"/>
  <c r="U216" i="29"/>
  <c r="R216" i="29"/>
  <c r="S216" i="29"/>
  <c r="X216" i="29"/>
  <c r="S228" i="29"/>
  <c r="Q228" i="29"/>
  <c r="U228" i="29"/>
  <c r="R228" i="29"/>
  <c r="T228" i="29"/>
  <c r="X228" i="29"/>
  <c r="S240" i="29"/>
  <c r="R240" i="29"/>
  <c r="Q240" i="29"/>
  <c r="U240" i="29"/>
  <c r="T240" i="29"/>
  <c r="X240" i="29"/>
  <c r="S252" i="29"/>
  <c r="R252" i="29"/>
  <c r="U252" i="29"/>
  <c r="Q252" i="29"/>
  <c r="T252" i="29"/>
  <c r="X252" i="29"/>
  <c r="Q264" i="29"/>
  <c r="U264" i="29"/>
  <c r="S264" i="29"/>
  <c r="T264" i="29"/>
  <c r="R264" i="29"/>
  <c r="X264" i="29"/>
  <c r="Q276" i="29"/>
  <c r="U276" i="29"/>
  <c r="T276" i="29"/>
  <c r="S276" i="29"/>
  <c r="R276" i="29"/>
  <c r="X276" i="29"/>
  <c r="R288" i="29"/>
  <c r="Q288" i="29"/>
  <c r="T288" i="29"/>
  <c r="U288" i="29"/>
  <c r="S288" i="29"/>
  <c r="X288" i="29"/>
  <c r="Q300" i="29"/>
  <c r="R300" i="29"/>
  <c r="T300" i="29"/>
  <c r="U300" i="29"/>
  <c r="S300" i="29"/>
  <c r="X300" i="29"/>
  <c r="U312" i="29"/>
  <c r="Q312" i="29"/>
  <c r="T312" i="29"/>
  <c r="S312" i="29"/>
  <c r="R312" i="29"/>
  <c r="X312" i="29"/>
  <c r="U324" i="29"/>
  <c r="T324" i="29"/>
  <c r="R324" i="29"/>
  <c r="S324" i="29"/>
  <c r="Q324" i="29"/>
  <c r="X324" i="29"/>
  <c r="T336" i="29"/>
  <c r="U336" i="29"/>
  <c r="S336" i="29"/>
  <c r="R336" i="29"/>
  <c r="Q336" i="29"/>
  <c r="X336" i="29"/>
  <c r="T141" i="29"/>
  <c r="Q141" i="29"/>
  <c r="S141" i="29"/>
  <c r="U141" i="29"/>
  <c r="R141" i="29"/>
  <c r="X141" i="29"/>
  <c r="S189" i="29"/>
  <c r="R189" i="29"/>
  <c r="U189" i="29"/>
  <c r="T189" i="29"/>
  <c r="Q189" i="29"/>
  <c r="X189" i="29"/>
  <c r="S131" i="29"/>
  <c r="Q131" i="29"/>
  <c r="U131" i="29"/>
  <c r="T131" i="29"/>
  <c r="R131" i="29"/>
  <c r="X131" i="29"/>
  <c r="R191" i="29"/>
  <c r="S191" i="29"/>
  <c r="T191" i="29"/>
  <c r="Q191" i="29"/>
  <c r="U191" i="29"/>
  <c r="X191" i="29"/>
  <c r="T239" i="29"/>
  <c r="U239" i="29"/>
  <c r="R239" i="29"/>
  <c r="S239" i="29"/>
  <c r="Q239" i="29"/>
  <c r="X239" i="29"/>
  <c r="Q287" i="29"/>
  <c r="T287" i="29"/>
  <c r="U287" i="29"/>
  <c r="S287" i="29"/>
  <c r="R287" i="29"/>
  <c r="X287" i="29"/>
  <c r="R323" i="29"/>
  <c r="Q323" i="29"/>
  <c r="T323" i="29"/>
  <c r="U323" i="29"/>
  <c r="S323" i="29"/>
  <c r="X323" i="29"/>
  <c r="T49" i="29"/>
  <c r="R49" i="29"/>
  <c r="S49" i="29"/>
  <c r="Q49" i="29"/>
  <c r="U49" i="29"/>
  <c r="X49" i="29"/>
  <c r="S61" i="29"/>
  <c r="Q61" i="29"/>
  <c r="T61" i="29"/>
  <c r="U61" i="29"/>
  <c r="R61" i="29"/>
  <c r="X61" i="29"/>
  <c r="R73" i="29"/>
  <c r="U73" i="29"/>
  <c r="S73" i="29"/>
  <c r="T73" i="29"/>
  <c r="Q73" i="29"/>
  <c r="X73" i="29"/>
  <c r="S85" i="29"/>
  <c r="T85" i="29"/>
  <c r="U85" i="29"/>
  <c r="Q85" i="29"/>
  <c r="R85" i="29"/>
  <c r="X85" i="29"/>
  <c r="S97" i="29"/>
  <c r="U97" i="29"/>
  <c r="Q97" i="29"/>
  <c r="T97" i="29"/>
  <c r="R97" i="29"/>
  <c r="X97" i="29"/>
  <c r="S109" i="29"/>
  <c r="Q109" i="29"/>
  <c r="U109" i="29"/>
  <c r="R109" i="29"/>
  <c r="T109" i="29"/>
  <c r="X109" i="29"/>
  <c r="U121" i="29"/>
  <c r="R121" i="29"/>
  <c r="S121" i="29"/>
  <c r="Q121" i="29"/>
  <c r="T121" i="29"/>
  <c r="X121" i="29"/>
  <c r="S133" i="29"/>
  <c r="R133" i="29"/>
  <c r="U133" i="29"/>
  <c r="X133" i="29"/>
  <c r="T133" i="29"/>
  <c r="Q133" i="29"/>
  <c r="R145" i="29"/>
  <c r="Q145" i="29"/>
  <c r="S145" i="29"/>
  <c r="T145" i="29"/>
  <c r="U145" i="29"/>
  <c r="X145" i="29"/>
  <c r="R157" i="29"/>
  <c r="T157" i="29"/>
  <c r="U157" i="29"/>
  <c r="S157" i="29"/>
  <c r="Q157" i="29"/>
  <c r="X157" i="29"/>
  <c r="S169" i="29"/>
  <c r="U169" i="29"/>
  <c r="Q169" i="29"/>
  <c r="T169" i="29"/>
  <c r="R169" i="29"/>
  <c r="X169" i="29"/>
  <c r="T181" i="29"/>
  <c r="U181" i="29"/>
  <c r="S181" i="29"/>
  <c r="Q181" i="29"/>
  <c r="R181" i="29"/>
  <c r="X181" i="29"/>
  <c r="S193" i="29"/>
  <c r="Q193" i="29"/>
  <c r="U193" i="29"/>
  <c r="R193" i="29"/>
  <c r="T193" i="29"/>
  <c r="X193" i="29"/>
  <c r="R205" i="29"/>
  <c r="T205" i="29"/>
  <c r="S205" i="29"/>
  <c r="Q205" i="29"/>
  <c r="U205" i="29"/>
  <c r="X205" i="29"/>
  <c r="U217" i="29"/>
  <c r="Q217" i="29"/>
  <c r="S217" i="29"/>
  <c r="T217" i="29"/>
  <c r="R217" i="29"/>
  <c r="X217" i="29"/>
  <c r="U229" i="29"/>
  <c r="R229" i="29"/>
  <c r="Q229" i="29"/>
  <c r="S229" i="29"/>
  <c r="T229" i="29"/>
  <c r="X229" i="29"/>
  <c r="R241" i="29"/>
  <c r="S241" i="29"/>
  <c r="T241" i="29"/>
  <c r="Q241" i="29"/>
  <c r="U241" i="29"/>
  <c r="X241" i="29"/>
  <c r="U253" i="29"/>
  <c r="T253" i="29"/>
  <c r="R253" i="29"/>
  <c r="Q253" i="29"/>
  <c r="S253" i="29"/>
  <c r="X253" i="29"/>
  <c r="S265" i="29"/>
  <c r="U265" i="29"/>
  <c r="Q265" i="29"/>
  <c r="R265" i="29"/>
  <c r="T265" i="29"/>
  <c r="X265" i="29"/>
  <c r="U277" i="29"/>
  <c r="R277" i="29"/>
  <c r="S277" i="29"/>
  <c r="T277" i="29"/>
  <c r="Q277" i="29"/>
  <c r="X277" i="29"/>
  <c r="Q289" i="29"/>
  <c r="U289" i="29"/>
  <c r="S289" i="29"/>
  <c r="R289" i="29"/>
  <c r="T289" i="29"/>
  <c r="X289" i="29"/>
  <c r="R301" i="29"/>
  <c r="T301" i="29"/>
  <c r="U301" i="29"/>
  <c r="S301" i="29"/>
  <c r="Q301" i="29"/>
  <c r="X301" i="29"/>
  <c r="Q313" i="29"/>
  <c r="T313" i="29"/>
  <c r="R313" i="29"/>
  <c r="S313" i="29"/>
  <c r="U313" i="29"/>
  <c r="X313" i="29"/>
  <c r="S325" i="29"/>
  <c r="U325" i="29"/>
  <c r="R325" i="29"/>
  <c r="Q325" i="29"/>
  <c r="T325" i="29"/>
  <c r="X325" i="29"/>
  <c r="Q337" i="29"/>
  <c r="S337" i="29"/>
  <c r="T337" i="29"/>
  <c r="U337" i="29"/>
  <c r="R337" i="29"/>
  <c r="X337" i="29"/>
  <c r="S57" i="29"/>
  <c r="U57" i="29"/>
  <c r="R57" i="29"/>
  <c r="Q57" i="29"/>
  <c r="T57" i="29"/>
  <c r="X57" i="29"/>
  <c r="Q249" i="29"/>
  <c r="R249" i="29"/>
  <c r="T249" i="29"/>
  <c r="U249" i="29"/>
  <c r="S249" i="29"/>
  <c r="X249" i="29"/>
  <c r="R107" i="29"/>
  <c r="U107" i="29"/>
  <c r="T107" i="29"/>
  <c r="S107" i="29"/>
  <c r="Q107" i="29"/>
  <c r="X107" i="29"/>
  <c r="U179" i="29"/>
  <c r="S179" i="29"/>
  <c r="R179" i="29"/>
  <c r="T179" i="29"/>
  <c r="Q179" i="29"/>
  <c r="X179" i="29"/>
  <c r="S227" i="29"/>
  <c r="T227" i="29"/>
  <c r="U227" i="29"/>
  <c r="Q227" i="29"/>
  <c r="R227" i="29"/>
  <c r="X227" i="29"/>
  <c r="U299" i="29"/>
  <c r="T299" i="29"/>
  <c r="S299" i="29"/>
  <c r="R299" i="29"/>
  <c r="Q299" i="29"/>
  <c r="X299" i="29"/>
  <c r="S50" i="29"/>
  <c r="U50" i="29"/>
  <c r="T50" i="29"/>
  <c r="R50" i="29"/>
  <c r="Q50" i="29"/>
  <c r="X50" i="29"/>
  <c r="T62" i="29"/>
  <c r="R62" i="29"/>
  <c r="S62" i="29"/>
  <c r="U62" i="29"/>
  <c r="Q62" i="29"/>
  <c r="X62" i="29"/>
  <c r="R74" i="29"/>
  <c r="Q74" i="29"/>
  <c r="U74" i="29"/>
  <c r="T74" i="29"/>
  <c r="S74" i="29"/>
  <c r="X74" i="29"/>
  <c r="R86" i="29"/>
  <c r="Q86" i="29"/>
  <c r="S86" i="29"/>
  <c r="T86" i="29"/>
  <c r="U86" i="29"/>
  <c r="X86" i="29"/>
  <c r="R98" i="29"/>
  <c r="T98" i="29"/>
  <c r="Q98" i="29"/>
  <c r="S98" i="29"/>
  <c r="U98" i="29"/>
  <c r="X98" i="29"/>
  <c r="R110" i="29"/>
  <c r="Q110" i="29"/>
  <c r="S110" i="29"/>
  <c r="U110" i="29"/>
  <c r="T110" i="29"/>
  <c r="X110" i="29"/>
  <c r="T122" i="29"/>
  <c r="U122" i="29"/>
  <c r="R122" i="29"/>
  <c r="S122" i="29"/>
  <c r="Q122" i="29"/>
  <c r="X122" i="29"/>
  <c r="R134" i="29"/>
  <c r="U134" i="29"/>
  <c r="T134" i="29"/>
  <c r="Q134" i="29"/>
  <c r="S134" i="29"/>
  <c r="X134" i="29"/>
  <c r="Q146" i="29"/>
  <c r="U146" i="29"/>
  <c r="S146" i="29"/>
  <c r="T146" i="29"/>
  <c r="R146" i="29"/>
  <c r="X146" i="29"/>
  <c r="T158" i="29"/>
  <c r="R158" i="29"/>
  <c r="S158" i="29"/>
  <c r="Q158" i="29"/>
  <c r="U158" i="29"/>
  <c r="X158" i="29"/>
  <c r="U170" i="29"/>
  <c r="T170" i="29"/>
  <c r="Q170" i="29"/>
  <c r="R170" i="29"/>
  <c r="S170" i="29"/>
  <c r="X170" i="29"/>
  <c r="R182" i="29"/>
  <c r="S182" i="29"/>
  <c r="T182" i="29"/>
  <c r="Q182" i="29"/>
  <c r="U182" i="29"/>
  <c r="X182" i="29"/>
  <c r="S194" i="29"/>
  <c r="R194" i="29"/>
  <c r="U194" i="29"/>
  <c r="Q194" i="29"/>
  <c r="T194" i="29"/>
  <c r="X194" i="29"/>
  <c r="T206" i="29"/>
  <c r="U206" i="29"/>
  <c r="R206" i="29"/>
  <c r="S206" i="29"/>
  <c r="Q206" i="29"/>
  <c r="X206" i="29"/>
  <c r="R218" i="29"/>
  <c r="U218" i="29"/>
  <c r="T218" i="29"/>
  <c r="S218" i="29"/>
  <c r="Q218" i="29"/>
  <c r="X218" i="29"/>
  <c r="U230" i="29"/>
  <c r="R230" i="29"/>
  <c r="S230" i="29"/>
  <c r="Q230" i="29"/>
  <c r="T230" i="29"/>
  <c r="X230" i="29"/>
  <c r="U242" i="29"/>
  <c r="Q242" i="29"/>
  <c r="T242" i="29"/>
  <c r="S242" i="29"/>
  <c r="R242" i="29"/>
  <c r="X242" i="29"/>
  <c r="S254" i="29"/>
  <c r="U254" i="29"/>
  <c r="R254" i="29"/>
  <c r="Q254" i="29"/>
  <c r="T254" i="29"/>
  <c r="X254" i="29"/>
  <c r="Q266" i="29"/>
  <c r="U266" i="29"/>
  <c r="R266" i="29"/>
  <c r="S266" i="29"/>
  <c r="T266" i="29"/>
  <c r="X266" i="29"/>
  <c r="T278" i="29"/>
  <c r="R278" i="29"/>
  <c r="Q278" i="29"/>
  <c r="S278" i="29"/>
  <c r="U278" i="29"/>
  <c r="X278" i="29"/>
  <c r="R290" i="29"/>
  <c r="T290" i="29"/>
  <c r="U290" i="29"/>
  <c r="Q290" i="29"/>
  <c r="S290" i="29"/>
  <c r="X290" i="29"/>
  <c r="Q302" i="29"/>
  <c r="S302" i="29"/>
  <c r="R302" i="29"/>
  <c r="U302" i="29"/>
  <c r="T302" i="29"/>
  <c r="X302" i="29"/>
  <c r="R314" i="29"/>
  <c r="Q314" i="29"/>
  <c r="U314" i="29"/>
  <c r="T314" i="29"/>
  <c r="S314" i="29"/>
  <c r="X314" i="29"/>
  <c r="T326" i="29"/>
  <c r="U326" i="29"/>
  <c r="S326" i="29"/>
  <c r="Q326" i="29"/>
  <c r="R326" i="29"/>
  <c r="X326" i="29"/>
  <c r="S338" i="29"/>
  <c r="U338" i="29"/>
  <c r="Q338" i="29"/>
  <c r="T338" i="29"/>
  <c r="R338" i="29"/>
  <c r="X338" i="29"/>
  <c r="Q69" i="29"/>
  <c r="S69" i="29"/>
  <c r="T69" i="29"/>
  <c r="U69" i="29"/>
  <c r="R69" i="29"/>
  <c r="X69" i="29"/>
  <c r="Q237" i="29"/>
  <c r="U237" i="29"/>
  <c r="R237" i="29"/>
  <c r="T237" i="29"/>
  <c r="S237" i="29"/>
  <c r="X237" i="29"/>
  <c r="U167" i="29"/>
  <c r="R167" i="29"/>
  <c r="S167" i="29"/>
  <c r="Q167" i="29"/>
  <c r="T167" i="29"/>
  <c r="X167" i="29"/>
  <c r="T251" i="29"/>
  <c r="S251" i="29"/>
  <c r="R251" i="29"/>
  <c r="Q251" i="29"/>
  <c r="U251" i="29"/>
  <c r="X251" i="29"/>
  <c r="T51" i="29"/>
  <c r="U51" i="29"/>
  <c r="S51" i="29"/>
  <c r="Q51" i="29"/>
  <c r="R51" i="29"/>
  <c r="X51" i="29"/>
  <c r="Q63" i="29"/>
  <c r="X63" i="29"/>
  <c r="U63" i="29"/>
  <c r="R63" i="29"/>
  <c r="S63" i="29"/>
  <c r="T63" i="29"/>
  <c r="Q75" i="29"/>
  <c r="S75" i="29"/>
  <c r="U75" i="29"/>
  <c r="X75" i="29"/>
  <c r="R75" i="29"/>
  <c r="T75" i="29"/>
  <c r="T87" i="29"/>
  <c r="S87" i="29"/>
  <c r="U87" i="29"/>
  <c r="Q87" i="29"/>
  <c r="R87" i="29"/>
  <c r="X87" i="29"/>
  <c r="T99" i="29"/>
  <c r="S99" i="29"/>
  <c r="Q99" i="29"/>
  <c r="U99" i="29"/>
  <c r="R99" i="29"/>
  <c r="X99" i="29"/>
  <c r="R111" i="29"/>
  <c r="Q111" i="29"/>
  <c r="T111" i="29"/>
  <c r="U111" i="29"/>
  <c r="S111" i="29"/>
  <c r="X111" i="29"/>
  <c r="T123" i="29"/>
  <c r="Q123" i="29"/>
  <c r="S123" i="29"/>
  <c r="U123" i="29"/>
  <c r="R123" i="29"/>
  <c r="X123" i="29"/>
  <c r="R135" i="29"/>
  <c r="Q135" i="29"/>
  <c r="S135" i="29"/>
  <c r="U135" i="29"/>
  <c r="T135" i="29"/>
  <c r="X135" i="29"/>
  <c r="Q147" i="29"/>
  <c r="U147" i="29"/>
  <c r="R147" i="29"/>
  <c r="S147" i="29"/>
  <c r="T147" i="29"/>
  <c r="X147" i="29"/>
  <c r="Q159" i="29"/>
  <c r="R159" i="29"/>
  <c r="S159" i="29"/>
  <c r="U159" i="29"/>
  <c r="T159" i="29"/>
  <c r="X159" i="29"/>
  <c r="S171" i="29"/>
  <c r="Q171" i="29"/>
  <c r="T171" i="29"/>
  <c r="U171" i="29"/>
  <c r="R171" i="29"/>
  <c r="X171" i="29"/>
  <c r="Q183" i="29"/>
  <c r="T183" i="29"/>
  <c r="S183" i="29"/>
  <c r="R183" i="29"/>
  <c r="U183" i="29"/>
  <c r="X183" i="29"/>
  <c r="U195" i="29"/>
  <c r="S195" i="29"/>
  <c r="R195" i="29"/>
  <c r="T195" i="29"/>
  <c r="Q195" i="29"/>
  <c r="X195" i="29"/>
  <c r="R207" i="29"/>
  <c r="Q207" i="29"/>
  <c r="T207" i="29"/>
  <c r="S207" i="29"/>
  <c r="U207" i="29"/>
  <c r="X207" i="29"/>
  <c r="S219" i="29"/>
  <c r="R219" i="29"/>
  <c r="T219" i="29"/>
  <c r="U219" i="29"/>
  <c r="Q219" i="29"/>
  <c r="X219" i="29"/>
  <c r="S231" i="29"/>
  <c r="Q231" i="29"/>
  <c r="R231" i="29"/>
  <c r="T231" i="29"/>
  <c r="U231" i="29"/>
  <c r="X231" i="29"/>
  <c r="S243" i="29"/>
  <c r="U243" i="29"/>
  <c r="Q243" i="29"/>
  <c r="R243" i="29"/>
  <c r="T243" i="29"/>
  <c r="X243" i="29"/>
  <c r="S255" i="29"/>
  <c r="U255" i="29"/>
  <c r="T255" i="29"/>
  <c r="R255" i="29"/>
  <c r="Q255" i="29"/>
  <c r="X255" i="29"/>
  <c r="R267" i="29"/>
  <c r="Q267" i="29"/>
  <c r="U267" i="29"/>
  <c r="S267" i="29"/>
  <c r="T267" i="29"/>
  <c r="X267" i="29"/>
  <c r="U279" i="29"/>
  <c r="S279" i="29"/>
  <c r="T279" i="29"/>
  <c r="R279" i="29"/>
  <c r="Q279" i="29"/>
  <c r="X279" i="29"/>
  <c r="U291" i="29"/>
  <c r="S291" i="29"/>
  <c r="T291" i="29"/>
  <c r="R291" i="29"/>
  <c r="Q291" i="29"/>
  <c r="X291" i="29"/>
  <c r="T303" i="29"/>
  <c r="S303" i="29"/>
  <c r="U303" i="29"/>
  <c r="R303" i="29"/>
  <c r="Q303" i="29"/>
  <c r="X303" i="29"/>
  <c r="Q315" i="29"/>
  <c r="S315" i="29"/>
  <c r="R315" i="29"/>
  <c r="U315" i="29"/>
  <c r="T315" i="29"/>
  <c r="X315" i="29"/>
  <c r="Q327" i="29"/>
  <c r="T327" i="29"/>
  <c r="R327" i="29"/>
  <c r="U327" i="29"/>
  <c r="S327" i="29"/>
  <c r="X327" i="29"/>
  <c r="S339" i="29"/>
  <c r="Q339" i="29"/>
  <c r="R339" i="29"/>
  <c r="U339" i="29"/>
  <c r="T339" i="29"/>
  <c r="X339" i="29"/>
  <c r="S81" i="29"/>
  <c r="T81" i="29"/>
  <c r="U81" i="29"/>
  <c r="Q81" i="29"/>
  <c r="R81" i="29"/>
  <c r="X81" i="29"/>
  <c r="T177" i="29"/>
  <c r="Q177" i="29"/>
  <c r="S177" i="29"/>
  <c r="U177" i="29"/>
  <c r="R177" i="29"/>
  <c r="X177" i="29"/>
  <c r="Q59" i="29"/>
  <c r="S59" i="29"/>
  <c r="R59" i="29"/>
  <c r="U59" i="29"/>
  <c r="T59" i="29"/>
  <c r="X59" i="29"/>
  <c r="T143" i="29"/>
  <c r="S143" i="29"/>
  <c r="U143" i="29"/>
  <c r="R143" i="29"/>
  <c r="Q143" i="29"/>
  <c r="X143" i="29"/>
  <c r="U203" i="29"/>
  <c r="R203" i="29"/>
  <c r="T203" i="29"/>
  <c r="S203" i="29"/>
  <c r="Q203" i="29"/>
  <c r="X203" i="29"/>
  <c r="Q275" i="29"/>
  <c r="R275" i="29"/>
  <c r="T275" i="29"/>
  <c r="S275" i="29"/>
  <c r="U275" i="29"/>
  <c r="X275" i="29"/>
  <c r="S52" i="29"/>
  <c r="U52" i="29"/>
  <c r="Q52" i="29"/>
  <c r="R52" i="29"/>
  <c r="T52" i="29"/>
  <c r="X52" i="29"/>
  <c r="T64" i="29"/>
  <c r="Q64" i="29"/>
  <c r="U64" i="29"/>
  <c r="R64" i="29"/>
  <c r="S64" i="29"/>
  <c r="X64" i="29"/>
  <c r="T76" i="29"/>
  <c r="Q76" i="29"/>
  <c r="S76" i="29"/>
  <c r="U76" i="29"/>
  <c r="R76" i="29"/>
  <c r="X76" i="29"/>
  <c r="R88" i="29"/>
  <c r="T88" i="29"/>
  <c r="Q88" i="29"/>
  <c r="S88" i="29"/>
  <c r="U88" i="29"/>
  <c r="X88" i="29"/>
  <c r="R100" i="29"/>
  <c r="S100" i="29"/>
  <c r="Q100" i="29"/>
  <c r="T100" i="29"/>
  <c r="U100" i="29"/>
  <c r="X100" i="29"/>
  <c r="R112" i="29"/>
  <c r="Q112" i="29"/>
  <c r="T112" i="29"/>
  <c r="U112" i="29"/>
  <c r="S112" i="29"/>
  <c r="X112" i="29"/>
  <c r="R124" i="29"/>
  <c r="S124" i="29"/>
  <c r="U124" i="29"/>
  <c r="Q124" i="29"/>
  <c r="T124" i="29"/>
  <c r="X124" i="29"/>
  <c r="S136" i="29"/>
  <c r="U136" i="29"/>
  <c r="Q136" i="29"/>
  <c r="T136" i="29"/>
  <c r="R136" i="29"/>
  <c r="X136" i="29"/>
  <c r="Q148" i="29"/>
  <c r="S148" i="29"/>
  <c r="R148" i="29"/>
  <c r="T148" i="29"/>
  <c r="U148" i="29"/>
  <c r="X148" i="29"/>
  <c r="Q160" i="29"/>
  <c r="T160" i="29"/>
  <c r="U160" i="29"/>
  <c r="S160" i="29"/>
  <c r="R160" i="29"/>
  <c r="X160" i="29"/>
  <c r="Q172" i="29"/>
  <c r="T172" i="29"/>
  <c r="S172" i="29"/>
  <c r="U172" i="29"/>
  <c r="R172" i="29"/>
  <c r="X172" i="29"/>
  <c r="U184" i="29"/>
  <c r="S184" i="29"/>
  <c r="R184" i="29"/>
  <c r="T184" i="29"/>
  <c r="Q184" i="29"/>
  <c r="X184" i="29"/>
  <c r="T196" i="29"/>
  <c r="Q196" i="29"/>
  <c r="U196" i="29"/>
  <c r="S196" i="29"/>
  <c r="R196" i="29"/>
  <c r="X196" i="29"/>
  <c r="U208" i="29"/>
  <c r="S208" i="29"/>
  <c r="Q208" i="29"/>
  <c r="R208" i="29"/>
  <c r="T208" i="29"/>
  <c r="X208" i="29"/>
  <c r="Q220" i="29"/>
  <c r="R220" i="29"/>
  <c r="S220" i="29"/>
  <c r="T220" i="29"/>
  <c r="U220" i="29"/>
  <c r="X220" i="29"/>
  <c r="U232" i="29"/>
  <c r="S232" i="29"/>
  <c r="T232" i="29"/>
  <c r="R232" i="29"/>
  <c r="Q232" i="29"/>
  <c r="X232" i="29"/>
  <c r="R244" i="29"/>
  <c r="S244" i="29"/>
  <c r="Q244" i="29"/>
  <c r="U244" i="29"/>
  <c r="T244" i="29"/>
  <c r="X244" i="29"/>
  <c r="Q256" i="29"/>
  <c r="S256" i="29"/>
  <c r="T256" i="29"/>
  <c r="R256" i="29"/>
  <c r="U256" i="29"/>
  <c r="X256" i="29"/>
  <c r="R268" i="29"/>
  <c r="T268" i="29"/>
  <c r="S268" i="29"/>
  <c r="Q268" i="29"/>
  <c r="U268" i="29"/>
  <c r="X268" i="29"/>
  <c r="Q280" i="29"/>
  <c r="R280" i="29"/>
  <c r="U280" i="29"/>
  <c r="S280" i="29"/>
  <c r="T280" i="29"/>
  <c r="X280" i="29"/>
  <c r="T292" i="29"/>
  <c r="S292" i="29"/>
  <c r="R292" i="29"/>
  <c r="U292" i="29"/>
  <c r="Q292" i="29"/>
  <c r="X292" i="29"/>
  <c r="U304" i="29"/>
  <c r="S304" i="29"/>
  <c r="T304" i="29"/>
  <c r="Q304" i="29"/>
  <c r="R304" i="29"/>
  <c r="X304" i="29"/>
  <c r="U316" i="29"/>
  <c r="R316" i="29"/>
  <c r="T316" i="29"/>
  <c r="S316" i="29"/>
  <c r="Q316" i="29"/>
  <c r="X316" i="29"/>
  <c r="Q328" i="29"/>
  <c r="R328" i="29"/>
  <c r="S328" i="29"/>
  <c r="T328" i="29"/>
  <c r="U328" i="29"/>
  <c r="X328" i="29"/>
  <c r="T340" i="29"/>
  <c r="R340" i="29"/>
  <c r="Q340" i="29"/>
  <c r="U340" i="29"/>
  <c r="S340" i="29"/>
  <c r="X340" i="29"/>
  <c r="S165" i="29"/>
  <c r="R165" i="29"/>
  <c r="T165" i="29"/>
  <c r="Q165" i="29"/>
  <c r="U165" i="29"/>
  <c r="X165" i="29"/>
  <c r="R53" i="29"/>
  <c r="Q53" i="29"/>
  <c r="T53" i="29"/>
  <c r="U53" i="29"/>
  <c r="S53" i="29"/>
  <c r="X53" i="29"/>
  <c r="U65" i="29"/>
  <c r="S65" i="29"/>
  <c r="R65" i="29"/>
  <c r="T65" i="29"/>
  <c r="Q65" i="29"/>
  <c r="X65" i="29"/>
  <c r="U77" i="29"/>
  <c r="T77" i="29"/>
  <c r="R77" i="29"/>
  <c r="Q77" i="29"/>
  <c r="S77" i="29"/>
  <c r="X77" i="29"/>
  <c r="T89" i="29"/>
  <c r="Q89" i="29"/>
  <c r="U89" i="29"/>
  <c r="R89" i="29"/>
  <c r="S89" i="29"/>
  <c r="X89" i="29"/>
  <c r="T101" i="29"/>
  <c r="R101" i="29"/>
  <c r="Q101" i="29"/>
  <c r="U101" i="29"/>
  <c r="S101" i="29"/>
  <c r="X101" i="29"/>
  <c r="S113" i="29"/>
  <c r="T113" i="29"/>
  <c r="U113" i="29"/>
  <c r="R113" i="29"/>
  <c r="Q113" i="29"/>
  <c r="X113" i="29"/>
  <c r="Q125" i="29"/>
  <c r="S125" i="29"/>
  <c r="U125" i="29"/>
  <c r="T125" i="29"/>
  <c r="R125" i="29"/>
  <c r="X125" i="29"/>
  <c r="T137" i="29"/>
  <c r="R137" i="29"/>
  <c r="U137" i="29"/>
  <c r="S137" i="29"/>
  <c r="Q137" i="29"/>
  <c r="X137" i="29"/>
  <c r="T149" i="29"/>
  <c r="U149" i="29"/>
  <c r="R149" i="29"/>
  <c r="Q149" i="29"/>
  <c r="S149" i="29"/>
  <c r="X149" i="29"/>
  <c r="T161" i="29"/>
  <c r="U161" i="29"/>
  <c r="R161" i="29"/>
  <c r="Q161" i="29"/>
  <c r="S161" i="29"/>
  <c r="X161" i="29"/>
  <c r="R173" i="29"/>
  <c r="S173" i="29"/>
  <c r="Q173" i="29"/>
  <c r="U173" i="29"/>
  <c r="T173" i="29"/>
  <c r="X173" i="29"/>
  <c r="T185" i="29"/>
  <c r="Q185" i="29"/>
  <c r="R185" i="29"/>
  <c r="S185" i="29"/>
  <c r="U185" i="29"/>
  <c r="X185" i="29"/>
  <c r="R197" i="29"/>
  <c r="S197" i="29"/>
  <c r="Q197" i="29"/>
  <c r="T197" i="29"/>
  <c r="U197" i="29"/>
  <c r="X197" i="29"/>
  <c r="S209" i="29"/>
  <c r="R209" i="29"/>
  <c r="U209" i="29"/>
  <c r="Q209" i="29"/>
  <c r="T209" i="29"/>
  <c r="X209" i="29"/>
  <c r="Q221" i="29"/>
  <c r="X221" i="29"/>
  <c r="U221" i="29"/>
  <c r="R221" i="29"/>
  <c r="T221" i="29"/>
  <c r="S221" i="29"/>
  <c r="Q233" i="29"/>
  <c r="U233" i="29"/>
  <c r="T233" i="29"/>
  <c r="R233" i="29"/>
  <c r="S233" i="29"/>
  <c r="X233" i="29"/>
  <c r="T245" i="29"/>
  <c r="R245" i="29"/>
  <c r="Q245" i="29"/>
  <c r="U245" i="29"/>
  <c r="S245" i="29"/>
  <c r="X245" i="29"/>
  <c r="T257" i="29"/>
  <c r="R257" i="29"/>
  <c r="Q257" i="29"/>
  <c r="U257" i="29"/>
  <c r="S257" i="29"/>
  <c r="X257" i="29"/>
  <c r="S269" i="29"/>
  <c r="T269" i="29"/>
  <c r="U269" i="29"/>
  <c r="R269" i="29"/>
  <c r="Q269" i="29"/>
  <c r="X269" i="29"/>
  <c r="S281" i="29"/>
  <c r="R281" i="29"/>
  <c r="T281" i="29"/>
  <c r="U281" i="29"/>
  <c r="Q281" i="29"/>
  <c r="X281" i="29"/>
  <c r="T293" i="29"/>
  <c r="R293" i="29"/>
  <c r="S293" i="29"/>
  <c r="Q293" i="29"/>
  <c r="U293" i="29"/>
  <c r="X293" i="29"/>
  <c r="T305" i="29"/>
  <c r="R305" i="29"/>
  <c r="Q305" i="29"/>
  <c r="S305" i="29"/>
  <c r="U305" i="29"/>
  <c r="X305" i="29"/>
  <c r="Q317" i="29"/>
  <c r="S317" i="29"/>
  <c r="U317" i="29"/>
  <c r="R317" i="29"/>
  <c r="T317" i="29"/>
  <c r="X317" i="29"/>
  <c r="T329" i="29"/>
  <c r="S329" i="29"/>
  <c r="U329" i="29"/>
  <c r="Q329" i="29"/>
  <c r="R329" i="29"/>
  <c r="X329" i="29"/>
  <c r="U341" i="29"/>
  <c r="R341" i="29"/>
  <c r="Q341" i="29"/>
  <c r="S341" i="29"/>
  <c r="T341" i="29"/>
  <c r="X341" i="29"/>
  <c r="R201" i="29"/>
  <c r="Q201" i="29"/>
  <c r="S201" i="29"/>
  <c r="T201" i="29"/>
  <c r="U201" i="29"/>
  <c r="X201" i="29"/>
  <c r="T83" i="29"/>
  <c r="Q83" i="29"/>
  <c r="R83" i="29"/>
  <c r="U83" i="29"/>
  <c r="S83" i="29"/>
  <c r="X83" i="29"/>
  <c r="S54" i="29"/>
  <c r="X54" i="29"/>
  <c r="U54" i="29"/>
  <c r="Q54" i="29"/>
  <c r="T54" i="29"/>
  <c r="R54" i="29"/>
  <c r="S66" i="29"/>
  <c r="U66" i="29"/>
  <c r="Q66" i="29"/>
  <c r="T66" i="29"/>
  <c r="R66" i="29"/>
  <c r="X66" i="29"/>
  <c r="Q78" i="29"/>
  <c r="U78" i="29"/>
  <c r="R78" i="29"/>
  <c r="S78" i="29"/>
  <c r="T78" i="29"/>
  <c r="X78" i="29"/>
  <c r="R90" i="29"/>
  <c r="Q90" i="29"/>
  <c r="T90" i="29"/>
  <c r="S90" i="29"/>
  <c r="U90" i="29"/>
  <c r="X90" i="29"/>
  <c r="R102" i="29"/>
  <c r="S102" i="29"/>
  <c r="U102" i="29"/>
  <c r="Q102" i="29"/>
  <c r="T102" i="29"/>
  <c r="X102" i="29"/>
  <c r="R114" i="29"/>
  <c r="U114" i="29"/>
  <c r="S114" i="29"/>
  <c r="T114" i="29"/>
  <c r="Q114" i="29"/>
  <c r="X114" i="29"/>
  <c r="T126" i="29"/>
  <c r="Q126" i="29"/>
  <c r="R126" i="29"/>
  <c r="S126" i="29"/>
  <c r="U126" i="29"/>
  <c r="X126" i="29"/>
  <c r="T138" i="29"/>
  <c r="Q138" i="29"/>
  <c r="R138" i="29"/>
  <c r="S138" i="29"/>
  <c r="U138" i="29"/>
  <c r="X138" i="29"/>
  <c r="Q150" i="29"/>
  <c r="U150" i="29"/>
  <c r="S150" i="29"/>
  <c r="R150" i="29"/>
  <c r="T150" i="29"/>
  <c r="X150" i="29"/>
  <c r="R162" i="29"/>
  <c r="U162" i="29"/>
  <c r="T162" i="29"/>
  <c r="S162" i="29"/>
  <c r="Q162" i="29"/>
  <c r="X162" i="29"/>
  <c r="S174" i="29"/>
  <c r="R174" i="29"/>
  <c r="T174" i="29"/>
  <c r="U174" i="29"/>
  <c r="Q174" i="29"/>
  <c r="X174" i="29"/>
  <c r="S186" i="29"/>
  <c r="U186" i="29"/>
  <c r="Q186" i="29"/>
  <c r="R186" i="29"/>
  <c r="T186" i="29"/>
  <c r="X186" i="29"/>
  <c r="R198" i="29"/>
  <c r="Q198" i="29"/>
  <c r="T198" i="29"/>
  <c r="U198" i="29"/>
  <c r="S198" i="29"/>
  <c r="X198" i="29"/>
  <c r="T210" i="29"/>
  <c r="R210" i="29"/>
  <c r="U210" i="29"/>
  <c r="Q210" i="29"/>
  <c r="S210" i="29"/>
  <c r="X210" i="29"/>
  <c r="Q222" i="29"/>
  <c r="T222" i="29"/>
  <c r="R222" i="29"/>
  <c r="U222" i="29"/>
  <c r="S222" i="29"/>
  <c r="X222" i="29"/>
  <c r="S234" i="29"/>
  <c r="Q234" i="29"/>
  <c r="T234" i="29"/>
  <c r="U234" i="29"/>
  <c r="R234" i="29"/>
  <c r="X234" i="29"/>
  <c r="S246" i="29"/>
  <c r="T246" i="29"/>
  <c r="U246" i="29"/>
  <c r="Q246" i="29"/>
  <c r="R246" i="29"/>
  <c r="X246" i="29"/>
  <c r="R258" i="29"/>
  <c r="Q258" i="29"/>
  <c r="S258" i="29"/>
  <c r="T258" i="29"/>
  <c r="U258" i="29"/>
  <c r="X258" i="29"/>
  <c r="T270" i="29"/>
  <c r="U270" i="29"/>
  <c r="R270" i="29"/>
  <c r="S270" i="29"/>
  <c r="Q270" i="29"/>
  <c r="X270" i="29"/>
  <c r="T282" i="29"/>
  <c r="S282" i="29"/>
  <c r="U282" i="29"/>
  <c r="Q282" i="29"/>
  <c r="R282" i="29"/>
  <c r="X282" i="29"/>
  <c r="S294" i="29"/>
  <c r="U294" i="29"/>
  <c r="T294" i="29"/>
  <c r="R294" i="29"/>
  <c r="Q294" i="29"/>
  <c r="X294" i="29"/>
  <c r="S306" i="29"/>
  <c r="Q306" i="29"/>
  <c r="T306" i="29"/>
  <c r="U306" i="29"/>
  <c r="R306" i="29"/>
  <c r="X306" i="29"/>
  <c r="S318" i="29"/>
  <c r="U318" i="29"/>
  <c r="R318" i="29"/>
  <c r="Q318" i="29"/>
  <c r="T318" i="29"/>
  <c r="X318" i="29"/>
  <c r="Q330" i="29"/>
  <c r="S330" i="29"/>
  <c r="U330" i="29"/>
  <c r="R330" i="29"/>
  <c r="T330" i="29"/>
  <c r="X330" i="29"/>
  <c r="R342" i="29"/>
  <c r="Q342" i="29"/>
  <c r="S342" i="29"/>
  <c r="U342" i="29"/>
  <c r="T342" i="29"/>
  <c r="X342" i="29"/>
  <c r="R129" i="29"/>
  <c r="U129" i="29"/>
  <c r="S129" i="29"/>
  <c r="T129" i="29"/>
  <c r="Q129" i="29"/>
  <c r="X129" i="29"/>
  <c r="S213" i="29"/>
  <c r="T213" i="29"/>
  <c r="R213" i="29"/>
  <c r="Q213" i="29"/>
  <c r="X213" i="29"/>
  <c r="U213" i="29"/>
  <c r="R95" i="29"/>
  <c r="T95" i="29"/>
  <c r="S95" i="29"/>
  <c r="Q95" i="29"/>
  <c r="U95" i="29"/>
  <c r="X95" i="29"/>
  <c r="S55" i="29"/>
  <c r="R55" i="29"/>
  <c r="U55" i="29"/>
  <c r="T55" i="29"/>
  <c r="Q55" i="29"/>
  <c r="X55" i="29"/>
  <c r="T67" i="29"/>
  <c r="S67" i="29"/>
  <c r="Q67" i="29"/>
  <c r="R67" i="29"/>
  <c r="U67" i="29"/>
  <c r="X67" i="29"/>
  <c r="Q79" i="29"/>
  <c r="S79" i="29"/>
  <c r="U79" i="29"/>
  <c r="R79" i="29"/>
  <c r="T79" i="29"/>
  <c r="X79" i="29"/>
  <c r="Q91" i="29"/>
  <c r="S91" i="29"/>
  <c r="R91" i="29"/>
  <c r="T91" i="29"/>
  <c r="X91" i="29"/>
  <c r="U91" i="29"/>
  <c r="S103" i="29"/>
  <c r="Q103" i="29"/>
  <c r="R103" i="29"/>
  <c r="T103" i="29"/>
  <c r="U103" i="29"/>
  <c r="X103" i="29"/>
  <c r="R115" i="29"/>
  <c r="T115" i="29"/>
  <c r="S115" i="29"/>
  <c r="U115" i="29"/>
  <c r="Q115" i="29"/>
  <c r="X115" i="29"/>
  <c r="S127" i="29"/>
  <c r="Q127" i="29"/>
  <c r="U127" i="29"/>
  <c r="R127" i="29"/>
  <c r="T127" i="29"/>
  <c r="X127" i="29"/>
  <c r="T139" i="29"/>
  <c r="U139" i="29"/>
  <c r="S139" i="29"/>
  <c r="Q139" i="29"/>
  <c r="R139" i="29"/>
  <c r="X139" i="29"/>
  <c r="R151" i="29"/>
  <c r="Q151" i="29"/>
  <c r="S151" i="29"/>
  <c r="T151" i="29"/>
  <c r="U151" i="29"/>
  <c r="X151" i="29"/>
  <c r="R163" i="29"/>
  <c r="U163" i="29"/>
  <c r="Q163" i="29"/>
  <c r="T163" i="29"/>
  <c r="S163" i="29"/>
  <c r="X163" i="29"/>
  <c r="Q175" i="29"/>
  <c r="S175" i="29"/>
  <c r="U175" i="29"/>
  <c r="T175" i="29"/>
  <c r="R175" i="29"/>
  <c r="X175" i="29"/>
  <c r="T187" i="29"/>
  <c r="S187" i="29"/>
  <c r="U187" i="29"/>
  <c r="R187" i="29"/>
  <c r="Q187" i="29"/>
  <c r="X187" i="29"/>
  <c r="S199" i="29"/>
  <c r="U199" i="29"/>
  <c r="R199" i="29"/>
  <c r="Q199" i="29"/>
  <c r="T199" i="29"/>
  <c r="X199" i="29"/>
  <c r="Q211" i="29"/>
  <c r="S211" i="29"/>
  <c r="U211" i="29"/>
  <c r="R211" i="29"/>
  <c r="T211" i="29"/>
  <c r="X211" i="29"/>
  <c r="U223" i="29"/>
  <c r="R223" i="29"/>
  <c r="S223" i="29"/>
  <c r="T223" i="29"/>
  <c r="Q223" i="29"/>
  <c r="X223" i="29"/>
  <c r="U235" i="29"/>
  <c r="R235" i="29"/>
  <c r="Q235" i="29"/>
  <c r="T235" i="29"/>
  <c r="S235" i="29"/>
  <c r="X235" i="29"/>
  <c r="Q247" i="29"/>
  <c r="T247" i="29"/>
  <c r="S247" i="29"/>
  <c r="U247" i="29"/>
  <c r="R247" i="29"/>
  <c r="X247" i="29"/>
  <c r="T259" i="29"/>
  <c r="S259" i="29"/>
  <c r="Q259" i="29"/>
  <c r="U259" i="29"/>
  <c r="R259" i="29"/>
  <c r="X259" i="29"/>
  <c r="T271" i="29"/>
  <c r="R271" i="29"/>
  <c r="U271" i="29"/>
  <c r="Q271" i="29"/>
  <c r="S271" i="29"/>
  <c r="X271" i="29"/>
  <c r="T283" i="29"/>
  <c r="S283" i="29"/>
  <c r="R283" i="29"/>
  <c r="Q283" i="29"/>
  <c r="U283" i="29"/>
  <c r="X283" i="29"/>
  <c r="T295" i="29"/>
  <c r="R295" i="29"/>
  <c r="Q295" i="29"/>
  <c r="U295" i="29"/>
  <c r="S295" i="29"/>
  <c r="X295" i="29"/>
  <c r="S307" i="29"/>
  <c r="U307" i="29"/>
  <c r="T307" i="29"/>
  <c r="Q307" i="29"/>
  <c r="R307" i="29"/>
  <c r="X307" i="29"/>
  <c r="U319" i="29"/>
  <c r="T319" i="29"/>
  <c r="Q319" i="29"/>
  <c r="S319" i="29"/>
  <c r="R319" i="29"/>
  <c r="X319" i="29"/>
  <c r="Q331" i="29"/>
  <c r="T331" i="29"/>
  <c r="U331" i="29"/>
  <c r="R331" i="29"/>
  <c r="S331" i="29"/>
  <c r="X331" i="29"/>
  <c r="S343" i="29"/>
  <c r="Q343" i="29"/>
  <c r="U343" i="29"/>
  <c r="R343" i="29"/>
  <c r="T343" i="29"/>
  <c r="X343" i="29"/>
  <c r="J9" i="27"/>
  <c r="C433" i="27"/>
  <c r="E433" i="27" s="1"/>
  <c r="F433" i="27" s="1"/>
  <c r="D433" i="27"/>
  <c r="Y158" i="29"/>
  <c r="Y170" i="29"/>
  <c r="Y182" i="29"/>
  <c r="Y194" i="29"/>
  <c r="Y206" i="29"/>
  <c r="Y218" i="29"/>
  <c r="Y230" i="29"/>
  <c r="Y242" i="29"/>
  <c r="Y254" i="29"/>
  <c r="Y266" i="29"/>
  <c r="Y278" i="29"/>
  <c r="Y290" i="29"/>
  <c r="Y302" i="29"/>
  <c r="Y314" i="29"/>
  <c r="Y326" i="29"/>
  <c r="Y338" i="29"/>
  <c r="Y88" i="29"/>
  <c r="Y160" i="29"/>
  <c r="Y29" i="29"/>
  <c r="Y26" i="29"/>
  <c r="Y38" i="29"/>
  <c r="Y86" i="29"/>
  <c r="Y98" i="29"/>
  <c r="Y146" i="29"/>
  <c r="Y27" i="29"/>
  <c r="Y39" i="29"/>
  <c r="C429" i="27"/>
  <c r="Y75" i="29"/>
  <c r="Y87" i="29"/>
  <c r="Y159" i="29"/>
  <c r="Y171" i="29"/>
  <c r="Y183" i="29"/>
  <c r="Y207" i="29"/>
  <c r="Y219" i="29"/>
  <c r="Y231" i="29"/>
  <c r="Y243" i="29"/>
  <c r="Y267" i="29"/>
  <c r="Y279" i="29"/>
  <c r="Y291" i="29"/>
  <c r="Y303" i="29"/>
  <c r="Y315" i="29"/>
  <c r="Y327" i="29"/>
  <c r="Y339" i="29"/>
  <c r="Y208" i="29"/>
  <c r="Y220" i="29"/>
  <c r="Y268" i="29"/>
  <c r="Y280" i="29"/>
  <c r="Y292" i="29"/>
  <c r="Y304" i="29"/>
  <c r="Y316" i="29"/>
  <c r="Y328" i="29"/>
  <c r="Y340" i="29"/>
  <c r="Y161" i="29"/>
  <c r="Y173" i="29"/>
  <c r="Y209" i="29"/>
  <c r="Y233" i="29"/>
  <c r="Y269" i="29"/>
  <c r="Y293" i="29"/>
  <c r="Y305" i="29"/>
  <c r="Y317" i="29"/>
  <c r="Y329" i="29"/>
  <c r="Y341" i="29"/>
  <c r="Y89" i="29"/>
  <c r="Y90" i="29"/>
  <c r="Y102" i="29"/>
  <c r="Y150" i="29"/>
  <c r="Y162" i="29"/>
  <c r="Y198" i="29"/>
  <c r="Y210" i="29"/>
  <c r="Y258" i="29"/>
  <c r="Y270" i="29"/>
  <c r="Y282" i="29"/>
  <c r="Y294" i="29"/>
  <c r="Y306" i="29"/>
  <c r="Y318" i="29"/>
  <c r="Y330" i="29"/>
  <c r="Y342" i="29"/>
  <c r="Y187" i="29"/>
  <c r="Y199" i="29"/>
  <c r="Y211" i="29"/>
  <c r="Y223" i="29"/>
  <c r="Y247" i="29"/>
  <c r="Y259" i="29"/>
  <c r="Y271" i="29"/>
  <c r="Y283" i="29"/>
  <c r="Y295" i="29"/>
  <c r="Y307" i="29"/>
  <c r="Y319" i="29"/>
  <c r="Y331" i="29"/>
  <c r="Y343" i="29"/>
  <c r="Y148" i="29"/>
  <c r="Y30" i="29"/>
  <c r="Y31" i="29"/>
  <c r="Y43" i="29"/>
  <c r="Y91" i="29"/>
  <c r="Y103" i="29"/>
  <c r="Y151" i="29"/>
  <c r="Y163" i="29"/>
  <c r="Y32" i="29"/>
  <c r="Y92" i="29"/>
  <c r="Y164" i="29"/>
  <c r="Y176" i="29"/>
  <c r="Y188" i="29"/>
  <c r="Y200" i="29"/>
  <c r="Y212" i="29"/>
  <c r="Y248" i="29"/>
  <c r="Y260" i="29"/>
  <c r="Y272" i="29"/>
  <c r="Y296" i="29"/>
  <c r="Y308" i="29"/>
  <c r="Y320" i="29"/>
  <c r="Y332" i="29"/>
  <c r="Y344" i="29"/>
  <c r="Y213" i="29"/>
  <c r="Y249" i="29"/>
  <c r="Y273" i="29"/>
  <c r="Y297" i="29"/>
  <c r="Y309" i="29"/>
  <c r="Y321" i="29"/>
  <c r="Y333" i="29"/>
  <c r="Y345" i="29"/>
  <c r="Y166" i="29"/>
  <c r="Y178" i="29"/>
  <c r="Y190" i="29"/>
  <c r="Y214" i="29"/>
  <c r="Y238" i="29"/>
  <c r="Y250" i="29"/>
  <c r="Y262" i="29"/>
  <c r="Y274" i="29"/>
  <c r="Y298" i="29"/>
  <c r="Y310" i="29"/>
  <c r="Y322" i="29"/>
  <c r="Y334" i="29"/>
  <c r="Y346" i="29"/>
  <c r="Y28" i="29"/>
  <c r="Y153" i="29"/>
  <c r="Y46" i="29"/>
  <c r="C428" i="27"/>
  <c r="Y70" i="29"/>
  <c r="Y154" i="29"/>
  <c r="Y35" i="29"/>
  <c r="Y47" i="29"/>
  <c r="Y59" i="29"/>
  <c r="Y95" i="29"/>
  <c r="Y107" i="29"/>
  <c r="Y119" i="29"/>
  <c r="Y155" i="29"/>
  <c r="Y167" i="29"/>
  <c r="Y179" i="29"/>
  <c r="Y191" i="29"/>
  <c r="Y203" i="29"/>
  <c r="Y227" i="29"/>
  <c r="Y239" i="29"/>
  <c r="Y251" i="29"/>
  <c r="Y263" i="29"/>
  <c r="Y287" i="29"/>
  <c r="Y299" i="29"/>
  <c r="Y311" i="29"/>
  <c r="Y323" i="29"/>
  <c r="Y335" i="29"/>
  <c r="Y156" i="29"/>
  <c r="Y168" i="29"/>
  <c r="Y180" i="29"/>
  <c r="Y204" i="29"/>
  <c r="Y228" i="29"/>
  <c r="Y240" i="29"/>
  <c r="Y252" i="29"/>
  <c r="Y264" i="29"/>
  <c r="Y288" i="29"/>
  <c r="Y300" i="29"/>
  <c r="Y312" i="29"/>
  <c r="Y324" i="29"/>
  <c r="Y336" i="29"/>
  <c r="Y42" i="29"/>
  <c r="Y33" i="29"/>
  <c r="Y93" i="29"/>
  <c r="Y24" i="29"/>
  <c r="Y36" i="29"/>
  <c r="Y48" i="29"/>
  <c r="Y84" i="29"/>
  <c r="Y96" i="29"/>
  <c r="Y108" i="29"/>
  <c r="Y144" i="29"/>
  <c r="Y25" i="29"/>
  <c r="Y37" i="29"/>
  <c r="Y49" i="29"/>
  <c r="Y85" i="29"/>
  <c r="Y97" i="29"/>
  <c r="Y109" i="29"/>
  <c r="Y145" i="29"/>
  <c r="Y157" i="29"/>
  <c r="Y169" i="29"/>
  <c r="Y181" i="29"/>
  <c r="Y193" i="29"/>
  <c r="Y205" i="29"/>
  <c r="Y217" i="29"/>
  <c r="Y229" i="29"/>
  <c r="Y241" i="29"/>
  <c r="Y253" i="29"/>
  <c r="Y265" i="29"/>
  <c r="Y277" i="29"/>
  <c r="Y289" i="29"/>
  <c r="Y301" i="29"/>
  <c r="Y313" i="29"/>
  <c r="Y325" i="29"/>
  <c r="Y337" i="29"/>
  <c r="C427" i="27"/>
  <c r="D55" i="27"/>
  <c r="E55" i="27" s="1"/>
  <c r="D56" i="27"/>
  <c r="E56" i="27" s="1"/>
  <c r="D57" i="27"/>
  <c r="E57" i="27" s="1"/>
  <c r="D54" i="27"/>
  <c r="E54" i="27" s="1"/>
  <c r="D58" i="27"/>
  <c r="E58" i="27" s="1"/>
  <c r="C430" i="27"/>
  <c r="C431" i="27"/>
  <c r="C432" i="27"/>
  <c r="B427" i="27"/>
  <c r="B429" i="27"/>
  <c r="B430" i="27"/>
  <c r="B431" i="27"/>
  <c r="B432" i="27"/>
  <c r="B428" i="27"/>
  <c r="AB453" i="27"/>
  <c r="Z453" i="27"/>
  <c r="X453" i="27"/>
  <c r="V453" i="27"/>
  <c r="T453" i="27"/>
  <c r="R453" i="27"/>
  <c r="P453" i="27"/>
  <c r="N453" i="27"/>
  <c r="L453" i="27"/>
  <c r="J453" i="27"/>
  <c r="H453" i="27"/>
  <c r="F453" i="27"/>
  <c r="D453" i="27"/>
  <c r="AC445" i="27"/>
  <c r="AC446" i="27" s="1"/>
  <c r="AC447" i="27" s="1"/>
  <c r="AC448" i="27" s="1"/>
  <c r="AC449" i="27" s="1"/>
  <c r="AC450" i="27" s="1"/>
  <c r="AC452" i="27" s="1"/>
  <c r="D53" i="27" s="1"/>
  <c r="E53" i="27" s="1"/>
  <c r="AA445" i="27"/>
  <c r="AA446" i="27" s="1"/>
  <c r="AA447" i="27" s="1"/>
  <c r="AA448" i="27" s="1"/>
  <c r="AA449" i="27" s="1"/>
  <c r="AA450" i="27" s="1"/>
  <c r="AA452" i="27" s="1"/>
  <c r="Y445" i="27"/>
  <c r="Y446" i="27" s="1"/>
  <c r="Y447" i="27" s="1"/>
  <c r="Y448" i="27" s="1"/>
  <c r="Y449" i="27" s="1"/>
  <c r="Y450" i="27" s="1"/>
  <c r="Y452" i="27" s="1"/>
  <c r="W445" i="27"/>
  <c r="W446" i="27" s="1"/>
  <c r="W447" i="27" s="1"/>
  <c r="W448" i="27" s="1"/>
  <c r="W449" i="27" s="1"/>
  <c r="W450" i="27" s="1"/>
  <c r="W452" i="27" s="1"/>
  <c r="U445" i="27"/>
  <c r="U446" i="27" s="1"/>
  <c r="U447" i="27" s="1"/>
  <c r="U448" i="27" s="1"/>
  <c r="U449" i="27" s="1"/>
  <c r="U450" i="27" s="1"/>
  <c r="U452" i="27" s="1"/>
  <c r="S445" i="27"/>
  <c r="S446" i="27" s="1"/>
  <c r="S447" i="27" s="1"/>
  <c r="S448" i="27" s="1"/>
  <c r="S449" i="27" s="1"/>
  <c r="S450" i="27" s="1"/>
  <c r="S452" i="27" s="1"/>
  <c r="Q445" i="27"/>
  <c r="Q446" i="27" s="1"/>
  <c r="Q447" i="27" s="1"/>
  <c r="Q448" i="27" s="1"/>
  <c r="Q449" i="27" s="1"/>
  <c r="Q450" i="27" s="1"/>
  <c r="Q452" i="27" s="1"/>
  <c r="O445" i="27"/>
  <c r="O446" i="27" s="1"/>
  <c r="O447" i="27" s="1"/>
  <c r="O448" i="27" s="1"/>
  <c r="O449" i="27" s="1"/>
  <c r="O450" i="27" s="1"/>
  <c r="O452" i="27" s="1"/>
  <c r="M445" i="27"/>
  <c r="M446" i="27" s="1"/>
  <c r="M447" i="27" s="1"/>
  <c r="M448" i="27" s="1"/>
  <c r="M449" i="27" s="1"/>
  <c r="M450" i="27" s="1"/>
  <c r="M452" i="27" s="1"/>
  <c r="K445" i="27"/>
  <c r="K446" i="27" s="1"/>
  <c r="K447" i="27" s="1"/>
  <c r="K448" i="27" s="1"/>
  <c r="K449" i="27" s="1"/>
  <c r="K450" i="27" s="1"/>
  <c r="K452" i="27" s="1"/>
  <c r="I445" i="27"/>
  <c r="I446" i="27" s="1"/>
  <c r="I447" i="27" s="1"/>
  <c r="I448" i="27" s="1"/>
  <c r="I449" i="27" s="1"/>
  <c r="I450" i="27" s="1"/>
  <c r="I452" i="27" s="1"/>
  <c r="G445" i="27"/>
  <c r="G446" i="27" s="1"/>
  <c r="G447" i="27" s="1"/>
  <c r="G448" i="27" s="1"/>
  <c r="G449" i="27" s="1"/>
  <c r="G450" i="27" s="1"/>
  <c r="G452" i="27" s="1"/>
  <c r="E445" i="27"/>
  <c r="E446" i="27" s="1"/>
  <c r="E447" i="27" s="1"/>
  <c r="E448" i="27" s="1"/>
  <c r="E449" i="27" s="1"/>
  <c r="E450" i="27" s="1"/>
  <c r="E452" i="27" s="1"/>
  <c r="C445" i="27"/>
  <c r="C446" i="27" s="1"/>
  <c r="C447" i="27" s="1"/>
  <c r="C448" i="27" s="1"/>
  <c r="C449" i="27" s="1"/>
  <c r="C450" i="27" s="1"/>
  <c r="C452" i="27" s="1"/>
  <c r="C453" i="27" s="1"/>
  <c r="D9" i="27" s="1"/>
  <c r="A445" i="27"/>
  <c r="A446" i="27" s="1"/>
  <c r="A447" i="27" s="1"/>
  <c r="A448" i="27" s="1"/>
  <c r="A449" i="27" s="1"/>
  <c r="A450" i="27" s="1"/>
  <c r="Z442" i="27"/>
  <c r="X442" i="27"/>
  <c r="V442" i="27"/>
  <c r="T442" i="27"/>
  <c r="R442" i="27"/>
  <c r="P442" i="27"/>
  <c r="N442" i="27"/>
  <c r="L442" i="27"/>
  <c r="J442" i="27"/>
  <c r="H442" i="27"/>
  <c r="F442" i="27"/>
  <c r="D442" i="27"/>
  <c r="A426" i="27"/>
  <c r="C426" i="27" s="1"/>
  <c r="A425" i="27"/>
  <c r="A424" i="27"/>
  <c r="A423" i="27"/>
  <c r="A422" i="27"/>
  <c r="A421" i="27"/>
  <c r="A420" i="27"/>
  <c r="A419" i="27"/>
  <c r="A418" i="27"/>
  <c r="A417" i="27"/>
  <c r="A416" i="27"/>
  <c r="A415" i="27"/>
  <c r="L105" i="27"/>
  <c r="C105" i="27" s="1"/>
  <c r="F105" i="27" s="1"/>
  <c r="H105" i="27" s="1"/>
  <c r="N48" i="29" s="1"/>
  <c r="P48" i="29" s="1"/>
  <c r="L104" i="27"/>
  <c r="C104" i="27" s="1"/>
  <c r="F104" i="27" s="1"/>
  <c r="H104" i="27" s="1"/>
  <c r="N47" i="29" s="1"/>
  <c r="P47" i="29" s="1"/>
  <c r="L103" i="27"/>
  <c r="C103" i="27" s="1"/>
  <c r="F103" i="27" s="1"/>
  <c r="H103" i="27" s="1"/>
  <c r="N46" i="29" s="1"/>
  <c r="P46" i="29" s="1"/>
  <c r="L102" i="27"/>
  <c r="C102" i="27" s="1"/>
  <c r="F102" i="27" s="1"/>
  <c r="H102" i="27" s="1"/>
  <c r="N45" i="29" s="1"/>
  <c r="P45" i="29" s="1"/>
  <c r="L101" i="27"/>
  <c r="C101" i="27" s="1"/>
  <c r="F101" i="27" s="1"/>
  <c r="H101" i="27" s="1"/>
  <c r="N44" i="29" s="1"/>
  <c r="P44" i="29" s="1"/>
  <c r="L100" i="27"/>
  <c r="C100" i="27" s="1"/>
  <c r="F100" i="27" s="1"/>
  <c r="H100" i="27" s="1"/>
  <c r="N43" i="29" s="1"/>
  <c r="P43" i="29" s="1"/>
  <c r="L99" i="27"/>
  <c r="C99" i="27" s="1"/>
  <c r="F99" i="27" s="1"/>
  <c r="H99" i="27" s="1"/>
  <c r="N42" i="29" s="1"/>
  <c r="P42" i="29" s="1"/>
  <c r="L98" i="27"/>
  <c r="C98" i="27" s="1"/>
  <c r="F98" i="27" s="1"/>
  <c r="H98" i="27" s="1"/>
  <c r="N41" i="29" s="1"/>
  <c r="P41" i="29" s="1"/>
  <c r="L97" i="27"/>
  <c r="C97" i="27" s="1"/>
  <c r="F97" i="27" s="1"/>
  <c r="H97" i="27" s="1"/>
  <c r="N40" i="29" s="1"/>
  <c r="P40" i="29" s="1"/>
  <c r="L96" i="27"/>
  <c r="C96" i="27" s="1"/>
  <c r="F96" i="27" s="1"/>
  <c r="H96" i="27" s="1"/>
  <c r="N39" i="29" s="1"/>
  <c r="P39" i="29" s="1"/>
  <c r="L95" i="27"/>
  <c r="C95" i="27" s="1"/>
  <c r="F95" i="27" s="1"/>
  <c r="H95" i="27" s="1"/>
  <c r="N38" i="29" s="1"/>
  <c r="P38" i="29" s="1"/>
  <c r="L94" i="27"/>
  <c r="C94" i="27" s="1"/>
  <c r="F94" i="27" s="1"/>
  <c r="H94" i="27" s="1"/>
  <c r="N37" i="29" s="1"/>
  <c r="P37" i="29" s="1"/>
  <c r="L93" i="27"/>
  <c r="C93" i="27" s="1"/>
  <c r="F93" i="27" s="1"/>
  <c r="H93" i="27" s="1"/>
  <c r="N36" i="29" s="1"/>
  <c r="P36" i="29" s="1"/>
  <c r="L92" i="27"/>
  <c r="C92" i="27" s="1"/>
  <c r="F92" i="27" s="1"/>
  <c r="H92" i="27" s="1"/>
  <c r="N35" i="29" s="1"/>
  <c r="P35" i="29" s="1"/>
  <c r="L91" i="27"/>
  <c r="C91" i="27" s="1"/>
  <c r="F91" i="27" s="1"/>
  <c r="H91" i="27" s="1"/>
  <c r="N34" i="29" s="1"/>
  <c r="P34" i="29" s="1"/>
  <c r="L90" i="27"/>
  <c r="C90" i="27" s="1"/>
  <c r="F90" i="27" s="1"/>
  <c r="H90" i="27" s="1"/>
  <c r="N33" i="29" s="1"/>
  <c r="P33" i="29" s="1"/>
  <c r="L89" i="27"/>
  <c r="C89" i="27" s="1"/>
  <c r="F89" i="27" s="1"/>
  <c r="H89" i="27" s="1"/>
  <c r="N32" i="29" s="1"/>
  <c r="P32" i="29" s="1"/>
  <c r="L88" i="27"/>
  <c r="C88" i="27" s="1"/>
  <c r="F88" i="27" s="1"/>
  <c r="H88" i="27" s="1"/>
  <c r="N31" i="29" s="1"/>
  <c r="P31" i="29" s="1"/>
  <c r="L87" i="27"/>
  <c r="C87" i="27" s="1"/>
  <c r="F87" i="27" s="1"/>
  <c r="H87" i="27" s="1"/>
  <c r="N30" i="29" s="1"/>
  <c r="P30" i="29" s="1"/>
  <c r="L86" i="27"/>
  <c r="C86" i="27" s="1"/>
  <c r="F86" i="27" s="1"/>
  <c r="H86" i="27" s="1"/>
  <c r="L85" i="27"/>
  <c r="C85" i="27" s="1"/>
  <c r="F85" i="27" s="1"/>
  <c r="H85" i="27" s="1"/>
  <c r="N28" i="29" s="1"/>
  <c r="P28" i="29" s="1"/>
  <c r="L84" i="27"/>
  <c r="C84" i="27" s="1"/>
  <c r="F84" i="27" s="1"/>
  <c r="H84" i="27" s="1"/>
  <c r="N27" i="29" s="1"/>
  <c r="P27" i="29" s="1"/>
  <c r="L83" i="27"/>
  <c r="C83" i="27" s="1"/>
  <c r="F83" i="27" s="1"/>
  <c r="H83" i="27" s="1"/>
  <c r="N26" i="29" s="1"/>
  <c r="P26" i="29" s="1"/>
  <c r="L82" i="27"/>
  <c r="C82" i="27" s="1"/>
  <c r="F82" i="27" s="1"/>
  <c r="H82" i="27" s="1"/>
  <c r="N25" i="29" s="1"/>
  <c r="P25" i="29" s="1"/>
  <c r="L81" i="27"/>
  <c r="C81" i="27" s="1"/>
  <c r="F81" i="27" s="1"/>
  <c r="H81" i="27" s="1"/>
  <c r="N24" i="29" s="1"/>
  <c r="B72" i="27"/>
  <c r="B71" i="27"/>
  <c r="B70" i="27"/>
  <c r="B69" i="27"/>
  <c r="B68" i="27"/>
  <c r="B67" i="27"/>
  <c r="B426" i="27"/>
  <c r="B425" i="27"/>
  <c r="B424" i="27"/>
  <c r="B423" i="27"/>
  <c r="B422" i="27"/>
  <c r="B421" i="27"/>
  <c r="B420" i="27"/>
  <c r="B419" i="27"/>
  <c r="B418" i="27"/>
  <c r="B417" i="27"/>
  <c r="B416" i="27"/>
  <c r="B415" i="27"/>
  <c r="F14" i="27"/>
  <c r="D6" i="27"/>
  <c r="D5" i="27"/>
  <c r="F6" i="27" s="1"/>
  <c r="G6" i="27" s="1"/>
  <c r="V307" i="29" l="1"/>
  <c r="V283" i="29"/>
  <c r="V139" i="29"/>
  <c r="V95" i="29"/>
  <c r="V282" i="29"/>
  <c r="V210" i="29"/>
  <c r="V293" i="29"/>
  <c r="V149" i="29"/>
  <c r="V77" i="29"/>
  <c r="V268" i="29"/>
  <c r="V124" i="29"/>
  <c r="V81" i="29"/>
  <c r="V87" i="29"/>
  <c r="V251" i="29"/>
  <c r="V290" i="29"/>
  <c r="V194" i="29"/>
  <c r="V227" i="29"/>
  <c r="V57" i="29"/>
  <c r="V325" i="29"/>
  <c r="V253" i="29"/>
  <c r="V205" i="29"/>
  <c r="V181" i="29"/>
  <c r="V85" i="29"/>
  <c r="V252" i="29"/>
  <c r="V180" i="29"/>
  <c r="V223" i="29"/>
  <c r="V55" i="29"/>
  <c r="V294" i="29"/>
  <c r="V270" i="29"/>
  <c r="V174" i="29"/>
  <c r="V281" i="29"/>
  <c r="V137" i="29"/>
  <c r="V113" i="29"/>
  <c r="V65" i="29"/>
  <c r="V232" i="29"/>
  <c r="V184" i="29"/>
  <c r="V143" i="29"/>
  <c r="V291" i="29"/>
  <c r="V219" i="29"/>
  <c r="V195" i="29"/>
  <c r="V206" i="29"/>
  <c r="V62" i="29"/>
  <c r="V299" i="29"/>
  <c r="V179" i="29"/>
  <c r="V73" i="29"/>
  <c r="V189" i="29"/>
  <c r="V336" i="29"/>
  <c r="V155" i="29"/>
  <c r="V322" i="29"/>
  <c r="V298" i="29"/>
  <c r="V274" i="29"/>
  <c r="V250" i="29"/>
  <c r="V333" i="29"/>
  <c r="V104" i="29"/>
  <c r="V261" i="29"/>
  <c r="V84" i="29"/>
  <c r="V94" i="29"/>
  <c r="V297" i="29"/>
  <c r="V93" i="29"/>
  <c r="V332" i="29"/>
  <c r="T39" i="29"/>
  <c r="U39" i="29"/>
  <c r="S39" i="29"/>
  <c r="R39" i="29"/>
  <c r="Q39" i="29"/>
  <c r="X39" i="29"/>
  <c r="V271" i="29"/>
  <c r="V199" i="29"/>
  <c r="V213" i="29"/>
  <c r="V318" i="29"/>
  <c r="V246" i="29"/>
  <c r="V102" i="29"/>
  <c r="V54" i="29"/>
  <c r="V329" i="29"/>
  <c r="V209" i="29"/>
  <c r="V161" i="29"/>
  <c r="V165" i="29"/>
  <c r="V304" i="29"/>
  <c r="V51" i="29"/>
  <c r="V167" i="29"/>
  <c r="V326" i="29"/>
  <c r="V254" i="29"/>
  <c r="V230" i="29"/>
  <c r="V182" i="29"/>
  <c r="V158" i="29"/>
  <c r="V134" i="29"/>
  <c r="V241" i="29"/>
  <c r="V121" i="29"/>
  <c r="V49" i="29"/>
  <c r="V191" i="29"/>
  <c r="V335" i="29"/>
  <c r="V346" i="29"/>
  <c r="V154" i="29"/>
  <c r="V130" i="29"/>
  <c r="V82" i="29"/>
  <c r="V58" i="29"/>
  <c r="V309" i="29"/>
  <c r="V272" i="29"/>
  <c r="V176" i="29"/>
  <c r="V56" i="29"/>
  <c r="S25" i="29"/>
  <c r="U25" i="29"/>
  <c r="R25" i="29"/>
  <c r="Q25" i="29"/>
  <c r="T25" i="29"/>
  <c r="X25" i="29"/>
  <c r="U27" i="29"/>
  <c r="T27" i="29"/>
  <c r="Q27" i="29"/>
  <c r="R27" i="29"/>
  <c r="S27" i="29"/>
  <c r="X27" i="29"/>
  <c r="S28" i="29"/>
  <c r="R28" i="29"/>
  <c r="Q28" i="29"/>
  <c r="U28" i="29"/>
  <c r="T28" i="29"/>
  <c r="X28" i="29"/>
  <c r="Q40" i="29"/>
  <c r="R40" i="29"/>
  <c r="T40" i="29"/>
  <c r="S40" i="29"/>
  <c r="U40" i="29"/>
  <c r="X40" i="29"/>
  <c r="V319" i="29"/>
  <c r="V295" i="29"/>
  <c r="V305" i="29"/>
  <c r="V257" i="29"/>
  <c r="V208" i="29"/>
  <c r="V136" i="29"/>
  <c r="V88" i="29"/>
  <c r="V243" i="29"/>
  <c r="V99" i="29"/>
  <c r="V278" i="29"/>
  <c r="V265" i="29"/>
  <c r="V169" i="29"/>
  <c r="V97" i="29"/>
  <c r="V240" i="29"/>
  <c r="V192" i="29"/>
  <c r="V144" i="29"/>
  <c r="V72" i="29"/>
  <c r="V178" i="29"/>
  <c r="V106" i="29"/>
  <c r="V320" i="29"/>
  <c r="V224" i="29"/>
  <c r="V200" i="29"/>
  <c r="V343" i="29"/>
  <c r="V151" i="29"/>
  <c r="V127" i="29"/>
  <c r="V103" i="29"/>
  <c r="V342" i="29"/>
  <c r="V198" i="29"/>
  <c r="V126" i="29"/>
  <c r="V201" i="29"/>
  <c r="V185" i="29"/>
  <c r="V89" i="29"/>
  <c r="V112" i="29"/>
  <c r="V64" i="29"/>
  <c r="V177" i="29"/>
  <c r="V339" i="29"/>
  <c r="V267" i="29"/>
  <c r="V171" i="29"/>
  <c r="V123" i="29"/>
  <c r="V110" i="29"/>
  <c r="V86" i="29"/>
  <c r="V217" i="29"/>
  <c r="V193" i="29"/>
  <c r="V145" i="29"/>
  <c r="V312" i="29"/>
  <c r="V288" i="29"/>
  <c r="V168" i="29"/>
  <c r="V120" i="29"/>
  <c r="V96" i="29"/>
  <c r="V263" i="29"/>
  <c r="V225" i="29"/>
  <c r="V344" i="29"/>
  <c r="V248" i="29"/>
  <c r="V80" i="29"/>
  <c r="S42" i="29"/>
  <c r="T42" i="29"/>
  <c r="R42" i="29"/>
  <c r="U42" i="29"/>
  <c r="Q42" i="29"/>
  <c r="X42" i="29"/>
  <c r="V247" i="29"/>
  <c r="V175" i="29"/>
  <c r="V79" i="29"/>
  <c r="V222" i="29"/>
  <c r="V150" i="29"/>
  <c r="V78" i="29"/>
  <c r="V233" i="29"/>
  <c r="V328" i="29"/>
  <c r="V280" i="29"/>
  <c r="V256" i="29"/>
  <c r="V160" i="29"/>
  <c r="V275" i="29"/>
  <c r="V315" i="29"/>
  <c r="V147" i="29"/>
  <c r="V75" i="29"/>
  <c r="V69" i="29"/>
  <c r="V302" i="29"/>
  <c r="V249" i="29"/>
  <c r="V337" i="29"/>
  <c r="V313" i="29"/>
  <c r="V289" i="29"/>
  <c r="V287" i="29"/>
  <c r="V264" i="29"/>
  <c r="V216" i="29"/>
  <c r="V226" i="29"/>
  <c r="V202" i="29"/>
  <c r="V285" i="29"/>
  <c r="V153" i="29"/>
  <c r="V296" i="29"/>
  <c r="V152" i="29"/>
  <c r="V128" i="29"/>
  <c r="R41" i="29"/>
  <c r="T41" i="29"/>
  <c r="Q41" i="29"/>
  <c r="U41" i="29"/>
  <c r="S41" i="29"/>
  <c r="X41" i="29"/>
  <c r="T30" i="29"/>
  <c r="R30" i="29"/>
  <c r="S30" i="29"/>
  <c r="U30" i="29"/>
  <c r="Q30" i="29"/>
  <c r="X30" i="29"/>
  <c r="Q31" i="29"/>
  <c r="T31" i="29"/>
  <c r="S31" i="29"/>
  <c r="U31" i="29"/>
  <c r="R31" i="29"/>
  <c r="X31" i="29"/>
  <c r="R43" i="29"/>
  <c r="S43" i="29"/>
  <c r="T43" i="29"/>
  <c r="U43" i="29"/>
  <c r="Q43" i="29"/>
  <c r="X43" i="29"/>
  <c r="V133" i="29"/>
  <c r="Q37" i="29"/>
  <c r="U37" i="29"/>
  <c r="S37" i="29"/>
  <c r="T37" i="29"/>
  <c r="R37" i="29"/>
  <c r="X37" i="29"/>
  <c r="S32" i="29"/>
  <c r="Q32" i="29"/>
  <c r="T32" i="29"/>
  <c r="U32" i="29"/>
  <c r="R32" i="29"/>
  <c r="X32" i="29"/>
  <c r="S44" i="29"/>
  <c r="T44" i="29"/>
  <c r="U44" i="29"/>
  <c r="R44" i="29"/>
  <c r="Q44" i="29"/>
  <c r="X44" i="29"/>
  <c r="V187" i="29"/>
  <c r="V115" i="29"/>
  <c r="V129" i="29"/>
  <c r="V162" i="29"/>
  <c r="V114" i="29"/>
  <c r="V269" i="29"/>
  <c r="V316" i="29"/>
  <c r="V292" i="29"/>
  <c r="V203" i="29"/>
  <c r="V303" i="29"/>
  <c r="V279" i="29"/>
  <c r="V255" i="29"/>
  <c r="V218" i="29"/>
  <c r="V122" i="29"/>
  <c r="V50" i="29"/>
  <c r="V107" i="29"/>
  <c r="V301" i="29"/>
  <c r="V277" i="29"/>
  <c r="V157" i="29"/>
  <c r="V239" i="29"/>
  <c r="V324" i="29"/>
  <c r="V204" i="29"/>
  <c r="R33" i="29"/>
  <c r="S33" i="29"/>
  <c r="Q33" i="29"/>
  <c r="U33" i="29"/>
  <c r="T33" i="29"/>
  <c r="X33" i="29"/>
  <c r="V132" i="29"/>
  <c r="V262" i="29"/>
  <c r="V70" i="29"/>
  <c r="V284" i="29"/>
  <c r="V212" i="29"/>
  <c r="V119" i="29"/>
  <c r="S45" i="29"/>
  <c r="U45" i="29"/>
  <c r="R45" i="29"/>
  <c r="Q45" i="29"/>
  <c r="T45" i="29"/>
  <c r="X45" i="29"/>
  <c r="T34" i="29"/>
  <c r="Q34" i="29"/>
  <c r="U34" i="29"/>
  <c r="S34" i="29"/>
  <c r="R34" i="29"/>
  <c r="X34" i="29"/>
  <c r="V259" i="29"/>
  <c r="V235" i="29"/>
  <c r="V163" i="29"/>
  <c r="V67" i="29"/>
  <c r="V186" i="29"/>
  <c r="V66" i="29"/>
  <c r="V341" i="29"/>
  <c r="V245" i="29"/>
  <c r="V197" i="29"/>
  <c r="V173" i="29"/>
  <c r="V101" i="29"/>
  <c r="V340" i="29"/>
  <c r="V244" i="29"/>
  <c r="V100" i="29"/>
  <c r="V52" i="29"/>
  <c r="V338" i="29"/>
  <c r="V170" i="29"/>
  <c r="V98" i="29"/>
  <c r="V229" i="29"/>
  <c r="V108" i="29"/>
  <c r="V105" i="29"/>
  <c r="V334" i="29"/>
  <c r="V310" i="29"/>
  <c r="V166" i="29"/>
  <c r="V142" i="29"/>
  <c r="V345" i="29"/>
  <c r="V273" i="29"/>
  <c r="V68" i="29"/>
  <c r="V117" i="29"/>
  <c r="Q26" i="29"/>
  <c r="T26" i="29"/>
  <c r="S26" i="29"/>
  <c r="R26" i="29"/>
  <c r="U26" i="29"/>
  <c r="X26" i="29"/>
  <c r="Q46" i="29"/>
  <c r="S46" i="29"/>
  <c r="R46" i="29"/>
  <c r="T46" i="29"/>
  <c r="U46" i="29"/>
  <c r="X46" i="29"/>
  <c r="R35" i="29"/>
  <c r="T35" i="29"/>
  <c r="S35" i="29"/>
  <c r="U35" i="29"/>
  <c r="Q35" i="29"/>
  <c r="X35" i="29"/>
  <c r="S47" i="29"/>
  <c r="U47" i="29"/>
  <c r="T47" i="29"/>
  <c r="R47" i="29"/>
  <c r="Q47" i="29"/>
  <c r="X47" i="29"/>
  <c r="V306" i="29"/>
  <c r="V258" i="29"/>
  <c r="V234" i="29"/>
  <c r="V138" i="29"/>
  <c r="V90" i="29"/>
  <c r="V83" i="29"/>
  <c r="V53" i="29"/>
  <c r="V196" i="29"/>
  <c r="V76" i="29"/>
  <c r="V231" i="29"/>
  <c r="V207" i="29"/>
  <c r="V135" i="29"/>
  <c r="V111" i="29"/>
  <c r="V314" i="29"/>
  <c r="V242" i="29"/>
  <c r="V74" i="29"/>
  <c r="V109" i="29"/>
  <c r="V61" i="29"/>
  <c r="V323" i="29"/>
  <c r="V131" i="29"/>
  <c r="V141" i="29"/>
  <c r="V228" i="29"/>
  <c r="V215" i="29"/>
  <c r="V190" i="29"/>
  <c r="V118" i="29"/>
  <c r="V321" i="29"/>
  <c r="V308" i="29"/>
  <c r="V260" i="29"/>
  <c r="V188" i="29"/>
  <c r="V140" i="29"/>
  <c r="T38" i="29"/>
  <c r="S38" i="29"/>
  <c r="Q38" i="29"/>
  <c r="R38" i="29"/>
  <c r="U38" i="29"/>
  <c r="X38" i="29"/>
  <c r="R36" i="29"/>
  <c r="U36" i="29"/>
  <c r="S36" i="29"/>
  <c r="Q36" i="29"/>
  <c r="T36" i="29"/>
  <c r="X36" i="29"/>
  <c r="U48" i="29"/>
  <c r="S48" i="29"/>
  <c r="T48" i="29"/>
  <c r="Q48" i="29"/>
  <c r="R48" i="29"/>
  <c r="X48" i="29"/>
  <c r="V331" i="29"/>
  <c r="V211" i="29"/>
  <c r="V91" i="29"/>
  <c r="V330" i="29"/>
  <c r="V317" i="29"/>
  <c r="V221" i="29"/>
  <c r="V125" i="29"/>
  <c r="V220" i="29"/>
  <c r="V172" i="29"/>
  <c r="V148" i="29"/>
  <c r="V59" i="29"/>
  <c r="V327" i="29"/>
  <c r="V183" i="29"/>
  <c r="V159" i="29"/>
  <c r="V63" i="29"/>
  <c r="V237" i="29"/>
  <c r="V266" i="29"/>
  <c r="V146" i="29"/>
  <c r="V300" i="29"/>
  <c r="V276" i="29"/>
  <c r="V156" i="29"/>
  <c r="V60" i="29"/>
  <c r="V311" i="29"/>
  <c r="V71" i="29"/>
  <c r="V286" i="29"/>
  <c r="V238" i="29"/>
  <c r="V214" i="29"/>
  <c r="V236" i="29"/>
  <c r="V164" i="29"/>
  <c r="V116" i="29"/>
  <c r="V92" i="29"/>
  <c r="H68" i="27"/>
  <c r="D41" i="27"/>
  <c r="E41" i="27" s="1"/>
  <c r="D52" i="27"/>
  <c r="E52" i="27" s="1"/>
  <c r="D46" i="27"/>
  <c r="E46" i="27" s="1"/>
  <c r="H72" i="27"/>
  <c r="H69" i="27"/>
  <c r="D51" i="27"/>
  <c r="E51" i="27" s="1"/>
  <c r="D42" i="27"/>
  <c r="E42" i="27" s="1"/>
  <c r="H71" i="27"/>
  <c r="D43" i="27"/>
  <c r="E43" i="27" s="1"/>
  <c r="D45" i="27"/>
  <c r="E45" i="27" s="1"/>
  <c r="D10" i="27"/>
  <c r="D44" i="27"/>
  <c r="E44" i="27" s="1"/>
  <c r="H70" i="27"/>
  <c r="D47" i="27"/>
  <c r="E47" i="27" s="1"/>
  <c r="K9" i="27"/>
  <c r="D49" i="27"/>
  <c r="E49" i="27" s="1"/>
  <c r="B73" i="27"/>
  <c r="H67" i="27"/>
  <c r="D48" i="27"/>
  <c r="E48" i="27" s="1"/>
  <c r="D50" i="27"/>
  <c r="E50" i="27" s="1"/>
  <c r="C416" i="27"/>
  <c r="C418" i="27"/>
  <c r="C420" i="27"/>
  <c r="C422" i="27"/>
  <c r="C424" i="27"/>
  <c r="C415" i="27"/>
  <c r="C417" i="27"/>
  <c r="C419" i="27"/>
  <c r="C421" i="27"/>
  <c r="C423" i="27"/>
  <c r="C425" i="27"/>
  <c r="V43" i="29" l="1"/>
  <c r="V30" i="29"/>
  <c r="V47" i="29"/>
  <c r="V44" i="29"/>
  <c r="V39" i="29"/>
  <c r="V31" i="29"/>
  <c r="V40" i="29"/>
  <c r="V26" i="29"/>
  <c r="V34" i="29"/>
  <c r="V45" i="29"/>
  <c r="V32" i="29"/>
  <c r="V25" i="29"/>
  <c r="V48" i="29"/>
  <c r="V33" i="29"/>
  <c r="V28" i="29"/>
  <c r="V38" i="29"/>
  <c r="V46" i="29"/>
  <c r="V42" i="29"/>
  <c r="V35" i="29"/>
  <c r="V41" i="29"/>
  <c r="V36" i="29"/>
  <c r="V37" i="29"/>
  <c r="V27" i="29"/>
  <c r="C435" i="27"/>
  <c r="D427" i="27"/>
  <c r="E427" i="27" s="1"/>
  <c r="F427" i="27" s="1"/>
  <c r="D431" i="27" l="1"/>
  <c r="E431" i="27" s="1"/>
  <c r="F431" i="27" s="1"/>
  <c r="D429" i="27"/>
  <c r="E429" i="27" s="1"/>
  <c r="F429" i="27" s="1"/>
  <c r="D432" i="27"/>
  <c r="E432" i="27" s="1"/>
  <c r="F432" i="27" s="1"/>
  <c r="D430" i="27"/>
  <c r="E430" i="27" s="1"/>
  <c r="F430" i="27" s="1"/>
  <c r="D428" i="27"/>
  <c r="E428" i="27" s="1"/>
  <c r="F428" i="27" s="1"/>
  <c r="D417" i="27"/>
  <c r="E417" i="27" s="1"/>
  <c r="F417" i="27" s="1"/>
  <c r="D426" i="27"/>
  <c r="D420" i="27"/>
  <c r="E420" i="27" s="1"/>
  <c r="F420" i="27" s="1"/>
  <c r="D425" i="27"/>
  <c r="E425" i="27" s="1"/>
  <c r="F425" i="27" s="1"/>
  <c r="D424" i="27"/>
  <c r="E424" i="27" s="1"/>
  <c r="F424" i="27" s="1"/>
  <c r="D422" i="27"/>
  <c r="E422" i="27" s="1"/>
  <c r="F422" i="27" s="1"/>
  <c r="D415" i="27"/>
  <c r="E415" i="27" s="1"/>
  <c r="F415" i="27" s="1"/>
  <c r="D416" i="27"/>
  <c r="E416" i="27" s="1"/>
  <c r="F416" i="27" s="1"/>
  <c r="D421" i="27"/>
  <c r="E421" i="27" s="1"/>
  <c r="F421" i="27" s="1"/>
  <c r="D419" i="27"/>
  <c r="E419" i="27" s="1"/>
  <c r="F419" i="27" s="1"/>
  <c r="D418" i="27"/>
  <c r="D423" i="27"/>
  <c r="E423" i="27" s="1"/>
  <c r="F423" i="27" s="1"/>
  <c r="D435" i="27" l="1"/>
  <c r="E426" i="27"/>
  <c r="F426" i="27" s="1"/>
  <c r="E418" i="27"/>
  <c r="F418" i="27" s="1"/>
  <c r="P24" i="29"/>
  <c r="X24" i="29" s="1"/>
  <c r="U24" i="29" l="1"/>
  <c r="Q24" i="29"/>
  <c r="T24" i="29"/>
  <c r="R24" i="29"/>
  <c r="S24" i="29"/>
  <c r="V24" i="29" l="1"/>
  <c r="N29" i="29" l="1"/>
  <c r="P29" i="29" s="1"/>
  <c r="Q29" i="29" l="1"/>
  <c r="U29" i="29"/>
  <c r="R29" i="29"/>
  <c r="T29" i="29"/>
  <c r="X29" i="29"/>
  <c r="S29" i="29"/>
  <c r="V29" i="2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7EA38D-9B81-4F7C-BFBB-F17247410E78}" keepAlive="1" name="Consulta - Consulta1" description="Conexão com a consulta 'Consulta1' na pasta de trabalho." type="5" refreshedVersion="8" background="1" saveData="1">
    <dbPr connection="Provider=Microsoft.Mashup.OleDb.1;Data Source=$Workbook$;Location=Consulta1;Extended Properties=&quot;&quot;" command="SELECT * FROM [Consulta1]"/>
  </connection>
</connections>
</file>

<file path=xl/sharedStrings.xml><?xml version="1.0" encoding="utf-8"?>
<sst xmlns="http://schemas.openxmlformats.org/spreadsheetml/2006/main" count="5255" uniqueCount="889">
  <si>
    <t>Infomações sobre o empreendimento</t>
  </si>
  <si>
    <t>Datas</t>
  </si>
  <si>
    <t>Ano</t>
  </si>
  <si>
    <t>Mês</t>
  </si>
  <si>
    <t>Meses para Entrega</t>
  </si>
  <si>
    <t>Meses para tabela</t>
  </si>
  <si>
    <t>Lançamento</t>
  </si>
  <si>
    <t>Mês tabela</t>
  </si>
  <si>
    <t>Mês de Entrega</t>
  </si>
  <si>
    <t>Indicadores</t>
  </si>
  <si>
    <t>R$</t>
  </si>
  <si>
    <t>R$ Atualizado INCC</t>
  </si>
  <si>
    <t>Para projeções</t>
  </si>
  <si>
    <t>Total</t>
  </si>
  <si>
    <t>Permuta</t>
  </si>
  <si>
    <t>Vendidas</t>
  </si>
  <si>
    <t>Disponiveis</t>
  </si>
  <si>
    <t>VGV</t>
  </si>
  <si>
    <t>Real + Proj</t>
  </si>
  <si>
    <t>N° Unidades</t>
  </si>
  <si>
    <t>VPL</t>
  </si>
  <si>
    <t>Pago Cliente</t>
  </si>
  <si>
    <t>Faturado</t>
  </si>
  <si>
    <t>Premio</t>
  </si>
  <si>
    <t>Ficha Cadastral carimbada</t>
  </si>
  <si>
    <t>Comissão Vendas</t>
  </si>
  <si>
    <t>Campanha de premiação Faturada</t>
  </si>
  <si>
    <t>Coordenador</t>
  </si>
  <si>
    <t>Data Inicio</t>
  </si>
  <si>
    <t>Data Final</t>
  </si>
  <si>
    <t>Nome da Campanha</t>
  </si>
  <si>
    <t>Participantes</t>
  </si>
  <si>
    <t>Premio(s)</t>
  </si>
  <si>
    <t>% Supervisor</t>
  </si>
  <si>
    <t>Spe</t>
  </si>
  <si>
    <t>SPE RESIDENCIAL CITY 10 OM EMPREENDIMENTOS LTDA</t>
  </si>
  <si>
    <t>Tabela com preço:</t>
  </si>
  <si>
    <t>Cliente</t>
  </si>
  <si>
    <t>Gordura diretoria</t>
  </si>
  <si>
    <t>Gordura (premio)</t>
  </si>
  <si>
    <t>Preço Médio considerando todas as unidades do empreendimento</t>
  </si>
  <si>
    <t>Descrição</t>
  </si>
  <si>
    <t>M2</t>
  </si>
  <si>
    <t>R$ Atual</t>
  </si>
  <si>
    <t>R$ / M2</t>
  </si>
  <si>
    <t>Preço Base 1</t>
  </si>
  <si>
    <t>Preço Base 2</t>
  </si>
  <si>
    <t>Preço Base 3</t>
  </si>
  <si>
    <t>Preço Base 4</t>
  </si>
  <si>
    <t>Preço Base 5</t>
  </si>
  <si>
    <t>Preço Base 6</t>
  </si>
  <si>
    <t>Preço Base 7</t>
  </si>
  <si>
    <t>Preço Base 8</t>
  </si>
  <si>
    <t>Preço Base 9</t>
  </si>
  <si>
    <t>Preço Base 10</t>
  </si>
  <si>
    <t>Preço Base 11</t>
  </si>
  <si>
    <t>Preço Base 12</t>
  </si>
  <si>
    <t>Preço Base 13</t>
  </si>
  <si>
    <t>Preço Base 14</t>
  </si>
  <si>
    <t>Preço Base 15</t>
  </si>
  <si>
    <t>Preço Base 16</t>
  </si>
  <si>
    <t>Preço Base 17</t>
  </si>
  <si>
    <t>Preço Base 18</t>
  </si>
  <si>
    <t>Preço Base 19</t>
  </si>
  <si>
    <t>Preço Base 20</t>
  </si>
  <si>
    <t>Tabelas</t>
  </si>
  <si>
    <t>DIRETA</t>
  </si>
  <si>
    <t>N° Parcelas</t>
  </si>
  <si>
    <t>Percentual</t>
  </si>
  <si>
    <t>Frequencia</t>
  </si>
  <si>
    <t>Inicio Serie</t>
  </si>
  <si>
    <t>Nomeclatura das Parcelas</t>
  </si>
  <si>
    <t>Mês de Inicio</t>
  </si>
  <si>
    <t>Serie</t>
  </si>
  <si>
    <t>Pcs</t>
  </si>
  <si>
    <t>Pós Venda</t>
  </si>
  <si>
    <t>ATO</t>
  </si>
  <si>
    <t>30 / 60 /90</t>
  </si>
  <si>
    <t>MENSAIS</t>
  </si>
  <si>
    <t>SEMESTRAIS</t>
  </si>
  <si>
    <t>ÚNICA</t>
  </si>
  <si>
    <t>Pós Entrega</t>
  </si>
  <si>
    <t>FINANC. BANCÁRIO</t>
  </si>
  <si>
    <t>Acompanhamento Contratos</t>
  </si>
  <si>
    <t>UNIDADE</t>
  </si>
  <si>
    <t>Peso %</t>
  </si>
  <si>
    <t>Preço base (Não alterar)</t>
  </si>
  <si>
    <t>Status</t>
  </si>
  <si>
    <t>VGV Tabela</t>
  </si>
  <si>
    <t>Area Privativa</t>
  </si>
  <si>
    <t>Preço/m2 Tabela</t>
  </si>
  <si>
    <t>andar</t>
  </si>
  <si>
    <t>final</t>
  </si>
  <si>
    <t>metragem</t>
  </si>
  <si>
    <t>Peso</t>
  </si>
  <si>
    <t>coeficiente</t>
  </si>
  <si>
    <t>Final</t>
  </si>
  <si>
    <t>Contrato</t>
  </si>
  <si>
    <t>Disponível</t>
  </si>
  <si>
    <t xml:space="preserve">COMERCIAL </t>
  </si>
  <si>
    <t>Fora de venda</t>
  </si>
  <si>
    <t>jg</t>
  </si>
  <si>
    <t>PERMUTA JG</t>
  </si>
  <si>
    <t>Resumo de Informações</t>
  </si>
  <si>
    <t>Informações da Tabela</t>
  </si>
  <si>
    <t>N° Unds Disponiveis</t>
  </si>
  <si>
    <t>VGV Disponíivel</t>
  </si>
  <si>
    <t>Preço Médio Disponíivel</t>
  </si>
  <si>
    <t>R$/M2</t>
  </si>
  <si>
    <t>1- Histórico de Correção da Tabela / Preço Médio</t>
  </si>
  <si>
    <t>x</t>
  </si>
  <si>
    <t xml:space="preserve">Mês </t>
  </si>
  <si>
    <t>Incc</t>
  </si>
  <si>
    <t>Mensal</t>
  </si>
  <si>
    <t>Acumulado</t>
  </si>
  <si>
    <t>% de Correção</t>
  </si>
  <si>
    <t>Valor médio do M2 (R$)</t>
  </si>
  <si>
    <t>Inserir</t>
  </si>
  <si>
    <t>anexos_unid</t>
  </si>
  <si>
    <t>Prod_unid</t>
  </si>
  <si>
    <t>Empresa_unid</t>
  </si>
  <si>
    <t>NumPer_unid</t>
  </si>
  <si>
    <t>Obra_unid</t>
  </si>
  <si>
    <t>NumObe_unid</t>
  </si>
  <si>
    <t>Cod_obe</t>
  </si>
  <si>
    <t>FracaoIdeal_unid</t>
  </si>
  <si>
    <t>FracaoIdealDecimal_unid</t>
  </si>
  <si>
    <t>Identificador_unid</t>
  </si>
  <si>
    <t>Qtde_unid</t>
  </si>
  <si>
    <t>Codigo_Unid</t>
  </si>
  <si>
    <t>PorcentPr_Unid</t>
  </si>
  <si>
    <t>Vendido_unid</t>
  </si>
  <si>
    <t>TipoContrato_udt</t>
  </si>
  <si>
    <t>NumCategStatus_unid</t>
  </si>
  <si>
    <t>Desc_csup</t>
  </si>
  <si>
    <t>CodTipProd_unid</t>
  </si>
  <si>
    <t>Descricao_tipprod</t>
  </si>
  <si>
    <t>ReterPrimAluguel_udt</t>
  </si>
  <si>
    <t>PorcentComissao_unid</t>
  </si>
  <si>
    <t>DataReconhecimentoReceitaMapa_unid</t>
  </si>
  <si>
    <t>DataEntregaChaves_unid</t>
  </si>
  <si>
    <t>DataCad_unid</t>
  </si>
  <si>
    <t>UsrCad_unid</t>
  </si>
  <si>
    <t>C1_unid</t>
  </si>
  <si>
    <t>C2_unid</t>
  </si>
  <si>
    <t>C3_unid</t>
  </si>
  <si>
    <t>C4_unid</t>
  </si>
  <si>
    <t>C5_unid</t>
  </si>
  <si>
    <t>C6_unid</t>
  </si>
  <si>
    <t>C7_unid</t>
  </si>
  <si>
    <t>C8_unid</t>
  </si>
  <si>
    <t>C9_unid</t>
  </si>
  <si>
    <t>PrecoMin</t>
  </si>
  <si>
    <t>Descr_status</t>
  </si>
  <si>
    <t>ObjEspelhoTop_unid</t>
  </si>
  <si>
    <t>ObjEspelhoLeft_unid</t>
  </si>
  <si>
    <t>4701I</t>
  </si>
  <si>
    <t>CLARISSA</t>
  </si>
  <si>
    <t>113,39</t>
  </si>
  <si>
    <t>107,14</t>
  </si>
  <si>
    <t/>
  </si>
  <si>
    <t>6,25</t>
  </si>
  <si>
    <t>176/179</t>
  </si>
  <si>
    <t>TER</t>
  </si>
  <si>
    <t>90</t>
  </si>
  <si>
    <t>25,27</t>
  </si>
  <si>
    <t>53,73</t>
  </si>
  <si>
    <t>0</t>
  </si>
  <si>
    <t>195</t>
  </si>
  <si>
    <t>PG1</t>
  </si>
  <si>
    <t>13,75</t>
  </si>
  <si>
    <t>47,21</t>
  </si>
  <si>
    <t>108</t>
  </si>
  <si>
    <t>SS1</t>
  </si>
  <si>
    <t>11,52</t>
  </si>
  <si>
    <t>47,13</t>
  </si>
  <si>
    <t>101</t>
  </si>
  <si>
    <t>84,96</t>
  </si>
  <si>
    <t>82,34</t>
  </si>
  <si>
    <t>2,62</t>
  </si>
  <si>
    <t>166</t>
  </si>
  <si>
    <t>72</t>
  </si>
  <si>
    <t>80,32</t>
  </si>
  <si>
    <t>76,6</t>
  </si>
  <si>
    <t>3,72</t>
  </si>
  <si>
    <t>230</t>
  </si>
  <si>
    <t>119</t>
  </si>
  <si>
    <t>85,19</t>
  </si>
  <si>
    <t>82,76</t>
  </si>
  <si>
    <t>2,43</t>
  </si>
  <si>
    <t>186</t>
  </si>
  <si>
    <t>87</t>
  </si>
  <si>
    <t>47,76</t>
  </si>
  <si>
    <t>96</t>
  </si>
  <si>
    <t>48,76</t>
  </si>
  <si>
    <t>138</t>
  </si>
  <si>
    <t>52,86</t>
  </si>
  <si>
    <t>145</t>
  </si>
  <si>
    <t>108,92</t>
  </si>
  <si>
    <t>103,61</t>
  </si>
  <si>
    <t>5,31</t>
  </si>
  <si>
    <t>245/245A</t>
  </si>
  <si>
    <t>97</t>
  </si>
  <si>
    <t>23,04</t>
  </si>
  <si>
    <t>79,12</t>
  </si>
  <si>
    <t>75,96</t>
  </si>
  <si>
    <t>3,16</t>
  </si>
  <si>
    <t>57</t>
  </si>
  <si>
    <t>SS2</t>
  </si>
  <si>
    <t>23</t>
  </si>
  <si>
    <t>97,42</t>
  </si>
  <si>
    <t>93,45</t>
  </si>
  <si>
    <t>3,97</t>
  </si>
  <si>
    <t>251/ 251A</t>
  </si>
  <si>
    <t>105</t>
  </si>
  <si>
    <t>113</t>
  </si>
  <si>
    <t>100</t>
  </si>
  <si>
    <t>104</t>
  </si>
  <si>
    <t>88,66</t>
  </si>
  <si>
    <t>6,32</t>
  </si>
  <si>
    <t>155</t>
  </si>
  <si>
    <t>74</t>
  </si>
  <si>
    <t>79,8</t>
  </si>
  <si>
    <t>3,2</t>
  </si>
  <si>
    <t>85</t>
  </si>
  <si>
    <t>35</t>
  </si>
  <si>
    <t>85,78</t>
  </si>
  <si>
    <t>3,02</t>
  </si>
  <si>
    <t>157</t>
  </si>
  <si>
    <t>76</t>
  </si>
  <si>
    <t>99</t>
  </si>
  <si>
    <t>144</t>
  </si>
  <si>
    <t>112</t>
  </si>
  <si>
    <t>97,49</t>
  </si>
  <si>
    <t>93,49</t>
  </si>
  <si>
    <t>4</t>
  </si>
  <si>
    <t>247/ 247A</t>
  </si>
  <si>
    <t>125</t>
  </si>
  <si>
    <t>79,19</t>
  </si>
  <si>
    <t>3,23</t>
  </si>
  <si>
    <t>86</t>
  </si>
  <si>
    <t>36</t>
  </si>
  <si>
    <t>110,24</t>
  </si>
  <si>
    <t>3,1</t>
  </si>
  <si>
    <t>174/181</t>
  </si>
  <si>
    <t>83</t>
  </si>
  <si>
    <t>151</t>
  </si>
  <si>
    <t>111</t>
  </si>
  <si>
    <t>98</t>
  </si>
  <si>
    <t>86,32</t>
  </si>
  <si>
    <t>3,98</t>
  </si>
  <si>
    <t>154</t>
  </si>
  <si>
    <t>65</t>
  </si>
  <si>
    <t>79,63</t>
  </si>
  <si>
    <t>3,03</t>
  </si>
  <si>
    <t>38</t>
  </si>
  <si>
    <t>95,92</t>
  </si>
  <si>
    <t>13/13A</t>
  </si>
  <si>
    <t>21</t>
  </si>
  <si>
    <t>22,10</t>
  </si>
  <si>
    <t>12</t>
  </si>
  <si>
    <t>109,6</t>
  </si>
  <si>
    <t>2,46</t>
  </si>
  <si>
    <t>14/14A</t>
  </si>
  <si>
    <t>20</t>
  </si>
  <si>
    <t>265</t>
  </si>
  <si>
    <t>PG2</t>
  </si>
  <si>
    <t>340</t>
  </si>
  <si>
    <t>PG3</t>
  </si>
  <si>
    <t>281</t>
  </si>
  <si>
    <t>84,74</t>
  </si>
  <si>
    <t>2,4</t>
  </si>
  <si>
    <t>39</t>
  </si>
  <si>
    <t>114</t>
  </si>
  <si>
    <t>85,91</t>
  </si>
  <si>
    <t>3,15</t>
  </si>
  <si>
    <t>127</t>
  </si>
  <si>
    <t>53</t>
  </si>
  <si>
    <t>71</t>
  </si>
  <si>
    <t>339</t>
  </si>
  <si>
    <t>106,78</t>
  </si>
  <si>
    <t>3,17</t>
  </si>
  <si>
    <t>60/60A</t>
  </si>
  <si>
    <t>28</t>
  </si>
  <si>
    <t>79,72</t>
  </si>
  <si>
    <t>3,76</t>
  </si>
  <si>
    <t>325</t>
  </si>
  <si>
    <t>161</t>
  </si>
  <si>
    <t>97,03</t>
  </si>
  <si>
    <t>3,58</t>
  </si>
  <si>
    <t>47/47A</t>
  </si>
  <si>
    <t>15</t>
  </si>
  <si>
    <t>338</t>
  </si>
  <si>
    <t>336</t>
  </si>
  <si>
    <t>278</t>
  </si>
  <si>
    <t>86,97</t>
  </si>
  <si>
    <t>4,63</t>
  </si>
  <si>
    <t>110</t>
  </si>
  <si>
    <t>43</t>
  </si>
  <si>
    <t>78,96</t>
  </si>
  <si>
    <t>2,36</t>
  </si>
  <si>
    <t>262</t>
  </si>
  <si>
    <t>85,53</t>
  </si>
  <si>
    <t>2,77</t>
  </si>
  <si>
    <t>81</t>
  </si>
  <si>
    <t>33</t>
  </si>
  <si>
    <t>337</t>
  </si>
  <si>
    <t>269</t>
  </si>
  <si>
    <t>1</t>
  </si>
  <si>
    <t>95,89</t>
  </si>
  <si>
    <t>252/252A</t>
  </si>
  <si>
    <t>79,15</t>
  </si>
  <si>
    <t>3,19</t>
  </si>
  <si>
    <t>132</t>
  </si>
  <si>
    <t>59</t>
  </si>
  <si>
    <t>85,2</t>
  </si>
  <si>
    <t>2,44</t>
  </si>
  <si>
    <t>187</t>
  </si>
  <si>
    <t>88</t>
  </si>
  <si>
    <t>107</t>
  </si>
  <si>
    <t>128</t>
  </si>
  <si>
    <t>106,62</t>
  </si>
  <si>
    <t>3,01</t>
  </si>
  <si>
    <t>249/ 249A</t>
  </si>
  <si>
    <t>78,51</t>
  </si>
  <si>
    <t>2,55</t>
  </si>
  <si>
    <t>84</t>
  </si>
  <si>
    <t>40</t>
  </si>
  <si>
    <t>97,06</t>
  </si>
  <si>
    <t>3,61</t>
  </si>
  <si>
    <t>163/162</t>
  </si>
  <si>
    <t>67</t>
  </si>
  <si>
    <t>143</t>
  </si>
  <si>
    <t>106</t>
  </si>
  <si>
    <t>124</t>
  </si>
  <si>
    <t>85,03</t>
  </si>
  <si>
    <t>2,69</t>
  </si>
  <si>
    <t>171</t>
  </si>
  <si>
    <t>80,13</t>
  </si>
  <si>
    <t>3,53</t>
  </si>
  <si>
    <t>131</t>
  </si>
  <si>
    <t>58</t>
  </si>
  <si>
    <t>85,28</t>
  </si>
  <si>
    <t>2,52</t>
  </si>
  <si>
    <t>185</t>
  </si>
  <si>
    <t>130</t>
  </si>
  <si>
    <t>121</t>
  </si>
  <si>
    <t>96,98</t>
  </si>
  <si>
    <t>3,49</t>
  </si>
  <si>
    <t>248/ 248A</t>
  </si>
  <si>
    <t>78,4</t>
  </si>
  <si>
    <t>50</t>
  </si>
  <si>
    <t>110,1</t>
  </si>
  <si>
    <t>2,96</t>
  </si>
  <si>
    <t>177/178</t>
  </si>
  <si>
    <t>133</t>
  </si>
  <si>
    <t>120</t>
  </si>
  <si>
    <t>141</t>
  </si>
  <si>
    <t>86,03</t>
  </si>
  <si>
    <t>3,69</t>
  </si>
  <si>
    <t>188</t>
  </si>
  <si>
    <t>82</t>
  </si>
  <si>
    <t>79,67</t>
  </si>
  <si>
    <t>3,07</t>
  </si>
  <si>
    <t>134</t>
  </si>
  <si>
    <t>62</t>
  </si>
  <si>
    <t>87,37</t>
  </si>
  <si>
    <t>4,61</t>
  </si>
  <si>
    <t>153</t>
  </si>
  <si>
    <t>66</t>
  </si>
  <si>
    <t>142</t>
  </si>
  <si>
    <t>95</t>
  </si>
  <si>
    <t>129</t>
  </si>
  <si>
    <t>193,25</t>
  </si>
  <si>
    <t>173,12</t>
  </si>
  <si>
    <t>16,7</t>
  </si>
  <si>
    <t>3,43</t>
  </si>
  <si>
    <t>172/173/183</t>
  </si>
  <si>
    <t>36,79</t>
  </si>
  <si>
    <t>182,76</t>
  </si>
  <si>
    <t>162,01</t>
  </si>
  <si>
    <t>17,21</t>
  </si>
  <si>
    <t>3,54</t>
  </si>
  <si>
    <t>161/ 161A/156</t>
  </si>
  <si>
    <t>191,93</t>
  </si>
  <si>
    <t>173,2</t>
  </si>
  <si>
    <t>15,52</t>
  </si>
  <si>
    <t>3,21</t>
  </si>
  <si>
    <t>160/ 160A/159</t>
  </si>
  <si>
    <t>75</t>
  </si>
  <si>
    <t>34,56</t>
  </si>
  <si>
    <t>111,86</t>
  </si>
  <si>
    <t>4,72</t>
  </si>
  <si>
    <t>215/216</t>
  </si>
  <si>
    <t>115</t>
  </si>
  <si>
    <t>270</t>
  </si>
  <si>
    <t>7</t>
  </si>
  <si>
    <t>274</t>
  </si>
  <si>
    <t>86,37</t>
  </si>
  <si>
    <t>4,03</t>
  </si>
  <si>
    <t>34</t>
  </si>
  <si>
    <t>79</t>
  </si>
  <si>
    <t>259</t>
  </si>
  <si>
    <t>87,35</t>
  </si>
  <si>
    <t>4,59</t>
  </si>
  <si>
    <t>94</t>
  </si>
  <si>
    <t>44</t>
  </si>
  <si>
    <t>272</t>
  </si>
  <si>
    <t>268</t>
  </si>
  <si>
    <t>107,39</t>
  </si>
  <si>
    <t>3,78</t>
  </si>
  <si>
    <t>43/43A</t>
  </si>
  <si>
    <t>14</t>
  </si>
  <si>
    <t>80,43</t>
  </si>
  <si>
    <t>4,47</t>
  </si>
  <si>
    <t>140</t>
  </si>
  <si>
    <t>45</t>
  </si>
  <si>
    <t>96,78</t>
  </si>
  <si>
    <t>3,33</t>
  </si>
  <si>
    <t>16/16A</t>
  </si>
  <si>
    <t>25</t>
  </si>
  <si>
    <t>271</t>
  </si>
  <si>
    <t>103</t>
  </si>
  <si>
    <t>85,21</t>
  </si>
  <si>
    <t>2,87</t>
  </si>
  <si>
    <t>109/115</t>
  </si>
  <si>
    <t>47</t>
  </si>
  <si>
    <t>31,75</t>
  </si>
  <si>
    <t>79,69</t>
  </si>
  <si>
    <t>3,09</t>
  </si>
  <si>
    <t>297</t>
  </si>
  <si>
    <t>85,76</t>
  </si>
  <si>
    <t>3</t>
  </si>
  <si>
    <t>116</t>
  </si>
  <si>
    <t>48</t>
  </si>
  <si>
    <t>287</t>
  </si>
  <si>
    <t>294</t>
  </si>
  <si>
    <t>299</t>
  </si>
  <si>
    <t>96,67</t>
  </si>
  <si>
    <t>3,18</t>
  </si>
  <si>
    <t>61/61A</t>
  </si>
  <si>
    <t>24</t>
  </si>
  <si>
    <t>78,83</t>
  </si>
  <si>
    <t>286</t>
  </si>
  <si>
    <t>147</t>
  </si>
  <si>
    <t>111,11</t>
  </si>
  <si>
    <t>42/42A</t>
  </si>
  <si>
    <t>13</t>
  </si>
  <si>
    <t>261</t>
  </si>
  <si>
    <t>293</t>
  </si>
  <si>
    <t>300</t>
  </si>
  <si>
    <t>87,08</t>
  </si>
  <si>
    <t>4,74</t>
  </si>
  <si>
    <t>126</t>
  </si>
  <si>
    <t>52</t>
  </si>
  <si>
    <t>79,28</t>
  </si>
  <si>
    <t>2,68</t>
  </si>
  <si>
    <t>292</t>
  </si>
  <si>
    <t>85,67</t>
  </si>
  <si>
    <t>2,91</t>
  </si>
  <si>
    <t>80</t>
  </si>
  <si>
    <t>32</t>
  </si>
  <si>
    <t>285</t>
  </si>
  <si>
    <t>301</t>
  </si>
  <si>
    <t>263</t>
  </si>
  <si>
    <t>106,95</t>
  </si>
  <si>
    <t>3,34</t>
  </si>
  <si>
    <t>15/15A</t>
  </si>
  <si>
    <t>26</t>
  </si>
  <si>
    <t>78,61</t>
  </si>
  <si>
    <t>2,65</t>
  </si>
  <si>
    <t>316</t>
  </si>
  <si>
    <t>152</t>
  </si>
  <si>
    <t>96,16</t>
  </si>
  <si>
    <t>2,71</t>
  </si>
  <si>
    <t>17/17A</t>
  </si>
  <si>
    <t>284</t>
  </si>
  <si>
    <t>298</t>
  </si>
  <si>
    <t>306</t>
  </si>
  <si>
    <t>86,5</t>
  </si>
  <si>
    <t>4,16</t>
  </si>
  <si>
    <t>137/139</t>
  </si>
  <si>
    <t>64</t>
  </si>
  <si>
    <t>79,83</t>
  </si>
  <si>
    <t>317</t>
  </si>
  <si>
    <t>204</t>
  </si>
  <si>
    <t>303</t>
  </si>
  <si>
    <t>295</t>
  </si>
  <si>
    <t>302</t>
  </si>
  <si>
    <t>95,96</t>
  </si>
  <si>
    <t>2,47</t>
  </si>
  <si>
    <t>18/18A</t>
  </si>
  <si>
    <t>78,67</t>
  </si>
  <si>
    <t>291</t>
  </si>
  <si>
    <t>158</t>
  </si>
  <si>
    <t>111,01</t>
  </si>
  <si>
    <t>3,87</t>
  </si>
  <si>
    <t>329/329A</t>
  </si>
  <si>
    <t>162</t>
  </si>
  <si>
    <t>296</t>
  </si>
  <si>
    <t>304</t>
  </si>
  <si>
    <t>283</t>
  </si>
  <si>
    <t>84,86</t>
  </si>
  <si>
    <t>205</t>
  </si>
  <si>
    <t>80,55</t>
  </si>
  <si>
    <t>3,95</t>
  </si>
  <si>
    <t>279</t>
  </si>
  <si>
    <t>148</t>
  </si>
  <si>
    <t>87,41</t>
  </si>
  <si>
    <t>4,65</t>
  </si>
  <si>
    <t>214</t>
  </si>
  <si>
    <t>282</t>
  </si>
  <si>
    <t>288</t>
  </si>
  <si>
    <t>307</t>
  </si>
  <si>
    <t>107,52</t>
  </si>
  <si>
    <t>3,91</t>
  </si>
  <si>
    <t>320/320A</t>
  </si>
  <si>
    <t>159</t>
  </si>
  <si>
    <t>78,94</t>
  </si>
  <si>
    <t>2,98</t>
  </si>
  <si>
    <t>258</t>
  </si>
  <si>
    <t>98,18</t>
  </si>
  <si>
    <t>4,73</t>
  </si>
  <si>
    <t>321/321A</t>
  </si>
  <si>
    <t>160</t>
  </si>
  <si>
    <t>277</t>
  </si>
  <si>
    <t>266</t>
  </si>
  <si>
    <t>84,78</t>
  </si>
  <si>
    <t>203</t>
  </si>
  <si>
    <t>93</t>
  </si>
  <si>
    <t>79,26</t>
  </si>
  <si>
    <t>2,66</t>
  </si>
  <si>
    <t>290</t>
  </si>
  <si>
    <t>156</t>
  </si>
  <si>
    <t>202</t>
  </si>
  <si>
    <t>92</t>
  </si>
  <si>
    <t>70</t>
  </si>
  <si>
    <t>2</t>
  </si>
  <si>
    <t>276</t>
  </si>
  <si>
    <t>97,88</t>
  </si>
  <si>
    <t>4,39</t>
  </si>
  <si>
    <t>256/256A</t>
  </si>
  <si>
    <t>135</t>
  </si>
  <si>
    <t>79,97</t>
  </si>
  <si>
    <t>4,01</t>
  </si>
  <si>
    <t>280</t>
  </si>
  <si>
    <t>149</t>
  </si>
  <si>
    <t>111,04</t>
  </si>
  <si>
    <t>3,9</t>
  </si>
  <si>
    <t>305/305A</t>
  </si>
  <si>
    <t>267</t>
  </si>
  <si>
    <t>69</t>
  </si>
  <si>
    <t>73</t>
  </si>
  <si>
    <t>88,57</t>
  </si>
  <si>
    <t>6,23</t>
  </si>
  <si>
    <t>201</t>
  </si>
  <si>
    <t>91</t>
  </si>
  <si>
    <t>82,84</t>
  </si>
  <si>
    <t>6,24</t>
  </si>
  <si>
    <t>308</t>
  </si>
  <si>
    <t>89,07</t>
  </si>
  <si>
    <t>6,31</t>
  </si>
  <si>
    <t>243</t>
  </si>
  <si>
    <t>68</t>
  </si>
  <si>
    <t>27</t>
  </si>
  <si>
    <t>108,5</t>
  </si>
  <si>
    <t>4,89</t>
  </si>
  <si>
    <t>255/255A</t>
  </si>
  <si>
    <t>81,26</t>
  </si>
  <si>
    <t>5,3</t>
  </si>
  <si>
    <t>254</t>
  </si>
  <si>
    <t>98,76</t>
  </si>
  <si>
    <t>309/309A</t>
  </si>
  <si>
    <t>85,65</t>
  </si>
  <si>
    <t>3,31</t>
  </si>
  <si>
    <t>193</t>
  </si>
  <si>
    <t>102</t>
  </si>
  <si>
    <t>80,05</t>
  </si>
  <si>
    <t>3,45</t>
  </si>
  <si>
    <t>257</t>
  </si>
  <si>
    <t>136</t>
  </si>
  <si>
    <t>86,22</t>
  </si>
  <si>
    <t>3,46</t>
  </si>
  <si>
    <t>224</t>
  </si>
  <si>
    <t>118</t>
  </si>
  <si>
    <t>11</t>
  </si>
  <si>
    <t>310/310A</t>
  </si>
  <si>
    <t>289</t>
  </si>
  <si>
    <t>110,59</t>
  </si>
  <si>
    <t>311/311A</t>
  </si>
  <si>
    <t>137</t>
  </si>
  <si>
    <t>275</t>
  </si>
  <si>
    <t>77</t>
  </si>
  <si>
    <t>85,1</t>
  </si>
  <si>
    <t>2,76</t>
  </si>
  <si>
    <t>238</t>
  </si>
  <si>
    <t>79,37</t>
  </si>
  <si>
    <t>260</t>
  </si>
  <si>
    <t>86,26</t>
  </si>
  <si>
    <t>3,5</t>
  </si>
  <si>
    <t>229</t>
  </si>
  <si>
    <t>10</t>
  </si>
  <si>
    <t>78</t>
  </si>
  <si>
    <t>107,1</t>
  </si>
  <si>
    <t>313/313A</t>
  </si>
  <si>
    <t>78,79</t>
  </si>
  <si>
    <t>2,83</t>
  </si>
  <si>
    <t>318</t>
  </si>
  <si>
    <t>314/314A</t>
  </si>
  <si>
    <t>139</t>
  </si>
  <si>
    <t>30</t>
  </si>
  <si>
    <t>9</t>
  </si>
  <si>
    <t>86,01</t>
  </si>
  <si>
    <t>3,67</t>
  </si>
  <si>
    <t>228</t>
  </si>
  <si>
    <t>122</t>
  </si>
  <si>
    <t>81,07</t>
  </si>
  <si>
    <t>6</t>
  </si>
  <si>
    <t>85,66</t>
  </si>
  <si>
    <t>2,9</t>
  </si>
  <si>
    <t>242</t>
  </si>
  <si>
    <t>22</t>
  </si>
  <si>
    <t>8</t>
  </si>
  <si>
    <t>96,85</t>
  </si>
  <si>
    <t>3,36</t>
  </si>
  <si>
    <t>315/315A</t>
  </si>
  <si>
    <t>150</t>
  </si>
  <si>
    <t>264</t>
  </si>
  <si>
    <t>146</t>
  </si>
  <si>
    <t>110,02</t>
  </si>
  <si>
    <t>2,88</t>
  </si>
  <si>
    <t>312/312A</t>
  </si>
  <si>
    <t>273</t>
  </si>
  <si>
    <t>85,05</t>
  </si>
  <si>
    <t>241</t>
  </si>
  <si>
    <t>81,23</t>
  </si>
  <si>
    <t>5</t>
  </si>
  <si>
    <t>86,38</t>
  </si>
  <si>
    <t>3,62</t>
  </si>
  <si>
    <t>239</t>
  </si>
  <si>
    <t>31</t>
  </si>
  <si>
    <t>49</t>
  </si>
  <si>
    <t>107,13</t>
  </si>
  <si>
    <t>3,52</t>
  </si>
  <si>
    <t>88/88A</t>
  </si>
  <si>
    <t>37</t>
  </si>
  <si>
    <t>79,55</t>
  </si>
  <si>
    <t>3,59</t>
  </si>
  <si>
    <t>46</t>
  </si>
  <si>
    <t>96,64</t>
  </si>
  <si>
    <t>135/135A</t>
  </si>
  <si>
    <t>63</t>
  </si>
  <si>
    <t>29</t>
  </si>
  <si>
    <t>86,08</t>
  </si>
  <si>
    <t>3,74</t>
  </si>
  <si>
    <t>240</t>
  </si>
  <si>
    <t>123</t>
  </si>
  <si>
    <t>81,19</t>
  </si>
  <si>
    <t>19</t>
  </si>
  <si>
    <t>85,74</t>
  </si>
  <si>
    <t>227</t>
  </si>
  <si>
    <t>95,95</t>
  </si>
  <si>
    <t>123/123A</t>
  </si>
  <si>
    <t>55</t>
  </si>
  <si>
    <t>18,00</t>
  </si>
  <si>
    <t>110,3</t>
  </si>
  <si>
    <t>122/122A</t>
  </si>
  <si>
    <t>54</t>
  </si>
  <si>
    <t>85,96</t>
  </si>
  <si>
    <t>226</t>
  </si>
  <si>
    <t>117</t>
  </si>
  <si>
    <t>86,63</t>
  </si>
  <si>
    <t>225</t>
  </si>
  <si>
    <t>334</t>
  </si>
  <si>
    <t>333</t>
  </si>
  <si>
    <t>106,04</t>
  </si>
  <si>
    <t>136/136A</t>
  </si>
  <si>
    <t>56</t>
  </si>
  <si>
    <t>80,21</t>
  </si>
  <si>
    <t>4,25</t>
  </si>
  <si>
    <t>96,15</t>
  </si>
  <si>
    <t>2,7</t>
  </si>
  <si>
    <t>118/118A</t>
  </si>
  <si>
    <t>332</t>
  </si>
  <si>
    <t>335</t>
  </si>
  <si>
    <t>328</t>
  </si>
  <si>
    <t>85,32</t>
  </si>
  <si>
    <t>194</t>
  </si>
  <si>
    <t>79,47</t>
  </si>
  <si>
    <t>196</t>
  </si>
  <si>
    <t>327</t>
  </si>
  <si>
    <t>331</t>
  </si>
  <si>
    <t>322</t>
  </si>
  <si>
    <t>97,46</t>
  </si>
  <si>
    <t>117/117A</t>
  </si>
  <si>
    <t>51</t>
  </si>
  <si>
    <t>41</t>
  </si>
  <si>
    <t>89/89A</t>
  </si>
  <si>
    <t>319</t>
  </si>
  <si>
    <t>326</t>
  </si>
  <si>
    <t>323</t>
  </si>
  <si>
    <t>197</t>
  </si>
  <si>
    <t>85,12</t>
  </si>
  <si>
    <t>200</t>
  </si>
  <si>
    <t>330</t>
  </si>
  <si>
    <t>324</t>
  </si>
  <si>
    <t>106,94</t>
  </si>
  <si>
    <t>90/90A</t>
  </si>
  <si>
    <t>60</t>
  </si>
  <si>
    <t>79,14</t>
  </si>
  <si>
    <t>96,79</t>
  </si>
  <si>
    <t>91/91A</t>
  </si>
  <si>
    <t>61</t>
  </si>
  <si>
    <t>87,63</t>
  </si>
  <si>
    <t>5,29</t>
  </si>
  <si>
    <t>190</t>
  </si>
  <si>
    <t>79,74</t>
  </si>
  <si>
    <t>3,14</t>
  </si>
  <si>
    <t>18</t>
  </si>
  <si>
    <t>2,89</t>
  </si>
  <si>
    <t>169</t>
  </si>
  <si>
    <t>212</t>
  </si>
  <si>
    <t>211</t>
  </si>
  <si>
    <t>96,2</t>
  </si>
  <si>
    <t>92/92A</t>
  </si>
  <si>
    <t>42</t>
  </si>
  <si>
    <t>16</t>
  </si>
  <si>
    <t>109,59</t>
  </si>
  <si>
    <t>2,45</t>
  </si>
  <si>
    <t>93/ 93A</t>
  </si>
  <si>
    <t>210</t>
  </si>
  <si>
    <t>217</t>
  </si>
  <si>
    <t>88,58</t>
  </si>
  <si>
    <t>244</t>
  </si>
  <si>
    <t>79,2</t>
  </si>
  <si>
    <t>2,6</t>
  </si>
  <si>
    <t>86,47</t>
  </si>
  <si>
    <t>3,71</t>
  </si>
  <si>
    <t>165</t>
  </si>
  <si>
    <t>209</t>
  </si>
  <si>
    <t>218</t>
  </si>
  <si>
    <t>236</t>
  </si>
  <si>
    <t>107,51</t>
  </si>
  <si>
    <t>253/253A</t>
  </si>
  <si>
    <t>109</t>
  </si>
  <si>
    <t>79,49</t>
  </si>
  <si>
    <t>96,32</t>
  </si>
  <si>
    <t>175/180</t>
  </si>
  <si>
    <t>237</t>
  </si>
  <si>
    <t>208</t>
  </si>
  <si>
    <t>235</t>
  </si>
  <si>
    <t>86,25</t>
  </si>
  <si>
    <t>164</t>
  </si>
  <si>
    <t>81,34</t>
  </si>
  <si>
    <t>17</t>
  </si>
  <si>
    <t>85,98</t>
  </si>
  <si>
    <t>3,22</t>
  </si>
  <si>
    <t>182</t>
  </si>
  <si>
    <t>219</t>
  </si>
  <si>
    <t>234</t>
  </si>
  <si>
    <t>220</t>
  </si>
  <si>
    <t>192/ 192A</t>
  </si>
  <si>
    <t>78,66</t>
  </si>
  <si>
    <t>110,6</t>
  </si>
  <si>
    <t>250/ 250A</t>
  </si>
  <si>
    <t>207</t>
  </si>
  <si>
    <t>213</t>
  </si>
  <si>
    <t>221</t>
  </si>
  <si>
    <t>85,51</t>
  </si>
  <si>
    <t>184</t>
  </si>
  <si>
    <t>231</t>
  </si>
  <si>
    <t>206</t>
  </si>
  <si>
    <t>222</t>
  </si>
  <si>
    <t>246/246A</t>
  </si>
  <si>
    <t>79,4</t>
  </si>
  <si>
    <t>3,44</t>
  </si>
  <si>
    <t>96,93</t>
  </si>
  <si>
    <t>3,48</t>
  </si>
  <si>
    <t>168/167</t>
  </si>
  <si>
    <t>223</t>
  </si>
  <si>
    <t>199</t>
  </si>
  <si>
    <t>233</t>
  </si>
  <si>
    <t>170</t>
  </si>
  <si>
    <t>3,12</t>
  </si>
  <si>
    <t>189</t>
  </si>
  <si>
    <t>89</t>
  </si>
  <si>
    <t>198</t>
  </si>
  <si>
    <t>232</t>
  </si>
  <si>
    <t>98,38</t>
  </si>
  <si>
    <t>191/191A</t>
  </si>
  <si>
    <t>80,04</t>
  </si>
  <si>
    <t>4,08</t>
  </si>
  <si>
    <t xml:space="preserve"> </t>
  </si>
  <si>
    <t>TABELA  LANÇAMENTO HAUT -  JULHO 2023 - ENTREGA: FEVEREIRO 2026</t>
  </si>
  <si>
    <t>As parcelas serão corrigidas pelo INCC até o habite-se, após o habite-se será IGPM + 1%</t>
  </si>
  <si>
    <t>ENTREGA</t>
  </si>
  <si>
    <t>MÊS DA TABELA</t>
  </si>
  <si>
    <t>LCTO</t>
  </si>
  <si>
    <t>ATÉ A ENTREGA DAS CHAVES</t>
  </si>
  <si>
    <t>APÓS CHAVES</t>
  </si>
  <si>
    <t>Unidade</t>
  </si>
  <si>
    <t>Área Privativa Total (m²)</t>
  </si>
  <si>
    <t>Área Apart. Coberta (m²)</t>
  </si>
  <si>
    <t>Área Apart. (m²)</t>
  </si>
  <si>
    <t>Área Varanda Coberta (m²)</t>
  </si>
  <si>
    <t>Área Varanda Descoberta (m²)</t>
  </si>
  <si>
    <t>Vagas de Garagem</t>
  </si>
  <si>
    <t>Áreas das Vagas de Garagem</t>
  </si>
  <si>
    <t>PVTO VAGAS</t>
  </si>
  <si>
    <t>ESC. GAR.</t>
  </si>
  <si>
    <t>PAV ESC</t>
  </si>
  <si>
    <t>Àrea ESC. (m2)</t>
  </si>
  <si>
    <t>PREÇO BASE</t>
  </si>
  <si>
    <t>Preço M² FINAL</t>
  </si>
  <si>
    <t>Valor Total</t>
  </si>
  <si>
    <t>Sinal</t>
  </si>
  <si>
    <t>Sinal 3 parcelas</t>
  </si>
  <si>
    <t>Mensais</t>
  </si>
  <si>
    <t>Semestrais</t>
  </si>
  <si>
    <t>Única</t>
  </si>
  <si>
    <t>SUBTOTAL</t>
  </si>
  <si>
    <t>FINANCIAMENTO BANCÁRIO</t>
  </si>
  <si>
    <t>30 /60 /90 dias</t>
  </si>
  <si>
    <t>13,13A</t>
  </si>
  <si>
    <t>M/P</t>
  </si>
  <si>
    <t>M</t>
  </si>
  <si>
    <t>14,14A</t>
  </si>
  <si>
    <t>M/M</t>
  </si>
  <si>
    <t>G</t>
  </si>
  <si>
    <t>60,60A</t>
  </si>
  <si>
    <t>47,47A</t>
  </si>
  <si>
    <t>252,252A</t>
  </si>
  <si>
    <t>43,43A</t>
  </si>
  <si>
    <t>16,16A</t>
  </si>
  <si>
    <t>109, 115</t>
  </si>
  <si>
    <t>G/G</t>
  </si>
  <si>
    <t>61,61A</t>
  </si>
  <si>
    <t>42,42A</t>
  </si>
  <si>
    <t>15,15A</t>
  </si>
  <si>
    <t>17,17A</t>
  </si>
  <si>
    <t>G/M</t>
  </si>
  <si>
    <t>18,18A</t>
  </si>
  <si>
    <t>329,329A</t>
  </si>
  <si>
    <t>320,320A</t>
  </si>
  <si>
    <t>321,321A</t>
  </si>
  <si>
    <t>256,256A</t>
  </si>
  <si>
    <t>305,305A</t>
  </si>
  <si>
    <t>255,255A</t>
  </si>
  <si>
    <t>309,309A</t>
  </si>
  <si>
    <t>310,310A</t>
  </si>
  <si>
    <t>311,311A</t>
  </si>
  <si>
    <t>313,313A</t>
  </si>
  <si>
    <t>314,314A</t>
  </si>
  <si>
    <t>315,315A</t>
  </si>
  <si>
    <t>312,312A</t>
  </si>
  <si>
    <t>88,88A</t>
  </si>
  <si>
    <t>135,135A</t>
  </si>
  <si>
    <t>123,123A</t>
  </si>
  <si>
    <t>122,122A</t>
  </si>
  <si>
    <t>136,136A</t>
  </si>
  <si>
    <t>118,118A</t>
  </si>
  <si>
    <t>117,117A</t>
  </si>
  <si>
    <t>89,89A</t>
  </si>
  <si>
    <t>90,90A</t>
  </si>
  <si>
    <t>91,91A</t>
  </si>
  <si>
    <t>92,92A</t>
  </si>
  <si>
    <t>93, 93A</t>
  </si>
  <si>
    <t>253,253A</t>
  </si>
  <si>
    <t>175, 180</t>
  </si>
  <si>
    <t>192, 192A</t>
  </si>
  <si>
    <t>250, 250A</t>
  </si>
  <si>
    <t>246,246A</t>
  </si>
  <si>
    <t>168, 167</t>
  </si>
  <si>
    <t>191,191A</t>
  </si>
  <si>
    <t>176, 179</t>
  </si>
  <si>
    <t>245,245A</t>
  </si>
  <si>
    <t>251, 251A</t>
  </si>
  <si>
    <t>247, 247A</t>
  </si>
  <si>
    <t>174, 181</t>
  </si>
  <si>
    <t>249, 249A</t>
  </si>
  <si>
    <t>163, 162</t>
  </si>
  <si>
    <t>248, 248A</t>
  </si>
  <si>
    <t>177, 178</t>
  </si>
  <si>
    <t>172, 173, 183</t>
  </si>
  <si>
    <t>G/M/M</t>
  </si>
  <si>
    <t>161, 161A, 156</t>
  </si>
  <si>
    <t>M/M/G</t>
  </si>
  <si>
    <t>160, 160A, 159</t>
  </si>
  <si>
    <t>M/M/M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</si>
</sst>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R$&quot;\ #,##0;[Red]\-&quot;R$&quot;\ #,##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* #,##0.00_);_(* \(#,##0.00\);_(* \-??_);_(@_)"/>
    <numFmt numFmtId="166" formatCode="dd/mm/yy;@"/>
    <numFmt numFmtId="167" formatCode="[$-416]mmm\-yy;@"/>
    <numFmt numFmtId="168" formatCode="d/m/yy;@"/>
    <numFmt numFmtId="169" formatCode="_(* #,##0_);_(* \(#,##0\);_(* &quot;-&quot;??_);_(@_)"/>
    <numFmt numFmtId="170" formatCode="_(&quot;R$ &quot;* #,##0.00_);_(&quot;R$ &quot;* \(#,##0.00\);_(&quot;R$ &quot;* &quot;-&quot;??_);_(@_)"/>
    <numFmt numFmtId="171" formatCode="_(&quot;R$ &quot;* #,##0_);_(&quot;R$ &quot;* \(#,##0\);_(&quot;R$ &quot;* &quot;-&quot;??_);_(@_)"/>
    <numFmt numFmtId="172" formatCode="0.0%"/>
    <numFmt numFmtId="173" formatCode="0.000"/>
    <numFmt numFmtId="174" formatCode="_(&quot;R$ &quot;* #,##0.00000_);_(&quot;R$ &quot;* \(#,##0.00000\);_(&quot;R$ &quot;* &quot;-&quot;??_);_(@_)"/>
    <numFmt numFmtId="175" formatCode="0.000%"/>
    <numFmt numFmtId="176" formatCode="0.0000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Arial"/>
      <family val="2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color indexed="9"/>
      <name val="Tahoma"/>
      <family val="2"/>
    </font>
    <font>
      <sz val="10"/>
      <name val="Tahoma"/>
      <family val="2"/>
    </font>
    <font>
      <sz val="10"/>
      <color rgb="FFFF0000"/>
      <name val="Tahoma"/>
      <family val="2"/>
    </font>
    <font>
      <b/>
      <sz val="10"/>
      <name val="MS Sans Serif"/>
      <family val="2"/>
    </font>
    <font>
      <b/>
      <sz val="10"/>
      <color indexed="9"/>
      <name val="Arial"/>
      <family val="2"/>
    </font>
    <font>
      <sz val="7"/>
      <color indexed="8"/>
      <name val="Arial"/>
      <family val="2"/>
    </font>
    <font>
      <sz val="10"/>
      <color indexed="10"/>
      <name val="Arial"/>
      <family val="2"/>
    </font>
    <font>
      <sz val="12"/>
      <color rgb="FFFF0000"/>
      <name val="Arial"/>
      <family val="2"/>
    </font>
    <font>
      <b/>
      <sz val="12"/>
      <color theme="0"/>
      <name val="Arial"/>
      <family val="2"/>
    </font>
    <font>
      <sz val="12"/>
      <color indexed="8"/>
      <name val="Arial"/>
      <family val="2"/>
    </font>
    <font>
      <b/>
      <sz val="12"/>
      <name val="Tahoma"/>
      <family val="2"/>
    </font>
    <font>
      <sz val="12"/>
      <color theme="1"/>
      <name val="Tahoma"/>
      <family val="2"/>
    </font>
    <font>
      <b/>
      <sz val="12"/>
      <color indexed="8"/>
      <name val="Tahoma"/>
      <family val="2"/>
    </font>
    <font>
      <sz val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9" fontId="11" fillId="0" borderId="0" applyFill="0" applyBorder="0" applyAlignment="0" applyProtection="0"/>
    <xf numFmtId="165" fontId="11" fillId="0" borderId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7">
    <xf numFmtId="0" fontId="0" fillId="0" borderId="0" xfId="0"/>
    <xf numFmtId="0" fontId="11" fillId="0" borderId="0" xfId="0" applyFont="1"/>
    <xf numFmtId="0" fontId="10" fillId="0" borderId="0" xfId="0" applyFont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0" fillId="0" borderId="23" xfId="0" applyBorder="1"/>
    <xf numFmtId="0" fontId="0" fillId="0" borderId="23" xfId="0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11" fillId="6" borderId="10" xfId="0" applyFont="1" applyFill="1" applyBorder="1" applyAlignment="1">
      <alignment horizontal="center"/>
    </xf>
    <xf numFmtId="0" fontId="0" fillId="0" borderId="10" xfId="0" applyBorder="1"/>
    <xf numFmtId="164" fontId="17" fillId="0" borderId="14" xfId="2" applyNumberFormat="1" applyFont="1" applyBorder="1" applyAlignment="1">
      <alignment horizontal="center" vertical="center" wrapText="1"/>
    </xf>
    <xf numFmtId="164" fontId="17" fillId="0" borderId="16" xfId="2" applyNumberFormat="1" applyFont="1" applyBorder="1" applyAlignment="1">
      <alignment horizontal="center" vertical="center" wrapText="1"/>
    </xf>
    <xf numFmtId="166" fontId="17" fillId="0" borderId="8" xfId="0" applyNumberFormat="1" applyFont="1" applyBorder="1" applyAlignment="1">
      <alignment horizontal="center" vertical="center" wrapText="1"/>
    </xf>
    <xf numFmtId="166" fontId="17" fillId="0" borderId="16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3" fontId="17" fillId="0" borderId="15" xfId="0" applyNumberFormat="1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22" fillId="8" borderId="0" xfId="0" applyFont="1" applyFill="1" applyAlignment="1">
      <alignment vertical="center"/>
    </xf>
    <xf numFmtId="0" fontId="23" fillId="8" borderId="0" xfId="0" applyFont="1" applyFill="1" applyAlignment="1">
      <alignment vertical="center"/>
    </xf>
    <xf numFmtId="0" fontId="14" fillId="8" borderId="0" xfId="0" applyFont="1" applyFill="1" applyAlignment="1">
      <alignment vertical="center"/>
    </xf>
    <xf numFmtId="0" fontId="0" fillId="8" borderId="0" xfId="0" applyFill="1"/>
    <xf numFmtId="0" fontId="22" fillId="5" borderId="0" xfId="0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23" fillId="5" borderId="17" xfId="0" applyFont="1" applyFill="1" applyBorder="1" applyAlignment="1">
      <alignment vertical="center"/>
    </xf>
    <xf numFmtId="0" fontId="14" fillId="5" borderId="0" xfId="0" applyFont="1" applyFill="1" applyAlignment="1">
      <alignment vertical="center"/>
    </xf>
    <xf numFmtId="0" fontId="0" fillId="5" borderId="0" xfId="0" applyFill="1"/>
    <xf numFmtId="0" fontId="15" fillId="4" borderId="23" xfId="0" applyFont="1" applyFill="1" applyBorder="1" applyAlignment="1">
      <alignment horizontal="center" vertical="center"/>
    </xf>
    <xf numFmtId="0" fontId="23" fillId="4" borderId="10" xfId="0" applyFont="1" applyFill="1" applyBorder="1" applyAlignment="1">
      <alignment vertical="center"/>
    </xf>
    <xf numFmtId="167" fontId="14" fillId="5" borderId="23" xfId="0" applyNumberFormat="1" applyFont="1" applyFill="1" applyBorder="1" applyAlignment="1">
      <alignment horizontal="center" vertical="center"/>
    </xf>
    <xf numFmtId="0" fontId="16" fillId="5" borderId="10" xfId="0" applyFont="1" applyFill="1" applyBorder="1" applyAlignment="1">
      <alignment horizontal="center"/>
    </xf>
    <xf numFmtId="1" fontId="23" fillId="5" borderId="0" xfId="0" applyNumberFormat="1" applyFont="1" applyFill="1" applyAlignment="1">
      <alignment vertical="center"/>
    </xf>
    <xf numFmtId="167" fontId="14" fillId="7" borderId="10" xfId="0" applyNumberFormat="1" applyFont="1" applyFill="1" applyBorder="1" applyAlignment="1">
      <alignment horizontal="center" vertical="center"/>
    </xf>
    <xf numFmtId="167" fontId="14" fillId="0" borderId="10" xfId="0" applyNumberFormat="1" applyFont="1" applyBorder="1" applyAlignment="1">
      <alignment horizontal="center" vertical="center"/>
    </xf>
    <xf numFmtId="169" fontId="16" fillId="5" borderId="10" xfId="2" applyNumberFormat="1" applyFont="1" applyFill="1" applyBorder="1" applyAlignment="1" applyProtection="1">
      <alignment horizontal="center"/>
    </xf>
    <xf numFmtId="1" fontId="23" fillId="2" borderId="0" xfId="0" applyNumberFormat="1" applyFont="1" applyFill="1" applyAlignment="1">
      <alignment vertical="center"/>
    </xf>
    <xf numFmtId="1" fontId="24" fillId="2" borderId="0" xfId="0" applyNumberFormat="1" applyFont="1" applyFill="1" applyAlignment="1">
      <alignment vertical="center"/>
    </xf>
    <xf numFmtId="0" fontId="14" fillId="4" borderId="1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wrapText="1"/>
    </xf>
    <xf numFmtId="0" fontId="10" fillId="4" borderId="10" xfId="0" applyFont="1" applyFill="1" applyBorder="1" applyAlignment="1">
      <alignment horizontal="center"/>
    </xf>
    <xf numFmtId="0" fontId="0" fillId="2" borderId="0" xfId="0" applyFill="1"/>
    <xf numFmtId="0" fontId="23" fillId="7" borderId="10" xfId="0" applyFont="1" applyFill="1" applyBorder="1" applyAlignment="1">
      <alignment vertical="center"/>
    </xf>
    <xf numFmtId="171" fontId="23" fillId="7" borderId="10" xfId="16" applyNumberFormat="1" applyFont="1" applyFill="1" applyBorder="1" applyAlignment="1" applyProtection="1">
      <alignment vertical="center"/>
    </xf>
    <xf numFmtId="171" fontId="23" fillId="5" borderId="10" xfId="16" applyNumberFormat="1" applyFont="1" applyFill="1" applyBorder="1" applyAlignment="1" applyProtection="1">
      <alignment vertical="center"/>
    </xf>
    <xf numFmtId="0" fontId="0" fillId="5" borderId="1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1" fillId="4" borderId="10" xfId="0" applyFont="1" applyFill="1" applyBorder="1"/>
    <xf numFmtId="0" fontId="0" fillId="5" borderId="23" xfId="0" applyFill="1" applyBorder="1" applyAlignment="1">
      <alignment horizontal="center"/>
    </xf>
    <xf numFmtId="1" fontId="0" fillId="5" borderId="0" xfId="0" applyNumberFormat="1" applyFill="1"/>
    <xf numFmtId="167" fontId="11" fillId="5" borderId="0" xfId="0" applyNumberFormat="1" applyFont="1" applyFill="1"/>
    <xf numFmtId="17" fontId="0" fillId="2" borderId="0" xfId="0" applyNumberFormat="1" applyFill="1"/>
    <xf numFmtId="0" fontId="10" fillId="4" borderId="26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 wrapText="1"/>
    </xf>
    <xf numFmtId="172" fontId="0" fillId="7" borderId="23" xfId="1" applyNumberFormat="1" applyFont="1" applyFill="1" applyBorder="1" applyAlignment="1" applyProtection="1">
      <alignment horizontal="center"/>
    </xf>
    <xf numFmtId="172" fontId="0" fillId="7" borderId="10" xfId="1" applyNumberFormat="1" applyFont="1" applyFill="1" applyBorder="1" applyAlignment="1" applyProtection="1">
      <alignment horizontal="center"/>
    </xf>
    <xf numFmtId="172" fontId="0" fillId="9" borderId="26" xfId="1" applyNumberFormat="1" applyFont="1" applyFill="1" applyBorder="1" applyAlignment="1" applyProtection="1">
      <alignment horizontal="center"/>
    </xf>
    <xf numFmtId="10" fontId="0" fillId="5" borderId="10" xfId="1" applyNumberFormat="1" applyFont="1" applyFill="1" applyBorder="1" applyAlignment="1" applyProtection="1">
      <alignment horizontal="center"/>
    </xf>
    <xf numFmtId="0" fontId="11" fillId="4" borderId="10" xfId="0" applyFont="1" applyFill="1" applyBorder="1" applyAlignment="1">
      <alignment wrapText="1"/>
    </xf>
    <xf numFmtId="10" fontId="11" fillId="5" borderId="10" xfId="1" applyNumberFormat="1" applyFill="1" applyBorder="1" applyAlignment="1">
      <alignment horizontal="center" wrapText="1"/>
    </xf>
    <xf numFmtId="10" fontId="0" fillId="5" borderId="10" xfId="1" applyNumberFormat="1" applyFont="1" applyFill="1" applyBorder="1" applyAlignment="1">
      <alignment horizontal="center"/>
    </xf>
    <xf numFmtId="1" fontId="11" fillId="5" borderId="0" xfId="0" applyNumberFormat="1" applyFont="1" applyFill="1"/>
    <xf numFmtId="166" fontId="0" fillId="5" borderId="10" xfId="0" applyNumberFormat="1" applyFill="1" applyBorder="1" applyAlignment="1">
      <alignment horizontal="center" wrapText="1"/>
    </xf>
    <xf numFmtId="0" fontId="11" fillId="5" borderId="10" xfId="0" applyFont="1" applyFill="1" applyBorder="1" applyAlignment="1">
      <alignment horizontal="left" wrapText="1"/>
    </xf>
    <xf numFmtId="0" fontId="11" fillId="4" borderId="10" xfId="0" applyFont="1" applyFill="1" applyBorder="1" applyAlignment="1">
      <alignment vertical="center" wrapText="1"/>
    </xf>
    <xf numFmtId="164" fontId="11" fillId="5" borderId="10" xfId="0" applyNumberFormat="1" applyFont="1" applyFill="1" applyBorder="1" applyAlignment="1">
      <alignment horizontal="center" wrapText="1"/>
    </xf>
    <xf numFmtId="0" fontId="0" fillId="5" borderId="0" xfId="0" applyFill="1" applyAlignment="1">
      <alignment horizontal="left" wrapText="1"/>
    </xf>
    <xf numFmtId="44" fontId="0" fillId="2" borderId="0" xfId="16" applyFont="1" applyFill="1" applyBorder="1" applyProtection="1"/>
    <xf numFmtId="0" fontId="0" fillId="4" borderId="10" xfId="0" applyFill="1" applyBorder="1" applyAlignment="1">
      <alignment wrapText="1"/>
    </xf>
    <xf numFmtId="0" fontId="11" fillId="2" borderId="0" xfId="0" applyFont="1" applyFill="1"/>
    <xf numFmtId="9" fontId="11" fillId="2" borderId="0" xfId="1" applyFill="1" applyBorder="1" applyAlignment="1" applyProtection="1"/>
    <xf numFmtId="9" fontId="25" fillId="2" borderId="0" xfId="1" quotePrefix="1" applyFont="1" applyFill="1" applyBorder="1" applyAlignment="1" applyProtection="1">
      <alignment wrapText="1"/>
      <protection hidden="1"/>
    </xf>
    <xf numFmtId="172" fontId="0" fillId="5" borderId="10" xfId="1" applyNumberFormat="1" applyFont="1" applyFill="1" applyBorder="1" applyAlignment="1" applyProtection="1">
      <alignment horizontal="center"/>
    </xf>
    <xf numFmtId="0" fontId="11" fillId="5" borderId="0" xfId="0" applyFont="1" applyFill="1" applyAlignment="1">
      <alignment horizontal="center" wrapText="1"/>
    </xf>
    <xf numFmtId="10" fontId="11" fillId="5" borderId="0" xfId="1" applyNumberFormat="1" applyFill="1" applyBorder="1" applyAlignment="1" applyProtection="1">
      <alignment horizontal="center"/>
    </xf>
    <xf numFmtId="171" fontId="11" fillId="5" borderId="0" xfId="16" applyNumberFormat="1" applyFont="1" applyFill="1" applyBorder="1" applyAlignment="1" applyProtection="1">
      <alignment horizontal="center"/>
    </xf>
    <xf numFmtId="172" fontId="10" fillId="5" borderId="0" xfId="1" applyNumberFormat="1" applyFont="1" applyFill="1" applyBorder="1" applyAlignment="1" applyProtection="1">
      <alignment horizontal="center"/>
    </xf>
    <xf numFmtId="17" fontId="11" fillId="5" borderId="0" xfId="0" applyNumberFormat="1" applyFont="1" applyFill="1" applyAlignment="1">
      <alignment horizontal="center"/>
    </xf>
    <xf numFmtId="173" fontId="0" fillId="5" borderId="0" xfId="0" applyNumberFormat="1" applyFill="1" applyAlignment="1">
      <alignment horizontal="center"/>
    </xf>
    <xf numFmtId="44" fontId="11" fillId="5" borderId="0" xfId="16" applyFont="1" applyFill="1" applyBorder="1" applyAlignment="1" applyProtection="1">
      <alignment horizontal="center"/>
    </xf>
    <xf numFmtId="10" fontId="11" fillId="2" borderId="0" xfId="1" applyNumberFormat="1" applyFill="1" applyBorder="1" applyAlignment="1" applyProtection="1">
      <alignment horizontal="center"/>
    </xf>
    <xf numFmtId="165" fontId="11" fillId="2" borderId="0" xfId="2" applyFill="1" applyBorder="1" applyAlignment="1" applyProtection="1">
      <alignment horizontal="center"/>
    </xf>
    <xf numFmtId="171" fontId="0" fillId="2" borderId="0" xfId="0" applyNumberFormat="1" applyFill="1"/>
    <xf numFmtId="0" fontId="0" fillId="4" borderId="10" xfId="0" applyFill="1" applyBorder="1" applyAlignment="1">
      <alignment horizontal="center"/>
    </xf>
    <xf numFmtId="10" fontId="11" fillId="4" borderId="10" xfId="1" applyNumberFormat="1" applyFill="1" applyBorder="1" applyAlignment="1" applyProtection="1">
      <alignment horizontal="center"/>
    </xf>
    <xf numFmtId="10" fontId="0" fillId="2" borderId="0" xfId="1" applyNumberFormat="1" applyFont="1" applyFill="1" applyProtection="1"/>
    <xf numFmtId="169" fontId="11" fillId="5" borderId="0" xfId="2" applyNumberFormat="1" applyFill="1" applyBorder="1" applyAlignment="1" applyProtection="1">
      <alignment horizontal="right"/>
    </xf>
    <xf numFmtId="171" fontId="0" fillId="0" borderId="23" xfId="0" applyNumberFormat="1" applyBorder="1"/>
    <xf numFmtId="171" fontId="11" fillId="5" borderId="10" xfId="16" applyNumberFormat="1" applyFont="1" applyFill="1" applyBorder="1" applyAlignment="1" applyProtection="1">
      <alignment horizontal="center"/>
    </xf>
    <xf numFmtId="171" fontId="11" fillId="2" borderId="0" xfId="16" applyNumberFormat="1" applyFont="1" applyFill="1" applyBorder="1" applyAlignment="1" applyProtection="1">
      <alignment horizontal="center"/>
    </xf>
    <xf numFmtId="10" fontId="11" fillId="2" borderId="0" xfId="1" applyNumberFormat="1" applyFill="1" applyBorder="1" applyAlignment="1" applyProtection="1"/>
    <xf numFmtId="10" fontId="11" fillId="5" borderId="0" xfId="1" applyNumberFormat="1" applyFill="1" applyBorder="1" applyAlignment="1" applyProtection="1"/>
    <xf numFmtId="9" fontId="11" fillId="5" borderId="0" xfId="1" applyFill="1" applyProtection="1"/>
    <xf numFmtId="39" fontId="14" fillId="0" borderId="0" xfId="0" applyNumberFormat="1" applyFont="1" applyAlignment="1">
      <alignment horizontal="center" vertical="center"/>
    </xf>
    <xf numFmtId="0" fontId="26" fillId="8" borderId="0" xfId="0" applyFont="1" applyFill="1"/>
    <xf numFmtId="0" fontId="26" fillId="8" borderId="0" xfId="0" applyFont="1" applyFill="1" applyAlignment="1">
      <alignment horizontal="center"/>
    </xf>
    <xf numFmtId="0" fontId="10" fillId="5" borderId="0" xfId="0" applyFont="1" applyFill="1"/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center" wrapText="1"/>
    </xf>
    <xf numFmtId="171" fontId="0" fillId="0" borderId="0" xfId="0" applyNumberFormat="1"/>
    <xf numFmtId="0" fontId="0" fillId="4" borderId="23" xfId="0" applyFill="1" applyBorder="1" applyAlignment="1">
      <alignment horizontal="center"/>
    </xf>
    <xf numFmtId="10" fontId="11" fillId="0" borderId="10" xfId="1" applyNumberFormat="1" applyBorder="1" applyAlignment="1" applyProtection="1">
      <alignment horizontal="center"/>
    </xf>
    <xf numFmtId="10" fontId="0" fillId="9" borderId="10" xfId="1" applyNumberFormat="1" applyFont="1" applyFill="1" applyBorder="1" applyAlignment="1" applyProtection="1">
      <alignment horizontal="center"/>
    </xf>
    <xf numFmtId="165" fontId="0" fillId="0" borderId="23" xfId="2" applyFont="1" applyBorder="1" applyAlignment="1" applyProtection="1">
      <alignment horizontal="center"/>
    </xf>
    <xf numFmtId="17" fontId="0" fillId="9" borderId="10" xfId="0" applyNumberFormat="1" applyFill="1" applyBorder="1" applyAlignment="1">
      <alignment horizontal="center"/>
    </xf>
    <xf numFmtId="17" fontId="0" fillId="2" borderId="10" xfId="0" applyNumberFormat="1" applyFill="1" applyBorder="1" applyAlignment="1">
      <alignment horizontal="center"/>
    </xf>
    <xf numFmtId="10" fontId="0" fillId="5" borderId="0" xfId="1" applyNumberFormat="1" applyFont="1" applyFill="1" applyProtection="1"/>
    <xf numFmtId="165" fontId="0" fillId="0" borderId="10" xfId="2" applyFont="1" applyBorder="1" applyAlignment="1" applyProtection="1">
      <alignment horizontal="center"/>
    </xf>
    <xf numFmtId="2" fontId="0" fillId="5" borderId="0" xfId="1" applyNumberFormat="1" applyFont="1" applyFill="1" applyProtection="1"/>
    <xf numFmtId="0" fontId="0" fillId="10" borderId="10" xfId="0" applyFill="1" applyBorder="1" applyAlignment="1">
      <alignment horizontal="center"/>
    </xf>
    <xf numFmtId="10" fontId="10" fillId="10" borderId="10" xfId="1" applyNumberFormat="1" applyFont="1" applyFill="1" applyBorder="1" applyAlignment="1" applyProtection="1">
      <alignment horizontal="center"/>
    </xf>
    <xf numFmtId="10" fontId="0" fillId="10" borderId="21" xfId="1" applyNumberFormat="1" applyFont="1" applyFill="1" applyBorder="1" applyAlignment="1" applyProtection="1"/>
    <xf numFmtId="10" fontId="0" fillId="10" borderId="9" xfId="1" applyNumberFormat="1" applyFont="1" applyFill="1" applyBorder="1" applyAlignment="1" applyProtection="1"/>
    <xf numFmtId="10" fontId="0" fillId="10" borderId="26" xfId="1" applyNumberFormat="1" applyFont="1" applyFill="1" applyBorder="1" applyAlignment="1" applyProtection="1"/>
    <xf numFmtId="10" fontId="0" fillId="5" borderId="0" xfId="1" applyNumberFormat="1" applyFont="1" applyFill="1" applyBorder="1" applyAlignment="1" applyProtection="1"/>
    <xf numFmtId="170" fontId="10" fillId="5" borderId="0" xfId="0" applyNumberFormat="1" applyFont="1" applyFill="1" applyAlignment="1">
      <alignment horizontal="center"/>
    </xf>
    <xf numFmtId="10" fontId="10" fillId="5" borderId="0" xfId="1" applyNumberFormat="1" applyFont="1" applyFill="1" applyBorder="1" applyAlignment="1" applyProtection="1">
      <alignment horizontal="center"/>
    </xf>
    <xf numFmtId="10" fontId="0" fillId="5" borderId="0" xfId="1" applyNumberFormat="1" applyFont="1" applyFill="1" applyBorder="1" applyAlignment="1" applyProtection="1">
      <alignment horizontal="center"/>
    </xf>
    <xf numFmtId="0" fontId="10" fillId="5" borderId="0" xfId="0" applyFont="1" applyFill="1" applyAlignment="1">
      <alignment horizontal="center"/>
    </xf>
    <xf numFmtId="0" fontId="26" fillId="5" borderId="0" xfId="0" applyFont="1" applyFill="1"/>
    <xf numFmtId="0" fontId="26" fillId="5" borderId="0" xfId="0" applyFont="1" applyFill="1" applyAlignment="1">
      <alignment horizontal="center"/>
    </xf>
    <xf numFmtId="172" fontId="0" fillId="5" borderId="0" xfId="1" applyNumberFormat="1" applyFont="1" applyFill="1" applyBorder="1" applyAlignment="1" applyProtection="1">
      <alignment horizontal="center"/>
    </xf>
    <xf numFmtId="165" fontId="10" fillId="5" borderId="0" xfId="2" applyFont="1" applyFill="1" applyBorder="1" applyAlignment="1" applyProtection="1">
      <alignment horizontal="center"/>
    </xf>
    <xf numFmtId="165" fontId="10" fillId="5" borderId="0" xfId="2" applyFont="1" applyFill="1" applyBorder="1" applyAlignment="1" applyProtection="1">
      <alignment horizontal="center" wrapText="1"/>
    </xf>
    <xf numFmtId="0" fontId="11" fillId="5" borderId="0" xfId="0" applyFont="1" applyFill="1"/>
    <xf numFmtId="10" fontId="10" fillId="5" borderId="0" xfId="1" applyNumberFormat="1" applyFont="1" applyFill="1" applyBorder="1" applyAlignment="1" applyProtection="1">
      <alignment horizontal="center" wrapText="1"/>
    </xf>
    <xf numFmtId="10" fontId="0" fillId="9" borderId="23" xfId="0" applyNumberFormat="1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37" fontId="0" fillId="9" borderId="10" xfId="0" applyNumberFormat="1" applyFill="1" applyBorder="1" applyAlignment="1">
      <alignment horizontal="center"/>
    </xf>
    <xf numFmtId="2" fontId="0" fillId="11" borderId="23" xfId="0" applyNumberFormat="1" applyFill="1" applyBorder="1" applyAlignment="1">
      <alignment horizontal="center"/>
    </xf>
    <xf numFmtId="10" fontId="0" fillId="0" borderId="0" xfId="1" applyNumberFormat="1" applyFont="1" applyProtection="1"/>
    <xf numFmtId="10" fontId="0" fillId="0" borderId="0" xfId="2" applyNumberFormat="1" applyFont="1" applyBorder="1" applyProtection="1">
      <protection hidden="1"/>
    </xf>
    <xf numFmtId="172" fontId="0" fillId="0" borderId="0" xfId="1" applyNumberFormat="1" applyFont="1" applyAlignment="1" applyProtection="1">
      <alignment horizontal="center"/>
    </xf>
    <xf numFmtId="165" fontId="0" fillId="0" borderId="0" xfId="2" applyFont="1" applyProtection="1"/>
    <xf numFmtId="165" fontId="11" fillId="0" borderId="0" xfId="2" applyProtection="1"/>
    <xf numFmtId="43" fontId="0" fillId="0" borderId="0" xfId="0" applyNumberFormat="1"/>
    <xf numFmtId="164" fontId="0" fillId="0" borderId="0" xfId="0" applyNumberFormat="1"/>
    <xf numFmtId="2" fontId="0" fillId="11" borderId="10" xfId="0" applyNumberFormat="1" applyFill="1" applyBorder="1" applyAlignment="1">
      <alignment horizontal="center"/>
    </xf>
    <xf numFmtId="171" fontId="0" fillId="5" borderId="0" xfId="16" applyNumberFormat="1" applyFont="1" applyFill="1" applyBorder="1" applyAlignment="1" applyProtection="1">
      <alignment horizontal="center"/>
    </xf>
    <xf numFmtId="0" fontId="27" fillId="5" borderId="0" xfId="0" applyFont="1" applyFill="1" applyAlignment="1">
      <alignment horizontal="center" vertical="top"/>
    </xf>
    <xf numFmtId="0" fontId="0" fillId="10" borderId="30" xfId="0" applyFill="1" applyBorder="1" applyAlignment="1">
      <alignment horizontal="center"/>
    </xf>
    <xf numFmtId="0" fontId="0" fillId="10" borderId="10" xfId="0" applyFill="1" applyBorder="1" applyAlignment="1">
      <alignment horizontal="center" wrapText="1"/>
    </xf>
    <xf numFmtId="0" fontId="0" fillId="10" borderId="30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2" fontId="0" fillId="0" borderId="10" xfId="0" applyNumberFormat="1" applyBorder="1" applyAlignment="1">
      <alignment horizontal="center"/>
    </xf>
    <xf numFmtId="171" fontId="0" fillId="0" borderId="10" xfId="16" applyNumberFormat="1" applyFont="1" applyBorder="1" applyAlignment="1" applyProtection="1">
      <alignment horizontal="center"/>
    </xf>
    <xf numFmtId="171" fontId="0" fillId="0" borderId="21" xfId="16" applyNumberFormat="1" applyFont="1" applyBorder="1" applyProtection="1"/>
    <xf numFmtId="171" fontId="0" fillId="0" borderId="10" xfId="16" applyNumberFormat="1" applyFont="1" applyBorder="1" applyProtection="1"/>
    <xf numFmtId="171" fontId="0" fillId="2" borderId="0" xfId="16" applyNumberFormat="1" applyFont="1" applyFill="1" applyBorder="1" applyProtection="1"/>
    <xf numFmtId="2" fontId="10" fillId="0" borderId="10" xfId="0" applyNumberFormat="1" applyFont="1" applyBorder="1" applyAlignment="1">
      <alignment horizontal="center"/>
    </xf>
    <xf numFmtId="171" fontId="10" fillId="0" borderId="10" xfId="0" applyNumberFormat="1" applyFont="1" applyBorder="1" applyAlignment="1">
      <alignment horizontal="center"/>
    </xf>
    <xf numFmtId="171" fontId="10" fillId="0" borderId="21" xfId="16" applyNumberFormat="1" applyFont="1" applyBorder="1" applyAlignment="1" applyProtection="1">
      <alignment horizontal="center"/>
    </xf>
    <xf numFmtId="171" fontId="10" fillId="2" borderId="0" xfId="16" applyNumberFormat="1" applyFont="1" applyFill="1" applyBorder="1" applyAlignment="1" applyProtection="1">
      <alignment horizontal="center"/>
    </xf>
    <xf numFmtId="174" fontId="0" fillId="2" borderId="0" xfId="0" applyNumberFormat="1" applyFill="1"/>
    <xf numFmtId="175" fontId="0" fillId="5" borderId="0" xfId="1" applyNumberFormat="1" applyFont="1" applyFill="1" applyProtection="1"/>
    <xf numFmtId="9" fontId="0" fillId="5" borderId="0" xfId="1" applyFont="1" applyFill="1" applyProtection="1"/>
    <xf numFmtId="0" fontId="11" fillId="8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1" fillId="4" borderId="10" xfId="0" applyFont="1" applyFill="1" applyBorder="1" applyAlignment="1">
      <alignment horizontal="center" wrapText="1"/>
    </xf>
    <xf numFmtId="17" fontId="11" fillId="0" borderId="10" xfId="0" applyNumberFormat="1" applyFont="1" applyBorder="1" applyAlignment="1">
      <alignment horizontal="center"/>
    </xf>
    <xf numFmtId="10" fontId="0" fillId="0" borderId="23" xfId="1" applyNumberFormat="1" applyFont="1" applyBorder="1" applyAlignment="1" applyProtection="1">
      <alignment horizontal="center"/>
    </xf>
    <xf numFmtId="171" fontId="11" fillId="9" borderId="10" xfId="16" applyNumberFormat="1" applyFont="1" applyFill="1" applyBorder="1" applyAlignment="1" applyProtection="1">
      <alignment horizontal="center"/>
    </xf>
    <xf numFmtId="171" fontId="11" fillId="0" borderId="10" xfId="16" applyNumberFormat="1" applyFont="1" applyFill="1" applyBorder="1" applyAlignment="1" applyProtection="1">
      <alignment horizontal="center"/>
    </xf>
    <xf numFmtId="176" fontId="0" fillId="9" borderId="23" xfId="0" applyNumberFormat="1" applyFill="1" applyBorder="1" applyAlignment="1">
      <alignment horizontal="center"/>
    </xf>
    <xf numFmtId="17" fontId="28" fillId="0" borderId="10" xfId="0" applyNumberFormat="1" applyFont="1" applyBorder="1" applyAlignment="1">
      <alignment horizontal="center"/>
    </xf>
    <xf numFmtId="10" fontId="0" fillId="0" borderId="10" xfId="1" applyNumberFormat="1" applyFont="1" applyBorder="1" applyAlignment="1" applyProtection="1">
      <alignment horizontal="center"/>
    </xf>
    <xf numFmtId="17" fontId="10" fillId="4" borderId="21" xfId="0" applyNumberFormat="1" applyFont="1" applyFill="1" applyBorder="1" applyAlignment="1">
      <alignment horizontal="center"/>
    </xf>
    <xf numFmtId="10" fontId="10" fillId="4" borderId="10" xfId="1" applyNumberFormat="1" applyFont="1" applyFill="1" applyBorder="1" applyAlignment="1" applyProtection="1">
      <alignment horizontal="center"/>
    </xf>
    <xf numFmtId="172" fontId="10" fillId="4" borderId="10" xfId="1" applyNumberFormat="1" applyFont="1" applyFill="1" applyBorder="1" applyAlignment="1" applyProtection="1">
      <alignment horizontal="center"/>
    </xf>
    <xf numFmtId="0" fontId="29" fillId="0" borderId="0" xfId="0" applyFont="1" applyAlignment="1">
      <alignment horizontal="center"/>
    </xf>
    <xf numFmtId="22" fontId="0" fillId="0" borderId="0" xfId="0" applyNumberFormat="1"/>
    <xf numFmtId="0" fontId="20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3" fontId="19" fillId="0" borderId="13" xfId="0" applyNumberFormat="1" applyFont="1" applyBorder="1" applyAlignment="1" applyProtection="1">
      <alignment horizontal="center" vertical="center"/>
      <protection hidden="1"/>
    </xf>
    <xf numFmtId="3" fontId="19" fillId="0" borderId="0" xfId="0" applyNumberFormat="1" applyFont="1" applyAlignment="1" applyProtection="1">
      <alignment horizontal="center" vertical="center"/>
      <protection hidden="1"/>
    </xf>
    <xf numFmtId="3" fontId="19" fillId="0" borderId="10" xfId="0" applyNumberFormat="1" applyFont="1" applyBorder="1" applyAlignment="1" applyProtection="1">
      <alignment horizontal="center" vertical="center"/>
      <protection hidden="1"/>
    </xf>
    <xf numFmtId="3" fontId="20" fillId="0" borderId="10" xfId="0" applyNumberFormat="1" applyFont="1" applyBorder="1" applyAlignment="1" applyProtection="1">
      <alignment horizontal="center" vertical="center"/>
      <protection hidden="1"/>
    </xf>
    <xf numFmtId="2" fontId="20" fillId="0" borderId="23" xfId="0" applyNumberFormat="1" applyFont="1" applyBorder="1" applyAlignment="1" applyProtection="1">
      <alignment horizontal="center" vertical="center"/>
      <protection hidden="1"/>
    </xf>
    <xf numFmtId="1" fontId="20" fillId="0" borderId="23" xfId="0" applyNumberFormat="1" applyFont="1" applyBorder="1" applyAlignment="1" applyProtection="1">
      <alignment horizontal="center" vertical="center"/>
      <protection hidden="1"/>
    </xf>
    <xf numFmtId="0" fontId="20" fillId="0" borderId="23" xfId="0" applyFont="1" applyBorder="1" applyAlignment="1">
      <alignment horizontal="center" vertical="center"/>
    </xf>
    <xf numFmtId="2" fontId="19" fillId="0" borderId="10" xfId="0" applyNumberFormat="1" applyFont="1" applyBorder="1" applyAlignment="1" applyProtection="1">
      <alignment horizontal="center" vertical="center"/>
      <protection hidden="1"/>
    </xf>
    <xf numFmtId="0" fontId="19" fillId="0" borderId="10" xfId="17" applyNumberFormat="1" applyFont="1" applyFill="1" applyBorder="1" applyAlignment="1" applyProtection="1">
      <alignment horizontal="center" vertical="center"/>
      <protection hidden="1"/>
    </xf>
    <xf numFmtId="3" fontId="20" fillId="0" borderId="23" xfId="0" applyNumberFormat="1" applyFont="1" applyBorder="1" applyAlignment="1" applyProtection="1">
      <alignment horizontal="center" vertical="center"/>
      <protection hidden="1"/>
    </xf>
    <xf numFmtId="2" fontId="20" fillId="0" borderId="0" xfId="0" applyNumberFormat="1" applyFont="1"/>
    <xf numFmtId="3" fontId="19" fillId="0" borderId="24" xfId="0" applyNumberFormat="1" applyFont="1" applyBorder="1" applyAlignment="1" applyProtection="1">
      <alignment horizontal="center" vertical="center"/>
      <protection hidden="1"/>
    </xf>
    <xf numFmtId="3" fontId="19" fillId="0" borderId="7" xfId="0" applyNumberFormat="1" applyFont="1" applyBorder="1" applyAlignment="1" applyProtection="1">
      <alignment horizontal="center" vertical="center"/>
      <protection hidden="1"/>
    </xf>
    <xf numFmtId="3" fontId="20" fillId="7" borderId="23" xfId="0" applyNumberFormat="1" applyFont="1" applyFill="1" applyBorder="1" applyAlignment="1" applyProtection="1">
      <alignment horizontal="center" vertical="center"/>
      <protection hidden="1"/>
    </xf>
    <xf numFmtId="0" fontId="19" fillId="0" borderId="10" xfId="0" applyFont="1" applyBorder="1" applyAlignment="1">
      <alignment horizontal="center" vertical="center"/>
    </xf>
    <xf numFmtId="3" fontId="19" fillId="0" borderId="18" xfId="0" applyNumberFormat="1" applyFont="1" applyBorder="1" applyAlignment="1" applyProtection="1">
      <alignment horizontal="center" vertical="center"/>
      <protection hidden="1"/>
    </xf>
    <xf numFmtId="0" fontId="20" fillId="0" borderId="17" xfId="0" applyFont="1" applyBorder="1"/>
    <xf numFmtId="17" fontId="20" fillId="0" borderId="0" xfId="0" applyNumberFormat="1" applyFont="1"/>
    <xf numFmtId="3" fontId="19" fillId="0" borderId="12" xfId="0" applyNumberFormat="1" applyFont="1" applyBorder="1" applyAlignment="1" applyProtection="1">
      <alignment horizontal="center" vertical="center"/>
      <protection hidden="1"/>
    </xf>
    <xf numFmtId="3" fontId="19" fillId="0" borderId="4" xfId="0" applyNumberFormat="1" applyFont="1" applyBorder="1" applyAlignment="1" applyProtection="1">
      <alignment horizontal="center" vertical="center"/>
      <protection hidden="1"/>
    </xf>
    <xf numFmtId="3" fontId="19" fillId="0" borderId="23" xfId="0" applyNumberFormat="1" applyFont="1" applyBorder="1" applyAlignment="1" applyProtection="1">
      <alignment horizontal="center" vertical="center"/>
      <protection hidden="1"/>
    </xf>
    <xf numFmtId="2" fontId="19" fillId="0" borderId="23" xfId="0" applyNumberFormat="1" applyFont="1" applyBorder="1" applyAlignment="1" applyProtection="1">
      <alignment horizontal="center" vertical="center"/>
      <protection hidden="1"/>
    </xf>
    <xf numFmtId="0" fontId="19" fillId="0" borderId="23" xfId="17" applyNumberFormat="1" applyFont="1" applyFill="1" applyBorder="1" applyAlignment="1" applyProtection="1">
      <alignment horizontal="center" vertical="center"/>
      <protection hidden="1"/>
    </xf>
    <xf numFmtId="0" fontId="18" fillId="0" borderId="0" xfId="0" applyFont="1" applyAlignment="1">
      <alignment horizontal="center" vertical="center" wrapText="1"/>
    </xf>
    <xf numFmtId="10" fontId="30" fillId="3" borderId="16" xfId="1" applyNumberFormat="1" applyFont="1" applyFill="1" applyBorder="1" applyAlignment="1">
      <alignment horizontal="center" vertical="center"/>
    </xf>
    <xf numFmtId="10" fontId="20" fillId="0" borderId="0" xfId="1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0" fontId="20" fillId="0" borderId="10" xfId="1" applyNumberFormat="1" applyFont="1" applyBorder="1" applyAlignment="1">
      <alignment horizontal="center" vertical="center"/>
    </xf>
    <xf numFmtId="10" fontId="20" fillId="0" borderId="11" xfId="1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0" fontId="20" fillId="0" borderId="10" xfId="0" applyNumberFormat="1" applyFont="1" applyBorder="1" applyAlignment="1">
      <alignment horizontal="center" vertical="center"/>
    </xf>
    <xf numFmtId="3" fontId="20" fillId="0" borderId="10" xfId="0" applyNumberFormat="1" applyFont="1" applyBorder="1" applyAlignment="1">
      <alignment horizontal="center" vertical="center"/>
    </xf>
    <xf numFmtId="168" fontId="20" fillId="0" borderId="10" xfId="0" applyNumberFormat="1" applyFont="1" applyBorder="1" applyAlignment="1">
      <alignment horizontal="center" vertical="center"/>
    </xf>
    <xf numFmtId="0" fontId="31" fillId="5" borderId="9" xfId="0" applyFont="1" applyFill="1" applyBorder="1" applyAlignment="1">
      <alignment horizontal="center"/>
    </xf>
    <xf numFmtId="0" fontId="31" fillId="2" borderId="9" xfId="0" applyFont="1" applyFill="1" applyBorder="1" applyAlignment="1">
      <alignment horizontal="center"/>
    </xf>
    <xf numFmtId="0" fontId="31" fillId="0" borderId="9" xfId="0" applyFont="1" applyBorder="1" applyAlignment="1">
      <alignment horizontal="center"/>
    </xf>
    <xf numFmtId="167" fontId="32" fillId="0" borderId="9" xfId="0" applyNumberFormat="1" applyFont="1" applyBorder="1" applyAlignment="1">
      <alignment horizontal="center" vertical="center"/>
    </xf>
    <xf numFmtId="0" fontId="33" fillId="4" borderId="21" xfId="0" applyFont="1" applyFill="1" applyBorder="1" applyAlignment="1">
      <alignment horizontal="center" vertical="center"/>
    </xf>
    <xf numFmtId="0" fontId="31" fillId="5" borderId="10" xfId="0" applyFont="1" applyFill="1" applyBorder="1" applyAlignment="1">
      <alignment horizontal="center"/>
    </xf>
    <xf numFmtId="0" fontId="31" fillId="2" borderId="10" xfId="0" applyFont="1" applyFill="1" applyBorder="1" applyAlignment="1">
      <alignment horizontal="center"/>
    </xf>
    <xf numFmtId="0" fontId="31" fillId="0" borderId="10" xfId="0" applyFont="1" applyBorder="1" applyAlignment="1">
      <alignment horizontal="center"/>
    </xf>
    <xf numFmtId="167" fontId="32" fillId="0" borderId="10" xfId="0" applyNumberFormat="1" applyFont="1" applyBorder="1" applyAlignment="1">
      <alignment horizontal="center" vertical="center"/>
    </xf>
    <xf numFmtId="0" fontId="33" fillId="4" borderId="10" xfId="0" applyFont="1" applyFill="1" applyBorder="1" applyAlignment="1">
      <alignment horizontal="center" vertical="center"/>
    </xf>
    <xf numFmtId="164" fontId="20" fillId="0" borderId="23" xfId="2" applyNumberFormat="1" applyFont="1" applyBorder="1" applyAlignment="1" applyProtection="1">
      <alignment horizontal="center"/>
    </xf>
    <xf numFmtId="0" fontId="31" fillId="5" borderId="23" xfId="0" applyFont="1" applyFill="1" applyBorder="1" applyAlignment="1">
      <alignment horizontal="center"/>
    </xf>
    <xf numFmtId="0" fontId="31" fillId="2" borderId="23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 vertical="center"/>
    </xf>
    <xf numFmtId="0" fontId="34" fillId="2" borderId="23" xfId="0" applyFont="1" applyFill="1" applyBorder="1" applyAlignment="1">
      <alignment horizontal="center" vertical="center"/>
    </xf>
    <xf numFmtId="0" fontId="34" fillId="0" borderId="23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2" fillId="4" borderId="10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69" fontId="16" fillId="5" borderId="10" xfId="0" applyNumberFormat="1" applyFont="1" applyFill="1" applyBorder="1" applyAlignment="1">
      <alignment horizontal="center"/>
    </xf>
    <xf numFmtId="2" fontId="20" fillId="0" borderId="10" xfId="0" applyNumberFormat="1" applyFont="1" applyBorder="1" applyAlignment="1" applyProtection="1">
      <alignment horizontal="center" vertical="center"/>
      <protection hidden="1"/>
    </xf>
    <xf numFmtId="0" fontId="11" fillId="5" borderId="23" xfId="0" applyFont="1" applyFill="1" applyBorder="1" applyAlignment="1">
      <alignment horizontal="center"/>
    </xf>
    <xf numFmtId="0" fontId="31" fillId="0" borderId="23" xfId="0" applyFont="1" applyBorder="1" applyAlignment="1">
      <alignment horizontal="center"/>
    </xf>
    <xf numFmtId="0" fontId="19" fillId="12" borderId="10" xfId="17" applyNumberFormat="1" applyFont="1" applyFill="1" applyBorder="1" applyAlignment="1" applyProtection="1">
      <alignment horizontal="center" vertical="center"/>
      <protection hidden="1"/>
    </xf>
    <xf numFmtId="2" fontId="19" fillId="12" borderId="10" xfId="0" applyNumberFormat="1" applyFont="1" applyFill="1" applyBorder="1" applyAlignment="1" applyProtection="1">
      <alignment horizontal="center" vertical="center"/>
      <protection hidden="1"/>
    </xf>
    <xf numFmtId="0" fontId="20" fillId="12" borderId="23" xfId="0" applyFont="1" applyFill="1" applyBorder="1" applyAlignment="1">
      <alignment horizontal="center" vertical="center"/>
    </xf>
    <xf numFmtId="2" fontId="20" fillId="12" borderId="23" xfId="0" applyNumberFormat="1" applyFont="1" applyFill="1" applyBorder="1" applyAlignment="1" applyProtection="1">
      <alignment horizontal="center" vertical="center"/>
      <protection hidden="1"/>
    </xf>
    <xf numFmtId="1" fontId="20" fillId="12" borderId="23" xfId="0" applyNumberFormat="1" applyFont="1" applyFill="1" applyBorder="1" applyAlignment="1" applyProtection="1">
      <alignment horizontal="center" vertical="center"/>
      <protection hidden="1"/>
    </xf>
    <xf numFmtId="3" fontId="19" fillId="12" borderId="10" xfId="0" applyNumberFormat="1" applyFont="1" applyFill="1" applyBorder="1" applyAlignment="1" applyProtection="1">
      <alignment horizontal="center" vertical="center"/>
      <protection hidden="1"/>
    </xf>
    <xf numFmtId="3" fontId="20" fillId="12" borderId="10" xfId="0" applyNumberFormat="1" applyFont="1" applyFill="1" applyBorder="1" applyAlignment="1" applyProtection="1">
      <alignment horizontal="center" vertical="center"/>
      <protection hidden="1"/>
    </xf>
    <xf numFmtId="3" fontId="19" fillId="12" borderId="13" xfId="0" applyNumberFormat="1" applyFont="1" applyFill="1" applyBorder="1" applyAlignment="1" applyProtection="1">
      <alignment horizontal="center" vertical="center"/>
      <protection hidden="1"/>
    </xf>
    <xf numFmtId="6" fontId="0" fillId="9" borderId="23" xfId="0" applyNumberFormat="1" applyFill="1" applyBorder="1" applyAlignment="1">
      <alignment horizontal="center"/>
    </xf>
    <xf numFmtId="10" fontId="0" fillId="7" borderId="0" xfId="1" applyNumberFormat="1" applyFont="1" applyFill="1" applyProtection="1"/>
    <xf numFmtId="165" fontId="11" fillId="7" borderId="0" xfId="2" applyFill="1" applyBorder="1" applyAlignment="1" applyProtection="1">
      <alignment horizontal="center"/>
    </xf>
    <xf numFmtId="165" fontId="11" fillId="0" borderId="0" xfId="2" applyFill="1" applyBorder="1" applyAlignment="1" applyProtection="1">
      <alignment horizontal="center"/>
    </xf>
    <xf numFmtId="165" fontId="11" fillId="13" borderId="0" xfId="2" applyFill="1" applyBorder="1" applyAlignment="1" applyProtection="1">
      <alignment horizontal="center"/>
    </xf>
    <xf numFmtId="10" fontId="11" fillId="9" borderId="10" xfId="1" applyNumberFormat="1" applyFill="1" applyBorder="1" applyAlignment="1" applyProtection="1">
      <alignment horizontal="center"/>
    </xf>
    <xf numFmtId="0" fontId="10" fillId="10" borderId="20" xfId="0" applyFont="1" applyFill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11" fillId="4" borderId="21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4" fillId="4" borderId="10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 wrapText="1"/>
    </xf>
    <xf numFmtId="0" fontId="15" fillId="4" borderId="29" xfId="0" applyFont="1" applyFill="1" applyBorder="1" applyAlignment="1">
      <alignment horizontal="center" vertical="center" wrapText="1"/>
    </xf>
    <xf numFmtId="0" fontId="15" fillId="4" borderId="23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/>
    </xf>
    <xf numFmtId="173" fontId="0" fillId="4" borderId="10" xfId="0" applyNumberFormat="1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0" fillId="5" borderId="0" xfId="0" applyFont="1" applyFill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0" fontId="32" fillId="4" borderId="10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3" fontId="17" fillId="0" borderId="14" xfId="0" applyNumberFormat="1" applyFont="1" applyBorder="1" applyAlignment="1">
      <alignment horizontal="center" vertical="center" wrapText="1"/>
    </xf>
    <xf numFmtId="3" fontId="17" fillId="0" borderId="15" xfId="0" applyNumberFormat="1" applyFont="1" applyBorder="1" applyAlignment="1">
      <alignment horizontal="center" vertical="center" wrapText="1"/>
    </xf>
    <xf numFmtId="3" fontId="17" fillId="0" borderId="16" xfId="0" applyNumberFormat="1" applyFont="1" applyBorder="1" applyAlignment="1">
      <alignment horizontal="center" vertical="center" wrapText="1"/>
    </xf>
    <xf numFmtId="3" fontId="17" fillId="0" borderId="3" xfId="0" applyNumberFormat="1" applyFont="1" applyBorder="1" applyAlignment="1">
      <alignment horizontal="center" vertical="center" wrapText="1"/>
    </xf>
    <xf numFmtId="3" fontId="17" fillId="0" borderId="1" xfId="0" applyNumberFormat="1" applyFont="1" applyBorder="1" applyAlignment="1">
      <alignment horizontal="center" vertical="center" wrapText="1"/>
    </xf>
    <xf numFmtId="3" fontId="17" fillId="0" borderId="6" xfId="0" applyNumberFormat="1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 wrapText="1"/>
    </xf>
    <xf numFmtId="10" fontId="30" fillId="3" borderId="19" xfId="1" applyNumberFormat="1" applyFont="1" applyFill="1" applyBorder="1" applyAlignment="1">
      <alignment horizontal="center" vertical="center"/>
    </xf>
    <xf numFmtId="10" fontId="30" fillId="3" borderId="20" xfId="1" applyNumberFormat="1" applyFont="1" applyFill="1" applyBorder="1" applyAlignment="1">
      <alignment horizontal="center" vertical="center"/>
    </xf>
    <xf numFmtId="10" fontId="30" fillId="3" borderId="8" xfId="1" applyNumberFormat="1" applyFont="1" applyFill="1" applyBorder="1" applyAlignment="1">
      <alignment horizontal="center" vertical="center"/>
    </xf>
    <xf numFmtId="0" fontId="11" fillId="9" borderId="31" xfId="0" applyFont="1" applyFill="1" applyBorder="1" applyAlignment="1">
      <alignment horizontal="center"/>
    </xf>
    <xf numFmtId="0" fontId="11" fillId="9" borderId="26" xfId="0" applyFont="1" applyFill="1" applyBorder="1" applyAlignment="1">
      <alignment horizontal="center"/>
    </xf>
    <xf numFmtId="171" fontId="0" fillId="11" borderId="30" xfId="16" applyNumberFormat="1" applyFont="1" applyFill="1" applyBorder="1" applyAlignment="1" applyProtection="1">
      <alignment horizontal="center"/>
    </xf>
    <xf numFmtId="0" fontId="10" fillId="4" borderId="32" xfId="0" applyFont="1" applyFill="1" applyBorder="1" applyAlignment="1">
      <alignment horizontal="center" wrapText="1"/>
    </xf>
    <xf numFmtId="0" fontId="10" fillId="4" borderId="33" xfId="0" applyFont="1" applyFill="1" applyBorder="1" applyAlignment="1">
      <alignment horizontal="center" wrapText="1"/>
    </xf>
    <xf numFmtId="10" fontId="10" fillId="4" borderId="33" xfId="1" applyNumberFormat="1" applyFont="1" applyFill="1" applyBorder="1" applyAlignment="1" applyProtection="1">
      <alignment horizontal="center" wrapText="1"/>
    </xf>
    <xf numFmtId="0" fontId="10" fillId="4" borderId="34" xfId="0" applyFont="1" applyFill="1" applyBorder="1" applyAlignment="1">
      <alignment horizontal="center" wrapText="1"/>
    </xf>
    <xf numFmtId="0" fontId="11" fillId="9" borderId="35" xfId="0" applyFont="1" applyFill="1" applyBorder="1" applyAlignment="1">
      <alignment horizontal="center"/>
    </xf>
    <xf numFmtId="10" fontId="0" fillId="9" borderId="29" xfId="0" applyNumberFormat="1" applyFill="1" applyBorder="1" applyAlignment="1">
      <alignment horizontal="center"/>
    </xf>
    <xf numFmtId="6" fontId="0" fillId="9" borderId="29" xfId="0" applyNumberFormat="1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37" fontId="0" fillId="9" borderId="11" xfId="0" applyNumberFormat="1" applyFill="1" applyBorder="1" applyAlignment="1">
      <alignment horizontal="center"/>
    </xf>
    <xf numFmtId="2" fontId="0" fillId="11" borderId="11" xfId="0" applyNumberFormat="1" applyFill="1" applyBorder="1" applyAlignment="1">
      <alignment horizontal="center"/>
    </xf>
    <xf numFmtId="171" fontId="0" fillId="11" borderId="36" xfId="16" applyNumberFormat="1" applyFont="1" applyFill="1" applyBorder="1" applyAlignment="1" applyProtection="1">
      <alignment horizontal="center"/>
    </xf>
  </cellXfs>
  <cellStyles count="18">
    <cellStyle name="Hiperlink" xfId="3" builtinId="8" hidden="1"/>
    <cellStyle name="Hiperlink Visitado" xfId="4" builtinId="9" hidden="1"/>
    <cellStyle name="Moeda" xfId="16" builtinId="4"/>
    <cellStyle name="Normal" xfId="0" builtinId="0"/>
    <cellStyle name="Normal 2" xfId="5" xr:uid="{00000000-0005-0000-0000-000003000000}"/>
    <cellStyle name="Normal 3" xfId="6" xr:uid="{00000000-0005-0000-0000-000004000000}"/>
    <cellStyle name="Normal 3 2" xfId="7" xr:uid="{00000000-0005-0000-0000-000005000000}"/>
    <cellStyle name="Normal 3 3" xfId="8" xr:uid="{00000000-0005-0000-0000-000006000000}"/>
    <cellStyle name="Normal 3 4" xfId="9" xr:uid="{00000000-0005-0000-0000-000007000000}"/>
    <cellStyle name="Normal 3 4 2" xfId="10" xr:uid="{00000000-0005-0000-0000-000008000000}"/>
    <cellStyle name="Normal 3 4 3" xfId="12" xr:uid="{00000000-0005-0000-0000-000009000000}"/>
    <cellStyle name="Normal 3 4 4" xfId="14" xr:uid="{00000000-0005-0000-0000-00000A000000}"/>
    <cellStyle name="Porcentagem" xfId="1" builtinId="5"/>
    <cellStyle name="Vírgula" xfId="2" builtinId="3"/>
    <cellStyle name="Vírgula 2" xfId="11" xr:uid="{00000000-0005-0000-0000-00000D000000}"/>
    <cellStyle name="Vírgula 2 2" xfId="17" xr:uid="{B22AFD65-2E6D-4370-BF5C-84FE89682E72}"/>
    <cellStyle name="Vírgula 3" xfId="13" xr:uid="{00000000-0005-0000-0000-00000E000000}"/>
    <cellStyle name="Vírgula 4" xfId="15" xr:uid="{00000000-0005-0000-0000-00000F000000}"/>
  </cellStyles>
  <dxfs count="1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_(&quot;R$ &quot;* #,##0_);_(&quot;R$ &quot;* \(#,##0\);_(&quot;R$ &quot;* &quot;-&quot;??_);_(@_)"/>
      <fill>
        <patternFill patternType="solid">
          <fgColor indexed="64"/>
          <bgColor rgb="FFFFFF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  <protection locked="1" hidden="0"/>
    </dxf>
    <dxf>
      <numFmt numFmtId="2" formatCode="0.00"/>
      <fill>
        <patternFill patternType="solid">
          <fgColor indexed="64"/>
          <bgColor rgb="FFFFFF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5" formatCode="#,##0;\-#,##0"/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10" formatCode="&quot;R$&quot;\ #,##0;[Red]\-&quot;R$&quot;\ #,##0"/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14" formatCode="0.00%"/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indexed="11"/>
        </patternFill>
      </fill>
    </dxf>
  </dxfs>
  <tableStyles count="0" defaultTableStyle="TableStyleMedium9" defaultPivotStyle="PivotStyleLight16"/>
  <colors>
    <mruColors>
      <color rgb="FFE9D3BD"/>
      <color rgb="FF6633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875961</xdr:colOff>
      <xdr:row>2</xdr:row>
      <xdr:rowOff>64586</xdr:rowOff>
    </xdr:from>
    <xdr:ext cx="3120809" cy="1399649"/>
    <xdr:pic>
      <xdr:nvPicPr>
        <xdr:cNvPr id="2" name="Imagem 1">
          <a:extLst>
            <a:ext uri="{FF2B5EF4-FFF2-40B4-BE49-F238E27FC236}">
              <a16:creationId xmlns:a16="http://schemas.microsoft.com/office/drawing/2014/main" id="{D45C3914-2BA7-482D-A7FB-C8AB57F76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40432" y="423174"/>
          <a:ext cx="3120809" cy="1399649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5</xdr:row>
      <xdr:rowOff>0</xdr:rowOff>
    </xdr:from>
    <xdr:ext cx="304800" cy="304800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2E2E3585-523B-4715-A677-DFD8803D24C5}"/>
            </a:ext>
          </a:extLst>
        </xdr:cNvPr>
        <xdr:cNvSpPr>
          <a:spLocks noChangeAspect="1" noChangeArrowheads="1"/>
        </xdr:cNvSpPr>
      </xdr:nvSpPr>
      <xdr:spPr bwMode="auto">
        <a:xfrm>
          <a:off x="6391275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18407"/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9BE4E9D7-A9E6-4D6D-A337-286098034704}"/>
            </a:ext>
          </a:extLst>
        </xdr:cNvPr>
        <xdr:cNvSpPr>
          <a:spLocks noChangeAspect="1" noChangeArrowheads="1"/>
        </xdr:cNvSpPr>
      </xdr:nvSpPr>
      <xdr:spPr bwMode="auto">
        <a:xfrm>
          <a:off x="8715375" y="97155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04800"/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ECD8A517-804A-497F-90E7-1A4754109A3B}"/>
            </a:ext>
          </a:extLst>
        </xdr:cNvPr>
        <xdr:cNvSpPr>
          <a:spLocks noChangeAspect="1" noChangeArrowheads="1"/>
        </xdr:cNvSpPr>
      </xdr:nvSpPr>
      <xdr:spPr bwMode="auto">
        <a:xfrm>
          <a:off x="5810250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322718D5-30D7-4ED3-9896-BF37F0C390BA}"/>
            </a:ext>
          </a:extLst>
        </xdr:cNvPr>
        <xdr:cNvSpPr>
          <a:spLocks noChangeAspect="1" noChangeArrowheads="1"/>
        </xdr:cNvSpPr>
      </xdr:nvSpPr>
      <xdr:spPr bwMode="auto">
        <a:xfrm>
          <a:off x="4648200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360606</xdr:colOff>
      <xdr:row>4</xdr:row>
      <xdr:rowOff>17784</xdr:rowOff>
    </xdr:from>
    <xdr:ext cx="10262571" cy="796501"/>
    <xdr:pic>
      <xdr:nvPicPr>
        <xdr:cNvPr id="8" name="Imagem 7">
          <a:extLst>
            <a:ext uri="{FF2B5EF4-FFF2-40B4-BE49-F238E27FC236}">
              <a16:creationId xmlns:a16="http://schemas.microsoft.com/office/drawing/2014/main" id="{1A682776-9897-4B52-B420-F736208B3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7782" y="660255"/>
          <a:ext cx="10262571" cy="796501"/>
        </a:xfrm>
        <a:prstGeom prst="rect">
          <a:avLst/>
        </a:prstGeom>
      </xdr:spPr>
    </xdr:pic>
    <xdr:clientData/>
  </xdr:oneCellAnchor>
  <xdr:twoCellAnchor editAs="oneCell">
    <xdr:from>
      <xdr:col>20</xdr:col>
      <xdr:colOff>254000</xdr:colOff>
      <xdr:row>1</xdr:row>
      <xdr:rowOff>111342</xdr:rowOff>
    </xdr:from>
    <xdr:to>
      <xdr:col>23</xdr:col>
      <xdr:colOff>1045883</xdr:colOff>
      <xdr:row>8</xdr:row>
      <xdr:rowOff>34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59B14218-B3B0-8797-0644-9FC47F256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45647" y="320518"/>
          <a:ext cx="3018118" cy="1562104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A73BE2F-AC51-4C7B-A54E-1929E5011D75}" autoFormatId="16" applyNumberFormats="0" applyBorderFormats="0" applyFontFormats="0" applyPatternFormats="0" applyAlignmentFormats="0" applyWidthHeightFormats="0">
  <queryTableRefresh nextId="39">
    <queryTableFields count="38">
      <queryTableField id="1" name="anexos_unid" tableColumnId="1"/>
      <queryTableField id="2" name="Prod_unid" tableColumnId="2"/>
      <queryTableField id="3" name="Empresa_unid" tableColumnId="3"/>
      <queryTableField id="4" name="NumPer_unid" tableColumnId="4"/>
      <queryTableField id="5" name="Obra_unid" tableColumnId="5"/>
      <queryTableField id="6" name="NumObe_unid" tableColumnId="6"/>
      <queryTableField id="7" name="Cod_obe" tableColumnId="7"/>
      <queryTableField id="8" name="FracaoIdeal_unid" tableColumnId="8"/>
      <queryTableField id="9" name="FracaoIdealDecimal_unid" tableColumnId="9"/>
      <queryTableField id="10" name="Identificador_unid" tableColumnId="10"/>
      <queryTableField id="11" name="Qtde_unid" tableColumnId="11"/>
      <queryTableField id="12" name="Codigo_Unid" tableColumnId="12"/>
      <queryTableField id="13" name="PorcentPr_Unid" tableColumnId="13"/>
      <queryTableField id="14" name="Vendido_unid" tableColumnId="14"/>
      <queryTableField id="15" name="TipoContrato_udt" tableColumnId="15"/>
      <queryTableField id="16" name="NumCategStatus_unid" tableColumnId="16"/>
      <queryTableField id="17" name="Desc_csup" tableColumnId="17"/>
      <queryTableField id="18" name="CodTipProd_unid" tableColumnId="18"/>
      <queryTableField id="19" name="Descricao_tipprod" tableColumnId="19"/>
      <queryTableField id="20" name="ReterPrimAluguel_udt" tableColumnId="20"/>
      <queryTableField id="21" name="PorcentComissao_unid" tableColumnId="21"/>
      <queryTableField id="22" name="DataReconhecimentoReceitaMapa_unid" tableColumnId="22"/>
      <queryTableField id="23" name="DataEntregaChaves_unid" tableColumnId="23"/>
      <queryTableField id="24" name="DataCad_unid" tableColumnId="24"/>
      <queryTableField id="25" name="UsrCad_unid" tableColumnId="25"/>
      <queryTableField id="26" name="C1_unid" tableColumnId="26"/>
      <queryTableField id="27" name="C2_unid" tableColumnId="27"/>
      <queryTableField id="28" name="C3_unid" tableColumnId="28"/>
      <queryTableField id="29" name="C4_unid" tableColumnId="29"/>
      <queryTableField id="30" name="C5_unid" tableColumnId="30"/>
      <queryTableField id="31" name="C6_unid" tableColumnId="31"/>
      <queryTableField id="32" name="C7_unid" tableColumnId="32"/>
      <queryTableField id="33" name="C8_unid" tableColumnId="33"/>
      <queryTableField id="34" name="C9_unid" tableColumnId="34"/>
      <queryTableField id="35" name="PrecoMin" tableColumnId="35"/>
      <queryTableField id="36" name="Descr_status" tableColumnId="36"/>
      <queryTableField id="37" name="ObjEspelhoTop_unid" tableColumnId="37"/>
      <queryTableField id="38" name="ObjEspelhoLeft_unid" tableColumnId="3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40EE1A-8977-473C-B895-98B18F6A22BE}" name="Tabela2" displayName="Tabela2" ref="B79:H407" totalsRowShown="0" headerRowDxfId="112" headerRowBorderDxfId="110" tableBorderDxfId="111">
  <autoFilter ref="B79:H407" xr:uid="{B740EE1A-8977-473C-B895-98B18F6A22BE}">
    <filterColumn colId="3">
      <filters>
        <filter val="Disponível"/>
      </filters>
    </filterColumn>
  </autoFilter>
  <tableColumns count="7">
    <tableColumn id="1" xr3:uid="{2314890E-EE35-443F-935D-AF828E2EC3B1}" name="UNIDADE" dataDxfId="109"/>
    <tableColumn id="2" xr3:uid="{AF9DFF53-7410-4C52-8A25-BEB47CA7B775}" name="Peso %" dataDxfId="108">
      <calculatedColumnFormula>L80</calculatedColumnFormula>
    </tableColumn>
    <tableColumn id="3" xr3:uid="{9DDEB9C2-4B47-4583-AED4-8558DEAFCC5A}" name="Preço base (Não alterar)" dataDxfId="107"/>
    <tableColumn id="4" xr3:uid="{7C824EA2-821E-41AD-9588-B0A8FCDA6206}" name="Status" dataDxfId="106"/>
    <tableColumn id="5" xr3:uid="{E24ADB0D-B5F1-4B56-B7B9-AC67780C7438}" name="VGV Tabela" dataDxfId="105">
      <calculatedColumnFormula>G80*D80*C80</calculatedColumnFormula>
    </tableColumn>
    <tableColumn id="6" xr3:uid="{28822E5B-4D1E-4134-BB8D-892C5A215283}" name="Area Privativa" dataDxfId="104">
      <calculatedColumnFormula>VLOOKUP($B80,Tabelas!$B$21:$C$350,2,0)</calculatedColumnFormula>
    </tableColumn>
    <tableColumn id="7" xr3:uid="{3152F94C-2104-4D1B-A8FC-53658A83964B}" name="Preço/m2 Tabela" dataDxfId="103" dataCellStyle="Moeda">
      <calculatedColumnFormula>F80/G80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A67D01-9414-4EE6-9962-60D692F2C3C4}" name="Consulta1" displayName="Consulta1" ref="A1:AL328" tableType="queryTable" totalsRowShown="0">
  <autoFilter ref="A1:AL328" xr:uid="{A9A67D01-9414-4EE6-9962-60D692F2C3C4}"/>
  <tableColumns count="38">
    <tableColumn id="1" xr3:uid="{D1F9B4A4-3C0E-48D2-96CC-FE0DA6E04D78}" uniqueName="1" name="anexos_unid" queryTableFieldId="1"/>
    <tableColumn id="2" xr3:uid="{D24C2D66-120E-4DE0-8B10-980EBA34CB28}" uniqueName="2" name="Prod_unid" queryTableFieldId="2"/>
    <tableColumn id="3" xr3:uid="{1BE2ABB4-60CD-456A-AB62-AE8BA4120EF4}" uniqueName="3" name="Empresa_unid" queryTableFieldId="3"/>
    <tableColumn id="4" xr3:uid="{6E74E7D4-C54F-4F69-879E-22FEE52D02E9}" uniqueName="4" name="NumPer_unid" queryTableFieldId="4"/>
    <tableColumn id="5" xr3:uid="{6D44C5DF-E10F-497E-8564-65335BBCDEBB}" uniqueName="5" name="Obra_unid" queryTableFieldId="5" dataDxfId="102"/>
    <tableColumn id="6" xr3:uid="{080EB34F-26A1-4CF5-BA97-C823D4AA648B}" uniqueName="6" name="NumObe_unid" queryTableFieldId="6"/>
    <tableColumn id="7" xr3:uid="{5D0EB524-AEB8-4AF0-838B-B1CC3E57EBE5}" uniqueName="7" name="Cod_obe" queryTableFieldId="7" dataDxfId="101"/>
    <tableColumn id="8" xr3:uid="{480928BB-543D-44C9-91FB-1D76A605DA5E}" uniqueName="8" name="FracaoIdeal_unid" queryTableFieldId="8"/>
    <tableColumn id="9" xr3:uid="{3474DB76-03D5-4A64-B0B4-4EA7597EBA66}" uniqueName="9" name="FracaoIdealDecimal_unid" queryTableFieldId="9"/>
    <tableColumn id="10" xr3:uid="{645E6B09-73E4-402C-9694-957ECAFF8FED}" uniqueName="10" name="Identificador_unid" queryTableFieldId="10"/>
    <tableColumn id="11" xr3:uid="{78B7D052-5FCA-41BB-B90C-123C4C39D269}" uniqueName="11" name="Qtde_unid" queryTableFieldId="11"/>
    <tableColumn id="12" xr3:uid="{72EA3CCD-C7DA-492F-B8FF-91A9E3D13583}" uniqueName="12" name="Codigo_Unid" queryTableFieldId="12" dataDxfId="100"/>
    <tableColumn id="13" xr3:uid="{DEBE0821-74E0-4664-A731-48078873DE16}" uniqueName="13" name="PorcentPr_Unid" queryTableFieldId="13"/>
    <tableColumn id="14" xr3:uid="{79E4103A-32D2-444E-A026-7926BF92C50D}" uniqueName="14" name="Vendido_unid" queryTableFieldId="14"/>
    <tableColumn id="15" xr3:uid="{B336A114-6D04-44A1-B5A1-CB288970DDA3}" uniqueName="15" name="TipoContrato_udt" queryTableFieldId="15"/>
    <tableColumn id="16" xr3:uid="{1673C413-72DD-4397-89D5-88C6BF205CF9}" uniqueName="16" name="NumCategStatus_unid" queryTableFieldId="16"/>
    <tableColumn id="17" xr3:uid="{0F62414B-6C35-4EDB-A6F9-164731A943BB}" uniqueName="17" name="Desc_csup" queryTableFieldId="17" dataDxfId="99"/>
    <tableColumn id="18" xr3:uid="{C8452BD4-C3AB-4568-8801-147F787CED4E}" uniqueName="18" name="CodTipProd_unid" queryTableFieldId="18" dataDxfId="98"/>
    <tableColumn id="19" xr3:uid="{AB73E473-D16E-4F0B-95E5-278B37ACFC3D}" uniqueName="19" name="Descricao_tipprod" queryTableFieldId="19" dataDxfId="97"/>
    <tableColumn id="20" xr3:uid="{4B894EC5-98D4-4562-A7E3-87ED143C817C}" uniqueName="20" name="ReterPrimAluguel_udt" queryTableFieldId="20"/>
    <tableColumn id="21" xr3:uid="{DC44FDA8-8357-4D94-A225-FA9469E8DABB}" uniqueName="21" name="PorcentComissao_unid" queryTableFieldId="21"/>
    <tableColumn id="22" xr3:uid="{5387BEB5-8D66-49DF-9DF8-4CC831CD469A}" uniqueName="22" name="DataReconhecimentoReceitaMapa_unid" queryTableFieldId="22" dataDxfId="96"/>
    <tableColumn id="23" xr3:uid="{B0028D85-0304-4501-AE4A-EB72FF983017}" uniqueName="23" name="DataEntregaChaves_unid" queryTableFieldId="23" dataDxfId="95"/>
    <tableColumn id="24" xr3:uid="{9F20CF6F-CFAF-436F-99C0-1E6E45778EC1}" uniqueName="24" name="DataCad_unid" queryTableFieldId="24" dataDxfId="94"/>
    <tableColumn id="25" xr3:uid="{D6418BBB-5FDE-407E-9DC6-B94611579B81}" uniqueName="25" name="UsrCad_unid" queryTableFieldId="25" dataDxfId="93"/>
    <tableColumn id="26" xr3:uid="{FA98AE05-D6F4-4962-9E7A-50CA05956CAA}" uniqueName="26" name="C1_unid" queryTableFieldId="26" dataDxfId="92"/>
    <tableColumn id="27" xr3:uid="{ED88FB61-FCE4-4797-A70D-7178D2E2C050}" uniqueName="27" name="C2_unid" queryTableFieldId="27" dataDxfId="91"/>
    <tableColumn id="28" xr3:uid="{610964BB-C338-40A2-A024-404D57FADF1D}" uniqueName="28" name="C3_unid" queryTableFieldId="28" dataDxfId="90"/>
    <tableColumn id="29" xr3:uid="{1586EE1D-98AF-43DE-93A4-3F03DAEB2D79}" uniqueName="29" name="C4_unid" queryTableFieldId="29" dataDxfId="89"/>
    <tableColumn id="30" xr3:uid="{B5F8624B-0F3D-4845-9993-6B3F357C2536}" uniqueName="30" name="C5_unid" queryTableFieldId="30" dataDxfId="88"/>
    <tableColumn id="31" xr3:uid="{5D496CE4-2347-4C80-AC9C-FACEAB69BC1F}" uniqueName="31" name="C6_unid" queryTableFieldId="31" dataDxfId="87"/>
    <tableColumn id="32" xr3:uid="{0A1CEC02-EEC6-4B09-B0B5-541C58DA0383}" uniqueName="32" name="C7_unid" queryTableFieldId="32" dataDxfId="86"/>
    <tableColumn id="33" xr3:uid="{E37EA7B1-0F2C-412E-981D-00DFF61BA4CC}" uniqueName="33" name="C8_unid" queryTableFieldId="33" dataDxfId="85"/>
    <tableColumn id="34" xr3:uid="{C04AE663-E9B9-4341-B898-5AC7ACA364A5}" uniqueName="34" name="C9_unid" queryTableFieldId="34" dataDxfId="84"/>
    <tableColumn id="35" xr3:uid="{13E2C78F-69B5-457D-B7C0-BC8DC12124A1}" uniqueName="35" name="PrecoMin" queryTableFieldId="35"/>
    <tableColumn id="36" xr3:uid="{BEE026CE-D842-4CBF-B961-F93A79F47961}" uniqueName="36" name="Descr_status" queryTableFieldId="36" dataDxfId="83"/>
    <tableColumn id="37" xr3:uid="{B25EFA01-8664-41D3-9FC8-9870ECD77E32}" uniqueName="37" name="ObjEspelhoTop_unid" queryTableFieldId="37"/>
    <tableColumn id="38" xr3:uid="{423334AA-671B-419E-B7BA-53D482DDAC17}" uniqueName="38" name="ObjEspelhoLeft_unid" queryTableFieldId="3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C2897-6B59-4DE2-9591-36B6714E5147}">
  <dimension ref="A1:AQ911"/>
  <sheetViews>
    <sheetView tabSelected="1" topLeftCell="A69" zoomScale="150" zoomScaleNormal="120" workbookViewId="0">
      <selection activeCell="F86" sqref="F86"/>
    </sheetView>
  </sheetViews>
  <sheetFormatPr defaultColWidth="9.140625" defaultRowHeight="12.95"/>
  <cols>
    <col min="1" max="1" width="14.140625" customWidth="1"/>
    <col min="2" max="2" width="16" customWidth="1"/>
    <col min="3" max="3" width="18.7109375" customWidth="1"/>
    <col min="4" max="4" width="21.7109375" customWidth="1"/>
    <col min="5" max="5" width="15.7109375" customWidth="1"/>
    <col min="6" max="6" width="14.42578125" customWidth="1"/>
    <col min="7" max="7" width="22.28515625" customWidth="1"/>
    <col min="8" max="8" width="16.5703125" customWidth="1"/>
    <col min="9" max="9" width="14.85546875" customWidth="1"/>
    <col min="10" max="10" width="12.7109375" customWidth="1"/>
    <col min="11" max="11" width="14.7109375" customWidth="1"/>
    <col min="12" max="12" width="12.85546875" customWidth="1"/>
    <col min="13" max="13" width="13.85546875" customWidth="1"/>
    <col min="14" max="14" width="13.42578125" customWidth="1"/>
    <col min="15" max="15" width="14.28515625" bestFit="1" customWidth="1"/>
    <col min="16" max="16" width="14.42578125" bestFit="1" customWidth="1"/>
    <col min="17" max="17" width="15.28515625" customWidth="1"/>
    <col min="18" max="21" width="15.7109375" customWidth="1"/>
    <col min="23" max="23" width="10.42578125" customWidth="1"/>
    <col min="25" max="25" width="11" customWidth="1"/>
    <col min="27" max="27" width="11.140625" customWidth="1"/>
    <col min="29" max="29" width="11.7109375" customWidth="1"/>
    <col min="31" max="31" width="11.7109375" customWidth="1"/>
    <col min="33" max="33" width="11.7109375" customWidth="1"/>
    <col min="35" max="35" width="11.7109375" customWidth="1"/>
    <col min="37" max="37" width="11.7109375" customWidth="1"/>
    <col min="39" max="39" width="11.7109375" customWidth="1"/>
    <col min="41" max="41" width="11.7109375" customWidth="1"/>
    <col min="43" max="43" width="11.7109375" customWidth="1"/>
    <col min="45" max="45" width="11.42578125" bestFit="1" customWidth="1"/>
    <col min="47" max="47" width="11.42578125" bestFit="1" customWidth="1"/>
    <col min="49" max="49" width="11.42578125" bestFit="1" customWidth="1"/>
    <col min="51" max="51" width="11.42578125" bestFit="1" customWidth="1"/>
    <col min="53" max="53" width="11.42578125" bestFit="1" customWidth="1"/>
    <col min="55" max="55" width="11.42578125" bestFit="1" customWidth="1"/>
    <col min="57" max="57" width="11.42578125" bestFit="1" customWidth="1"/>
    <col min="59" max="59" width="11.42578125" bestFit="1" customWidth="1"/>
  </cols>
  <sheetData>
    <row r="1" spans="1:18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2"/>
      <c r="M1" s="23"/>
      <c r="N1" s="23"/>
      <c r="O1" s="23"/>
      <c r="P1" s="23"/>
      <c r="Q1" s="23"/>
    </row>
    <row r="2" spans="1:18" s="28" customFormat="1">
      <c r="A2" s="24"/>
      <c r="B2" s="25"/>
      <c r="C2" s="25"/>
      <c r="D2" s="26"/>
      <c r="E2" s="26"/>
      <c r="F2" s="25"/>
      <c r="G2" s="25"/>
      <c r="H2" s="25"/>
      <c r="I2" s="25"/>
      <c r="J2" s="25"/>
      <c r="K2" s="25"/>
      <c r="L2" s="27"/>
    </row>
    <row r="3" spans="1:18" ht="12.75" customHeight="1">
      <c r="A3" s="25"/>
      <c r="B3" s="263" t="s">
        <v>1</v>
      </c>
      <c r="C3" s="263"/>
      <c r="D3" s="29" t="s">
        <v>2</v>
      </c>
      <c r="E3" s="29" t="s">
        <v>3</v>
      </c>
      <c r="F3" s="264" t="s">
        <v>4</v>
      </c>
      <c r="G3" s="264" t="s">
        <v>5</v>
      </c>
      <c r="H3" s="25"/>
      <c r="I3" s="25"/>
      <c r="J3" s="25"/>
      <c r="K3" s="25"/>
      <c r="L3" s="27"/>
      <c r="M3" s="28"/>
      <c r="N3" s="28"/>
      <c r="O3" s="28"/>
      <c r="P3" s="28"/>
      <c r="Q3" s="28"/>
    </row>
    <row r="4" spans="1:18" ht="12.75" customHeight="1">
      <c r="A4" s="25"/>
      <c r="B4" s="30" t="s">
        <v>6</v>
      </c>
      <c r="C4" s="31"/>
      <c r="D4" s="32">
        <v>2022</v>
      </c>
      <c r="E4" s="32">
        <v>6</v>
      </c>
      <c r="F4" s="265"/>
      <c r="G4" s="265"/>
      <c r="H4" s="33"/>
      <c r="I4" s="33"/>
      <c r="J4" s="33"/>
      <c r="K4" s="33"/>
      <c r="L4" s="27"/>
      <c r="M4" s="28"/>
      <c r="N4" s="28"/>
      <c r="O4" s="28"/>
      <c r="P4" s="28"/>
      <c r="Q4" s="28"/>
    </row>
    <row r="5" spans="1:18" ht="12.75" customHeight="1">
      <c r="A5" s="25"/>
      <c r="B5" s="30" t="s">
        <v>7</v>
      </c>
      <c r="C5" s="34">
        <v>45108</v>
      </c>
      <c r="D5" s="32">
        <f>YEAR(C5)</f>
        <v>2023</v>
      </c>
      <c r="E5" s="32">
        <v>7</v>
      </c>
      <c r="F5" s="266"/>
      <c r="G5" s="266"/>
      <c r="H5" s="25"/>
      <c r="I5" s="25"/>
      <c r="J5" s="25"/>
      <c r="K5" s="25"/>
      <c r="L5" s="27"/>
      <c r="M5" s="28"/>
      <c r="N5" s="28"/>
      <c r="O5" s="28"/>
      <c r="P5" s="28"/>
      <c r="Q5" s="28"/>
    </row>
    <row r="6" spans="1:18" ht="12.75" customHeight="1">
      <c r="A6" s="25"/>
      <c r="B6" s="30" t="s">
        <v>8</v>
      </c>
      <c r="C6" s="35">
        <v>46054</v>
      </c>
      <c r="D6" s="32">
        <f>YEAR(C6)</f>
        <v>2026</v>
      </c>
      <c r="E6" s="32">
        <f>MONTH(C6)</f>
        <v>2</v>
      </c>
      <c r="F6" s="36">
        <f>IF(DAYS360(DATE(D5,E5,1),C6)/30&lt;0,0,DAYS360(DATE(D5,E5,1),C6)/30)</f>
        <v>31</v>
      </c>
      <c r="G6" s="241">
        <f>F6-1</f>
        <v>30</v>
      </c>
      <c r="H6" s="37"/>
      <c r="I6" s="38"/>
      <c r="J6" s="33"/>
      <c r="K6" s="33"/>
      <c r="L6" s="27"/>
      <c r="M6" s="28"/>
      <c r="N6" s="28"/>
      <c r="O6" s="28"/>
      <c r="P6" s="28"/>
      <c r="Q6" s="28"/>
    </row>
    <row r="7" spans="1:18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7"/>
      <c r="M7" s="28"/>
      <c r="N7" s="28"/>
      <c r="O7" s="28"/>
      <c r="P7" s="28"/>
      <c r="Q7" s="28"/>
    </row>
    <row r="8" spans="1:18" ht="14.1">
      <c r="A8" s="25"/>
      <c r="B8" s="39" t="s">
        <v>9</v>
      </c>
      <c r="C8" s="39" t="s">
        <v>10</v>
      </c>
      <c r="D8" s="39" t="s">
        <v>11</v>
      </c>
      <c r="E8" s="40" t="s">
        <v>12</v>
      </c>
      <c r="F8" s="25"/>
      <c r="G8" s="28"/>
      <c r="H8" s="41" t="s">
        <v>13</v>
      </c>
      <c r="I8" s="41" t="s">
        <v>14</v>
      </c>
      <c r="J8" s="41" t="s">
        <v>15</v>
      </c>
      <c r="K8" s="41" t="s">
        <v>16</v>
      </c>
      <c r="L8" s="25"/>
      <c r="M8" s="27"/>
      <c r="N8" s="28"/>
      <c r="O8" s="42"/>
      <c r="P8" s="42"/>
      <c r="Q8" s="28"/>
      <c r="R8" s="28"/>
    </row>
    <row r="9" spans="1:18">
      <c r="A9" s="25"/>
      <c r="B9" s="43" t="s">
        <v>17</v>
      </c>
      <c r="C9" s="44"/>
      <c r="D9" s="45">
        <f>C9*$C$453</f>
        <v>0</v>
      </c>
      <c r="E9" s="46" t="s">
        <v>18</v>
      </c>
      <c r="F9" s="47"/>
      <c r="G9" s="48" t="s">
        <v>19</v>
      </c>
      <c r="H9" s="7">
        <f>COUNTA(B81:B407)</f>
        <v>327</v>
      </c>
      <c r="I9" s="49"/>
      <c r="J9" s="49">
        <f>COUNTIF(E81:E407,"&lt;&gt;Disponível")</f>
        <v>236</v>
      </c>
      <c r="K9" s="46">
        <f>H9-I9-J9</f>
        <v>91</v>
      </c>
      <c r="L9" s="33"/>
      <c r="M9" s="27"/>
      <c r="N9" s="50"/>
      <c r="O9" s="42"/>
      <c r="P9" s="42"/>
      <c r="Q9" s="28"/>
      <c r="R9" s="28"/>
    </row>
    <row r="10" spans="1:18">
      <c r="A10" s="25"/>
      <c r="B10" s="30" t="s">
        <v>20</v>
      </c>
      <c r="C10" s="45"/>
      <c r="D10" s="45">
        <f>C10*(1+0.9489%)^(ROUND((DATE(D5,E5,1)-DATE(D4,E4,1))/30,0))</f>
        <v>0</v>
      </c>
      <c r="E10" s="47"/>
      <c r="F10" s="47"/>
      <c r="G10" s="47"/>
      <c r="H10" s="25"/>
      <c r="I10" s="51"/>
      <c r="J10" s="51"/>
      <c r="K10" s="51"/>
      <c r="L10" s="51"/>
      <c r="M10" s="51"/>
      <c r="N10" s="52"/>
      <c r="O10" s="42"/>
      <c r="P10" s="28"/>
      <c r="Q10" s="28"/>
    </row>
    <row r="11" spans="1:18">
      <c r="A11" s="25"/>
      <c r="B11" s="25"/>
      <c r="D11" s="25"/>
      <c r="E11" s="25"/>
      <c r="F11" s="25"/>
      <c r="G11" s="25"/>
      <c r="H11" s="25"/>
      <c r="I11" s="33"/>
      <c r="J11" s="33"/>
      <c r="K11" s="33"/>
      <c r="L11" s="27"/>
      <c r="M11" s="28"/>
      <c r="N11" s="42"/>
      <c r="O11" s="42"/>
      <c r="P11" s="28"/>
      <c r="Q11" s="28"/>
    </row>
    <row r="12" spans="1:18" ht="6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</row>
    <row r="13" spans="1:18" ht="27" customHeight="1">
      <c r="A13" s="28"/>
      <c r="B13" s="28"/>
      <c r="C13" s="41" t="s">
        <v>21</v>
      </c>
      <c r="D13" s="41" t="s">
        <v>22</v>
      </c>
      <c r="E13" s="41" t="s">
        <v>23</v>
      </c>
      <c r="F13" s="53" t="s">
        <v>13</v>
      </c>
      <c r="G13" s="54" t="s">
        <v>24</v>
      </c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8">
      <c r="A14" s="28"/>
      <c r="B14" s="48" t="s">
        <v>25</v>
      </c>
      <c r="C14" s="55">
        <v>0.04</v>
      </c>
      <c r="D14" s="55">
        <v>0</v>
      </c>
      <c r="E14" s="56">
        <v>0.01</v>
      </c>
      <c r="F14" s="57">
        <f>SUM(C14:D14)+(E14)</f>
        <v>0.05</v>
      </c>
      <c r="G14" s="58">
        <v>0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</row>
    <row r="15" spans="1:18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</row>
    <row r="16" spans="1:18" ht="14.1">
      <c r="A16" s="28"/>
      <c r="B16" s="267" t="s">
        <v>26</v>
      </c>
      <c r="C16" s="267"/>
      <c r="D16" s="267"/>
      <c r="E16" s="267"/>
      <c r="F16" s="267"/>
      <c r="G16" s="42"/>
      <c r="H16" s="59" t="s">
        <v>27</v>
      </c>
      <c r="I16" s="60"/>
      <c r="J16" s="33"/>
      <c r="K16" s="27"/>
      <c r="L16" s="33"/>
      <c r="M16" s="28"/>
      <c r="N16" s="28"/>
      <c r="O16" s="28"/>
      <c r="P16" s="28"/>
      <c r="Q16" s="28"/>
    </row>
    <row r="17" spans="1:21" ht="14.1">
      <c r="A17" s="28"/>
      <c r="B17" s="9" t="s">
        <v>28</v>
      </c>
      <c r="C17" s="9" t="s">
        <v>29</v>
      </c>
      <c r="D17" s="10" t="s">
        <v>30</v>
      </c>
      <c r="E17" s="9" t="s">
        <v>31</v>
      </c>
      <c r="F17" s="9" t="s">
        <v>32</v>
      </c>
      <c r="G17" s="42"/>
      <c r="H17" s="59" t="s">
        <v>33</v>
      </c>
      <c r="I17" s="61"/>
      <c r="J17" s="62"/>
      <c r="K17" s="51"/>
      <c r="L17" s="51"/>
      <c r="M17" s="28"/>
      <c r="N17" s="28"/>
      <c r="O17" s="28"/>
      <c r="P17" s="28"/>
      <c r="Q17" s="28"/>
    </row>
    <row r="18" spans="1:21" ht="50.25" customHeight="1">
      <c r="A18" s="28"/>
      <c r="B18" s="63"/>
      <c r="C18" s="63"/>
      <c r="D18" s="64"/>
      <c r="E18" s="64"/>
      <c r="F18" s="64"/>
      <c r="G18" s="42"/>
      <c r="H18" s="65" t="s">
        <v>34</v>
      </c>
      <c r="I18" s="66" t="s">
        <v>35</v>
      </c>
      <c r="J18" s="33"/>
      <c r="K18" s="27"/>
      <c r="L18" s="33"/>
      <c r="M18" s="28"/>
      <c r="N18" s="28"/>
      <c r="O18" s="28"/>
      <c r="P18" s="28"/>
      <c r="Q18" s="28"/>
    </row>
    <row r="19" spans="1:21" ht="25.5" customHeight="1">
      <c r="A19" s="28"/>
      <c r="B19" s="67"/>
      <c r="C19" s="67"/>
      <c r="D19" s="67"/>
      <c r="E19" s="67"/>
      <c r="F19" s="67"/>
      <c r="H19" s="68"/>
      <c r="I19" s="33"/>
      <c r="J19" s="33"/>
      <c r="K19" s="27"/>
      <c r="L19" s="33"/>
      <c r="M19" s="28"/>
      <c r="N19" s="28"/>
      <c r="O19" s="28"/>
      <c r="P19" s="28"/>
      <c r="Q19" s="28"/>
    </row>
    <row r="20" spans="1:21" ht="25.5" customHeight="1">
      <c r="A20" s="28"/>
      <c r="B20" s="69" t="s">
        <v>36</v>
      </c>
      <c r="C20" s="58" t="s">
        <v>37</v>
      </c>
      <c r="D20" s="28"/>
      <c r="E20" s="28"/>
      <c r="F20" s="42"/>
      <c r="G20" s="70"/>
      <c r="H20" s="42"/>
      <c r="I20" s="71"/>
      <c r="J20" s="71"/>
      <c r="K20" s="71"/>
      <c r="L20" s="72"/>
      <c r="M20" s="42"/>
      <c r="N20" s="42"/>
      <c r="O20" s="28"/>
      <c r="P20" s="28"/>
      <c r="Q20" s="28"/>
    </row>
    <row r="21" spans="1:21" ht="25.5" customHeight="1">
      <c r="A21" s="28"/>
      <c r="B21" s="69" t="s">
        <v>38</v>
      </c>
      <c r="C21" s="73">
        <v>0.03</v>
      </c>
      <c r="D21" s="28"/>
      <c r="E21" s="28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28"/>
      <c r="Q21" s="28"/>
    </row>
    <row r="22" spans="1:21" ht="22.5" customHeight="1">
      <c r="A22" s="28"/>
      <c r="B22" s="69" t="s">
        <v>39</v>
      </c>
      <c r="C22" s="73">
        <v>0</v>
      </c>
      <c r="D22" s="28"/>
      <c r="E22" s="28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28"/>
      <c r="Q22" s="28"/>
    </row>
    <row r="23" spans="1:21" ht="12.75" customHeight="1">
      <c r="F23" s="42"/>
      <c r="G23" s="42"/>
      <c r="H23" s="42"/>
      <c r="I23" s="42"/>
      <c r="J23" s="42"/>
      <c r="K23" s="42"/>
      <c r="L23" s="42"/>
      <c r="M23" s="42"/>
      <c r="N23" s="42"/>
      <c r="O23" s="42"/>
    </row>
    <row r="24" spans="1:21" ht="12.75" hidden="1" customHeight="1">
      <c r="F24" s="42"/>
      <c r="G24" s="42"/>
      <c r="H24" s="42"/>
      <c r="I24" s="42"/>
      <c r="J24" s="42"/>
      <c r="K24" s="42"/>
      <c r="L24" s="42"/>
      <c r="M24" s="42"/>
      <c r="N24" s="42"/>
      <c r="O24" s="42"/>
    </row>
    <row r="25" spans="1:21" ht="12.75" hidden="1" customHeight="1">
      <c r="F25" s="42"/>
      <c r="G25" s="42"/>
      <c r="H25" s="42"/>
      <c r="I25" s="42"/>
      <c r="J25" s="42"/>
      <c r="K25" s="42"/>
      <c r="L25" s="42"/>
      <c r="M25" s="42"/>
      <c r="N25" s="42"/>
      <c r="O25" s="42"/>
      <c r="R25" s="269"/>
      <c r="S25" s="269"/>
      <c r="T25" s="269"/>
      <c r="U25" s="269"/>
    </row>
    <row r="26" spans="1:21" ht="25.5" hidden="1" customHeight="1">
      <c r="F26" s="42"/>
      <c r="G26" s="42"/>
      <c r="H26" s="42"/>
      <c r="I26" s="42"/>
      <c r="J26" s="42"/>
      <c r="K26" s="42"/>
      <c r="L26" s="42"/>
      <c r="M26" s="42"/>
      <c r="N26" s="42"/>
      <c r="O26" s="42"/>
      <c r="R26" s="74"/>
      <c r="S26" s="74"/>
      <c r="T26" s="74"/>
      <c r="U26" s="74"/>
    </row>
    <row r="27" spans="1:21" ht="12.75" hidden="1" customHeight="1"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75"/>
      <c r="S27" s="76"/>
      <c r="T27" s="75"/>
      <c r="U27" s="76"/>
    </row>
    <row r="28" spans="1:21" ht="12.75" hidden="1" customHeight="1">
      <c r="F28" s="42"/>
      <c r="G28" s="42"/>
      <c r="H28" s="42"/>
      <c r="I28" s="42"/>
      <c r="J28" s="42"/>
      <c r="K28" s="42"/>
      <c r="L28" s="42"/>
      <c r="M28" s="42"/>
      <c r="N28" s="42"/>
      <c r="O28" s="42"/>
      <c r="R28" s="75"/>
      <c r="S28" s="76"/>
      <c r="T28" s="75"/>
      <c r="U28" s="76"/>
    </row>
    <row r="29" spans="1:21" ht="12.75" hidden="1" customHeight="1"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75"/>
      <c r="S29" s="76"/>
      <c r="T29" s="75"/>
      <c r="U29" s="76"/>
    </row>
    <row r="30" spans="1:21" ht="12.75" hidden="1" customHeight="1">
      <c r="F30" s="42"/>
      <c r="G30" s="42"/>
      <c r="H30" s="42"/>
      <c r="I30" s="42"/>
      <c r="J30" s="42"/>
      <c r="K30" s="42"/>
      <c r="L30" s="42"/>
      <c r="M30" s="42"/>
      <c r="N30" s="42"/>
      <c r="O30" s="42"/>
      <c r="R30" s="75"/>
      <c r="S30" s="76"/>
      <c r="T30" s="75"/>
      <c r="U30" s="76"/>
    </row>
    <row r="31" spans="1:21" ht="12.75" hidden="1" customHeight="1">
      <c r="F31" s="42"/>
      <c r="G31" s="42"/>
      <c r="H31" s="42"/>
      <c r="I31" s="42"/>
      <c r="J31" s="42"/>
      <c r="K31" s="42"/>
      <c r="L31" s="42"/>
      <c r="M31" s="42"/>
      <c r="N31" s="42"/>
      <c r="O31" s="42"/>
      <c r="R31" s="75"/>
      <c r="S31" s="76"/>
      <c r="T31" s="75"/>
      <c r="U31" s="76"/>
    </row>
    <row r="32" spans="1:21" ht="12.75" hidden="1" customHeight="1">
      <c r="F32" s="42"/>
      <c r="G32" s="42"/>
      <c r="H32" s="42"/>
      <c r="I32" s="42"/>
      <c r="J32" s="42"/>
      <c r="K32" s="42"/>
      <c r="L32" s="42"/>
      <c r="M32" s="42"/>
      <c r="N32" s="42"/>
      <c r="O32" s="42"/>
      <c r="R32" s="75"/>
      <c r="S32" s="76"/>
      <c r="T32" s="75"/>
      <c r="U32" s="76"/>
    </row>
    <row r="33" spans="1:21" ht="12.75" hidden="1" customHeight="1">
      <c r="F33" s="42"/>
      <c r="G33" s="42"/>
      <c r="H33" s="42"/>
      <c r="I33" s="42"/>
      <c r="J33" s="42"/>
      <c r="K33" s="42"/>
      <c r="L33" s="42"/>
      <c r="M33" s="42"/>
      <c r="N33" s="42"/>
      <c r="O33" s="42"/>
      <c r="R33" s="75"/>
      <c r="S33" s="76"/>
      <c r="T33" s="75"/>
      <c r="U33" s="76"/>
    </row>
    <row r="34" spans="1:21" ht="12.75" hidden="1" customHeight="1">
      <c r="F34" s="42"/>
      <c r="G34" s="42"/>
      <c r="H34" s="42"/>
      <c r="I34" s="42"/>
      <c r="J34" s="42"/>
      <c r="K34" s="42"/>
      <c r="L34" s="42"/>
      <c r="M34" s="42"/>
      <c r="N34" s="42"/>
      <c r="O34" s="42"/>
      <c r="R34" s="75"/>
      <c r="S34" s="76"/>
      <c r="T34" s="75"/>
      <c r="U34" s="76"/>
    </row>
    <row r="35" spans="1:21" ht="12.75" hidden="1" customHeight="1">
      <c r="F35" s="42"/>
      <c r="G35" s="42"/>
      <c r="H35" s="42"/>
      <c r="I35" s="42"/>
      <c r="J35" s="42"/>
      <c r="K35" s="42"/>
      <c r="L35" s="42"/>
      <c r="M35" s="42"/>
      <c r="N35" s="42"/>
      <c r="O35" s="42"/>
      <c r="R35" s="75"/>
      <c r="S35" s="76"/>
      <c r="T35" s="75"/>
      <c r="U35" s="76"/>
    </row>
    <row r="36" spans="1:21" ht="12.75" hidden="1" customHeight="1">
      <c r="F36" s="42"/>
      <c r="G36" s="42"/>
      <c r="H36" s="42"/>
      <c r="I36" s="42"/>
      <c r="J36" s="42"/>
      <c r="K36" s="42"/>
      <c r="L36" s="42"/>
      <c r="M36" s="42"/>
      <c r="N36" s="42"/>
      <c r="O36" s="42"/>
      <c r="R36" s="75"/>
      <c r="S36" s="76"/>
      <c r="T36" s="75"/>
      <c r="U36" s="76"/>
    </row>
    <row r="37" spans="1:21" ht="12.75" hidden="1" customHeight="1">
      <c r="F37" s="42"/>
      <c r="G37" s="42"/>
      <c r="H37" s="42"/>
      <c r="I37" s="42"/>
      <c r="J37" s="42"/>
      <c r="K37" s="42"/>
      <c r="L37" s="42"/>
      <c r="M37" s="42"/>
      <c r="N37" s="42"/>
      <c r="O37" s="42"/>
      <c r="R37" s="77"/>
      <c r="S37" s="77"/>
      <c r="T37" s="77"/>
      <c r="U37" s="77"/>
    </row>
    <row r="38" spans="1:21" ht="12.75" customHeight="1">
      <c r="A38" s="78"/>
      <c r="B38" s="79"/>
      <c r="C38" s="75"/>
      <c r="D38" s="80"/>
      <c r="E38" s="75"/>
      <c r="F38" s="81"/>
      <c r="G38" s="82"/>
      <c r="H38" s="70"/>
      <c r="I38" s="83"/>
      <c r="J38" s="83"/>
      <c r="K38" s="83"/>
      <c r="L38" s="42"/>
      <c r="M38" s="42"/>
      <c r="N38" s="42"/>
      <c r="O38" s="42"/>
      <c r="P38" s="28"/>
      <c r="Q38" s="28"/>
    </row>
    <row r="39" spans="1:21" ht="12.75" hidden="1" customHeight="1">
      <c r="A39" s="78"/>
      <c r="B39" s="268" t="s">
        <v>40</v>
      </c>
      <c r="C39" s="268"/>
      <c r="D39" s="268"/>
      <c r="E39" s="268"/>
      <c r="F39" s="70"/>
      <c r="G39" s="42"/>
      <c r="H39" s="70"/>
      <c r="I39" s="42"/>
      <c r="J39" s="42"/>
      <c r="K39" s="42"/>
      <c r="L39" s="42"/>
      <c r="M39" s="42"/>
      <c r="N39" s="42"/>
      <c r="O39" s="42"/>
      <c r="P39" s="28"/>
      <c r="Q39" s="28"/>
    </row>
    <row r="40" spans="1:21" ht="12.75" hidden="1" customHeight="1">
      <c r="A40" s="78"/>
      <c r="B40" s="84" t="s">
        <v>41</v>
      </c>
      <c r="C40" s="84" t="s">
        <v>42</v>
      </c>
      <c r="D40" s="84" t="s">
        <v>43</v>
      </c>
      <c r="E40" s="85" t="s">
        <v>44</v>
      </c>
      <c r="F40" s="70"/>
      <c r="G40" s="42"/>
      <c r="H40" s="70"/>
      <c r="I40" s="42"/>
      <c r="J40" s="42"/>
      <c r="K40" s="42"/>
      <c r="L40" s="83"/>
      <c r="M40" s="42"/>
      <c r="N40" s="86"/>
      <c r="O40" s="42"/>
      <c r="P40" s="28"/>
      <c r="Q40" s="28"/>
    </row>
    <row r="41" spans="1:21" ht="12.75" hidden="1" customHeight="1">
      <c r="A41" s="87">
        <v>1</v>
      </c>
      <c r="B41" s="6" t="s">
        <v>45</v>
      </c>
      <c r="C41" s="8" t="e">
        <f t="shared" ref="C41:C59" si="0">SUMIF($D$81:$D$407,B41,$G$81:$G$407)/COUNTIF($D$81:$D$407,B41)</f>
        <v>#DIV/0!</v>
      </c>
      <c r="D41" s="88" t="e">
        <f>E452*C41</f>
        <v>#DIV/0!</v>
      </c>
      <c r="E41" s="89" t="e">
        <f>D41/C41</f>
        <v>#DIV/0!</v>
      </c>
      <c r="F41" s="90"/>
      <c r="G41" s="90"/>
      <c r="H41" s="91"/>
      <c r="I41" s="42"/>
      <c r="J41" s="42"/>
      <c r="K41" s="42"/>
      <c r="L41" s="42"/>
      <c r="M41" s="42"/>
      <c r="N41" s="42"/>
      <c r="O41" s="42"/>
      <c r="P41" s="28"/>
      <c r="Q41" s="28"/>
    </row>
    <row r="42" spans="1:21" ht="12.75" hidden="1" customHeight="1">
      <c r="A42" s="87">
        <v>2</v>
      </c>
      <c r="B42" s="6" t="s">
        <v>46</v>
      </c>
      <c r="C42" s="8" t="e">
        <f t="shared" si="0"/>
        <v>#DIV/0!</v>
      </c>
      <c r="D42" s="88" t="e">
        <f>G452*C42</f>
        <v>#DIV/0!</v>
      </c>
      <c r="E42" s="89" t="e">
        <f t="shared" ref="E42:E51" si="1">D42/C42</f>
        <v>#DIV/0!</v>
      </c>
      <c r="F42" s="90"/>
      <c r="G42" s="90"/>
      <c r="H42" s="91"/>
      <c r="I42" s="42"/>
      <c r="J42" s="42"/>
      <c r="K42" s="42"/>
      <c r="L42" s="42"/>
      <c r="M42" s="42"/>
      <c r="N42" s="42"/>
      <c r="O42" s="42"/>
      <c r="P42" s="28"/>
      <c r="Q42" s="28"/>
    </row>
    <row r="43" spans="1:21" ht="12.75" hidden="1" customHeight="1">
      <c r="A43" s="87">
        <v>3</v>
      </c>
      <c r="B43" s="6" t="s">
        <v>47</v>
      </c>
      <c r="C43" s="8" t="e">
        <f t="shared" si="0"/>
        <v>#DIV/0!</v>
      </c>
      <c r="D43" s="88" t="e">
        <f>I452*C43</f>
        <v>#DIV/0!</v>
      </c>
      <c r="E43" s="89" t="e">
        <f t="shared" si="1"/>
        <v>#DIV/0!</v>
      </c>
      <c r="F43" s="90"/>
      <c r="G43" s="90"/>
      <c r="H43" s="91"/>
      <c r="I43" s="42"/>
      <c r="J43" s="42"/>
      <c r="K43" s="42"/>
      <c r="L43" s="42"/>
      <c r="M43" s="42"/>
      <c r="N43" s="42"/>
      <c r="O43" s="42"/>
      <c r="P43" s="28"/>
      <c r="Q43" s="28"/>
    </row>
    <row r="44" spans="1:21" ht="12.75" hidden="1" customHeight="1">
      <c r="A44" s="87">
        <v>4</v>
      </c>
      <c r="B44" s="6" t="s">
        <v>48</v>
      </c>
      <c r="C44" s="8" t="e">
        <f t="shared" si="0"/>
        <v>#DIV/0!</v>
      </c>
      <c r="D44" s="88" t="e">
        <f>K452*C44</f>
        <v>#DIV/0!</v>
      </c>
      <c r="E44" s="89" t="e">
        <f t="shared" si="1"/>
        <v>#DIV/0!</v>
      </c>
      <c r="F44" s="76"/>
      <c r="G44" s="76"/>
      <c r="H44" s="92"/>
      <c r="I44" s="28"/>
      <c r="J44" s="93"/>
      <c r="K44" s="28"/>
      <c r="L44" s="28"/>
      <c r="M44" s="28"/>
      <c r="N44" s="28"/>
      <c r="O44" s="28"/>
      <c r="P44" s="28"/>
      <c r="Q44" s="28"/>
    </row>
    <row r="45" spans="1:21" ht="12.75" hidden="1" customHeight="1">
      <c r="A45" s="87">
        <v>5</v>
      </c>
      <c r="B45" s="6" t="s">
        <v>49</v>
      </c>
      <c r="C45" s="8" t="e">
        <f t="shared" si="0"/>
        <v>#DIV/0!</v>
      </c>
      <c r="D45" s="88" t="e">
        <f>M452*C45</f>
        <v>#DIV/0!</v>
      </c>
      <c r="E45" s="89" t="e">
        <f t="shared" si="1"/>
        <v>#DIV/0!</v>
      </c>
      <c r="F45" s="76"/>
      <c r="G45" s="76"/>
      <c r="H45" s="92"/>
      <c r="I45" s="28"/>
      <c r="J45" s="28"/>
      <c r="K45" s="28"/>
      <c r="L45" s="28"/>
      <c r="M45" s="28"/>
      <c r="N45" s="28"/>
      <c r="O45" s="28"/>
      <c r="P45" s="28"/>
      <c r="Q45" s="28"/>
    </row>
    <row r="46" spans="1:21" ht="12.75" hidden="1" customHeight="1">
      <c r="A46" s="87">
        <v>6</v>
      </c>
      <c r="B46" s="6" t="s">
        <v>50</v>
      </c>
      <c r="C46" s="8" t="e">
        <f t="shared" si="0"/>
        <v>#DIV/0!</v>
      </c>
      <c r="D46" s="88" t="e">
        <f>O452*C46</f>
        <v>#DIV/0!</v>
      </c>
      <c r="E46" s="89" t="e">
        <f t="shared" si="1"/>
        <v>#DIV/0!</v>
      </c>
      <c r="F46" s="76"/>
      <c r="G46" s="76"/>
      <c r="H46" s="92"/>
      <c r="I46" s="28"/>
      <c r="J46" s="28"/>
      <c r="K46" s="28"/>
      <c r="L46" s="28"/>
      <c r="M46" s="28"/>
      <c r="N46" s="28"/>
      <c r="O46" s="28"/>
      <c r="P46" s="28"/>
      <c r="Q46" s="28"/>
    </row>
    <row r="47" spans="1:21" ht="12.75" hidden="1" customHeight="1">
      <c r="A47" s="87">
        <v>7</v>
      </c>
      <c r="B47" s="6" t="s">
        <v>51</v>
      </c>
      <c r="C47" s="8" t="e">
        <f t="shared" si="0"/>
        <v>#DIV/0!</v>
      </c>
      <c r="D47" s="88" t="e">
        <f>Q452*C47</f>
        <v>#DIV/0!</v>
      </c>
      <c r="E47" s="89" t="e">
        <f t="shared" si="1"/>
        <v>#DIV/0!</v>
      </c>
      <c r="F47" s="76"/>
      <c r="G47" s="76"/>
      <c r="H47" s="92"/>
      <c r="I47" s="28"/>
      <c r="J47" s="28"/>
      <c r="K47" s="28"/>
      <c r="L47" s="28"/>
      <c r="M47" s="28"/>
      <c r="N47" s="28"/>
      <c r="O47" s="28"/>
      <c r="P47" s="28"/>
      <c r="Q47" s="28"/>
    </row>
    <row r="48" spans="1:21" ht="12.75" hidden="1" customHeight="1">
      <c r="A48" s="87">
        <v>8</v>
      </c>
      <c r="B48" s="6" t="s">
        <v>52</v>
      </c>
      <c r="C48" s="8" t="e">
        <f t="shared" si="0"/>
        <v>#DIV/0!</v>
      </c>
      <c r="D48" s="88" t="e">
        <f>S452*C48</f>
        <v>#DIV/0!</v>
      </c>
      <c r="E48" s="89" t="e">
        <f t="shared" si="1"/>
        <v>#DIV/0!</v>
      </c>
      <c r="F48" s="76"/>
      <c r="G48" s="76"/>
      <c r="H48" s="92"/>
      <c r="I48" s="28"/>
      <c r="J48" s="28"/>
      <c r="K48" s="28"/>
      <c r="L48" s="28"/>
      <c r="M48" s="28"/>
      <c r="N48" s="28"/>
      <c r="O48" s="28"/>
      <c r="P48" s="28"/>
      <c r="Q48" s="28"/>
    </row>
    <row r="49" spans="1:17" ht="12.75" hidden="1" customHeight="1">
      <c r="A49" s="87">
        <v>9</v>
      </c>
      <c r="B49" s="6" t="s">
        <v>53</v>
      </c>
      <c r="C49" s="8" t="e">
        <f t="shared" si="0"/>
        <v>#DIV/0!</v>
      </c>
      <c r="D49" s="88" t="e">
        <f>U452*C49</f>
        <v>#DIV/0!</v>
      </c>
      <c r="E49" s="89" t="e">
        <f t="shared" si="1"/>
        <v>#DIV/0!</v>
      </c>
      <c r="F49" s="76"/>
      <c r="G49" s="76"/>
      <c r="H49" s="92"/>
      <c r="I49" s="28"/>
      <c r="J49" s="28"/>
      <c r="K49" s="28"/>
      <c r="L49" s="28"/>
      <c r="M49" s="28"/>
      <c r="N49" s="28"/>
      <c r="O49" s="28"/>
      <c r="P49" s="28"/>
      <c r="Q49" s="28"/>
    </row>
    <row r="50" spans="1:17" ht="12.75" hidden="1" customHeight="1">
      <c r="A50" s="87">
        <v>10</v>
      </c>
      <c r="B50" s="6" t="s">
        <v>54</v>
      </c>
      <c r="C50" s="8" t="e">
        <f t="shared" si="0"/>
        <v>#DIV/0!</v>
      </c>
      <c r="D50" s="88" t="e">
        <f>W452*C50</f>
        <v>#DIV/0!</v>
      </c>
      <c r="E50" s="89" t="e">
        <f t="shared" si="1"/>
        <v>#DIV/0!</v>
      </c>
      <c r="F50" s="76"/>
      <c r="G50" s="76"/>
      <c r="H50" s="92"/>
      <c r="I50" s="28"/>
      <c r="J50" s="28"/>
      <c r="K50" s="28"/>
      <c r="L50" s="28"/>
      <c r="M50" s="28"/>
      <c r="N50" s="28"/>
      <c r="O50" s="28"/>
      <c r="P50" s="28"/>
      <c r="Q50" s="28"/>
    </row>
    <row r="51" spans="1:17" ht="12.75" hidden="1" customHeight="1">
      <c r="A51" s="87">
        <v>11</v>
      </c>
      <c r="B51" s="6" t="s">
        <v>55</v>
      </c>
      <c r="C51" s="8" t="e">
        <f t="shared" si="0"/>
        <v>#DIV/0!</v>
      </c>
      <c r="D51" s="88" t="e">
        <f>Y452*C51</f>
        <v>#DIV/0!</v>
      </c>
      <c r="E51" s="89" t="e">
        <f t="shared" si="1"/>
        <v>#DIV/0!</v>
      </c>
      <c r="F51" s="76"/>
      <c r="G51" s="76"/>
      <c r="H51" s="92"/>
      <c r="I51" s="28"/>
      <c r="J51" s="28"/>
      <c r="K51" s="28"/>
      <c r="L51" s="28"/>
      <c r="M51" s="28"/>
      <c r="N51" s="28"/>
      <c r="O51" s="28"/>
      <c r="P51" s="28"/>
      <c r="Q51" s="28"/>
    </row>
    <row r="52" spans="1:17" ht="12.75" hidden="1" customHeight="1">
      <c r="A52" s="87">
        <v>12</v>
      </c>
      <c r="B52" s="6" t="s">
        <v>56</v>
      </c>
      <c r="C52" s="8" t="e">
        <f t="shared" si="0"/>
        <v>#DIV/0!</v>
      </c>
      <c r="D52" s="88" t="e">
        <f>AA452*C52</f>
        <v>#DIV/0!</v>
      </c>
      <c r="E52" s="89" t="e">
        <f>D52/C52</f>
        <v>#DIV/0!</v>
      </c>
      <c r="F52" s="76"/>
      <c r="G52" s="76"/>
      <c r="H52" s="92"/>
      <c r="I52" s="28"/>
      <c r="J52" s="28"/>
      <c r="K52" s="28"/>
      <c r="L52" s="28"/>
      <c r="M52" s="28"/>
      <c r="N52" s="28"/>
      <c r="O52" s="28"/>
      <c r="P52" s="28"/>
      <c r="Q52" s="28"/>
    </row>
    <row r="53" spans="1:17" ht="12.75" hidden="1" customHeight="1">
      <c r="A53" s="87">
        <v>13</v>
      </c>
      <c r="B53" s="6" t="s">
        <v>57</v>
      </c>
      <c r="C53" s="8" t="e">
        <f t="shared" si="0"/>
        <v>#DIV/0!</v>
      </c>
      <c r="D53" s="88" t="e">
        <f>AC452*C53</f>
        <v>#DIV/0!</v>
      </c>
      <c r="E53" s="89" t="e">
        <f t="shared" ref="E53:E58" si="2">D53/C53</f>
        <v>#DIV/0!</v>
      </c>
      <c r="F53" s="76"/>
      <c r="G53" s="76"/>
      <c r="H53" s="92"/>
      <c r="I53" s="28"/>
      <c r="J53" s="28"/>
      <c r="K53" s="28"/>
      <c r="L53" s="28"/>
      <c r="M53" s="28"/>
      <c r="N53" s="28"/>
      <c r="O53" s="28"/>
      <c r="P53" s="28"/>
      <c r="Q53" s="28"/>
    </row>
    <row r="54" spans="1:17" ht="12.75" hidden="1" customHeight="1">
      <c r="A54" s="87">
        <v>14</v>
      </c>
      <c r="B54" s="6" t="s">
        <v>58</v>
      </c>
      <c r="C54" s="8" t="e">
        <f t="shared" si="0"/>
        <v>#DIV/0!</v>
      </c>
      <c r="D54" s="88" t="e">
        <f>AE452*C54</f>
        <v>#DIV/0!</v>
      </c>
      <c r="E54" s="89" t="e">
        <f t="shared" si="2"/>
        <v>#DIV/0!</v>
      </c>
      <c r="F54" s="76"/>
      <c r="G54" s="76"/>
      <c r="H54" s="92"/>
      <c r="I54" s="28"/>
      <c r="J54" s="28"/>
      <c r="K54" s="28"/>
      <c r="L54" s="28"/>
      <c r="M54" s="28"/>
      <c r="N54" s="28"/>
      <c r="O54" s="28"/>
      <c r="P54" s="28"/>
      <c r="Q54" s="28"/>
    </row>
    <row r="55" spans="1:17" ht="12.75" hidden="1" customHeight="1">
      <c r="A55" s="87">
        <v>15</v>
      </c>
      <c r="B55" s="6" t="s">
        <v>59</v>
      </c>
      <c r="C55" s="8" t="e">
        <f t="shared" si="0"/>
        <v>#DIV/0!</v>
      </c>
      <c r="D55" s="88" t="e">
        <f>AG452*C55</f>
        <v>#DIV/0!</v>
      </c>
      <c r="E55" s="89" t="e">
        <f t="shared" si="2"/>
        <v>#DIV/0!</v>
      </c>
      <c r="F55" s="76"/>
      <c r="G55" s="76"/>
      <c r="H55" s="92"/>
      <c r="I55" s="28"/>
      <c r="J55" s="28"/>
      <c r="K55" s="28"/>
      <c r="L55" s="28"/>
      <c r="M55" s="28"/>
      <c r="N55" s="28"/>
      <c r="O55" s="28"/>
      <c r="P55" s="28"/>
      <c r="Q55" s="28"/>
    </row>
    <row r="56" spans="1:17" ht="12.75" hidden="1" customHeight="1">
      <c r="A56" s="87">
        <v>16</v>
      </c>
      <c r="B56" s="6" t="s">
        <v>60</v>
      </c>
      <c r="C56" s="8" t="e">
        <f t="shared" si="0"/>
        <v>#DIV/0!</v>
      </c>
      <c r="D56" s="88" t="e">
        <f>AI452*C56</f>
        <v>#DIV/0!</v>
      </c>
      <c r="E56" s="89" t="e">
        <f t="shared" si="2"/>
        <v>#DIV/0!</v>
      </c>
      <c r="F56" s="76"/>
      <c r="G56" s="76"/>
      <c r="H56" s="92"/>
      <c r="I56" s="28"/>
      <c r="J56" s="28"/>
      <c r="K56" s="28"/>
      <c r="L56" s="28"/>
      <c r="M56" s="28"/>
      <c r="N56" s="28"/>
      <c r="O56" s="28"/>
      <c r="P56" s="28"/>
      <c r="Q56" s="28"/>
    </row>
    <row r="57" spans="1:17" ht="12.75" hidden="1" customHeight="1">
      <c r="A57" s="87">
        <v>17</v>
      </c>
      <c r="B57" s="6" t="s">
        <v>61</v>
      </c>
      <c r="C57" s="8" t="e">
        <f t="shared" si="0"/>
        <v>#DIV/0!</v>
      </c>
      <c r="D57" s="88" t="e">
        <f>AK452*C57</f>
        <v>#DIV/0!</v>
      </c>
      <c r="E57" s="89" t="e">
        <f t="shared" si="2"/>
        <v>#DIV/0!</v>
      </c>
      <c r="F57" s="76"/>
      <c r="G57" s="76"/>
      <c r="H57" s="92"/>
      <c r="I57" s="28"/>
      <c r="J57" s="28"/>
      <c r="K57" s="28"/>
      <c r="L57" s="28"/>
      <c r="M57" s="28"/>
      <c r="N57" s="28"/>
      <c r="O57" s="28"/>
      <c r="P57" s="28"/>
      <c r="Q57" s="28"/>
    </row>
    <row r="58" spans="1:17" ht="12.75" hidden="1" customHeight="1">
      <c r="A58" s="87">
        <v>18</v>
      </c>
      <c r="B58" s="6" t="s">
        <v>62</v>
      </c>
      <c r="C58" s="8" t="e">
        <f t="shared" si="0"/>
        <v>#DIV/0!</v>
      </c>
      <c r="D58" s="88" t="e">
        <f>AM452*C58</f>
        <v>#DIV/0!</v>
      </c>
      <c r="E58" s="89" t="e">
        <f t="shared" si="2"/>
        <v>#DIV/0!</v>
      </c>
      <c r="F58" s="76"/>
      <c r="G58" s="76"/>
      <c r="H58" s="92"/>
      <c r="I58" s="28"/>
      <c r="J58" s="28"/>
      <c r="K58" s="28"/>
      <c r="L58" s="28"/>
      <c r="M58" s="28"/>
      <c r="N58" s="28"/>
      <c r="O58" s="28"/>
      <c r="P58" s="28"/>
      <c r="Q58" s="28"/>
    </row>
    <row r="59" spans="1:17" ht="12.75" hidden="1" customHeight="1">
      <c r="A59" s="87">
        <v>19</v>
      </c>
      <c r="B59" s="6" t="s">
        <v>63</v>
      </c>
      <c r="C59" s="8" t="e">
        <f t="shared" si="0"/>
        <v>#DIV/0!</v>
      </c>
      <c r="D59" s="88" t="e">
        <f>AO452*C59</f>
        <v>#DIV/0!</v>
      </c>
      <c r="E59" s="89" t="e">
        <f t="shared" ref="E59:E60" si="3">D59/C59</f>
        <v>#DIV/0!</v>
      </c>
      <c r="F59" s="76"/>
      <c r="G59" s="76"/>
      <c r="H59" s="92"/>
      <c r="I59" s="28"/>
      <c r="J59" s="28"/>
      <c r="K59" s="28"/>
      <c r="L59" s="28"/>
      <c r="M59" s="28"/>
      <c r="N59" s="28"/>
      <c r="O59" s="28"/>
      <c r="P59" s="28"/>
      <c r="Q59" s="28"/>
    </row>
    <row r="60" spans="1:17" ht="12.75" hidden="1" customHeight="1">
      <c r="A60" s="87">
        <v>20</v>
      </c>
      <c r="B60" s="6" t="s">
        <v>64</v>
      </c>
      <c r="C60" s="8" t="e">
        <f>SUMIF($D$81:$D$407,B60,$G$81:$G$407)/COUNTIF($D$81:$D$407,B60)</f>
        <v>#DIV/0!</v>
      </c>
      <c r="D60" s="88" t="e">
        <f>AQ452*C60</f>
        <v>#DIV/0!</v>
      </c>
      <c r="E60" s="89" t="e">
        <f t="shared" si="3"/>
        <v>#DIV/0!</v>
      </c>
      <c r="F60" s="76"/>
      <c r="G60" s="76"/>
      <c r="H60" s="92"/>
      <c r="I60" s="28"/>
      <c r="J60" s="28"/>
      <c r="K60" s="28"/>
      <c r="L60" s="28"/>
      <c r="M60" s="28"/>
      <c r="N60" s="28"/>
      <c r="O60" s="28"/>
      <c r="P60" s="28"/>
      <c r="Q60" s="28"/>
    </row>
    <row r="61" spans="1:17" hidden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94"/>
      <c r="O61" s="28"/>
      <c r="P61" s="28"/>
      <c r="Q61" s="28"/>
    </row>
    <row r="62" spans="1:17">
      <c r="A62" s="95" t="s">
        <v>65</v>
      </c>
      <c r="B62" s="96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23"/>
      <c r="P62" s="23"/>
      <c r="Q62" s="23"/>
    </row>
    <row r="63" spans="1:17">
      <c r="A63" s="28"/>
      <c r="B63" s="47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</row>
    <row r="64" spans="1:17">
      <c r="A64" s="97" t="s">
        <v>66</v>
      </c>
      <c r="B64" s="47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</row>
    <row r="65" spans="1:17" ht="14.1">
      <c r="A65" s="98" t="s">
        <v>67</v>
      </c>
      <c r="B65" s="271" t="s">
        <v>68</v>
      </c>
      <c r="C65" s="272"/>
      <c r="D65" s="98" t="s">
        <v>69</v>
      </c>
      <c r="E65" s="273" t="s">
        <v>70</v>
      </c>
      <c r="F65" s="273"/>
      <c r="G65" s="99" t="s">
        <v>71</v>
      </c>
      <c r="H65" s="84" t="s">
        <v>72</v>
      </c>
      <c r="I65" s="28"/>
      <c r="J65" s="100"/>
      <c r="K65" s="28"/>
      <c r="L65" s="100"/>
      <c r="M65" s="47"/>
      <c r="N65" s="47"/>
      <c r="O65" s="28"/>
      <c r="P65" s="28"/>
      <c r="Q65" s="28"/>
    </row>
    <row r="66" spans="1:17">
      <c r="A66" s="101"/>
      <c r="B66" s="84" t="s">
        <v>73</v>
      </c>
      <c r="C66" s="84" t="s">
        <v>74</v>
      </c>
      <c r="D66" s="101"/>
      <c r="E66" s="273"/>
      <c r="F66" s="273"/>
      <c r="G66" s="99"/>
      <c r="H66" s="84"/>
      <c r="I66" s="28"/>
      <c r="J66" s="28"/>
      <c r="K66" s="28"/>
      <c r="L66" s="28"/>
      <c r="M66" s="274"/>
      <c r="N66" s="274"/>
      <c r="O66" s="28"/>
      <c r="P66" s="28"/>
      <c r="Q66" s="28"/>
    </row>
    <row r="67" spans="1:17">
      <c r="A67" s="4">
        <v>1</v>
      </c>
      <c r="B67" s="102">
        <f>C67*A67</f>
        <v>0.04</v>
      </c>
      <c r="C67" s="103">
        <v>0.04</v>
      </c>
      <c r="D67" s="4">
        <v>1</v>
      </c>
      <c r="E67" s="104" t="s">
        <v>75</v>
      </c>
      <c r="F67" s="4">
        <v>0</v>
      </c>
      <c r="G67" s="5" t="s">
        <v>76</v>
      </c>
      <c r="H67" s="105">
        <f t="shared" ref="H67:H72" si="4">IF(E67="Pós Venda",DATE($D$5,$E$5+F67,1),DATE($D$6,$E$6+F67,1))</f>
        <v>45108</v>
      </c>
      <c r="I67" s="106"/>
      <c r="J67" s="107"/>
    </row>
    <row r="68" spans="1:17">
      <c r="A68" s="4">
        <v>3</v>
      </c>
      <c r="B68" s="102">
        <f t="shared" ref="B68:B72" si="5">C68*A68</f>
        <v>0.06</v>
      </c>
      <c r="C68" s="103">
        <v>0.02</v>
      </c>
      <c r="D68" s="4">
        <v>1</v>
      </c>
      <c r="E68" s="108" t="s">
        <v>75</v>
      </c>
      <c r="F68" s="4">
        <v>1</v>
      </c>
      <c r="G68" s="5" t="s">
        <v>77</v>
      </c>
      <c r="H68" s="105">
        <f t="shared" si="4"/>
        <v>45139</v>
      </c>
      <c r="I68" s="106"/>
      <c r="J68" s="107"/>
    </row>
    <row r="69" spans="1:17">
      <c r="A69" s="4">
        <v>28</v>
      </c>
      <c r="B69" s="102">
        <f t="shared" si="5"/>
        <v>0.10950800000000001</v>
      </c>
      <c r="C69" s="103">
        <v>3.9110000000000004E-3</v>
      </c>
      <c r="D69" s="4">
        <v>1</v>
      </c>
      <c r="E69" s="108" t="s">
        <v>75</v>
      </c>
      <c r="F69" s="4">
        <v>4</v>
      </c>
      <c r="G69" s="5" t="s">
        <v>78</v>
      </c>
      <c r="H69" s="105">
        <f t="shared" si="4"/>
        <v>45231</v>
      </c>
      <c r="I69" s="106"/>
      <c r="J69" s="100"/>
    </row>
    <row r="70" spans="1:17">
      <c r="A70" s="4">
        <v>4</v>
      </c>
      <c r="B70" s="102">
        <f t="shared" si="5"/>
        <v>0.13200000000000001</v>
      </c>
      <c r="C70" s="258">
        <v>3.3000000000000002E-2</v>
      </c>
      <c r="D70" s="4">
        <v>6</v>
      </c>
      <c r="E70" s="108" t="s">
        <v>75</v>
      </c>
      <c r="F70" s="4">
        <v>6</v>
      </c>
      <c r="G70" s="5" t="s">
        <v>79</v>
      </c>
      <c r="H70" s="105">
        <f t="shared" si="4"/>
        <v>45292</v>
      </c>
      <c r="I70" s="106"/>
      <c r="J70" s="28"/>
    </row>
    <row r="71" spans="1:17">
      <c r="A71" s="4">
        <v>1</v>
      </c>
      <c r="B71" s="102">
        <f t="shared" si="5"/>
        <v>5.8500000000000003E-2</v>
      </c>
      <c r="C71" s="103">
        <v>5.8500000000000003E-2</v>
      </c>
      <c r="D71" s="4">
        <v>1</v>
      </c>
      <c r="E71" s="108" t="s">
        <v>75</v>
      </c>
      <c r="F71" s="4">
        <v>24</v>
      </c>
      <c r="G71" s="5" t="s">
        <v>80</v>
      </c>
      <c r="H71" s="105">
        <f t="shared" si="4"/>
        <v>45839</v>
      </c>
      <c r="I71" s="106"/>
      <c r="J71" s="109"/>
    </row>
    <row r="72" spans="1:17">
      <c r="A72" s="4">
        <v>1</v>
      </c>
      <c r="B72" s="102">
        <f t="shared" si="5"/>
        <v>0.6</v>
      </c>
      <c r="C72" s="103">
        <v>0.6</v>
      </c>
      <c r="D72" s="4">
        <v>1</v>
      </c>
      <c r="E72" s="108" t="s">
        <v>81</v>
      </c>
      <c r="F72" s="4">
        <v>2</v>
      </c>
      <c r="G72" s="5" t="s">
        <v>82</v>
      </c>
      <c r="H72" s="105">
        <f t="shared" si="4"/>
        <v>46113</v>
      </c>
      <c r="I72" s="106"/>
      <c r="J72" s="107"/>
    </row>
    <row r="73" spans="1:17">
      <c r="A73" s="110" t="s">
        <v>13</v>
      </c>
      <c r="B73" s="111">
        <f>SUM(B67:B72)</f>
        <v>1.000008</v>
      </c>
      <c r="C73" s="112"/>
      <c r="D73" s="113"/>
      <c r="E73" s="113"/>
      <c r="F73" s="113"/>
      <c r="G73" s="113"/>
      <c r="H73" s="114"/>
      <c r="I73" s="28"/>
      <c r="J73" s="100"/>
      <c r="K73" s="28"/>
      <c r="L73" s="100"/>
      <c r="M73" s="115"/>
      <c r="N73" s="116"/>
      <c r="O73" s="28"/>
      <c r="P73" s="28"/>
      <c r="Q73" s="28"/>
    </row>
    <row r="74" spans="1:17" s="28" customFormat="1" ht="15.75" customHeight="1">
      <c r="A74" s="47"/>
      <c r="B74" s="117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6"/>
    </row>
    <row r="75" spans="1:17" s="28" customFormat="1" ht="15.75" customHeight="1"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</row>
    <row r="76" spans="1:17">
      <c r="A76" s="95" t="s">
        <v>83</v>
      </c>
      <c r="B76" s="96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23"/>
      <c r="P76" s="23"/>
      <c r="Q76" s="23"/>
    </row>
    <row r="77" spans="1:17" s="28" customFormat="1">
      <c r="A77" s="120"/>
      <c r="B77" s="121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</row>
    <row r="78" spans="1:17" s="28" customFormat="1" ht="15.75" customHeight="1"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N78" s="275"/>
      <c r="O78" s="275"/>
      <c r="P78" s="275"/>
      <c r="Q78" s="275"/>
    </row>
    <row r="79" spans="1:17" ht="30" customHeight="1">
      <c r="A79" s="28"/>
      <c r="B79" s="316" t="s">
        <v>84</v>
      </c>
      <c r="C79" s="317" t="s">
        <v>85</v>
      </c>
      <c r="D79" s="317" t="s">
        <v>86</v>
      </c>
      <c r="E79" s="317" t="s">
        <v>87</v>
      </c>
      <c r="F79" s="318" t="s">
        <v>88</v>
      </c>
      <c r="G79" s="317" t="s">
        <v>89</v>
      </c>
      <c r="H79" s="319" t="s">
        <v>90</v>
      </c>
      <c r="M79" s="122"/>
      <c r="N79" s="123"/>
      <c r="O79" s="124"/>
      <c r="P79" s="117"/>
    </row>
    <row r="80" spans="1:17" ht="12.75" hidden="1" customHeight="1">
      <c r="A80" s="125"/>
      <c r="B80" s="259"/>
      <c r="C80" s="259"/>
      <c r="D80" s="259"/>
      <c r="E80" s="259"/>
      <c r="F80" s="259"/>
      <c r="G80" s="259"/>
      <c r="H80" s="259"/>
      <c r="I80" s="77" t="s">
        <v>91</v>
      </c>
      <c r="J80" s="117" t="s">
        <v>92</v>
      </c>
      <c r="K80" s="126" t="s">
        <v>93</v>
      </c>
      <c r="L80" s="2" t="s">
        <v>94</v>
      </c>
      <c r="M80" s="117" t="s">
        <v>95</v>
      </c>
      <c r="N80" t="s">
        <v>96</v>
      </c>
    </row>
    <row r="81" spans="1:21" ht="12.75">
      <c r="A81" s="82"/>
      <c r="B81" s="313">
        <v>401</v>
      </c>
      <c r="C81" s="127">
        <f t="shared" ref="C81:C144" si="6">L81</f>
        <v>1.1249</v>
      </c>
      <c r="D81" s="253">
        <v>8300</v>
      </c>
      <c r="E81" s="49" t="str">
        <f>VLOOKUP(B81,'Consulta1'!J:AJ,27,0)</f>
        <v>Disponível</v>
      </c>
      <c r="F81" s="129">
        <f>G81*D81*C81</f>
        <v>895573.38640000019</v>
      </c>
      <c r="G81" s="130">
        <f>VLOOKUP($B81,Tabelas!$B$21:$C$350,2,0)</f>
        <v>95.920000000000016</v>
      </c>
      <c r="H81" s="315">
        <f>F81/G81</f>
        <v>9336.67</v>
      </c>
      <c r="I81" s="131">
        <f>11.7%+0.29%+0.5%</f>
        <v>0.1249</v>
      </c>
      <c r="J81" s="132"/>
      <c r="K81" s="133">
        <v>1</v>
      </c>
      <c r="L81" s="122">
        <f>SUM(I81:K81)</f>
        <v>1.1249</v>
      </c>
      <c r="M81" s="133"/>
      <c r="N81">
        <f>RIGHT(B81,2)*1</f>
        <v>1</v>
      </c>
      <c r="O81" s="134"/>
      <c r="P81" s="135"/>
      <c r="Q81" s="136"/>
      <c r="R81" s="137"/>
      <c r="T81" s="137"/>
      <c r="U81" s="131"/>
    </row>
    <row r="82" spans="1:21" ht="12.75" hidden="1">
      <c r="A82" s="82"/>
      <c r="B82" s="314">
        <v>402</v>
      </c>
      <c r="C82" s="127">
        <f t="shared" si="6"/>
        <v>1.117</v>
      </c>
      <c r="D82" s="253">
        <v>8300</v>
      </c>
      <c r="E82" s="243" t="s">
        <v>97</v>
      </c>
      <c r="F82" s="129">
        <f t="shared" ref="F82:F145" si="7">G82*D82*C82</f>
        <v>704232.75600000017</v>
      </c>
      <c r="G82" s="138">
        <f>VLOOKUP($B82,Tabelas!$B$21:$C$350,2,0)</f>
        <v>75.960000000000008</v>
      </c>
      <c r="H82" s="315">
        <f t="shared" ref="H82:H145" si="8">F82/G82</f>
        <v>9271.1</v>
      </c>
      <c r="I82" s="131">
        <v>0.11700000000000001</v>
      </c>
      <c r="J82" s="132"/>
      <c r="K82" s="133">
        <v>1</v>
      </c>
      <c r="L82" s="122">
        <f t="shared" ref="L82:L95" si="9">SUM(I82:K82)</f>
        <v>1.117</v>
      </c>
      <c r="M82" s="133"/>
      <c r="N82">
        <f t="shared" ref="N82:N145" si="10">RIGHT(B82,2)*1</f>
        <v>2</v>
      </c>
      <c r="O82" s="134"/>
      <c r="P82" s="135"/>
      <c r="Q82" s="136"/>
      <c r="R82" s="137"/>
      <c r="T82" s="137"/>
      <c r="U82" s="131"/>
    </row>
    <row r="83" spans="1:21" ht="12.75">
      <c r="A83" s="82"/>
      <c r="B83" s="314">
        <v>403</v>
      </c>
      <c r="C83" s="127">
        <f t="shared" si="6"/>
        <v>1.1249</v>
      </c>
      <c r="D83" s="253">
        <v>8300</v>
      </c>
      <c r="E83" s="49" t="str">
        <f>VLOOKUP(B83,'Consulta1'!J:AJ,27,0)</f>
        <v>Disponível</v>
      </c>
      <c r="F83" s="129">
        <f t="shared" si="7"/>
        <v>1023299.032</v>
      </c>
      <c r="G83" s="138">
        <f>VLOOKUP($B83,Tabelas!$B$21:$C$350,2,0)</f>
        <v>109.6</v>
      </c>
      <c r="H83" s="315">
        <f t="shared" si="8"/>
        <v>9336.67</v>
      </c>
      <c r="I83" s="131">
        <f>11.7%+0.29%+0.5%</f>
        <v>0.1249</v>
      </c>
      <c r="J83" s="132"/>
      <c r="K83" s="133">
        <v>1</v>
      </c>
      <c r="L83" s="122">
        <f t="shared" si="9"/>
        <v>1.1249</v>
      </c>
      <c r="M83" s="133"/>
      <c r="N83">
        <f t="shared" si="10"/>
        <v>3</v>
      </c>
      <c r="O83" s="134"/>
      <c r="P83" s="135"/>
      <c r="Q83" s="136"/>
      <c r="R83" s="137"/>
      <c r="T83" s="137"/>
      <c r="U83" s="131"/>
    </row>
    <row r="84" spans="1:21" ht="12.75" hidden="1">
      <c r="A84" s="82"/>
      <c r="B84" s="314">
        <v>404</v>
      </c>
      <c r="C84" s="127">
        <f t="shared" si="6"/>
        <v>1.0620000000000001</v>
      </c>
      <c r="D84" s="253">
        <v>8450</v>
      </c>
      <c r="E84" s="243" t="s">
        <v>97</v>
      </c>
      <c r="F84" s="129">
        <f t="shared" si="7"/>
        <v>482167.647</v>
      </c>
      <c r="G84" s="138">
        <f>VLOOKUP($B84,Tabelas!$B$21:$C$350,2,0)</f>
        <v>53.73</v>
      </c>
      <c r="H84" s="315">
        <f t="shared" si="8"/>
        <v>8973.9</v>
      </c>
      <c r="I84" s="131">
        <v>6.2E-2</v>
      </c>
      <c r="J84" s="132"/>
      <c r="K84" s="133">
        <v>1</v>
      </c>
      <c r="L84" s="122">
        <f t="shared" si="9"/>
        <v>1.0620000000000001</v>
      </c>
      <c r="M84" s="133"/>
      <c r="N84">
        <f t="shared" si="10"/>
        <v>4</v>
      </c>
      <c r="O84" s="134"/>
      <c r="P84" s="135"/>
      <c r="Q84" s="136"/>
      <c r="R84" s="137"/>
      <c r="T84" s="137"/>
      <c r="U84" s="131"/>
    </row>
    <row r="85" spans="1:21" ht="12.75" hidden="1">
      <c r="A85" s="82"/>
      <c r="B85" s="314">
        <v>405</v>
      </c>
      <c r="C85" s="127">
        <f t="shared" si="6"/>
        <v>1.0608</v>
      </c>
      <c r="D85" s="253">
        <v>8450</v>
      </c>
      <c r="E85" s="243" t="s">
        <v>97</v>
      </c>
      <c r="F85" s="129">
        <f t="shared" si="7"/>
        <v>423179.10959999997</v>
      </c>
      <c r="G85" s="138">
        <f>VLOOKUP($B85,Tabelas!$B$21:$C$350,2,0)</f>
        <v>47.21</v>
      </c>
      <c r="H85" s="315">
        <f t="shared" si="8"/>
        <v>8963.7599999999984</v>
      </c>
      <c r="I85" s="131">
        <v>6.08E-2</v>
      </c>
      <c r="J85" s="132"/>
      <c r="K85" s="133">
        <v>1</v>
      </c>
      <c r="L85" s="122">
        <f t="shared" si="9"/>
        <v>1.0608</v>
      </c>
      <c r="M85" s="133"/>
      <c r="N85">
        <f t="shared" si="10"/>
        <v>5</v>
      </c>
      <c r="O85" s="134"/>
      <c r="P85" s="135"/>
      <c r="Q85" s="136"/>
      <c r="R85" s="137"/>
      <c r="T85" s="137"/>
      <c r="U85" s="131"/>
    </row>
    <row r="86" spans="1:21" ht="12.75">
      <c r="A86" s="82"/>
      <c r="B86" s="314">
        <v>406</v>
      </c>
      <c r="C86" s="127">
        <f t="shared" si="6"/>
        <v>1.1249</v>
      </c>
      <c r="D86" s="253">
        <v>8450</v>
      </c>
      <c r="E86" s="49" t="s">
        <v>98</v>
      </c>
      <c r="F86" s="129">
        <f t="shared" si="7"/>
        <v>447989.73764999997</v>
      </c>
      <c r="G86" s="138">
        <f>VLOOKUP($B86,Tabelas!$B$21:$C$350,2,0)</f>
        <v>47.129999999999995</v>
      </c>
      <c r="H86" s="315">
        <f t="shared" si="8"/>
        <v>9505.4050000000007</v>
      </c>
      <c r="I86" s="131">
        <f t="shared" ref="I86:I89" si="11">11.7%+0.29%+0.5%</f>
        <v>0.1249</v>
      </c>
      <c r="J86" s="132"/>
      <c r="K86" s="133">
        <v>1</v>
      </c>
      <c r="L86" s="122">
        <f t="shared" si="9"/>
        <v>1.1249</v>
      </c>
      <c r="M86" s="133"/>
      <c r="N86">
        <f t="shared" si="10"/>
        <v>6</v>
      </c>
      <c r="O86" s="134"/>
      <c r="P86" s="135"/>
      <c r="Q86" s="136"/>
      <c r="R86" s="137"/>
      <c r="T86" s="137"/>
      <c r="U86" s="131"/>
    </row>
    <row r="87" spans="1:21" ht="12.75">
      <c r="A87" s="82"/>
      <c r="B87" s="314">
        <v>407</v>
      </c>
      <c r="C87" s="127">
        <f t="shared" si="6"/>
        <v>1.1249</v>
      </c>
      <c r="D87" s="253">
        <v>8300</v>
      </c>
      <c r="E87" s="49" t="str">
        <f>VLOOKUP(B87,'Consulta1'!J:AJ,27,0)</f>
        <v>Disponível</v>
      </c>
      <c r="F87" s="129">
        <f t="shared" si="7"/>
        <v>791189.41580000019</v>
      </c>
      <c r="G87" s="138">
        <f>VLOOKUP($B87,Tabelas!$B$21:$C$350,2,0)</f>
        <v>84.740000000000009</v>
      </c>
      <c r="H87" s="315">
        <f t="shared" si="8"/>
        <v>9336.6700000000019</v>
      </c>
      <c r="I87" s="131">
        <f t="shared" si="11"/>
        <v>0.1249</v>
      </c>
      <c r="J87" s="132"/>
      <c r="K87" s="133">
        <v>1</v>
      </c>
      <c r="L87" s="122">
        <f t="shared" si="9"/>
        <v>1.1249</v>
      </c>
      <c r="M87" s="133"/>
      <c r="N87">
        <f t="shared" si="10"/>
        <v>7</v>
      </c>
      <c r="O87" s="134"/>
      <c r="P87" s="135"/>
      <c r="Q87" s="136"/>
      <c r="R87" s="137"/>
      <c r="T87" s="137"/>
      <c r="U87" s="131"/>
    </row>
    <row r="88" spans="1:21" ht="12.75">
      <c r="A88" s="82"/>
      <c r="B88" s="314">
        <v>408</v>
      </c>
      <c r="C88" s="127">
        <f t="shared" si="6"/>
        <v>1.1249</v>
      </c>
      <c r="D88" s="253">
        <v>8300</v>
      </c>
      <c r="E88" s="49" t="str">
        <f>VLOOKUP(B88,'Consulta1'!J:AJ,27,0)</f>
        <v>Disponível</v>
      </c>
      <c r="F88" s="129">
        <f t="shared" si="7"/>
        <v>715188.92200000002</v>
      </c>
      <c r="G88" s="138">
        <f>VLOOKUP($B88,Tabelas!$B$21:$C$350,2,0)</f>
        <v>76.599999999999994</v>
      </c>
      <c r="H88" s="315">
        <f t="shared" si="8"/>
        <v>9336.67</v>
      </c>
      <c r="I88" s="131">
        <f t="shared" si="11"/>
        <v>0.1249</v>
      </c>
      <c r="J88" s="132"/>
      <c r="K88" s="133">
        <v>1</v>
      </c>
      <c r="L88" s="122">
        <f t="shared" si="9"/>
        <v>1.1249</v>
      </c>
      <c r="M88" s="133"/>
      <c r="N88">
        <f t="shared" si="10"/>
        <v>8</v>
      </c>
      <c r="O88" s="134"/>
      <c r="P88" s="135"/>
      <c r="Q88" s="136"/>
      <c r="R88" s="137"/>
      <c r="T88" s="137"/>
      <c r="U88" s="131"/>
    </row>
    <row r="89" spans="1:21" ht="12.75">
      <c r="A89" s="82"/>
      <c r="B89" s="314">
        <v>409</v>
      </c>
      <c r="C89" s="127">
        <f t="shared" si="6"/>
        <v>1.1249</v>
      </c>
      <c r="D89" s="253">
        <v>8300</v>
      </c>
      <c r="E89" s="49" t="str">
        <f>VLOOKUP(B89,'Consulta1'!J:AJ,27,0)</f>
        <v>Disponível</v>
      </c>
      <c r="F89" s="129">
        <f t="shared" si="7"/>
        <v>802113.31970000011</v>
      </c>
      <c r="G89" s="138">
        <f>VLOOKUP($B89,Tabelas!$B$21:$C$350,2,0)</f>
        <v>85.910000000000011</v>
      </c>
      <c r="H89" s="315">
        <f t="shared" si="8"/>
        <v>9336.67</v>
      </c>
      <c r="I89" s="131">
        <f t="shared" si="11"/>
        <v>0.1249</v>
      </c>
      <c r="J89" s="132"/>
      <c r="K89" s="133">
        <v>1</v>
      </c>
      <c r="L89" s="122">
        <f t="shared" si="9"/>
        <v>1.1249</v>
      </c>
      <c r="M89" s="133"/>
      <c r="N89">
        <f t="shared" si="10"/>
        <v>9</v>
      </c>
      <c r="O89" s="134"/>
      <c r="P89" s="135"/>
      <c r="Q89" s="136"/>
      <c r="R89" s="137"/>
      <c r="T89" s="137"/>
      <c r="U89" s="131"/>
    </row>
    <row r="90" spans="1:21" ht="12.75" hidden="1">
      <c r="A90" s="82"/>
      <c r="B90" s="314">
        <v>410</v>
      </c>
      <c r="C90" s="127">
        <f t="shared" si="6"/>
        <v>1.077</v>
      </c>
      <c r="D90" s="253">
        <v>8450</v>
      </c>
      <c r="E90" s="49" t="s">
        <v>97</v>
      </c>
      <c r="F90" s="129">
        <f t="shared" si="7"/>
        <v>434647.04400000005</v>
      </c>
      <c r="G90" s="138">
        <f>VLOOKUP($B90,Tabelas!$B$21:$C$350,2,0)</f>
        <v>47.760000000000005</v>
      </c>
      <c r="H90" s="315">
        <f t="shared" si="8"/>
        <v>9100.65</v>
      </c>
      <c r="I90" s="131">
        <v>7.6999999999999999E-2</v>
      </c>
      <c r="J90" s="132"/>
      <c r="K90" s="133">
        <v>1</v>
      </c>
      <c r="L90" s="122">
        <f t="shared" si="9"/>
        <v>1.077</v>
      </c>
      <c r="M90" s="133"/>
      <c r="N90">
        <f t="shared" si="10"/>
        <v>10</v>
      </c>
      <c r="O90" s="134"/>
      <c r="P90" s="135"/>
      <c r="Q90" s="136"/>
      <c r="R90" s="137"/>
      <c r="T90" s="137"/>
      <c r="U90" s="131"/>
    </row>
    <row r="91" spans="1:21" ht="12.75">
      <c r="A91" s="82"/>
      <c r="B91" s="314">
        <v>411</v>
      </c>
      <c r="C91" s="127">
        <f t="shared" si="6"/>
        <v>1.1249</v>
      </c>
      <c r="D91" s="253">
        <v>8450</v>
      </c>
      <c r="E91" s="49" t="s">
        <v>98</v>
      </c>
      <c r="F91" s="129">
        <f t="shared" si="7"/>
        <v>463483.5478</v>
      </c>
      <c r="G91" s="138">
        <f>VLOOKUP($B91,Tabelas!$B$21:$C$350,2,0)</f>
        <v>48.76</v>
      </c>
      <c r="H91" s="315">
        <f t="shared" si="8"/>
        <v>9505.4050000000007</v>
      </c>
      <c r="I91" s="131">
        <f t="shared" ref="I91:I92" si="12">11.7%+0.29%+0.5%</f>
        <v>0.1249</v>
      </c>
      <c r="J91" s="132"/>
      <c r="K91" s="133">
        <v>1</v>
      </c>
      <c r="L91" s="122">
        <f t="shared" si="9"/>
        <v>1.1249</v>
      </c>
      <c r="M91" s="133"/>
      <c r="N91">
        <f t="shared" si="10"/>
        <v>11</v>
      </c>
      <c r="O91" s="134"/>
      <c r="P91" s="135"/>
      <c r="Q91" s="136"/>
      <c r="R91" s="137"/>
      <c r="T91" s="137"/>
      <c r="U91" s="131"/>
    </row>
    <row r="92" spans="1:21" ht="12.75">
      <c r="A92" s="82"/>
      <c r="B92" s="314">
        <v>412</v>
      </c>
      <c r="C92" s="127">
        <f t="shared" si="6"/>
        <v>1.1249</v>
      </c>
      <c r="D92" s="253">
        <v>8450</v>
      </c>
      <c r="E92" s="49" t="str">
        <f>VLOOKUP(B92,'Consulta1'!J:AJ,27,0)</f>
        <v>Disponível</v>
      </c>
      <c r="F92" s="129">
        <f t="shared" si="7"/>
        <v>502455.7083</v>
      </c>
      <c r="G92" s="138">
        <f>VLOOKUP($B92,Tabelas!$B$21:$C$350,2,0)</f>
        <v>52.86</v>
      </c>
      <c r="H92" s="315">
        <f t="shared" si="8"/>
        <v>9505.4050000000007</v>
      </c>
      <c r="I92" s="131">
        <f t="shared" si="12"/>
        <v>0.1249</v>
      </c>
      <c r="J92" s="132"/>
      <c r="K92" s="133">
        <v>1</v>
      </c>
      <c r="L92" s="122">
        <f t="shared" si="9"/>
        <v>1.1249</v>
      </c>
      <c r="M92" s="133"/>
      <c r="N92">
        <f t="shared" si="10"/>
        <v>12</v>
      </c>
      <c r="O92" s="134"/>
      <c r="P92" s="135"/>
      <c r="Q92" s="136"/>
      <c r="R92" s="137"/>
      <c r="T92" s="137"/>
      <c r="U92" s="131"/>
    </row>
    <row r="93" spans="1:21" ht="12.75" hidden="1">
      <c r="A93" s="82"/>
      <c r="B93" s="314">
        <v>501</v>
      </c>
      <c r="C93" s="127">
        <f t="shared" si="6"/>
        <v>1.077</v>
      </c>
      <c r="D93" s="253">
        <v>8350</v>
      </c>
      <c r="E93" s="49" t="s">
        <v>97</v>
      </c>
      <c r="F93" s="129">
        <f t="shared" si="7"/>
        <v>960267.201</v>
      </c>
      <c r="G93" s="138">
        <f>VLOOKUP($B93,Tabelas!$B$21:$C$350,2,0)</f>
        <v>106.78</v>
      </c>
      <c r="H93" s="315">
        <f t="shared" si="8"/>
        <v>8992.9500000000007</v>
      </c>
      <c r="I93" s="131">
        <v>7.6999999999999999E-2</v>
      </c>
      <c r="J93" s="132"/>
      <c r="K93" s="133">
        <v>1</v>
      </c>
      <c r="L93" s="122">
        <f t="shared" si="9"/>
        <v>1.077</v>
      </c>
      <c r="M93" s="133"/>
      <c r="N93">
        <f t="shared" si="10"/>
        <v>1</v>
      </c>
      <c r="O93" s="134"/>
      <c r="P93" s="135"/>
      <c r="Q93" s="136"/>
      <c r="R93" s="137"/>
      <c r="T93" s="137"/>
      <c r="U93" s="131"/>
    </row>
    <row r="94" spans="1:21" ht="12.75">
      <c r="A94" s="82"/>
      <c r="B94" s="314">
        <v>502</v>
      </c>
      <c r="C94" s="127">
        <f t="shared" si="6"/>
        <v>1.1249</v>
      </c>
      <c r="D94" s="253">
        <v>8350</v>
      </c>
      <c r="E94" s="49" t="str">
        <f>VLOOKUP(B94,'Consulta1'!J:AJ,27,0)</f>
        <v>Disponível</v>
      </c>
      <c r="F94" s="129">
        <f t="shared" si="7"/>
        <v>748803.18380000012</v>
      </c>
      <c r="G94" s="138">
        <f>VLOOKUP($B94,Tabelas!$B$21:$C$350,2,0)</f>
        <v>79.720000000000013</v>
      </c>
      <c r="H94" s="315">
        <f t="shared" si="8"/>
        <v>9392.9149999999991</v>
      </c>
      <c r="I94" s="131">
        <f t="shared" ref="I94:I96" si="13">11.7%+0.29%+0.5%</f>
        <v>0.1249</v>
      </c>
      <c r="J94" s="132"/>
      <c r="K94" s="133">
        <v>1</v>
      </c>
      <c r="L94" s="122">
        <f t="shared" si="9"/>
        <v>1.1249</v>
      </c>
      <c r="M94" s="133"/>
      <c r="N94">
        <f t="shared" si="10"/>
        <v>2</v>
      </c>
      <c r="O94" s="134"/>
      <c r="P94" s="135"/>
      <c r="Q94" s="136"/>
      <c r="R94" s="137"/>
      <c r="T94" s="137"/>
      <c r="U94" s="131"/>
    </row>
    <row r="95" spans="1:21" ht="12.75">
      <c r="A95" s="82"/>
      <c r="B95" s="314">
        <v>503</v>
      </c>
      <c r="C95" s="127">
        <f t="shared" si="6"/>
        <v>1.1249</v>
      </c>
      <c r="D95" s="253">
        <v>8350</v>
      </c>
      <c r="E95" s="49" t="str">
        <f>VLOOKUP(B95,'Consulta1'!J:AJ,27,0)</f>
        <v>Disponível</v>
      </c>
      <c r="F95" s="129">
        <f t="shared" si="7"/>
        <v>911394.54245000007</v>
      </c>
      <c r="G95" s="138">
        <f>VLOOKUP($B95,Tabelas!$B$21:$C$350,2,0)</f>
        <v>97.03</v>
      </c>
      <c r="H95" s="315">
        <f t="shared" si="8"/>
        <v>9392.9150000000009</v>
      </c>
      <c r="I95" s="131">
        <f t="shared" si="13"/>
        <v>0.1249</v>
      </c>
      <c r="J95" s="132"/>
      <c r="K95" s="133">
        <v>1</v>
      </c>
      <c r="L95" s="122">
        <f t="shared" si="9"/>
        <v>1.1249</v>
      </c>
      <c r="M95" s="133"/>
      <c r="N95">
        <f t="shared" si="10"/>
        <v>3</v>
      </c>
      <c r="O95" s="134"/>
      <c r="P95" s="135"/>
      <c r="Q95" s="136"/>
      <c r="R95" s="137"/>
      <c r="T95" s="137"/>
      <c r="U95" s="131"/>
    </row>
    <row r="96" spans="1:21" ht="12.75">
      <c r="A96" s="82"/>
      <c r="B96" s="314">
        <v>504</v>
      </c>
      <c r="C96" s="127">
        <f t="shared" si="6"/>
        <v>1.1249</v>
      </c>
      <c r="D96" s="253">
        <v>8500</v>
      </c>
      <c r="E96" s="49" t="str">
        <f>VLOOKUP(B96,'Consulta1'!J:AJ,27,0)</f>
        <v>Disponível</v>
      </c>
      <c r="F96" s="129">
        <f t="shared" si="7"/>
        <v>513747.45449999999</v>
      </c>
      <c r="G96" s="138">
        <f>VLOOKUP($B96,Tabelas!$B$21:$C$350,2,0)</f>
        <v>53.73</v>
      </c>
      <c r="H96" s="315">
        <f t="shared" si="8"/>
        <v>9561.65</v>
      </c>
      <c r="I96" s="131">
        <f t="shared" si="13"/>
        <v>0.1249</v>
      </c>
      <c r="J96" s="132"/>
      <c r="K96" s="133">
        <v>1</v>
      </c>
      <c r="L96" s="122">
        <f t="shared" ref="L96:L105" si="14">SUM(I96:K96)</f>
        <v>1.1249</v>
      </c>
      <c r="M96" s="133"/>
      <c r="N96">
        <f t="shared" si="10"/>
        <v>4</v>
      </c>
      <c r="O96" s="134"/>
      <c r="P96" s="135"/>
      <c r="Q96" s="136"/>
      <c r="R96" s="137"/>
      <c r="T96" s="137"/>
      <c r="U96" s="131"/>
    </row>
    <row r="97" spans="1:21" ht="12.75" hidden="1">
      <c r="A97" s="82"/>
      <c r="B97" s="314">
        <v>505</v>
      </c>
      <c r="C97" s="127">
        <f t="shared" si="6"/>
        <v>1.0620000000000001</v>
      </c>
      <c r="D97" s="253">
        <v>8500</v>
      </c>
      <c r="E97" s="243" t="s">
        <v>97</v>
      </c>
      <c r="F97" s="129">
        <f t="shared" si="7"/>
        <v>426164.67000000004</v>
      </c>
      <c r="G97" s="138">
        <f>VLOOKUP($B97,Tabelas!$B$21:$C$350,2,0)</f>
        <v>47.21</v>
      </c>
      <c r="H97" s="315">
        <f t="shared" si="8"/>
        <v>9027</v>
      </c>
      <c r="I97" s="131">
        <v>6.2E-2</v>
      </c>
      <c r="J97" s="132"/>
      <c r="K97" s="133">
        <v>1</v>
      </c>
      <c r="L97" s="122">
        <f t="shared" si="14"/>
        <v>1.0620000000000001</v>
      </c>
      <c r="M97" s="133"/>
      <c r="N97">
        <f t="shared" si="10"/>
        <v>5</v>
      </c>
      <c r="O97" s="134"/>
      <c r="P97" s="135"/>
      <c r="Q97" s="136"/>
      <c r="R97" s="137"/>
      <c r="T97" s="137"/>
      <c r="U97" s="131"/>
    </row>
    <row r="98" spans="1:21" ht="12.75">
      <c r="A98" s="82"/>
      <c r="B98" s="314">
        <v>506</v>
      </c>
      <c r="C98" s="127">
        <f t="shared" si="6"/>
        <v>1.1249</v>
      </c>
      <c r="D98" s="253">
        <v>8500</v>
      </c>
      <c r="E98" s="243" t="s">
        <v>98</v>
      </c>
      <c r="F98" s="129">
        <f t="shared" si="7"/>
        <v>450640.56449999992</v>
      </c>
      <c r="G98" s="138">
        <f>VLOOKUP($B98,Tabelas!$B$21:$C$350,2,0)</f>
        <v>47.129999999999995</v>
      </c>
      <c r="H98" s="315">
        <f t="shared" si="8"/>
        <v>9561.65</v>
      </c>
      <c r="I98" s="131">
        <f t="shared" ref="I98:I101" si="15">11.7%+0.29%+0.5%</f>
        <v>0.1249</v>
      </c>
      <c r="J98" s="132"/>
      <c r="K98" s="133">
        <v>1</v>
      </c>
      <c r="L98" s="122">
        <f t="shared" si="14"/>
        <v>1.1249</v>
      </c>
      <c r="M98" s="133"/>
      <c r="N98">
        <f t="shared" si="10"/>
        <v>6</v>
      </c>
      <c r="O98" s="134"/>
      <c r="P98" s="135"/>
      <c r="Q98" s="136"/>
      <c r="R98" s="137"/>
      <c r="T98" s="137"/>
      <c r="U98" s="131"/>
    </row>
    <row r="99" spans="1:21" ht="12.75">
      <c r="A99" s="82"/>
      <c r="B99" s="314">
        <v>507</v>
      </c>
      <c r="C99" s="127">
        <f t="shared" si="6"/>
        <v>1.1249</v>
      </c>
      <c r="D99" s="253">
        <v>8350</v>
      </c>
      <c r="E99" s="49" t="str">
        <f>VLOOKUP(B99,'Consulta1'!J:AJ,27,0)</f>
        <v>Disponível</v>
      </c>
      <c r="F99" s="129">
        <f t="shared" si="7"/>
        <v>816901.81755000004</v>
      </c>
      <c r="G99" s="138">
        <f>VLOOKUP($B99,Tabelas!$B$21:$C$350,2,0)</f>
        <v>86.97</v>
      </c>
      <c r="H99" s="315">
        <f t="shared" si="8"/>
        <v>9392.9150000000009</v>
      </c>
      <c r="I99" s="131">
        <f t="shared" si="15"/>
        <v>0.1249</v>
      </c>
      <c r="J99" s="132"/>
      <c r="K99" s="133">
        <v>1</v>
      </c>
      <c r="L99" s="122">
        <f t="shared" si="14"/>
        <v>1.1249</v>
      </c>
      <c r="M99" s="133"/>
      <c r="N99">
        <f t="shared" si="10"/>
        <v>7</v>
      </c>
      <c r="O99" s="134"/>
      <c r="P99" s="135"/>
      <c r="Q99" s="136"/>
      <c r="R99" s="137"/>
      <c r="T99" s="137"/>
      <c r="U99" s="131"/>
    </row>
    <row r="100" spans="1:21" ht="12.75">
      <c r="A100" s="82"/>
      <c r="B100" s="314">
        <v>508</v>
      </c>
      <c r="C100" s="127">
        <f t="shared" si="6"/>
        <v>1.1249</v>
      </c>
      <c r="D100" s="253">
        <v>8350</v>
      </c>
      <c r="E100" s="49" t="str">
        <f>VLOOKUP(B100,'Consulta1'!J:AJ,27,0)</f>
        <v>Disponível</v>
      </c>
      <c r="F100" s="129">
        <f t="shared" si="7"/>
        <v>741664.56839999999</v>
      </c>
      <c r="G100" s="138">
        <f>VLOOKUP($B100,Tabelas!$B$21:$C$350,2,0)</f>
        <v>78.959999999999994</v>
      </c>
      <c r="H100" s="315">
        <f t="shared" si="8"/>
        <v>9392.9150000000009</v>
      </c>
      <c r="I100" s="131">
        <f t="shared" si="15"/>
        <v>0.1249</v>
      </c>
      <c r="J100" s="132"/>
      <c r="K100" s="133">
        <v>1</v>
      </c>
      <c r="L100" s="122">
        <f t="shared" si="14"/>
        <v>1.1249</v>
      </c>
      <c r="M100" s="133"/>
      <c r="N100">
        <f t="shared" si="10"/>
        <v>8</v>
      </c>
      <c r="O100" s="134"/>
      <c r="P100" s="135"/>
      <c r="Q100" s="136"/>
      <c r="R100" s="137"/>
      <c r="T100" s="137"/>
      <c r="U100" s="131"/>
    </row>
    <row r="101" spans="1:21" ht="12.75">
      <c r="A101" s="82"/>
      <c r="B101" s="314">
        <v>509</v>
      </c>
      <c r="C101" s="127">
        <f t="shared" si="6"/>
        <v>1.1249</v>
      </c>
      <c r="D101" s="253">
        <v>8350</v>
      </c>
      <c r="E101" s="49" t="str">
        <f>VLOOKUP(B101,'Consulta1'!J:AJ,27,0)</f>
        <v>Disponível</v>
      </c>
      <c r="F101" s="129">
        <f t="shared" si="7"/>
        <v>803376.01994999999</v>
      </c>
      <c r="G101" s="138">
        <f>VLOOKUP($B101,Tabelas!$B$21:$C$350,2,0)</f>
        <v>85.53</v>
      </c>
      <c r="H101" s="315">
        <f t="shared" si="8"/>
        <v>9392.9149999999991</v>
      </c>
      <c r="I101" s="131">
        <f t="shared" si="15"/>
        <v>0.1249</v>
      </c>
      <c r="J101" s="132"/>
      <c r="K101" s="133">
        <v>1</v>
      </c>
      <c r="L101" s="122">
        <f t="shared" si="14"/>
        <v>1.1249</v>
      </c>
      <c r="M101" s="133"/>
      <c r="N101">
        <f t="shared" si="10"/>
        <v>9</v>
      </c>
      <c r="O101" s="134"/>
      <c r="P101" s="135"/>
      <c r="Q101" s="136"/>
      <c r="R101" s="137"/>
      <c r="T101" s="137"/>
      <c r="U101" s="131"/>
    </row>
    <row r="102" spans="1:21" ht="12.75" hidden="1">
      <c r="A102" s="82"/>
      <c r="B102" s="314">
        <v>510</v>
      </c>
      <c r="C102" s="127">
        <f t="shared" si="6"/>
        <v>1.0620000000000001</v>
      </c>
      <c r="D102" s="253">
        <v>8500</v>
      </c>
      <c r="E102" s="243" t="s">
        <v>97</v>
      </c>
      <c r="F102" s="129">
        <f t="shared" si="7"/>
        <v>431129.52000000008</v>
      </c>
      <c r="G102" s="138">
        <f>VLOOKUP($B102,Tabelas!$B$21:$C$350,2,0)</f>
        <v>47.760000000000005</v>
      </c>
      <c r="H102" s="315">
        <f t="shared" si="8"/>
        <v>9027</v>
      </c>
      <c r="I102" s="131">
        <v>6.2E-2</v>
      </c>
      <c r="J102" s="132"/>
      <c r="K102" s="133">
        <v>1</v>
      </c>
      <c r="L102" s="122">
        <f t="shared" si="14"/>
        <v>1.0620000000000001</v>
      </c>
      <c r="M102" s="133"/>
      <c r="N102">
        <f t="shared" si="10"/>
        <v>10</v>
      </c>
      <c r="O102" s="134"/>
      <c r="P102" s="135"/>
      <c r="Q102" s="136"/>
      <c r="R102" s="137"/>
      <c r="T102" s="137"/>
      <c r="U102" s="131"/>
    </row>
    <row r="103" spans="1:21" ht="12.75" hidden="1">
      <c r="A103" s="82"/>
      <c r="B103" s="314">
        <v>511</v>
      </c>
      <c r="C103" s="127">
        <f t="shared" si="6"/>
        <v>1.117</v>
      </c>
      <c r="D103" s="253">
        <v>8500</v>
      </c>
      <c r="E103" s="243" t="s">
        <v>97</v>
      </c>
      <c r="F103" s="129">
        <f t="shared" si="7"/>
        <v>462951.82</v>
      </c>
      <c r="G103" s="138">
        <f>VLOOKUP($B103,Tabelas!$B$21:$C$350,2,0)</f>
        <v>48.76</v>
      </c>
      <c r="H103" s="315">
        <f t="shared" si="8"/>
        <v>9494.5</v>
      </c>
      <c r="I103" s="131">
        <v>0.11700000000000001</v>
      </c>
      <c r="J103" s="132"/>
      <c r="K103" s="133">
        <v>1</v>
      </c>
      <c r="L103" s="122">
        <f t="shared" si="14"/>
        <v>1.117</v>
      </c>
      <c r="M103" s="133"/>
      <c r="N103">
        <f t="shared" si="10"/>
        <v>11</v>
      </c>
      <c r="O103" s="134"/>
      <c r="P103" s="135"/>
      <c r="Q103" s="136"/>
      <c r="R103" s="137"/>
      <c r="T103" s="137"/>
      <c r="U103" s="131"/>
    </row>
    <row r="104" spans="1:21" ht="12.75">
      <c r="A104" s="82"/>
      <c r="B104" s="314">
        <v>512</v>
      </c>
      <c r="C104" s="127">
        <f t="shared" si="6"/>
        <v>1.1249</v>
      </c>
      <c r="D104" s="253">
        <v>8500</v>
      </c>
      <c r="E104" s="49" t="str">
        <f>VLOOKUP(B104,'Consulta1'!J:AJ,27,0)</f>
        <v>Disponível</v>
      </c>
      <c r="F104" s="129">
        <f t="shared" si="7"/>
        <v>505428.81900000002</v>
      </c>
      <c r="G104" s="138">
        <f>VLOOKUP($B104,Tabelas!$B$21:$C$350,2,0)</f>
        <v>52.86</v>
      </c>
      <c r="H104" s="315">
        <f t="shared" si="8"/>
        <v>9561.65</v>
      </c>
      <c r="I104" s="131">
        <f t="shared" ref="I104:I106" si="16">11.7%+0.29%+0.5%</f>
        <v>0.1249</v>
      </c>
      <c r="J104" s="132"/>
      <c r="K104" s="133">
        <v>1</v>
      </c>
      <c r="L104" s="122">
        <f t="shared" si="14"/>
        <v>1.1249</v>
      </c>
      <c r="M104" s="133"/>
      <c r="N104">
        <f t="shared" si="10"/>
        <v>12</v>
      </c>
      <c r="O104" s="134"/>
      <c r="P104" s="135"/>
      <c r="Q104" s="136"/>
      <c r="R104" s="137"/>
      <c r="T104" s="137"/>
      <c r="U104" s="131"/>
    </row>
    <row r="105" spans="1:21" ht="12.75">
      <c r="A105" s="82"/>
      <c r="B105" s="314">
        <v>601</v>
      </c>
      <c r="C105" s="127">
        <f t="shared" si="6"/>
        <v>1.1249</v>
      </c>
      <c r="D105" s="253">
        <v>8400</v>
      </c>
      <c r="E105" s="49" t="str">
        <f>VLOOKUP(B105,'Consulta1'!J:AJ,27,0)</f>
        <v>Disponível</v>
      </c>
      <c r="F105" s="129">
        <f t="shared" si="7"/>
        <v>906079.95240000018</v>
      </c>
      <c r="G105" s="138">
        <f>VLOOKUP($B105,Tabelas!$B$21:$C$350,2,0)</f>
        <v>95.890000000000015</v>
      </c>
      <c r="H105" s="315">
        <f t="shared" si="8"/>
        <v>9449.16</v>
      </c>
      <c r="I105" s="131">
        <f t="shared" si="16"/>
        <v>0.1249</v>
      </c>
      <c r="J105" s="132"/>
      <c r="K105" s="133">
        <v>1</v>
      </c>
      <c r="L105" s="122">
        <f t="shared" si="14"/>
        <v>1.1249</v>
      </c>
      <c r="M105" s="133"/>
      <c r="N105">
        <f t="shared" si="10"/>
        <v>1</v>
      </c>
      <c r="O105" s="134"/>
      <c r="P105" s="135"/>
      <c r="Q105" s="136"/>
      <c r="R105" s="137"/>
      <c r="T105" s="137"/>
      <c r="U105" s="131"/>
    </row>
    <row r="106" spans="1:21" ht="12.75">
      <c r="A106" s="82"/>
      <c r="B106" s="314">
        <v>602</v>
      </c>
      <c r="C106" s="127">
        <f t="shared" si="6"/>
        <v>1.1249</v>
      </c>
      <c r="D106" s="253">
        <v>8400</v>
      </c>
      <c r="E106" s="49" t="str">
        <f>VLOOKUP(B106,'Consulta1'!J:AJ,27,0)</f>
        <v>Disponível</v>
      </c>
      <c r="F106" s="129">
        <f t="shared" si="7"/>
        <v>747901.01399999997</v>
      </c>
      <c r="G106" s="138">
        <f>VLOOKUP($B106,Tabelas!$B$21:$C$350,2,0)</f>
        <v>79.150000000000006</v>
      </c>
      <c r="H106" s="315">
        <f t="shared" si="8"/>
        <v>9449.159999999998</v>
      </c>
      <c r="I106" s="131">
        <f t="shared" si="16"/>
        <v>0.1249</v>
      </c>
      <c r="J106" s="132"/>
      <c r="K106" s="133">
        <v>1</v>
      </c>
      <c r="L106" s="122">
        <f t="shared" ref="L106:L169" si="17">SUM(I106:K106)</f>
        <v>1.1249</v>
      </c>
      <c r="M106" s="133"/>
      <c r="N106">
        <f t="shared" si="10"/>
        <v>2</v>
      </c>
      <c r="O106" s="134"/>
      <c r="P106" s="135"/>
      <c r="Q106" s="136"/>
      <c r="R106" s="137"/>
      <c r="T106" s="137"/>
      <c r="U106" s="131"/>
    </row>
    <row r="107" spans="1:21" ht="12.75" hidden="1">
      <c r="A107" s="255" t="s">
        <v>99</v>
      </c>
      <c r="B107" s="314">
        <v>603</v>
      </c>
      <c r="C107" s="127">
        <f t="shared" si="6"/>
        <v>1.0900000000000001</v>
      </c>
      <c r="D107" s="253">
        <v>8400</v>
      </c>
      <c r="E107" s="243" t="s">
        <v>100</v>
      </c>
      <c r="F107" s="129">
        <f t="shared" si="7"/>
        <v>1024190.16</v>
      </c>
      <c r="G107" s="138">
        <f>VLOOKUP($B107,Tabelas!$B$21:$C$350,2,0)</f>
        <v>111.86</v>
      </c>
      <c r="H107" s="315">
        <f t="shared" si="8"/>
        <v>9156</v>
      </c>
      <c r="I107" s="254">
        <v>0.09</v>
      </c>
      <c r="J107" s="132"/>
      <c r="K107" s="133">
        <v>1</v>
      </c>
      <c r="L107" s="122">
        <f t="shared" si="17"/>
        <v>1.0900000000000001</v>
      </c>
      <c r="M107" s="133"/>
      <c r="N107">
        <f t="shared" si="10"/>
        <v>3</v>
      </c>
      <c r="O107" s="134"/>
      <c r="P107" s="135"/>
      <c r="Q107" s="136"/>
      <c r="R107" s="137"/>
      <c r="T107" s="137"/>
      <c r="U107" s="131"/>
    </row>
    <row r="108" spans="1:21" ht="12.75">
      <c r="A108" s="82"/>
      <c r="B108" s="314">
        <v>604</v>
      </c>
      <c r="C108" s="127">
        <f t="shared" si="6"/>
        <v>1.1249</v>
      </c>
      <c r="D108" s="253">
        <v>8550</v>
      </c>
      <c r="E108" s="49" t="str">
        <f>VLOOKUP(B108,'Consulta1'!J:AJ,27,0)</f>
        <v>Disponível</v>
      </c>
      <c r="F108" s="129">
        <f t="shared" si="7"/>
        <v>516769.49835000001</v>
      </c>
      <c r="G108" s="138">
        <f>VLOOKUP($B108,Tabelas!$B$21:$C$350,2,0)</f>
        <v>53.73</v>
      </c>
      <c r="H108" s="315">
        <f t="shared" si="8"/>
        <v>9617.8950000000004</v>
      </c>
      <c r="I108" s="131">
        <f t="shared" ref="I108:I113" si="18">11.7%+0.29%+0.5%</f>
        <v>0.1249</v>
      </c>
      <c r="J108" s="132"/>
      <c r="K108" s="133">
        <v>1</v>
      </c>
      <c r="L108" s="122">
        <f t="shared" si="17"/>
        <v>1.1249</v>
      </c>
      <c r="M108" s="133"/>
      <c r="N108">
        <f t="shared" si="10"/>
        <v>4</v>
      </c>
      <c r="O108" s="134"/>
      <c r="P108" s="135"/>
      <c r="Q108" s="136"/>
      <c r="R108" s="137"/>
      <c r="T108" s="137"/>
      <c r="U108" s="131"/>
    </row>
    <row r="109" spans="1:21" ht="12.75">
      <c r="A109" s="82"/>
      <c r="B109" s="314">
        <v>605</v>
      </c>
      <c r="C109" s="127">
        <f t="shared" si="6"/>
        <v>1.1249</v>
      </c>
      <c r="D109" s="253">
        <v>8550</v>
      </c>
      <c r="E109" s="49" t="str">
        <f>VLOOKUP(B109,'Consulta1'!J:AJ,27,0)</f>
        <v>Disponível</v>
      </c>
      <c r="F109" s="129">
        <f t="shared" si="7"/>
        <v>454060.82295</v>
      </c>
      <c r="G109" s="138">
        <f>VLOOKUP($B109,Tabelas!$B$21:$C$350,2,0)</f>
        <v>47.21</v>
      </c>
      <c r="H109" s="315">
        <f t="shared" si="8"/>
        <v>9617.8950000000004</v>
      </c>
      <c r="I109" s="131">
        <f t="shared" si="18"/>
        <v>0.1249</v>
      </c>
      <c r="J109" s="132"/>
      <c r="K109" s="133">
        <v>1</v>
      </c>
      <c r="L109" s="122">
        <f t="shared" si="17"/>
        <v>1.1249</v>
      </c>
      <c r="M109" s="133"/>
      <c r="N109">
        <f t="shared" si="10"/>
        <v>5</v>
      </c>
      <c r="O109" s="134"/>
      <c r="P109" s="135"/>
      <c r="Q109" s="136"/>
      <c r="R109" s="137"/>
      <c r="T109" s="137"/>
      <c r="U109" s="131"/>
    </row>
    <row r="110" spans="1:21" ht="12.75">
      <c r="A110" s="82"/>
      <c r="B110" s="314">
        <v>606</v>
      </c>
      <c r="C110" s="127">
        <f t="shared" si="6"/>
        <v>1.1249</v>
      </c>
      <c r="D110" s="253">
        <v>8550</v>
      </c>
      <c r="E110" s="49" t="str">
        <f>VLOOKUP(B110,'Consulta1'!J:AJ,27,0)</f>
        <v>Disponível</v>
      </c>
      <c r="F110" s="129">
        <f t="shared" si="7"/>
        <v>453291.39134999993</v>
      </c>
      <c r="G110" s="138">
        <f>VLOOKUP($B110,Tabelas!$B$21:$C$350,2,0)</f>
        <v>47.129999999999995</v>
      </c>
      <c r="H110" s="315">
        <f t="shared" si="8"/>
        <v>9617.8949999999986</v>
      </c>
      <c r="I110" s="131">
        <f t="shared" si="18"/>
        <v>0.1249</v>
      </c>
      <c r="J110" s="132"/>
      <c r="K110" s="133">
        <v>1</v>
      </c>
      <c r="L110" s="122">
        <f t="shared" si="17"/>
        <v>1.1249</v>
      </c>
      <c r="M110" s="133"/>
      <c r="N110">
        <f t="shared" si="10"/>
        <v>6</v>
      </c>
      <c r="O110" s="134"/>
      <c r="P110" s="135"/>
      <c r="Q110" s="136"/>
      <c r="R110" s="137"/>
      <c r="T110" s="137"/>
      <c r="U110" s="131"/>
    </row>
    <row r="111" spans="1:21" ht="12.75">
      <c r="A111" s="82"/>
      <c r="B111" s="314">
        <v>607</v>
      </c>
      <c r="C111" s="127">
        <f t="shared" si="6"/>
        <v>1.1249</v>
      </c>
      <c r="D111" s="253">
        <v>8400</v>
      </c>
      <c r="E111" s="49" t="str">
        <f>VLOOKUP(B111,'Consulta1'!J:AJ,27,0)</f>
        <v>Disponível</v>
      </c>
      <c r="F111" s="129">
        <f t="shared" si="7"/>
        <v>816123.94920000003</v>
      </c>
      <c r="G111" s="138">
        <f>VLOOKUP($B111,Tabelas!$B$21:$C$350,2,0)</f>
        <v>86.37</v>
      </c>
      <c r="H111" s="315">
        <f t="shared" si="8"/>
        <v>9449.16</v>
      </c>
      <c r="I111" s="131">
        <f t="shared" si="18"/>
        <v>0.1249</v>
      </c>
      <c r="J111" s="132"/>
      <c r="K111" s="133">
        <v>1</v>
      </c>
      <c r="L111" s="122">
        <f t="shared" si="17"/>
        <v>1.1249</v>
      </c>
      <c r="M111" s="133"/>
      <c r="N111">
        <f t="shared" si="10"/>
        <v>7</v>
      </c>
      <c r="O111" s="134"/>
      <c r="P111" s="135"/>
      <c r="Q111" s="136"/>
      <c r="R111" s="137"/>
      <c r="T111" s="137"/>
      <c r="U111" s="131"/>
    </row>
    <row r="112" spans="1:21" ht="12.75">
      <c r="A112" s="82"/>
      <c r="B112" s="314">
        <v>608</v>
      </c>
      <c r="C112" s="127">
        <f t="shared" si="6"/>
        <v>1.1249</v>
      </c>
      <c r="D112" s="253">
        <v>8400</v>
      </c>
      <c r="E112" s="49" t="str">
        <f>VLOOKUP(B112,'Consulta1'!J:AJ,27,0)</f>
        <v>Disponível</v>
      </c>
      <c r="F112" s="129">
        <f t="shared" si="7"/>
        <v>746483.64</v>
      </c>
      <c r="G112" s="138">
        <f>VLOOKUP($B112,Tabelas!$B$21:$C$350,2,0)</f>
        <v>79</v>
      </c>
      <c r="H112" s="315">
        <f t="shared" si="8"/>
        <v>9449.16</v>
      </c>
      <c r="I112" s="131">
        <f t="shared" si="18"/>
        <v>0.1249</v>
      </c>
      <c r="J112" s="132"/>
      <c r="K112" s="133">
        <v>1</v>
      </c>
      <c r="L112" s="122">
        <f t="shared" si="17"/>
        <v>1.1249</v>
      </c>
      <c r="M112" s="133"/>
      <c r="N112">
        <f t="shared" si="10"/>
        <v>8</v>
      </c>
      <c r="O112" s="134"/>
      <c r="P112" s="135"/>
      <c r="Q112" s="136"/>
      <c r="R112" s="137"/>
      <c r="T112" s="137"/>
      <c r="U112" s="131"/>
    </row>
    <row r="113" spans="1:21" ht="12.75">
      <c r="A113" s="82"/>
      <c r="B113" s="314">
        <v>609</v>
      </c>
      <c r="C113" s="127">
        <f t="shared" si="6"/>
        <v>1.1249</v>
      </c>
      <c r="D113" s="253">
        <v>8400</v>
      </c>
      <c r="E113" s="49" t="str">
        <f>VLOOKUP(B113,'Consulta1'!J:AJ,27,0)</f>
        <v>Disponível</v>
      </c>
      <c r="F113" s="129">
        <f t="shared" si="7"/>
        <v>825384.12600000016</v>
      </c>
      <c r="G113" s="138">
        <f>VLOOKUP($B113,Tabelas!$B$21:$C$350,2,0)</f>
        <v>87.350000000000009</v>
      </c>
      <c r="H113" s="315">
        <f t="shared" si="8"/>
        <v>9449.1600000000017</v>
      </c>
      <c r="I113" s="131">
        <f t="shared" si="18"/>
        <v>0.1249</v>
      </c>
      <c r="J113" s="132"/>
      <c r="K113" s="133">
        <v>1</v>
      </c>
      <c r="L113" s="122">
        <f t="shared" si="17"/>
        <v>1.1249</v>
      </c>
      <c r="M113" s="133"/>
      <c r="N113">
        <f t="shared" si="10"/>
        <v>9</v>
      </c>
      <c r="O113" s="134"/>
      <c r="P113" s="135"/>
      <c r="Q113" s="136"/>
      <c r="R113" s="137"/>
      <c r="T113" s="137"/>
      <c r="U113" s="131"/>
    </row>
    <row r="114" spans="1:21" ht="12.75" hidden="1">
      <c r="A114" s="82"/>
      <c r="B114" s="314">
        <v>610</v>
      </c>
      <c r="C114" s="127">
        <f t="shared" si="6"/>
        <v>1.0608</v>
      </c>
      <c r="D114" s="253">
        <v>8550</v>
      </c>
      <c r="E114" s="49" t="s">
        <v>97</v>
      </c>
      <c r="F114" s="129">
        <f t="shared" si="7"/>
        <v>433175.55840000004</v>
      </c>
      <c r="G114" s="138">
        <f>VLOOKUP($B114,Tabelas!$B$21:$C$350,2,0)</f>
        <v>47.760000000000005</v>
      </c>
      <c r="H114" s="315">
        <f t="shared" si="8"/>
        <v>9069.84</v>
      </c>
      <c r="I114" s="131">
        <v>6.08E-2</v>
      </c>
      <c r="J114" s="132"/>
      <c r="K114" s="133">
        <v>1</v>
      </c>
      <c r="L114" s="122">
        <f t="shared" si="17"/>
        <v>1.0608</v>
      </c>
      <c r="M114" s="133"/>
      <c r="N114">
        <f t="shared" si="10"/>
        <v>10</v>
      </c>
      <c r="O114" s="134"/>
      <c r="P114" s="135"/>
      <c r="Q114" s="136"/>
      <c r="R114" s="137"/>
      <c r="T114" s="137"/>
      <c r="U114" s="131"/>
    </row>
    <row r="115" spans="1:21" ht="12.75">
      <c r="A115" s="82"/>
      <c r="B115" s="314">
        <v>611</v>
      </c>
      <c r="C115" s="127">
        <f t="shared" si="6"/>
        <v>1.1249</v>
      </c>
      <c r="D115" s="253">
        <v>8550</v>
      </c>
      <c r="E115" s="49" t="str">
        <f>VLOOKUP(B115,'Consulta1'!J:AJ,27,0)</f>
        <v>Disponível</v>
      </c>
      <c r="F115" s="129">
        <f t="shared" si="7"/>
        <v>468968.56020000001</v>
      </c>
      <c r="G115" s="138">
        <f>VLOOKUP($B115,Tabelas!$B$21:$C$350,2,0)</f>
        <v>48.76</v>
      </c>
      <c r="H115" s="315">
        <f t="shared" si="8"/>
        <v>9617.8950000000004</v>
      </c>
      <c r="I115" s="131">
        <f t="shared" ref="I115:I117" si="19">11.7%+0.29%+0.5%</f>
        <v>0.1249</v>
      </c>
      <c r="J115" s="132"/>
      <c r="K115" s="133">
        <v>1</v>
      </c>
      <c r="L115" s="122">
        <f t="shared" si="17"/>
        <v>1.1249</v>
      </c>
      <c r="M115" s="133"/>
      <c r="N115">
        <f t="shared" si="10"/>
        <v>11</v>
      </c>
      <c r="O115" s="134"/>
      <c r="P115" s="135"/>
      <c r="Q115" s="136"/>
      <c r="R115" s="137"/>
      <c r="T115" s="137"/>
      <c r="U115" s="131"/>
    </row>
    <row r="116" spans="1:21" ht="12.75">
      <c r="A116" s="82"/>
      <c r="B116" s="314">
        <v>612</v>
      </c>
      <c r="C116" s="127">
        <f t="shared" si="6"/>
        <v>1.1249</v>
      </c>
      <c r="D116" s="253">
        <v>8550</v>
      </c>
      <c r="E116" s="49" t="str">
        <f>VLOOKUP(B116,'Consulta1'!J:AJ,27,0)</f>
        <v>Disponível</v>
      </c>
      <c r="F116" s="129">
        <f t="shared" si="7"/>
        <v>508401.92969999998</v>
      </c>
      <c r="G116" s="138">
        <f>VLOOKUP($B116,Tabelas!$B$21:$C$350,2,0)</f>
        <v>52.86</v>
      </c>
      <c r="H116" s="315">
        <f t="shared" si="8"/>
        <v>9617.8950000000004</v>
      </c>
      <c r="I116" s="131">
        <f t="shared" si="19"/>
        <v>0.1249</v>
      </c>
      <c r="J116" s="132"/>
      <c r="K116" s="133">
        <v>1</v>
      </c>
      <c r="L116" s="122">
        <f t="shared" si="17"/>
        <v>1.1249</v>
      </c>
      <c r="M116" s="133"/>
      <c r="N116">
        <f t="shared" si="10"/>
        <v>12</v>
      </c>
      <c r="O116" s="134"/>
      <c r="P116" s="135"/>
      <c r="Q116" s="136"/>
      <c r="R116" s="137"/>
      <c r="T116" s="137"/>
      <c r="U116" s="131"/>
    </row>
    <row r="117" spans="1:21" ht="12.75">
      <c r="A117" s="82"/>
      <c r="B117" s="314">
        <v>701</v>
      </c>
      <c r="C117" s="127">
        <f t="shared" si="6"/>
        <v>1.1249</v>
      </c>
      <c r="D117" s="253">
        <v>8450</v>
      </c>
      <c r="E117" s="49" t="str">
        <f>VLOOKUP(B117,'Consulta1'!J:AJ,27,0)</f>
        <v>Disponível</v>
      </c>
      <c r="F117" s="129">
        <f t="shared" si="7"/>
        <v>1020785.4429500001</v>
      </c>
      <c r="G117" s="138">
        <f>VLOOKUP($B117,Tabelas!$B$21:$C$350,2,0)</f>
        <v>107.39</v>
      </c>
      <c r="H117" s="315">
        <f t="shared" si="8"/>
        <v>9505.4050000000007</v>
      </c>
      <c r="I117" s="131">
        <f t="shared" si="19"/>
        <v>0.1249</v>
      </c>
      <c r="J117" s="132"/>
      <c r="K117" s="133">
        <v>1</v>
      </c>
      <c r="L117" s="122">
        <f t="shared" si="17"/>
        <v>1.1249</v>
      </c>
      <c r="M117" s="133"/>
      <c r="N117">
        <f t="shared" si="10"/>
        <v>1</v>
      </c>
      <c r="O117" s="134"/>
      <c r="P117" s="135"/>
      <c r="Q117" s="136"/>
      <c r="R117" s="137"/>
      <c r="T117" s="137"/>
      <c r="U117" s="131"/>
    </row>
    <row r="118" spans="1:21" ht="12.75" hidden="1">
      <c r="A118" s="82"/>
      <c r="B118" s="314">
        <v>702</v>
      </c>
      <c r="C118" s="127">
        <f t="shared" si="6"/>
        <v>1.117</v>
      </c>
      <c r="D118" s="253">
        <v>8450</v>
      </c>
      <c r="E118" s="243" t="s">
        <v>97</v>
      </c>
      <c r="F118" s="129">
        <f t="shared" si="7"/>
        <v>759150.61950000003</v>
      </c>
      <c r="G118" s="138">
        <f>VLOOKUP($B118,Tabelas!$B$21:$C$350,2,0)</f>
        <v>80.430000000000007</v>
      </c>
      <c r="H118" s="315">
        <f t="shared" si="8"/>
        <v>9438.65</v>
      </c>
      <c r="I118" s="131">
        <v>0.11700000000000001</v>
      </c>
      <c r="J118" s="132"/>
      <c r="K118" s="133">
        <v>1</v>
      </c>
      <c r="L118" s="122">
        <f t="shared" si="17"/>
        <v>1.117</v>
      </c>
      <c r="M118" s="133"/>
      <c r="N118">
        <f t="shared" si="10"/>
        <v>2</v>
      </c>
      <c r="O118" s="134"/>
      <c r="P118" s="135"/>
      <c r="Q118" s="136"/>
      <c r="R118" s="137"/>
      <c r="T118" s="137"/>
      <c r="U118" s="131"/>
    </row>
    <row r="119" spans="1:21" ht="12.75">
      <c r="A119" s="82"/>
      <c r="B119" s="314">
        <v>703</v>
      </c>
      <c r="C119" s="127">
        <f t="shared" si="6"/>
        <v>1.1249</v>
      </c>
      <c r="D119" s="253">
        <v>8450</v>
      </c>
      <c r="E119" s="49" t="str">
        <f>VLOOKUP(B119,'Consulta1'!J:AJ,27,0)</f>
        <v>Disponível</v>
      </c>
      <c r="F119" s="129">
        <f t="shared" si="7"/>
        <v>919933.09589999996</v>
      </c>
      <c r="G119" s="138">
        <f>VLOOKUP($B119,Tabelas!$B$21:$C$350,2,0)</f>
        <v>96.78</v>
      </c>
      <c r="H119" s="315">
        <f t="shared" si="8"/>
        <v>9505.4049999999988</v>
      </c>
      <c r="I119" s="131">
        <f t="shared" ref="I119:I121" si="20">11.7%+0.29%+0.5%</f>
        <v>0.1249</v>
      </c>
      <c r="J119" s="132"/>
      <c r="K119" s="133">
        <v>1</v>
      </c>
      <c r="L119" s="122">
        <f t="shared" si="17"/>
        <v>1.1249</v>
      </c>
      <c r="M119" s="133"/>
      <c r="N119">
        <f t="shared" si="10"/>
        <v>3</v>
      </c>
      <c r="O119" s="134"/>
      <c r="P119" s="135"/>
      <c r="Q119" s="136"/>
      <c r="R119" s="137"/>
      <c r="T119" s="137"/>
      <c r="U119" s="131"/>
    </row>
    <row r="120" spans="1:21" ht="12.75">
      <c r="A120" s="82"/>
      <c r="B120" s="314">
        <v>704</v>
      </c>
      <c r="C120" s="127">
        <f t="shared" si="6"/>
        <v>1.1249</v>
      </c>
      <c r="D120" s="253">
        <v>8600</v>
      </c>
      <c r="E120" s="49" t="str">
        <f>VLOOKUP(B120,'Consulta1'!J:AJ,27,0)</f>
        <v>Disponível</v>
      </c>
      <c r="F120" s="129">
        <f t="shared" si="7"/>
        <v>519791.54220000003</v>
      </c>
      <c r="G120" s="138">
        <f>VLOOKUP($B120,Tabelas!$B$21:$C$350,2,0)</f>
        <v>53.73</v>
      </c>
      <c r="H120" s="315">
        <f t="shared" si="8"/>
        <v>9674.1400000000012</v>
      </c>
      <c r="I120" s="131">
        <f t="shared" si="20"/>
        <v>0.1249</v>
      </c>
      <c r="J120" s="132"/>
      <c r="K120" s="133">
        <v>1</v>
      </c>
      <c r="L120" s="122">
        <f t="shared" si="17"/>
        <v>1.1249</v>
      </c>
      <c r="M120" s="133"/>
      <c r="N120">
        <f t="shared" si="10"/>
        <v>4</v>
      </c>
      <c r="O120" s="134"/>
      <c r="P120" s="135"/>
      <c r="Q120" s="136"/>
      <c r="R120" s="137"/>
      <c r="T120" s="137"/>
      <c r="U120" s="131"/>
    </row>
    <row r="121" spans="1:21" ht="12.75">
      <c r="A121" s="82"/>
      <c r="B121" s="314">
        <v>705</v>
      </c>
      <c r="C121" s="127">
        <f t="shared" si="6"/>
        <v>1.1249</v>
      </c>
      <c r="D121" s="253">
        <v>8600</v>
      </c>
      <c r="E121" s="243" t="s">
        <v>98</v>
      </c>
      <c r="F121" s="129">
        <f t="shared" si="7"/>
        <v>456716.14939999999</v>
      </c>
      <c r="G121" s="138">
        <f>VLOOKUP($B121,Tabelas!$B$21:$C$350,2,0)</f>
        <v>47.21</v>
      </c>
      <c r="H121" s="315">
        <f t="shared" si="8"/>
        <v>9674.14</v>
      </c>
      <c r="I121" s="131">
        <f t="shared" si="20"/>
        <v>0.1249</v>
      </c>
      <c r="J121" s="132"/>
      <c r="K121" s="133">
        <v>1</v>
      </c>
      <c r="L121" s="122">
        <f t="shared" si="17"/>
        <v>1.1249</v>
      </c>
      <c r="M121" s="133"/>
      <c r="N121">
        <f t="shared" si="10"/>
        <v>5</v>
      </c>
      <c r="O121" s="134"/>
      <c r="P121" s="135"/>
      <c r="Q121" s="136"/>
      <c r="R121" s="137"/>
      <c r="T121" s="137"/>
      <c r="U121" s="131"/>
    </row>
    <row r="122" spans="1:21" ht="12.75" hidden="1">
      <c r="A122" s="82"/>
      <c r="B122" s="314">
        <v>706</v>
      </c>
      <c r="C122" s="127">
        <f t="shared" si="6"/>
        <v>1.117</v>
      </c>
      <c r="D122" s="253">
        <v>8600</v>
      </c>
      <c r="E122" s="243" t="s">
        <v>97</v>
      </c>
      <c r="F122" s="129">
        <f t="shared" si="7"/>
        <v>452740.20599999995</v>
      </c>
      <c r="G122" s="138">
        <f>VLOOKUP($B122,Tabelas!$B$21:$C$350,2,0)</f>
        <v>47.129999999999995</v>
      </c>
      <c r="H122" s="315">
        <f t="shared" si="8"/>
        <v>9606.1999999999989</v>
      </c>
      <c r="I122" s="131">
        <v>0.11700000000000001</v>
      </c>
      <c r="J122" s="132"/>
      <c r="K122" s="133">
        <v>1</v>
      </c>
      <c r="L122" s="122">
        <f t="shared" si="17"/>
        <v>1.117</v>
      </c>
      <c r="M122" s="133"/>
      <c r="N122">
        <f t="shared" si="10"/>
        <v>6</v>
      </c>
      <c r="O122" s="134"/>
      <c r="P122" s="135"/>
      <c r="Q122" s="136"/>
      <c r="R122" s="137"/>
      <c r="T122" s="137"/>
      <c r="U122" s="131"/>
    </row>
    <row r="123" spans="1:21" ht="12.75">
      <c r="A123" s="82"/>
      <c r="B123" s="314">
        <v>707</v>
      </c>
      <c r="C123" s="127">
        <f t="shared" si="6"/>
        <v>1.1249</v>
      </c>
      <c r="D123" s="253">
        <v>8900</v>
      </c>
      <c r="E123" s="49" t="str">
        <f>VLOOKUP(B123,'Consulta1'!J:AJ,27,0)</f>
        <v>Disponível</v>
      </c>
      <c r="F123" s="129">
        <f t="shared" si="7"/>
        <v>853089.28810000012</v>
      </c>
      <c r="G123" s="138">
        <f>VLOOKUP($B123,Tabelas!$B$21:$C$350,2,0)</f>
        <v>85.210000000000008</v>
      </c>
      <c r="H123" s="315">
        <f t="shared" si="8"/>
        <v>10011.61</v>
      </c>
      <c r="I123" s="131">
        <f>11.7%+0.29%+0.5%</f>
        <v>0.1249</v>
      </c>
      <c r="J123" s="132"/>
      <c r="K123" s="133">
        <v>1</v>
      </c>
      <c r="L123" s="122">
        <f t="shared" si="17"/>
        <v>1.1249</v>
      </c>
      <c r="M123" s="133"/>
      <c r="N123">
        <f t="shared" si="10"/>
        <v>7</v>
      </c>
      <c r="O123" s="134"/>
      <c r="P123" s="135"/>
      <c r="Q123" s="136"/>
      <c r="R123" s="137"/>
      <c r="T123" s="137"/>
      <c r="U123" s="131"/>
    </row>
    <row r="124" spans="1:21" ht="12.75" hidden="1">
      <c r="A124" s="255" t="s">
        <v>99</v>
      </c>
      <c r="B124" s="314">
        <v>708</v>
      </c>
      <c r="C124" s="127">
        <f t="shared" si="6"/>
        <v>1.0608</v>
      </c>
      <c r="D124" s="253">
        <v>8450</v>
      </c>
      <c r="E124" s="243" t="s">
        <v>100</v>
      </c>
      <c r="F124" s="129">
        <f t="shared" si="7"/>
        <v>714322.0344</v>
      </c>
      <c r="G124" s="138">
        <f>VLOOKUP($B124,Tabelas!$B$21:$C$350,2,0)</f>
        <v>79.69</v>
      </c>
      <c r="H124" s="315">
        <f t="shared" si="8"/>
        <v>8963.76</v>
      </c>
      <c r="I124" s="131">
        <v>6.08E-2</v>
      </c>
      <c r="J124" s="132"/>
      <c r="K124" s="133">
        <v>1</v>
      </c>
      <c r="L124" s="122">
        <f t="shared" si="17"/>
        <v>1.0608</v>
      </c>
      <c r="M124" s="133"/>
      <c r="N124">
        <f t="shared" si="10"/>
        <v>8</v>
      </c>
      <c r="O124" s="134"/>
      <c r="P124" s="135"/>
      <c r="Q124" s="136"/>
      <c r="R124" s="137"/>
      <c r="T124" s="137"/>
      <c r="U124" s="131"/>
    </row>
    <row r="125" spans="1:21" ht="12.75" hidden="1">
      <c r="A125" s="82"/>
      <c r="B125" s="314">
        <v>709</v>
      </c>
      <c r="C125" s="127">
        <f t="shared" si="6"/>
        <v>1.097</v>
      </c>
      <c r="D125" s="253">
        <v>8450</v>
      </c>
      <c r="E125" s="49" t="s">
        <v>97</v>
      </c>
      <c r="F125" s="129">
        <f t="shared" si="7"/>
        <v>794965.18400000001</v>
      </c>
      <c r="G125" s="138">
        <f>VLOOKUP($B125,Tabelas!$B$21:$C$350,2,0)</f>
        <v>85.76</v>
      </c>
      <c r="H125" s="315">
        <f t="shared" si="8"/>
        <v>9269.65</v>
      </c>
      <c r="I125" s="131">
        <v>9.7000000000000003E-2</v>
      </c>
      <c r="J125" s="132"/>
      <c r="K125" s="133">
        <v>1</v>
      </c>
      <c r="L125" s="122">
        <f t="shared" si="17"/>
        <v>1.097</v>
      </c>
      <c r="M125" s="133"/>
      <c r="N125">
        <f t="shared" si="10"/>
        <v>9</v>
      </c>
      <c r="O125" s="134"/>
      <c r="P125" s="135"/>
      <c r="Q125" s="136"/>
      <c r="R125" s="137"/>
      <c r="T125" s="137"/>
      <c r="U125" s="131"/>
    </row>
    <row r="126" spans="1:21" ht="12.75" hidden="1">
      <c r="A126" s="82"/>
      <c r="B126" s="314">
        <v>710</v>
      </c>
      <c r="C126" s="127">
        <f t="shared" si="6"/>
        <v>1.0608</v>
      </c>
      <c r="D126" s="253">
        <v>8600</v>
      </c>
      <c r="E126" s="243" t="s">
        <v>97</v>
      </c>
      <c r="F126" s="129">
        <f t="shared" si="7"/>
        <v>435708.74880000006</v>
      </c>
      <c r="G126" s="138">
        <f>VLOOKUP($B126,Tabelas!$B$21:$C$350,2,0)</f>
        <v>47.760000000000005</v>
      </c>
      <c r="H126" s="315">
        <f t="shared" si="8"/>
        <v>9122.880000000001</v>
      </c>
      <c r="I126" s="131">
        <v>6.08E-2</v>
      </c>
      <c r="J126" s="132"/>
      <c r="K126" s="133">
        <v>1</v>
      </c>
      <c r="L126" s="122">
        <f t="shared" si="17"/>
        <v>1.0608</v>
      </c>
      <c r="M126" s="133"/>
      <c r="N126">
        <f t="shared" si="10"/>
        <v>10</v>
      </c>
      <c r="O126" s="134"/>
      <c r="P126" s="135"/>
      <c r="Q126" s="136"/>
      <c r="R126" s="137"/>
      <c r="T126" s="137"/>
      <c r="U126" s="131"/>
    </row>
    <row r="127" spans="1:21" ht="12.75" hidden="1">
      <c r="A127" s="82"/>
      <c r="B127" s="314">
        <v>711</v>
      </c>
      <c r="C127" s="127">
        <f t="shared" si="6"/>
        <v>1.0608</v>
      </c>
      <c r="D127" s="253">
        <v>8600</v>
      </c>
      <c r="E127" s="243" t="s">
        <v>97</v>
      </c>
      <c r="F127" s="129">
        <f t="shared" si="7"/>
        <v>444831.62880000001</v>
      </c>
      <c r="G127" s="138">
        <f>VLOOKUP($B127,Tabelas!$B$21:$C$350,2,0)</f>
        <v>48.76</v>
      </c>
      <c r="H127" s="315">
        <f t="shared" si="8"/>
        <v>9122.880000000001</v>
      </c>
      <c r="I127" s="131">
        <v>6.08E-2</v>
      </c>
      <c r="J127" s="132"/>
      <c r="K127" s="133">
        <v>1</v>
      </c>
      <c r="L127" s="122">
        <f t="shared" si="17"/>
        <v>1.0608</v>
      </c>
      <c r="M127" s="133"/>
      <c r="N127">
        <f t="shared" si="10"/>
        <v>11</v>
      </c>
      <c r="O127" s="134"/>
      <c r="P127" s="135"/>
      <c r="Q127" s="136"/>
      <c r="R127" s="137"/>
      <c r="T127" s="137"/>
      <c r="U127" s="131"/>
    </row>
    <row r="128" spans="1:21" ht="12.75" hidden="1">
      <c r="A128" s="82"/>
      <c r="B128" s="314">
        <v>712</v>
      </c>
      <c r="C128" s="127">
        <f t="shared" si="6"/>
        <v>1.097</v>
      </c>
      <c r="D128" s="253">
        <v>8600</v>
      </c>
      <c r="E128" s="49" t="s">
        <v>97</v>
      </c>
      <c r="F128" s="129">
        <f t="shared" si="7"/>
        <v>498691.81199999998</v>
      </c>
      <c r="G128" s="138">
        <f>VLOOKUP($B128,Tabelas!$B$21:$C$350,2,0)</f>
        <v>52.86</v>
      </c>
      <c r="H128" s="315">
        <f t="shared" si="8"/>
        <v>9434.1999999999989</v>
      </c>
      <c r="I128" s="131">
        <v>9.7000000000000003E-2</v>
      </c>
      <c r="J128" s="132"/>
      <c r="K128" s="133">
        <v>1</v>
      </c>
      <c r="L128" s="122">
        <f t="shared" si="17"/>
        <v>1.097</v>
      </c>
      <c r="M128" s="133"/>
      <c r="N128">
        <f t="shared" si="10"/>
        <v>12</v>
      </c>
      <c r="O128" s="134"/>
      <c r="P128" s="135"/>
      <c r="Q128" s="136"/>
      <c r="R128" s="137"/>
      <c r="T128" s="137"/>
      <c r="U128" s="131"/>
    </row>
    <row r="129" spans="1:21" ht="12.75">
      <c r="A129" s="82"/>
      <c r="B129" s="314">
        <v>801</v>
      </c>
      <c r="C129" s="127">
        <f t="shared" si="6"/>
        <v>1.1249</v>
      </c>
      <c r="D129" s="253">
        <v>8500</v>
      </c>
      <c r="E129" s="49" t="str">
        <f>VLOOKUP(B129,'Consulta1'!J:AJ,27,0)</f>
        <v>Disponível</v>
      </c>
      <c r="F129" s="129">
        <f t="shared" si="7"/>
        <v>924324.70550000016</v>
      </c>
      <c r="G129" s="138">
        <f>VLOOKUP($B129,Tabelas!$B$21:$C$350,2,0)</f>
        <v>96.670000000000016</v>
      </c>
      <c r="H129" s="315">
        <f t="shared" si="8"/>
        <v>9561.65</v>
      </c>
      <c r="I129" s="131">
        <f>11.7%+0.29%+0.5%</f>
        <v>0.1249</v>
      </c>
      <c r="J129" s="132"/>
      <c r="K129" s="133">
        <v>1</v>
      </c>
      <c r="L129" s="122">
        <f t="shared" si="17"/>
        <v>1.1249</v>
      </c>
      <c r="M129" s="133"/>
      <c r="N129">
        <f t="shared" si="10"/>
        <v>1</v>
      </c>
      <c r="O129" s="134"/>
      <c r="P129" s="135"/>
      <c r="Q129" s="136"/>
      <c r="R129" s="137"/>
      <c r="T129" s="137"/>
      <c r="U129" s="131"/>
    </row>
    <row r="130" spans="1:21" ht="12.75" hidden="1">
      <c r="A130" s="82"/>
      <c r="B130" s="314">
        <v>802</v>
      </c>
      <c r="C130" s="127">
        <f t="shared" si="6"/>
        <v>1.087</v>
      </c>
      <c r="D130" s="253">
        <v>8500</v>
      </c>
      <c r="E130" s="243" t="s">
        <v>97</v>
      </c>
      <c r="F130" s="129">
        <f t="shared" si="7"/>
        <v>728349.78500000015</v>
      </c>
      <c r="G130" s="138">
        <f>VLOOKUP($B130,Tabelas!$B$21:$C$350,2,0)</f>
        <v>78.830000000000013</v>
      </c>
      <c r="H130" s="315">
        <f t="shared" si="8"/>
        <v>9239.5</v>
      </c>
      <c r="I130" s="131">
        <v>8.6999999999999994E-2</v>
      </c>
      <c r="J130" s="132"/>
      <c r="K130" s="133">
        <v>1</v>
      </c>
      <c r="L130" s="122">
        <f t="shared" si="17"/>
        <v>1.087</v>
      </c>
      <c r="M130" s="133"/>
      <c r="N130">
        <f t="shared" si="10"/>
        <v>2</v>
      </c>
      <c r="O130" s="134"/>
      <c r="P130" s="135"/>
      <c r="Q130" s="136"/>
      <c r="R130" s="137"/>
      <c r="T130" s="137"/>
      <c r="U130" s="131"/>
    </row>
    <row r="131" spans="1:21" ht="12.75">
      <c r="A131" s="82"/>
      <c r="B131" s="314">
        <v>803</v>
      </c>
      <c r="C131" s="127">
        <f t="shared" si="6"/>
        <v>1.1249</v>
      </c>
      <c r="D131" s="253">
        <v>8500</v>
      </c>
      <c r="E131" s="49" t="str">
        <f>VLOOKUP(B131,'Consulta1'!J:AJ,27,0)</f>
        <v>Disponível</v>
      </c>
      <c r="F131" s="129">
        <f t="shared" si="7"/>
        <v>1062394.9314999999</v>
      </c>
      <c r="G131" s="138">
        <f>VLOOKUP($B131,Tabelas!$B$21:$C$350,2,0)</f>
        <v>111.11</v>
      </c>
      <c r="H131" s="315">
        <f t="shared" si="8"/>
        <v>9561.65</v>
      </c>
      <c r="I131" s="131">
        <f t="shared" ref="I131:I132" si="21">11.7%+0.29%+0.5%</f>
        <v>0.1249</v>
      </c>
      <c r="J131" s="132"/>
      <c r="K131" s="133">
        <v>1</v>
      </c>
      <c r="L131" s="122">
        <f t="shared" si="17"/>
        <v>1.1249</v>
      </c>
      <c r="M131" s="133"/>
      <c r="N131">
        <f t="shared" si="10"/>
        <v>3</v>
      </c>
      <c r="O131" s="134"/>
      <c r="P131" s="135"/>
      <c r="Q131" s="136"/>
      <c r="R131" s="137"/>
      <c r="T131" s="137"/>
      <c r="U131" s="131"/>
    </row>
    <row r="132" spans="1:21" ht="12.75">
      <c r="A132" s="256"/>
      <c r="B132" s="314">
        <v>804</v>
      </c>
      <c r="C132" s="127">
        <f t="shared" si="6"/>
        <v>1.1249</v>
      </c>
      <c r="D132" s="253">
        <v>8650</v>
      </c>
      <c r="E132" s="243" t="s">
        <v>98</v>
      </c>
      <c r="F132" s="129">
        <f t="shared" si="7"/>
        <v>522813.58604999998</v>
      </c>
      <c r="G132" s="138">
        <f>VLOOKUP($B132,Tabelas!$B$21:$C$350,2,0)</f>
        <v>53.73</v>
      </c>
      <c r="H132" s="315">
        <f t="shared" si="8"/>
        <v>9730.3850000000002</v>
      </c>
      <c r="I132" s="131">
        <f t="shared" si="21"/>
        <v>0.1249</v>
      </c>
      <c r="J132" s="132"/>
      <c r="K132" s="133">
        <v>1</v>
      </c>
      <c r="L132" s="122">
        <f t="shared" si="17"/>
        <v>1.1249</v>
      </c>
      <c r="M132" s="133"/>
      <c r="N132">
        <f t="shared" si="10"/>
        <v>4</v>
      </c>
      <c r="O132" s="134"/>
      <c r="P132" s="135"/>
      <c r="Q132" s="136"/>
      <c r="R132" s="137"/>
      <c r="T132" s="137"/>
      <c r="U132" s="131"/>
    </row>
    <row r="133" spans="1:21" ht="12.75" hidden="1">
      <c r="A133" s="82"/>
      <c r="B133" s="314">
        <v>805</v>
      </c>
      <c r="C133" s="127">
        <f t="shared" si="6"/>
        <v>1.117</v>
      </c>
      <c r="D133" s="253">
        <v>8650</v>
      </c>
      <c r="E133" s="243" t="s">
        <v>97</v>
      </c>
      <c r="F133" s="129">
        <f t="shared" si="7"/>
        <v>456145.38049999997</v>
      </c>
      <c r="G133" s="138">
        <f>VLOOKUP($B133,Tabelas!$B$21:$C$350,2,0)</f>
        <v>47.21</v>
      </c>
      <c r="H133" s="315">
        <f t="shared" si="8"/>
        <v>9662.0499999999993</v>
      </c>
      <c r="I133" s="131">
        <v>0.11700000000000001</v>
      </c>
      <c r="J133" s="132"/>
      <c r="K133" s="133">
        <v>1</v>
      </c>
      <c r="L133" s="122">
        <f t="shared" si="17"/>
        <v>1.117</v>
      </c>
      <c r="M133" s="133"/>
      <c r="N133">
        <f t="shared" si="10"/>
        <v>5</v>
      </c>
      <c r="O133" s="134"/>
      <c r="P133" s="135"/>
      <c r="Q133" s="136"/>
      <c r="R133" s="137"/>
      <c r="T133" s="137"/>
      <c r="U133" s="131"/>
    </row>
    <row r="134" spans="1:21" ht="12.75" hidden="1">
      <c r="A134" s="82"/>
      <c r="B134" s="314">
        <v>806</v>
      </c>
      <c r="C134" s="127">
        <f t="shared" si="6"/>
        <v>1.1198999999999999</v>
      </c>
      <c r="D134" s="253">
        <v>8650</v>
      </c>
      <c r="E134" s="243" t="s">
        <v>97</v>
      </c>
      <c r="F134" s="129">
        <f t="shared" si="7"/>
        <v>456554.6725499999</v>
      </c>
      <c r="G134" s="138">
        <f>VLOOKUP($B134,Tabelas!$B$21:$C$350,2,0)</f>
        <v>47.129999999999995</v>
      </c>
      <c r="H134" s="315">
        <f t="shared" si="8"/>
        <v>9687.1349999999984</v>
      </c>
      <c r="I134" s="131">
        <f t="shared" ref="I134" si="22">11.7%+0.29%</f>
        <v>0.11989999999999999</v>
      </c>
      <c r="J134" s="132"/>
      <c r="K134" s="133">
        <v>1</v>
      </c>
      <c r="L134" s="122">
        <f t="shared" si="17"/>
        <v>1.1198999999999999</v>
      </c>
      <c r="M134" s="133"/>
      <c r="N134">
        <f t="shared" si="10"/>
        <v>6</v>
      </c>
      <c r="O134" s="134"/>
      <c r="P134" s="135"/>
      <c r="Q134" s="136"/>
      <c r="R134" s="137"/>
      <c r="T134" s="137"/>
      <c r="U134" s="131"/>
    </row>
    <row r="135" spans="1:21" ht="12.75">
      <c r="A135" s="82"/>
      <c r="B135" s="314">
        <v>807</v>
      </c>
      <c r="C135" s="127">
        <f t="shared" si="6"/>
        <v>1.1249</v>
      </c>
      <c r="D135" s="253">
        <v>8500</v>
      </c>
      <c r="E135" s="49" t="str">
        <f>VLOOKUP(B135,'Consulta1'!J:AJ,27,0)</f>
        <v>Disponível</v>
      </c>
      <c r="F135" s="129">
        <f t="shared" si="7"/>
        <v>832628.48199999996</v>
      </c>
      <c r="G135" s="138">
        <f>VLOOKUP($B135,Tabelas!$B$21:$C$350,2,0)</f>
        <v>87.08</v>
      </c>
      <c r="H135" s="315">
        <f t="shared" si="8"/>
        <v>9561.65</v>
      </c>
      <c r="I135" s="131">
        <f t="shared" ref="I135:I137" si="23">11.7%+0.29%+0.5%</f>
        <v>0.1249</v>
      </c>
      <c r="J135" s="132"/>
      <c r="K135" s="133">
        <v>1</v>
      </c>
      <c r="L135" s="122">
        <f t="shared" si="17"/>
        <v>1.1249</v>
      </c>
      <c r="M135" s="133"/>
      <c r="N135">
        <f t="shared" si="10"/>
        <v>7</v>
      </c>
      <c r="O135" s="134"/>
      <c r="P135" s="135"/>
      <c r="Q135" s="136"/>
      <c r="R135" s="137"/>
      <c r="T135" s="137"/>
      <c r="U135" s="131"/>
    </row>
    <row r="136" spans="1:21" ht="12.75">
      <c r="A136" s="82"/>
      <c r="B136" s="314">
        <v>808</v>
      </c>
      <c r="C136" s="127">
        <f t="shared" si="6"/>
        <v>1.1249</v>
      </c>
      <c r="D136" s="253">
        <v>8500</v>
      </c>
      <c r="E136" s="49" t="str">
        <f>VLOOKUP(B136,'Consulta1'!J:AJ,27,0)</f>
        <v>Disponível</v>
      </c>
      <c r="F136" s="129">
        <f t="shared" si="7"/>
        <v>758047.61199999996</v>
      </c>
      <c r="G136" s="138">
        <f>VLOOKUP($B136,Tabelas!$B$21:$C$350,2,0)</f>
        <v>79.28</v>
      </c>
      <c r="H136" s="315">
        <f t="shared" si="8"/>
        <v>9561.65</v>
      </c>
      <c r="I136" s="131">
        <f t="shared" si="23"/>
        <v>0.1249</v>
      </c>
      <c r="J136" s="132"/>
      <c r="K136" s="133">
        <v>1</v>
      </c>
      <c r="L136" s="122">
        <f t="shared" si="17"/>
        <v>1.1249</v>
      </c>
      <c r="M136" s="133"/>
      <c r="N136">
        <f t="shared" si="10"/>
        <v>8</v>
      </c>
      <c r="O136" s="134"/>
      <c r="P136" s="135"/>
      <c r="Q136" s="136"/>
      <c r="R136" s="137"/>
      <c r="T136" s="137"/>
      <c r="U136" s="131"/>
    </row>
    <row r="137" spans="1:21" ht="12.75">
      <c r="A137" s="82"/>
      <c r="B137" s="314">
        <v>809</v>
      </c>
      <c r="C137" s="127">
        <f t="shared" si="6"/>
        <v>1.1249</v>
      </c>
      <c r="D137" s="253">
        <v>8500</v>
      </c>
      <c r="E137" s="49" t="str">
        <f>VLOOKUP(B137,'Consulta1'!J:AJ,27,0)</f>
        <v>Disponível</v>
      </c>
      <c r="F137" s="129">
        <f t="shared" si="7"/>
        <v>819146.55550000002</v>
      </c>
      <c r="G137" s="138">
        <f>VLOOKUP($B137,Tabelas!$B$21:$C$350,2,0)</f>
        <v>85.67</v>
      </c>
      <c r="H137" s="315">
        <f t="shared" si="8"/>
        <v>9561.65</v>
      </c>
      <c r="I137" s="131">
        <f t="shared" si="23"/>
        <v>0.1249</v>
      </c>
      <c r="J137" s="132"/>
      <c r="K137" s="133">
        <v>1</v>
      </c>
      <c r="L137" s="122">
        <f t="shared" si="17"/>
        <v>1.1249</v>
      </c>
      <c r="M137" s="133"/>
      <c r="N137">
        <f t="shared" si="10"/>
        <v>9</v>
      </c>
      <c r="O137" s="134"/>
      <c r="P137" s="135"/>
      <c r="Q137" s="136"/>
      <c r="R137" s="137"/>
      <c r="T137" s="137"/>
      <c r="U137" s="131"/>
    </row>
    <row r="138" spans="1:21" ht="12.75" hidden="1">
      <c r="A138" s="82"/>
      <c r="B138" s="314">
        <v>810</v>
      </c>
      <c r="C138" s="127">
        <f t="shared" si="6"/>
        <v>1.0608</v>
      </c>
      <c r="D138" s="253">
        <v>8650</v>
      </c>
      <c r="E138" s="243" t="s">
        <v>97</v>
      </c>
      <c r="F138" s="129">
        <f t="shared" si="7"/>
        <v>438241.93920000002</v>
      </c>
      <c r="G138" s="138">
        <f>VLOOKUP($B138,Tabelas!$B$21:$C$350,2,0)</f>
        <v>47.760000000000005</v>
      </c>
      <c r="H138" s="315">
        <f t="shared" si="8"/>
        <v>9175.92</v>
      </c>
      <c r="I138" s="131">
        <v>6.08E-2</v>
      </c>
      <c r="J138" s="132"/>
      <c r="K138" s="133">
        <v>1</v>
      </c>
      <c r="L138" s="122">
        <f t="shared" si="17"/>
        <v>1.0608</v>
      </c>
      <c r="M138" s="133"/>
      <c r="N138">
        <f t="shared" si="10"/>
        <v>10</v>
      </c>
      <c r="O138" s="134"/>
      <c r="P138" s="135"/>
      <c r="Q138" s="136"/>
      <c r="R138" s="137"/>
      <c r="T138" s="137"/>
      <c r="U138" s="131"/>
    </row>
    <row r="139" spans="1:21" ht="12.75" hidden="1">
      <c r="A139" s="82"/>
      <c r="B139" s="314">
        <v>811</v>
      </c>
      <c r="C139" s="127">
        <f t="shared" si="6"/>
        <v>1.0608</v>
      </c>
      <c r="D139" s="253">
        <v>8650</v>
      </c>
      <c r="E139" s="243" t="s">
        <v>97</v>
      </c>
      <c r="F139" s="129">
        <f t="shared" si="7"/>
        <v>447417.85920000001</v>
      </c>
      <c r="G139" s="138">
        <f>VLOOKUP($B139,Tabelas!$B$21:$C$350,2,0)</f>
        <v>48.76</v>
      </c>
      <c r="H139" s="315">
        <f t="shared" si="8"/>
        <v>9175.92</v>
      </c>
      <c r="I139" s="131">
        <v>6.08E-2</v>
      </c>
      <c r="J139" s="132"/>
      <c r="K139" s="133">
        <v>1</v>
      </c>
      <c r="L139" s="122">
        <f t="shared" si="17"/>
        <v>1.0608</v>
      </c>
      <c r="M139" s="133"/>
      <c r="N139">
        <f t="shared" si="10"/>
        <v>11</v>
      </c>
      <c r="O139" s="134"/>
      <c r="P139" s="135"/>
      <c r="Q139" s="136"/>
      <c r="R139" s="137"/>
      <c r="T139" s="137"/>
      <c r="U139" s="131"/>
    </row>
    <row r="140" spans="1:21" ht="12.75" hidden="1">
      <c r="A140" s="82"/>
      <c r="B140" s="314">
        <v>812</v>
      </c>
      <c r="C140" s="127">
        <f t="shared" si="6"/>
        <v>1.0608</v>
      </c>
      <c r="D140" s="253">
        <v>8650</v>
      </c>
      <c r="E140" s="243" t="s">
        <v>97</v>
      </c>
      <c r="F140" s="129">
        <f t="shared" si="7"/>
        <v>485039.1312</v>
      </c>
      <c r="G140" s="138">
        <f>VLOOKUP($B140,Tabelas!$B$21:$C$350,2,0)</f>
        <v>52.86</v>
      </c>
      <c r="H140" s="315">
        <f t="shared" si="8"/>
        <v>9175.92</v>
      </c>
      <c r="I140" s="131">
        <v>6.08E-2</v>
      </c>
      <c r="J140" s="132"/>
      <c r="K140" s="133">
        <v>1</v>
      </c>
      <c r="L140" s="122">
        <f t="shared" si="17"/>
        <v>1.0608</v>
      </c>
      <c r="M140" s="133"/>
      <c r="N140">
        <f t="shared" si="10"/>
        <v>12</v>
      </c>
      <c r="O140" s="134"/>
      <c r="P140" s="135"/>
      <c r="Q140" s="136"/>
      <c r="R140" s="137"/>
      <c r="T140" s="137"/>
      <c r="U140" s="131"/>
    </row>
    <row r="141" spans="1:21" ht="12.75" hidden="1">
      <c r="A141" s="255" t="s">
        <v>99</v>
      </c>
      <c r="B141" s="314">
        <v>901</v>
      </c>
      <c r="C141" s="127">
        <f t="shared" si="6"/>
        <v>1.0608</v>
      </c>
      <c r="D141" s="253">
        <v>8550</v>
      </c>
      <c r="E141" s="243" t="s">
        <v>100</v>
      </c>
      <c r="F141" s="129">
        <f t="shared" si="7"/>
        <v>970019.38799999992</v>
      </c>
      <c r="G141" s="138">
        <f>VLOOKUP($B141,Tabelas!$B$21:$C$350,2,0)</f>
        <v>106.95</v>
      </c>
      <c r="H141" s="315">
        <f t="shared" si="8"/>
        <v>9069.8399999999983</v>
      </c>
      <c r="I141" s="131">
        <v>6.08E-2</v>
      </c>
      <c r="J141" s="132"/>
      <c r="K141" s="133">
        <v>1</v>
      </c>
      <c r="L141" s="122">
        <f t="shared" si="17"/>
        <v>1.0608</v>
      </c>
      <c r="M141" s="133"/>
      <c r="N141">
        <f t="shared" si="10"/>
        <v>1</v>
      </c>
      <c r="O141" s="134"/>
      <c r="P141" s="135"/>
      <c r="Q141" s="136"/>
      <c r="R141" s="137"/>
      <c r="T141" s="137"/>
      <c r="U141" s="131"/>
    </row>
    <row r="142" spans="1:21" ht="12.75" hidden="1">
      <c r="A142" s="82"/>
      <c r="B142" s="314">
        <v>902</v>
      </c>
      <c r="C142" s="127">
        <f t="shared" si="6"/>
        <v>1.087</v>
      </c>
      <c r="D142" s="253">
        <v>8550</v>
      </c>
      <c r="E142" s="243" t="s">
        <v>97</v>
      </c>
      <c r="F142" s="129">
        <f t="shared" si="7"/>
        <v>730589.54850000015</v>
      </c>
      <c r="G142" s="138">
        <f>VLOOKUP($B142,Tabelas!$B$21:$C$350,2,0)</f>
        <v>78.610000000000014</v>
      </c>
      <c r="H142" s="315">
        <f t="shared" si="8"/>
        <v>9293.85</v>
      </c>
      <c r="I142" s="131">
        <v>8.6999999999999994E-2</v>
      </c>
      <c r="J142" s="132"/>
      <c r="K142" s="133">
        <v>1</v>
      </c>
      <c r="L142" s="122">
        <f t="shared" si="17"/>
        <v>1.087</v>
      </c>
      <c r="M142" s="133"/>
      <c r="N142">
        <f t="shared" si="10"/>
        <v>2</v>
      </c>
      <c r="O142" s="134"/>
      <c r="P142" s="135"/>
      <c r="Q142" s="136"/>
      <c r="R142" s="137"/>
      <c r="T142" s="137"/>
      <c r="U142" s="131"/>
    </row>
    <row r="143" spans="1:21" ht="12.75">
      <c r="A143" s="82"/>
      <c r="B143" s="314">
        <v>903</v>
      </c>
      <c r="C143" s="127">
        <f t="shared" si="6"/>
        <v>1.1249</v>
      </c>
      <c r="D143" s="253">
        <v>8550</v>
      </c>
      <c r="E143" s="49" t="str">
        <f>VLOOKUP(B143,'Consulta1'!J:AJ,27,0)</f>
        <v>Disponível</v>
      </c>
      <c r="F143" s="129">
        <f t="shared" si="7"/>
        <v>924856.78320000006</v>
      </c>
      <c r="G143" s="138">
        <f>VLOOKUP($B143,Tabelas!$B$21:$C$350,2,0)</f>
        <v>96.16</v>
      </c>
      <c r="H143" s="315">
        <f t="shared" si="8"/>
        <v>9617.8950000000004</v>
      </c>
      <c r="I143" s="131">
        <f>11.7%+0.29%+0.5%</f>
        <v>0.1249</v>
      </c>
      <c r="J143" s="132"/>
      <c r="K143" s="133">
        <v>1</v>
      </c>
      <c r="L143" s="122">
        <f t="shared" si="17"/>
        <v>1.1249</v>
      </c>
      <c r="M143" s="133"/>
      <c r="N143">
        <f t="shared" si="10"/>
        <v>3</v>
      </c>
      <c r="O143" s="134"/>
      <c r="P143" s="135"/>
      <c r="Q143" s="136"/>
      <c r="R143" s="137"/>
      <c r="T143" s="137"/>
      <c r="U143" s="131"/>
    </row>
    <row r="144" spans="1:21" ht="12.75" hidden="1">
      <c r="A144" s="82"/>
      <c r="B144" s="314">
        <v>904</v>
      </c>
      <c r="C144" s="127">
        <f t="shared" si="6"/>
        <v>1.1198999999999999</v>
      </c>
      <c r="D144" s="253">
        <v>8700</v>
      </c>
      <c r="E144" s="243" t="s">
        <v>97</v>
      </c>
      <c r="F144" s="129">
        <f t="shared" si="7"/>
        <v>523498.37489999994</v>
      </c>
      <c r="G144" s="138">
        <f>VLOOKUP($B144,Tabelas!$B$21:$C$350,2,0)</f>
        <v>53.73</v>
      </c>
      <c r="H144" s="315">
        <f t="shared" si="8"/>
        <v>9743.1299999999992</v>
      </c>
      <c r="I144" s="131">
        <f t="shared" ref="I144" si="24">11.7%+0.29%</f>
        <v>0.11989999999999999</v>
      </c>
      <c r="J144" s="132"/>
      <c r="K144" s="133">
        <v>1</v>
      </c>
      <c r="L144" s="122">
        <f t="shared" si="17"/>
        <v>1.1198999999999999</v>
      </c>
      <c r="M144" s="133"/>
      <c r="N144">
        <f t="shared" si="10"/>
        <v>4</v>
      </c>
      <c r="O144" s="134"/>
      <c r="P144" s="135"/>
      <c r="Q144" s="136"/>
      <c r="R144" s="137"/>
      <c r="T144" s="137"/>
      <c r="U144" s="131"/>
    </row>
    <row r="145" spans="1:21" ht="12.75" hidden="1">
      <c r="A145" s="82"/>
      <c r="B145" s="314">
        <v>905</v>
      </c>
      <c r="C145" s="127">
        <f t="shared" ref="C145:C208" si="25">L145</f>
        <v>1.097</v>
      </c>
      <c r="D145" s="253">
        <v>8700</v>
      </c>
      <c r="E145" s="49" t="s">
        <v>97</v>
      </c>
      <c r="F145" s="129">
        <f t="shared" si="7"/>
        <v>450567.51899999997</v>
      </c>
      <c r="G145" s="138">
        <f>VLOOKUP($B145,Tabelas!$B$21:$C$350,2,0)</f>
        <v>47.21</v>
      </c>
      <c r="H145" s="315">
        <f t="shared" si="8"/>
        <v>9543.9</v>
      </c>
      <c r="I145" s="131">
        <v>9.7000000000000003E-2</v>
      </c>
      <c r="J145" s="132"/>
      <c r="K145" s="133">
        <v>1</v>
      </c>
      <c r="L145" s="122">
        <f t="shared" si="17"/>
        <v>1.097</v>
      </c>
      <c r="M145" s="133"/>
      <c r="N145">
        <f t="shared" si="10"/>
        <v>5</v>
      </c>
      <c r="O145" s="134"/>
      <c r="P145" s="135"/>
      <c r="Q145" s="136"/>
      <c r="R145" s="137"/>
      <c r="T145" s="137"/>
      <c r="U145" s="131"/>
    </row>
    <row r="146" spans="1:21" ht="12.75" hidden="1">
      <c r="A146" s="82"/>
      <c r="B146" s="314">
        <v>906</v>
      </c>
      <c r="C146" s="127">
        <f t="shared" si="25"/>
        <v>1.097</v>
      </c>
      <c r="D146" s="253">
        <v>8700</v>
      </c>
      <c r="E146" s="49" t="s">
        <v>97</v>
      </c>
      <c r="F146" s="129">
        <f t="shared" ref="F146:F209" si="26">G146*D146*C146</f>
        <v>449804.00699999993</v>
      </c>
      <c r="G146" s="138">
        <f>VLOOKUP($B146,Tabelas!$B$21:$C$350,2,0)</f>
        <v>47.129999999999995</v>
      </c>
      <c r="H146" s="315">
        <f t="shared" ref="H146:H209" si="27">F146/G146</f>
        <v>9543.9</v>
      </c>
      <c r="I146" s="131">
        <v>9.7000000000000003E-2</v>
      </c>
      <c r="J146" s="132"/>
      <c r="K146" s="133">
        <v>1</v>
      </c>
      <c r="L146" s="122">
        <f t="shared" si="17"/>
        <v>1.097</v>
      </c>
      <c r="M146" s="133"/>
      <c r="N146">
        <f t="shared" ref="N146:N209" si="28">RIGHT(B146,2)*1</f>
        <v>6</v>
      </c>
      <c r="O146" s="134"/>
      <c r="P146" s="135"/>
      <c r="Q146" s="136"/>
      <c r="R146" s="137"/>
      <c r="T146" s="137"/>
      <c r="U146" s="131"/>
    </row>
    <row r="147" spans="1:21" ht="12.75" hidden="1">
      <c r="A147" s="82"/>
      <c r="B147" s="314">
        <v>907</v>
      </c>
      <c r="C147" s="127">
        <f t="shared" si="25"/>
        <v>1.06</v>
      </c>
      <c r="D147" s="253">
        <v>8550</v>
      </c>
      <c r="E147" s="243" t="s">
        <v>97</v>
      </c>
      <c r="F147" s="129">
        <f t="shared" si="26"/>
        <v>783949.5</v>
      </c>
      <c r="G147" s="138">
        <f>VLOOKUP($B147,Tabelas!$B$21:$C$350,2,0)</f>
        <v>86.5</v>
      </c>
      <c r="H147" s="315">
        <f t="shared" si="27"/>
        <v>9063</v>
      </c>
      <c r="I147" s="254">
        <v>0.06</v>
      </c>
      <c r="J147" s="132"/>
      <c r="K147" s="133">
        <v>1</v>
      </c>
      <c r="L147" s="122">
        <f t="shared" si="17"/>
        <v>1.06</v>
      </c>
      <c r="M147" s="133"/>
      <c r="N147">
        <f t="shared" si="28"/>
        <v>7</v>
      </c>
      <c r="O147" s="134"/>
      <c r="P147" s="135"/>
      <c r="Q147" s="136"/>
      <c r="R147" s="137"/>
      <c r="T147" s="137"/>
      <c r="U147" s="131"/>
    </row>
    <row r="148" spans="1:21" ht="12.75">
      <c r="A148" s="82"/>
      <c r="B148" s="314">
        <v>908</v>
      </c>
      <c r="C148" s="127">
        <f t="shared" si="25"/>
        <v>1.1249</v>
      </c>
      <c r="D148" s="253">
        <v>8550</v>
      </c>
      <c r="E148" s="49" t="str">
        <f>VLOOKUP(B148,'Consulta1'!J:AJ,27,0)</f>
        <v>Disponível</v>
      </c>
      <c r="F148" s="129">
        <f t="shared" si="26"/>
        <v>767796.55784999998</v>
      </c>
      <c r="G148" s="138">
        <f>VLOOKUP($B148,Tabelas!$B$21:$C$350,2,0)</f>
        <v>79.83</v>
      </c>
      <c r="H148" s="315">
        <f t="shared" si="27"/>
        <v>9617.8950000000004</v>
      </c>
      <c r="I148" s="131">
        <f t="shared" ref="I148:I149" si="29">11.7%+0.29%+0.5%</f>
        <v>0.1249</v>
      </c>
      <c r="J148" s="132"/>
      <c r="K148" s="133">
        <v>1</v>
      </c>
      <c r="L148" s="122">
        <f t="shared" si="17"/>
        <v>1.1249</v>
      </c>
      <c r="M148" s="133"/>
      <c r="N148">
        <f t="shared" si="28"/>
        <v>8</v>
      </c>
      <c r="O148" s="134"/>
      <c r="P148" s="135"/>
      <c r="Q148" s="136"/>
      <c r="R148" s="137"/>
      <c r="T148" s="137"/>
      <c r="U148" s="131"/>
    </row>
    <row r="149" spans="1:21" ht="12.75">
      <c r="A149" s="82"/>
      <c r="B149" s="314">
        <v>909</v>
      </c>
      <c r="C149" s="127">
        <f t="shared" si="25"/>
        <v>1.1249</v>
      </c>
      <c r="D149" s="253">
        <v>8550</v>
      </c>
      <c r="E149" s="49" t="str">
        <f>VLOOKUP(B149,'Consulta1'!J:AJ,27,0)</f>
        <v>Disponível</v>
      </c>
      <c r="F149" s="129">
        <f t="shared" si="26"/>
        <v>819444.65399999998</v>
      </c>
      <c r="G149" s="138">
        <f>VLOOKUP($B149,Tabelas!$B$21:$C$350,2,0)</f>
        <v>85.2</v>
      </c>
      <c r="H149" s="315">
        <f t="shared" si="27"/>
        <v>9617.8949999999986</v>
      </c>
      <c r="I149" s="131">
        <f t="shared" si="29"/>
        <v>0.1249</v>
      </c>
      <c r="J149" s="132"/>
      <c r="K149" s="133">
        <v>1</v>
      </c>
      <c r="L149" s="122">
        <f t="shared" si="17"/>
        <v>1.1249</v>
      </c>
      <c r="M149" s="133"/>
      <c r="N149">
        <f t="shared" si="28"/>
        <v>9</v>
      </c>
      <c r="O149" s="134"/>
      <c r="P149" s="135"/>
      <c r="Q149" s="136"/>
      <c r="R149" s="137"/>
      <c r="T149" s="137"/>
      <c r="U149" s="131"/>
    </row>
    <row r="150" spans="1:21" ht="12.75" hidden="1">
      <c r="A150" s="82"/>
      <c r="B150" s="314">
        <v>910</v>
      </c>
      <c r="C150" s="127">
        <f t="shared" si="25"/>
        <v>1.0608</v>
      </c>
      <c r="D150" s="253">
        <v>8700</v>
      </c>
      <c r="E150" s="49" t="s">
        <v>97</v>
      </c>
      <c r="F150" s="129">
        <f t="shared" si="26"/>
        <v>440775.12960000004</v>
      </c>
      <c r="G150" s="138">
        <f>VLOOKUP($B150,Tabelas!$B$21:$C$350,2,0)</f>
        <v>47.760000000000005</v>
      </c>
      <c r="H150" s="315">
        <f t="shared" si="27"/>
        <v>9228.9599999999991</v>
      </c>
      <c r="I150" s="131">
        <v>6.08E-2</v>
      </c>
      <c r="J150" s="132"/>
      <c r="K150" s="133">
        <v>1</v>
      </c>
      <c r="L150" s="122">
        <f t="shared" si="17"/>
        <v>1.0608</v>
      </c>
      <c r="M150" s="133"/>
      <c r="N150">
        <f t="shared" si="28"/>
        <v>10</v>
      </c>
      <c r="O150" s="134"/>
      <c r="P150" s="135"/>
      <c r="Q150" s="136"/>
      <c r="R150" s="137"/>
      <c r="T150" s="137"/>
      <c r="U150" s="131"/>
    </row>
    <row r="151" spans="1:21" ht="12.75" hidden="1">
      <c r="A151" s="82"/>
      <c r="B151" s="314">
        <v>911</v>
      </c>
      <c r="C151" s="127">
        <f t="shared" si="25"/>
        <v>1.097</v>
      </c>
      <c r="D151" s="253">
        <v>8700</v>
      </c>
      <c r="E151" s="49" t="s">
        <v>97</v>
      </c>
      <c r="F151" s="129">
        <f t="shared" si="26"/>
        <v>465360.56400000001</v>
      </c>
      <c r="G151" s="138">
        <f>VLOOKUP($B151,Tabelas!$B$21:$C$350,2,0)</f>
        <v>48.76</v>
      </c>
      <c r="H151" s="315">
        <f t="shared" si="27"/>
        <v>9543.9000000000015</v>
      </c>
      <c r="I151" s="131">
        <v>9.7000000000000003E-2</v>
      </c>
      <c r="J151" s="132"/>
      <c r="K151" s="133">
        <v>1</v>
      </c>
      <c r="L151" s="122">
        <f t="shared" si="17"/>
        <v>1.097</v>
      </c>
      <c r="M151" s="133"/>
      <c r="N151">
        <f t="shared" si="28"/>
        <v>11</v>
      </c>
      <c r="O151" s="134"/>
      <c r="P151" s="135"/>
      <c r="Q151" s="136"/>
      <c r="R151" s="137"/>
      <c r="T151" s="137"/>
      <c r="U151" s="131"/>
    </row>
    <row r="152" spans="1:21" ht="12.75" hidden="1">
      <c r="A152" s="82"/>
      <c r="B152" s="314">
        <v>912</v>
      </c>
      <c r="C152" s="127">
        <f t="shared" si="25"/>
        <v>1.097</v>
      </c>
      <c r="D152" s="253">
        <v>8700</v>
      </c>
      <c r="E152" s="49" t="s">
        <v>97</v>
      </c>
      <c r="F152" s="129">
        <f t="shared" si="26"/>
        <v>504490.554</v>
      </c>
      <c r="G152" s="138">
        <f>VLOOKUP($B152,Tabelas!$B$21:$C$350,2,0)</f>
        <v>52.86</v>
      </c>
      <c r="H152" s="315">
        <f t="shared" si="27"/>
        <v>9543.9</v>
      </c>
      <c r="I152" s="131">
        <v>9.7000000000000003E-2</v>
      </c>
      <c r="J152" s="132"/>
      <c r="K152" s="133">
        <v>1</v>
      </c>
      <c r="L152" s="122">
        <f t="shared" si="17"/>
        <v>1.097</v>
      </c>
      <c r="M152" s="133"/>
      <c r="N152">
        <f t="shared" si="28"/>
        <v>12</v>
      </c>
      <c r="O152" s="134"/>
      <c r="P152" s="135"/>
      <c r="Q152" s="136"/>
      <c r="R152" s="137"/>
      <c r="T152" s="137"/>
      <c r="U152" s="131"/>
    </row>
    <row r="153" spans="1:21" ht="12.75" hidden="1">
      <c r="A153" s="82"/>
      <c r="B153" s="314">
        <v>1001</v>
      </c>
      <c r="C153" s="127">
        <f t="shared" si="25"/>
        <v>1.087</v>
      </c>
      <c r="D153" s="253">
        <v>8600</v>
      </c>
      <c r="E153" s="243" t="s">
        <v>97</v>
      </c>
      <c r="F153" s="129">
        <f t="shared" si="26"/>
        <v>897053.27200000011</v>
      </c>
      <c r="G153" s="138">
        <f>VLOOKUP($B153,Tabelas!$B$21:$C$350,2,0)</f>
        <v>95.960000000000008</v>
      </c>
      <c r="H153" s="315">
        <f t="shared" si="27"/>
        <v>9348.2000000000007</v>
      </c>
      <c r="I153" s="131">
        <v>8.6999999999999994E-2</v>
      </c>
      <c r="J153" s="132"/>
      <c r="K153" s="133">
        <v>1</v>
      </c>
      <c r="L153" s="122">
        <f t="shared" si="17"/>
        <v>1.087</v>
      </c>
      <c r="M153" s="133"/>
      <c r="N153">
        <f t="shared" si="28"/>
        <v>1</v>
      </c>
      <c r="O153" s="134"/>
      <c r="P153" s="135"/>
      <c r="Q153" s="136"/>
      <c r="R153" s="137"/>
      <c r="T153" s="137"/>
      <c r="U153" s="131"/>
    </row>
    <row r="154" spans="1:21" ht="12.75" hidden="1">
      <c r="A154" s="82" t="s">
        <v>101</v>
      </c>
      <c r="B154" s="314">
        <v>1002</v>
      </c>
      <c r="C154" s="127">
        <f t="shared" si="25"/>
        <v>1.117</v>
      </c>
      <c r="D154" s="253">
        <v>8600</v>
      </c>
      <c r="E154" s="243" t="s">
        <v>100</v>
      </c>
      <c r="F154" s="129">
        <f t="shared" si="26"/>
        <v>755719.75399999996</v>
      </c>
      <c r="G154" s="138">
        <f>VLOOKUP($B154,Tabelas!$B$21:$C$350,2,0)</f>
        <v>78.67</v>
      </c>
      <c r="H154" s="315">
        <f t="shared" si="27"/>
        <v>9606.1999999999989</v>
      </c>
      <c r="I154" s="131">
        <v>0.11700000000000001</v>
      </c>
      <c r="J154" s="132"/>
      <c r="K154" s="133">
        <v>1</v>
      </c>
      <c r="L154" s="122">
        <f t="shared" si="17"/>
        <v>1.117</v>
      </c>
      <c r="M154" s="133"/>
      <c r="N154">
        <f t="shared" si="28"/>
        <v>2</v>
      </c>
      <c r="O154" s="134"/>
      <c r="P154" s="135"/>
      <c r="Q154" s="136"/>
      <c r="R154" s="137"/>
      <c r="T154" s="137"/>
      <c r="U154" s="131"/>
    </row>
    <row r="155" spans="1:21" ht="12.75">
      <c r="A155" s="257"/>
      <c r="B155" s="314">
        <v>1003</v>
      </c>
      <c r="C155" s="127">
        <f t="shared" si="25"/>
        <v>1.1249</v>
      </c>
      <c r="D155" s="253">
        <v>8600</v>
      </c>
      <c r="E155" s="49" t="str">
        <f>VLOOKUP(B155,'Consulta1'!J:AJ,27,0)</f>
        <v>Disponível</v>
      </c>
      <c r="F155" s="129">
        <f t="shared" si="26"/>
        <v>1073926.2814</v>
      </c>
      <c r="G155" s="138">
        <f>VLOOKUP($B155,Tabelas!$B$21:$C$350,2,0)</f>
        <v>111.01</v>
      </c>
      <c r="H155" s="315">
        <f t="shared" si="27"/>
        <v>9674.14</v>
      </c>
      <c r="I155" s="131">
        <f>11.7%+0.29%+0.5%</f>
        <v>0.1249</v>
      </c>
      <c r="J155" s="132"/>
      <c r="K155" s="133">
        <v>1</v>
      </c>
      <c r="L155" s="122">
        <f t="shared" si="17"/>
        <v>1.1249</v>
      </c>
      <c r="M155" s="133"/>
      <c r="N155">
        <f t="shared" si="28"/>
        <v>3</v>
      </c>
      <c r="O155" s="134"/>
      <c r="P155" s="135"/>
      <c r="Q155" s="136"/>
      <c r="R155" s="137"/>
      <c r="T155" s="137"/>
      <c r="U155" s="131"/>
    </row>
    <row r="156" spans="1:21" ht="12.75" hidden="1">
      <c r="A156" s="82"/>
      <c r="B156" s="314">
        <v>1004</v>
      </c>
      <c r="C156" s="127">
        <f t="shared" si="25"/>
        <v>1.117</v>
      </c>
      <c r="D156" s="253">
        <v>8750</v>
      </c>
      <c r="E156" s="243" t="s">
        <v>97</v>
      </c>
      <c r="F156" s="129">
        <f t="shared" si="26"/>
        <v>525143.58750000002</v>
      </c>
      <c r="G156" s="138">
        <f>VLOOKUP($B156,Tabelas!$B$21:$C$350,2,0)</f>
        <v>53.73</v>
      </c>
      <c r="H156" s="315">
        <f t="shared" si="27"/>
        <v>9773.7500000000018</v>
      </c>
      <c r="I156" s="131">
        <v>0.11700000000000001</v>
      </c>
      <c r="J156" s="132"/>
      <c r="K156" s="133">
        <v>1</v>
      </c>
      <c r="L156" s="122">
        <f t="shared" si="17"/>
        <v>1.117</v>
      </c>
      <c r="M156" s="133"/>
      <c r="N156">
        <f t="shared" si="28"/>
        <v>4</v>
      </c>
      <c r="O156" s="134"/>
      <c r="P156" s="135"/>
      <c r="Q156" s="136"/>
      <c r="R156" s="137"/>
      <c r="T156" s="137"/>
      <c r="U156" s="131"/>
    </row>
    <row r="157" spans="1:21" ht="12.75" hidden="1">
      <c r="A157" s="82"/>
      <c r="B157" s="314">
        <v>1005</v>
      </c>
      <c r="C157" s="127">
        <f t="shared" si="25"/>
        <v>1.0608</v>
      </c>
      <c r="D157" s="253">
        <v>8750</v>
      </c>
      <c r="E157" s="243" t="s">
        <v>97</v>
      </c>
      <c r="F157" s="129">
        <f t="shared" si="26"/>
        <v>438203.22</v>
      </c>
      <c r="G157" s="138">
        <f>VLOOKUP($B157,Tabelas!$B$21:$C$350,2,0)</f>
        <v>47.21</v>
      </c>
      <c r="H157" s="315">
        <f t="shared" si="27"/>
        <v>9282</v>
      </c>
      <c r="I157" s="131">
        <v>6.08E-2</v>
      </c>
      <c r="J157" s="132"/>
      <c r="K157" s="133">
        <v>1</v>
      </c>
      <c r="L157" s="122">
        <f t="shared" si="17"/>
        <v>1.0608</v>
      </c>
      <c r="M157" s="133"/>
      <c r="N157">
        <f t="shared" si="28"/>
        <v>5</v>
      </c>
      <c r="O157" s="134"/>
      <c r="P157" s="135"/>
      <c r="Q157" s="136"/>
      <c r="R157" s="137"/>
      <c r="T157" s="137"/>
      <c r="U157" s="131"/>
    </row>
    <row r="158" spans="1:21" ht="12.75" hidden="1">
      <c r="A158" s="82"/>
      <c r="B158" s="314">
        <v>1006</v>
      </c>
      <c r="C158" s="127">
        <f t="shared" si="25"/>
        <v>1.0608</v>
      </c>
      <c r="D158" s="253">
        <v>8750</v>
      </c>
      <c r="E158" s="49" t="s">
        <v>97</v>
      </c>
      <c r="F158" s="129">
        <f t="shared" si="26"/>
        <v>437460.65999999992</v>
      </c>
      <c r="G158" s="138">
        <f>VLOOKUP($B158,Tabelas!$B$21:$C$350,2,0)</f>
        <v>47.129999999999995</v>
      </c>
      <c r="H158" s="315">
        <f t="shared" si="27"/>
        <v>9282</v>
      </c>
      <c r="I158" s="131">
        <v>6.08E-2</v>
      </c>
      <c r="J158" s="132"/>
      <c r="K158" s="133">
        <v>1</v>
      </c>
      <c r="L158" s="122">
        <f t="shared" si="17"/>
        <v>1.0608</v>
      </c>
      <c r="M158" s="133"/>
      <c r="N158">
        <f t="shared" si="28"/>
        <v>6</v>
      </c>
      <c r="O158" s="134"/>
      <c r="P158" s="135"/>
      <c r="Q158" s="136"/>
      <c r="R158" s="137"/>
      <c r="T158" s="137"/>
      <c r="U158" s="131"/>
    </row>
    <row r="159" spans="1:21" ht="12.75">
      <c r="A159" s="82"/>
      <c r="B159" s="314">
        <v>1007</v>
      </c>
      <c r="C159" s="127">
        <f t="shared" si="25"/>
        <v>1.1249</v>
      </c>
      <c r="D159" s="253">
        <v>8600</v>
      </c>
      <c r="E159" s="243" t="s">
        <v>98</v>
      </c>
      <c r="F159" s="129">
        <f t="shared" si="26"/>
        <v>820947.52040000004</v>
      </c>
      <c r="G159" s="138">
        <f>VLOOKUP($B159,Tabelas!$B$21:$C$350,2,0)</f>
        <v>84.86</v>
      </c>
      <c r="H159" s="315">
        <f t="shared" si="27"/>
        <v>9674.1400000000012</v>
      </c>
      <c r="I159" s="131">
        <f t="shared" ref="I159:I161" si="30">11.7%+0.29%+0.5%</f>
        <v>0.1249</v>
      </c>
      <c r="J159" s="132"/>
      <c r="K159" s="133">
        <v>1</v>
      </c>
      <c r="L159" s="122">
        <f t="shared" si="17"/>
        <v>1.1249</v>
      </c>
      <c r="M159" s="133"/>
      <c r="N159">
        <f t="shared" si="28"/>
        <v>7</v>
      </c>
      <c r="O159" s="134"/>
      <c r="P159" s="135"/>
      <c r="Q159" s="136"/>
      <c r="R159" s="137"/>
      <c r="T159" s="137"/>
      <c r="U159" s="131"/>
    </row>
    <row r="160" spans="1:21" ht="12.75">
      <c r="A160" s="82"/>
      <c r="B160" s="314">
        <v>1008</v>
      </c>
      <c r="C160" s="127">
        <f t="shared" si="25"/>
        <v>1.1249</v>
      </c>
      <c r="D160" s="253">
        <v>8600</v>
      </c>
      <c r="E160" s="49" t="str">
        <f>VLOOKUP(B160,'Consulta1'!J:AJ,27,0)</f>
        <v>Disponível</v>
      </c>
      <c r="F160" s="129">
        <f t="shared" si="26"/>
        <v>779251.97699999996</v>
      </c>
      <c r="G160" s="138">
        <f>VLOOKUP($B160,Tabelas!$B$21:$C$350,2,0)</f>
        <v>80.55</v>
      </c>
      <c r="H160" s="315">
        <f t="shared" si="27"/>
        <v>9674.14</v>
      </c>
      <c r="I160" s="131">
        <f t="shared" si="30"/>
        <v>0.1249</v>
      </c>
      <c r="J160" s="132"/>
      <c r="K160" s="133">
        <v>1</v>
      </c>
      <c r="L160" s="122">
        <f t="shared" si="17"/>
        <v>1.1249</v>
      </c>
      <c r="M160" s="133"/>
      <c r="N160">
        <f t="shared" si="28"/>
        <v>8</v>
      </c>
      <c r="O160" s="134"/>
      <c r="P160" s="135"/>
      <c r="Q160" s="136"/>
      <c r="R160" s="137"/>
      <c r="T160" s="137"/>
      <c r="U160" s="131"/>
    </row>
    <row r="161" spans="1:21" ht="12.75">
      <c r="A161" s="82"/>
      <c r="B161" s="314">
        <v>1009</v>
      </c>
      <c r="C161" s="127">
        <f t="shared" si="25"/>
        <v>1.1249</v>
      </c>
      <c r="D161" s="253">
        <v>8600</v>
      </c>
      <c r="E161" s="49" t="str">
        <f>VLOOKUP(B161,'Consulta1'!J:AJ,27,0)</f>
        <v>Disponível</v>
      </c>
      <c r="F161" s="129">
        <f t="shared" si="26"/>
        <v>845616.57740000018</v>
      </c>
      <c r="G161" s="138">
        <f>VLOOKUP($B161,Tabelas!$B$21:$C$350,2,0)</f>
        <v>87.410000000000011</v>
      </c>
      <c r="H161" s="315">
        <f t="shared" si="27"/>
        <v>9674.1400000000012</v>
      </c>
      <c r="I161" s="131">
        <f t="shared" si="30"/>
        <v>0.1249</v>
      </c>
      <c r="J161" s="132"/>
      <c r="K161" s="133">
        <v>1</v>
      </c>
      <c r="L161" s="122">
        <f t="shared" si="17"/>
        <v>1.1249</v>
      </c>
      <c r="M161" s="133"/>
      <c r="N161">
        <f t="shared" si="28"/>
        <v>9</v>
      </c>
      <c r="O161" s="134"/>
      <c r="P161" s="135"/>
      <c r="Q161" s="136"/>
      <c r="R161" s="137"/>
      <c r="T161" s="137"/>
      <c r="U161" s="131"/>
    </row>
    <row r="162" spans="1:21" ht="12.75" hidden="1">
      <c r="A162" s="82"/>
      <c r="B162" s="314">
        <v>1010</v>
      </c>
      <c r="C162" s="127">
        <f t="shared" si="25"/>
        <v>1.0608</v>
      </c>
      <c r="D162" s="253">
        <v>8750</v>
      </c>
      <c r="E162" s="49" t="s">
        <v>97</v>
      </c>
      <c r="F162" s="129">
        <f t="shared" si="26"/>
        <v>443308.32000000007</v>
      </c>
      <c r="G162" s="138">
        <f>VLOOKUP($B162,Tabelas!$B$21:$C$350,2,0)</f>
        <v>47.760000000000005</v>
      </c>
      <c r="H162" s="315">
        <f t="shared" si="27"/>
        <v>9282</v>
      </c>
      <c r="I162" s="131">
        <v>6.08E-2</v>
      </c>
      <c r="J162" s="132"/>
      <c r="K162" s="133">
        <v>1</v>
      </c>
      <c r="L162" s="122">
        <f t="shared" si="17"/>
        <v>1.0608</v>
      </c>
      <c r="M162" s="133"/>
      <c r="N162">
        <f t="shared" si="28"/>
        <v>10</v>
      </c>
      <c r="O162" s="134"/>
      <c r="P162" s="135"/>
      <c r="Q162" s="136"/>
      <c r="R162" s="137"/>
      <c r="T162" s="137"/>
      <c r="U162" s="131"/>
    </row>
    <row r="163" spans="1:21" ht="12.75" hidden="1">
      <c r="A163" s="82"/>
      <c r="B163" s="314">
        <v>1011</v>
      </c>
      <c r="C163" s="127">
        <f t="shared" si="25"/>
        <v>1.0608</v>
      </c>
      <c r="D163" s="253">
        <v>8750</v>
      </c>
      <c r="E163" s="49" t="s">
        <v>97</v>
      </c>
      <c r="F163" s="129">
        <f t="shared" si="26"/>
        <v>452590.32</v>
      </c>
      <c r="G163" s="138">
        <f>VLOOKUP($B163,Tabelas!$B$21:$C$350,2,0)</f>
        <v>48.76</v>
      </c>
      <c r="H163" s="315">
        <f t="shared" si="27"/>
        <v>9282</v>
      </c>
      <c r="I163" s="131">
        <v>6.08E-2</v>
      </c>
      <c r="J163" s="132"/>
      <c r="K163" s="133">
        <v>1</v>
      </c>
      <c r="L163" s="122">
        <f t="shared" si="17"/>
        <v>1.0608</v>
      </c>
      <c r="M163" s="133"/>
      <c r="N163">
        <f t="shared" si="28"/>
        <v>11</v>
      </c>
      <c r="O163" s="134"/>
      <c r="P163" s="135"/>
      <c r="Q163" s="136"/>
      <c r="R163" s="137"/>
      <c r="T163" s="137"/>
      <c r="U163" s="131"/>
    </row>
    <row r="164" spans="1:21" ht="12.75" hidden="1">
      <c r="A164" s="82"/>
      <c r="B164" s="314">
        <v>1012</v>
      </c>
      <c r="C164" s="127">
        <f t="shared" si="25"/>
        <v>1.0608</v>
      </c>
      <c r="D164" s="253">
        <v>8750</v>
      </c>
      <c r="E164" s="49" t="s">
        <v>97</v>
      </c>
      <c r="F164" s="129">
        <f t="shared" si="26"/>
        <v>490646.51999999996</v>
      </c>
      <c r="G164" s="138">
        <f>VLOOKUP($B164,Tabelas!$B$21:$C$350,2,0)</f>
        <v>52.86</v>
      </c>
      <c r="H164" s="315">
        <f t="shared" si="27"/>
        <v>9282</v>
      </c>
      <c r="I164" s="131">
        <v>6.08E-2</v>
      </c>
      <c r="J164" s="132"/>
      <c r="K164" s="133">
        <v>1</v>
      </c>
      <c r="L164" s="122">
        <f t="shared" si="17"/>
        <v>1.0608</v>
      </c>
      <c r="M164" s="133"/>
      <c r="N164">
        <f t="shared" si="28"/>
        <v>12</v>
      </c>
      <c r="O164" s="134"/>
      <c r="P164" s="135"/>
      <c r="Q164" s="136"/>
      <c r="R164" s="137"/>
      <c r="T164" s="137"/>
      <c r="U164" s="131"/>
    </row>
    <row r="165" spans="1:21" ht="12.75" hidden="1">
      <c r="A165" s="255" t="s">
        <v>99</v>
      </c>
      <c r="B165" s="314">
        <v>1101</v>
      </c>
      <c r="C165" s="127">
        <f t="shared" si="25"/>
        <v>1.117</v>
      </c>
      <c r="D165" s="253">
        <v>8600</v>
      </c>
      <c r="E165" s="243" t="s">
        <v>97</v>
      </c>
      <c r="F165" s="129">
        <f t="shared" si="26"/>
        <v>1032858.624</v>
      </c>
      <c r="G165" s="138">
        <f>VLOOKUP($B165,Tabelas!$B$21:$C$350,2,0)</f>
        <v>107.52</v>
      </c>
      <c r="H165" s="315">
        <f t="shared" si="27"/>
        <v>9606.2000000000007</v>
      </c>
      <c r="I165" s="131">
        <v>0.11700000000000001</v>
      </c>
      <c r="J165" s="132"/>
      <c r="K165" s="133">
        <v>1</v>
      </c>
      <c r="L165" s="122">
        <f t="shared" si="17"/>
        <v>1.117</v>
      </c>
      <c r="M165" s="133"/>
      <c r="N165">
        <f t="shared" si="28"/>
        <v>1</v>
      </c>
      <c r="O165" s="134"/>
      <c r="P165" s="135"/>
      <c r="Q165" s="136"/>
      <c r="R165" s="137"/>
      <c r="T165" s="137"/>
      <c r="U165" s="131"/>
    </row>
    <row r="166" spans="1:21" ht="12.75" hidden="1">
      <c r="A166" s="82"/>
      <c r="B166" s="314">
        <v>1102</v>
      </c>
      <c r="C166" s="127">
        <f t="shared" si="25"/>
        <v>1.0608</v>
      </c>
      <c r="D166" s="253">
        <v>8600</v>
      </c>
      <c r="E166" s="49" t="str">
        <f>VLOOKUP(B166,'Consulta1'!J:AJ,27,0)</f>
        <v>Fora de venda</v>
      </c>
      <c r="F166" s="129">
        <f t="shared" si="26"/>
        <v>720160.14720000012</v>
      </c>
      <c r="G166" s="138">
        <f>VLOOKUP($B166,Tabelas!$B$21:$C$350,2,0)</f>
        <v>78.940000000000012</v>
      </c>
      <c r="H166" s="315">
        <f t="shared" si="27"/>
        <v>9122.880000000001</v>
      </c>
      <c r="I166" s="131">
        <v>6.08E-2</v>
      </c>
      <c r="J166" s="132"/>
      <c r="K166" s="133">
        <v>1</v>
      </c>
      <c r="L166" s="122">
        <f t="shared" si="17"/>
        <v>1.0608</v>
      </c>
      <c r="M166" s="133"/>
      <c r="N166">
        <f t="shared" si="28"/>
        <v>2</v>
      </c>
      <c r="O166" s="134"/>
      <c r="P166" s="135"/>
      <c r="Q166" s="136"/>
      <c r="R166" s="137"/>
      <c r="T166" s="137"/>
      <c r="U166" s="131"/>
    </row>
    <row r="167" spans="1:21" ht="12.75">
      <c r="A167" s="82"/>
      <c r="B167" s="314">
        <v>1103</v>
      </c>
      <c r="C167" s="127">
        <f t="shared" si="25"/>
        <v>1.1249</v>
      </c>
      <c r="D167" s="253">
        <v>8600</v>
      </c>
      <c r="E167" s="49" t="str">
        <f>VLOOKUP(B167,'Consulta1'!J:AJ,27,0)</f>
        <v>Disponível</v>
      </c>
      <c r="F167" s="129">
        <f t="shared" si="26"/>
        <v>949807.06520000019</v>
      </c>
      <c r="G167" s="138">
        <f>VLOOKUP($B167,Tabelas!$B$21:$C$350,2,0)</f>
        <v>98.18</v>
      </c>
      <c r="H167" s="315">
        <f t="shared" si="27"/>
        <v>9674.1400000000012</v>
      </c>
      <c r="I167" s="131">
        <f>11.7%+0.29%+0.5%</f>
        <v>0.1249</v>
      </c>
      <c r="J167" s="132"/>
      <c r="K167" s="133">
        <v>1</v>
      </c>
      <c r="L167" s="122">
        <f t="shared" si="17"/>
        <v>1.1249</v>
      </c>
      <c r="M167" s="133"/>
      <c r="N167">
        <f t="shared" si="28"/>
        <v>3</v>
      </c>
      <c r="O167" s="134"/>
      <c r="P167" s="135"/>
      <c r="Q167" s="136"/>
      <c r="R167" s="137"/>
      <c r="T167" s="137"/>
      <c r="U167" s="131"/>
    </row>
    <row r="168" spans="1:21" ht="12.75" hidden="1">
      <c r="A168" s="82"/>
      <c r="B168" s="314">
        <v>1104</v>
      </c>
      <c r="C168" s="127">
        <f t="shared" si="25"/>
        <v>1.097</v>
      </c>
      <c r="D168" s="253">
        <v>8750</v>
      </c>
      <c r="E168" s="243" t="s">
        <v>97</v>
      </c>
      <c r="F168" s="129">
        <f t="shared" si="26"/>
        <v>515740.83749999997</v>
      </c>
      <c r="G168" s="138">
        <f>VLOOKUP($B168,Tabelas!$B$21:$C$350,2,0)</f>
        <v>53.73</v>
      </c>
      <c r="H168" s="315">
        <f t="shared" si="27"/>
        <v>9598.75</v>
      </c>
      <c r="I168" s="131">
        <v>9.7000000000000003E-2</v>
      </c>
      <c r="J168" s="132"/>
      <c r="K168" s="133">
        <v>1</v>
      </c>
      <c r="L168" s="122">
        <f t="shared" si="17"/>
        <v>1.097</v>
      </c>
      <c r="M168" s="133"/>
      <c r="N168">
        <f t="shared" si="28"/>
        <v>4</v>
      </c>
      <c r="O168" s="134"/>
      <c r="P168" s="135"/>
      <c r="Q168" s="136"/>
      <c r="R168" s="137"/>
      <c r="T168" s="137"/>
      <c r="U168" s="131"/>
    </row>
    <row r="169" spans="1:21" ht="12.75" hidden="1">
      <c r="A169" s="82"/>
      <c r="B169" s="314">
        <v>1105</v>
      </c>
      <c r="C169" s="127">
        <f t="shared" si="25"/>
        <v>1.0608</v>
      </c>
      <c r="D169" s="253">
        <v>8750</v>
      </c>
      <c r="E169" s="243" t="s">
        <v>97</v>
      </c>
      <c r="F169" s="129">
        <f t="shared" si="26"/>
        <v>438203.22</v>
      </c>
      <c r="G169" s="138">
        <f>VLOOKUP($B169,Tabelas!$B$21:$C$350,2,0)</f>
        <v>47.21</v>
      </c>
      <c r="H169" s="315">
        <f t="shared" si="27"/>
        <v>9282</v>
      </c>
      <c r="I169" s="131">
        <v>6.08E-2</v>
      </c>
      <c r="J169" s="132"/>
      <c r="K169" s="133">
        <v>1</v>
      </c>
      <c r="L169" s="122">
        <f t="shared" si="17"/>
        <v>1.0608</v>
      </c>
      <c r="M169" s="133"/>
      <c r="N169">
        <f t="shared" si="28"/>
        <v>5</v>
      </c>
      <c r="O169" s="134"/>
      <c r="P169" s="135"/>
      <c r="Q169" s="136"/>
      <c r="R169" s="137"/>
      <c r="T169" s="137"/>
      <c r="U169" s="131"/>
    </row>
    <row r="170" spans="1:21" ht="12.75" hidden="1">
      <c r="A170" s="82"/>
      <c r="B170" s="314">
        <v>1106</v>
      </c>
      <c r="C170" s="127">
        <f t="shared" si="25"/>
        <v>1.0608</v>
      </c>
      <c r="D170" s="253">
        <v>8750</v>
      </c>
      <c r="E170" s="49" t="s">
        <v>97</v>
      </c>
      <c r="F170" s="129">
        <f t="shared" si="26"/>
        <v>437460.65999999992</v>
      </c>
      <c r="G170" s="138">
        <f>VLOOKUP($B170,Tabelas!$B$21:$C$350,2,0)</f>
        <v>47.129999999999995</v>
      </c>
      <c r="H170" s="315">
        <f t="shared" si="27"/>
        <v>9282</v>
      </c>
      <c r="I170" s="131">
        <v>6.08E-2</v>
      </c>
      <c r="J170" s="132"/>
      <c r="K170" s="133">
        <v>1</v>
      </c>
      <c r="L170" s="122">
        <f t="shared" ref="L170:L233" si="31">SUM(I170:K170)</f>
        <v>1.0608</v>
      </c>
      <c r="M170" s="133"/>
      <c r="N170">
        <f t="shared" si="28"/>
        <v>6</v>
      </c>
      <c r="O170" s="134"/>
      <c r="P170" s="135"/>
      <c r="Q170" s="136"/>
      <c r="R170" s="137"/>
      <c r="T170" s="137"/>
      <c r="U170" s="131"/>
    </row>
    <row r="171" spans="1:21" ht="12.75">
      <c r="A171" s="82"/>
      <c r="B171" s="314">
        <v>1107</v>
      </c>
      <c r="C171" s="127">
        <f t="shared" si="25"/>
        <v>1.1249</v>
      </c>
      <c r="D171" s="253">
        <v>8600</v>
      </c>
      <c r="E171" s="49" t="str">
        <f>VLOOKUP(B171,'Consulta1'!J:AJ,27,0)</f>
        <v>Disponível</v>
      </c>
      <c r="F171" s="129">
        <f t="shared" si="26"/>
        <v>820173.58920000005</v>
      </c>
      <c r="G171" s="138">
        <f>VLOOKUP($B171,Tabelas!$B$21:$C$350,2,0)</f>
        <v>84.78</v>
      </c>
      <c r="H171" s="315">
        <f t="shared" si="27"/>
        <v>9674.1400000000012</v>
      </c>
      <c r="I171" s="131">
        <f t="shared" ref="I171:I172" si="32">11.7%+0.29%+0.5%</f>
        <v>0.1249</v>
      </c>
      <c r="J171" s="132"/>
      <c r="K171" s="133">
        <v>1</v>
      </c>
      <c r="L171" s="122">
        <f t="shared" si="31"/>
        <v>1.1249</v>
      </c>
      <c r="M171" s="133"/>
      <c r="N171">
        <f t="shared" si="28"/>
        <v>7</v>
      </c>
      <c r="O171" s="134"/>
      <c r="P171" s="135"/>
      <c r="Q171" s="136"/>
      <c r="R171" s="137"/>
      <c r="T171" s="137"/>
      <c r="U171" s="131"/>
    </row>
    <row r="172" spans="1:21" ht="12.75">
      <c r="A172" s="82"/>
      <c r="B172" s="314">
        <v>1108</v>
      </c>
      <c r="C172" s="127">
        <f t="shared" si="25"/>
        <v>1.1249</v>
      </c>
      <c r="D172" s="253">
        <v>8600</v>
      </c>
      <c r="E172" s="49" t="str">
        <f>VLOOKUP(B172,'Consulta1'!J:AJ,27,0)</f>
        <v>Disponível</v>
      </c>
      <c r="F172" s="129">
        <f t="shared" si="26"/>
        <v>766772.33639999991</v>
      </c>
      <c r="G172" s="138">
        <f>VLOOKUP($B172,Tabelas!$B$21:$C$350,2,0)</f>
        <v>79.259999999999991</v>
      </c>
      <c r="H172" s="315">
        <f t="shared" si="27"/>
        <v>9674.14</v>
      </c>
      <c r="I172" s="131">
        <f t="shared" si="32"/>
        <v>0.1249</v>
      </c>
      <c r="J172" s="132"/>
      <c r="K172" s="133">
        <v>1</v>
      </c>
      <c r="L172" s="122">
        <f t="shared" si="31"/>
        <v>1.1249</v>
      </c>
      <c r="M172" s="133"/>
      <c r="N172">
        <f t="shared" si="28"/>
        <v>8</v>
      </c>
      <c r="O172" s="134"/>
      <c r="P172" s="135"/>
      <c r="Q172" s="136"/>
      <c r="R172" s="137"/>
      <c r="T172" s="137"/>
      <c r="U172" s="131"/>
    </row>
    <row r="173" spans="1:21" ht="12.75" hidden="1">
      <c r="A173" s="82"/>
      <c r="B173" s="314">
        <v>1109</v>
      </c>
      <c r="C173" s="127">
        <f t="shared" si="25"/>
        <v>1.0608</v>
      </c>
      <c r="D173" s="253">
        <v>8600</v>
      </c>
      <c r="E173" s="49" t="s">
        <v>97</v>
      </c>
      <c r="F173" s="129">
        <f t="shared" si="26"/>
        <v>777269.37599999993</v>
      </c>
      <c r="G173" s="138">
        <f>VLOOKUP($B173,Tabelas!$B$21:$C$350,2,0)</f>
        <v>85.2</v>
      </c>
      <c r="H173" s="315">
        <f t="shared" si="27"/>
        <v>9122.8799999999992</v>
      </c>
      <c r="I173" s="131">
        <v>6.08E-2</v>
      </c>
      <c r="J173" s="132"/>
      <c r="K173" s="133">
        <v>1</v>
      </c>
      <c r="L173" s="122">
        <f t="shared" si="31"/>
        <v>1.0608</v>
      </c>
      <c r="M173" s="133"/>
      <c r="N173">
        <f t="shared" si="28"/>
        <v>9</v>
      </c>
      <c r="O173" s="134"/>
      <c r="P173" s="135"/>
      <c r="Q173" s="136"/>
      <c r="R173" s="137"/>
      <c r="T173" s="137"/>
      <c r="U173" s="131"/>
    </row>
    <row r="174" spans="1:21" ht="12.75" hidden="1">
      <c r="A174" s="82"/>
      <c r="B174" s="314">
        <v>1110</v>
      </c>
      <c r="C174" s="127">
        <f t="shared" si="25"/>
        <v>1.0608</v>
      </c>
      <c r="D174" s="253">
        <v>8750</v>
      </c>
      <c r="E174" s="49" t="s">
        <v>97</v>
      </c>
      <c r="F174" s="129">
        <f t="shared" si="26"/>
        <v>443308.32000000007</v>
      </c>
      <c r="G174" s="138">
        <f>VLOOKUP($B174,Tabelas!$B$21:$C$350,2,0)</f>
        <v>47.760000000000005</v>
      </c>
      <c r="H174" s="315">
        <f t="shared" si="27"/>
        <v>9282</v>
      </c>
      <c r="I174" s="131">
        <v>6.08E-2</v>
      </c>
      <c r="J174" s="132"/>
      <c r="K174" s="133">
        <v>1</v>
      </c>
      <c r="L174" s="122">
        <f t="shared" si="31"/>
        <v>1.0608</v>
      </c>
      <c r="M174" s="133"/>
      <c r="N174">
        <f t="shared" si="28"/>
        <v>10</v>
      </c>
      <c r="O174" s="134"/>
      <c r="P174" s="135"/>
      <c r="Q174" s="136"/>
      <c r="R174" s="137"/>
      <c r="T174" s="137"/>
      <c r="U174" s="131"/>
    </row>
    <row r="175" spans="1:21" ht="12.75" hidden="1">
      <c r="A175" s="82"/>
      <c r="B175" s="314">
        <v>1111</v>
      </c>
      <c r="C175" s="127">
        <f t="shared" si="25"/>
        <v>1.0608</v>
      </c>
      <c r="D175" s="253">
        <v>8750</v>
      </c>
      <c r="E175" s="243" t="s">
        <v>97</v>
      </c>
      <c r="F175" s="129">
        <f t="shared" si="26"/>
        <v>452590.32</v>
      </c>
      <c r="G175" s="138">
        <f>VLOOKUP($B175,Tabelas!$B$21:$C$350,2,0)</f>
        <v>48.76</v>
      </c>
      <c r="H175" s="315">
        <f t="shared" si="27"/>
        <v>9282</v>
      </c>
      <c r="I175" s="131">
        <v>6.08E-2</v>
      </c>
      <c r="J175" s="132"/>
      <c r="K175" s="133">
        <v>1</v>
      </c>
      <c r="L175" s="122">
        <f t="shared" si="31"/>
        <v>1.0608</v>
      </c>
      <c r="M175" s="133"/>
      <c r="N175">
        <f t="shared" si="28"/>
        <v>11</v>
      </c>
      <c r="O175" s="134"/>
      <c r="P175" s="135"/>
      <c r="Q175" s="136"/>
      <c r="R175" s="137"/>
      <c r="T175" s="137"/>
      <c r="U175" s="131"/>
    </row>
    <row r="176" spans="1:21" ht="12.75" hidden="1">
      <c r="A176" s="82"/>
      <c r="B176" s="314">
        <v>1112</v>
      </c>
      <c r="C176" s="127">
        <f t="shared" si="25"/>
        <v>1.0608</v>
      </c>
      <c r="D176" s="253">
        <v>8750</v>
      </c>
      <c r="E176" s="49" t="s">
        <v>97</v>
      </c>
      <c r="F176" s="129">
        <f t="shared" si="26"/>
        <v>490646.51999999996</v>
      </c>
      <c r="G176" s="138">
        <f>VLOOKUP($B176,Tabelas!$B$21:$C$350,2,0)</f>
        <v>52.86</v>
      </c>
      <c r="H176" s="315">
        <f t="shared" si="27"/>
        <v>9282</v>
      </c>
      <c r="I176" s="131">
        <v>6.08E-2</v>
      </c>
      <c r="J176" s="132"/>
      <c r="K176" s="133">
        <v>1</v>
      </c>
      <c r="L176" s="122">
        <f t="shared" si="31"/>
        <v>1.0608</v>
      </c>
      <c r="M176" s="133"/>
      <c r="N176">
        <f t="shared" si="28"/>
        <v>12</v>
      </c>
      <c r="O176" s="134"/>
      <c r="P176" s="135"/>
      <c r="Q176" s="136"/>
      <c r="R176" s="137"/>
      <c r="T176" s="137"/>
      <c r="U176" s="131"/>
    </row>
    <row r="177" spans="1:21" ht="12.75">
      <c r="A177" s="82"/>
      <c r="B177" s="314">
        <v>1201</v>
      </c>
      <c r="C177" s="127">
        <f t="shared" si="25"/>
        <v>1.1249</v>
      </c>
      <c r="D177" s="253">
        <v>8600</v>
      </c>
      <c r="E177" s="49" t="str">
        <f>VLOOKUP(B177,'Consulta1'!J:AJ,27,0)</f>
        <v>Disponível</v>
      </c>
      <c r="F177" s="129">
        <f t="shared" si="26"/>
        <v>946904.8232000001</v>
      </c>
      <c r="G177" s="138">
        <f>VLOOKUP($B177,Tabelas!$B$21:$C$350,2,0)</f>
        <v>97.88000000000001</v>
      </c>
      <c r="H177" s="315">
        <f t="shared" si="27"/>
        <v>9674.14</v>
      </c>
      <c r="I177" s="131">
        <f>11.7%+0.29%+0.5%</f>
        <v>0.1249</v>
      </c>
      <c r="J177" s="132"/>
      <c r="K177" s="133">
        <v>1</v>
      </c>
      <c r="L177" s="122">
        <f t="shared" si="31"/>
        <v>1.1249</v>
      </c>
      <c r="M177" s="133"/>
      <c r="N177">
        <f t="shared" si="28"/>
        <v>1</v>
      </c>
      <c r="O177" s="134"/>
      <c r="P177" s="135"/>
      <c r="Q177" s="136"/>
      <c r="R177" s="137"/>
      <c r="T177" s="137"/>
      <c r="U177" s="131"/>
    </row>
    <row r="178" spans="1:21" ht="12.75" hidden="1">
      <c r="A178" s="82"/>
      <c r="B178" s="314">
        <v>1202</v>
      </c>
      <c r="C178" s="127">
        <f t="shared" si="25"/>
        <v>1.0608</v>
      </c>
      <c r="D178" s="253">
        <v>8600</v>
      </c>
      <c r="E178" s="49" t="s">
        <v>97</v>
      </c>
      <c r="F178" s="129">
        <f t="shared" si="26"/>
        <v>729556.71360000013</v>
      </c>
      <c r="G178" s="138">
        <f>VLOOKUP($B178,Tabelas!$B$21:$C$350,2,0)</f>
        <v>79.970000000000013</v>
      </c>
      <c r="H178" s="315">
        <f t="shared" si="27"/>
        <v>9122.880000000001</v>
      </c>
      <c r="I178" s="131">
        <v>6.08E-2</v>
      </c>
      <c r="J178" s="132"/>
      <c r="K178" s="133">
        <v>1</v>
      </c>
      <c r="L178" s="122">
        <f t="shared" si="31"/>
        <v>1.0608</v>
      </c>
      <c r="M178" s="133"/>
      <c r="N178">
        <f t="shared" si="28"/>
        <v>2</v>
      </c>
      <c r="O178" s="134"/>
      <c r="P178" s="135"/>
      <c r="Q178" s="136"/>
      <c r="R178" s="137"/>
      <c r="T178" s="137"/>
      <c r="U178" s="131"/>
    </row>
    <row r="179" spans="1:21" ht="12.75" hidden="1">
      <c r="A179" s="255" t="s">
        <v>99</v>
      </c>
      <c r="B179" s="314">
        <v>1203</v>
      </c>
      <c r="C179" s="127">
        <f t="shared" si="25"/>
        <v>1.1198999999999999</v>
      </c>
      <c r="D179" s="253">
        <v>8600</v>
      </c>
      <c r="E179" s="243" t="s">
        <v>97</v>
      </c>
      <c r="F179" s="129">
        <f t="shared" si="26"/>
        <v>1069441.7855999998</v>
      </c>
      <c r="G179" s="138">
        <f>VLOOKUP($B179,Tabelas!$B$21:$C$350,2,0)</f>
        <v>111.04</v>
      </c>
      <c r="H179" s="315">
        <f t="shared" si="27"/>
        <v>9631.1399999999976</v>
      </c>
      <c r="I179" s="131">
        <f>11.7%+0.29%</f>
        <v>0.11989999999999999</v>
      </c>
      <c r="J179" s="132"/>
      <c r="K179" s="133">
        <v>1</v>
      </c>
      <c r="L179" s="122">
        <f t="shared" si="31"/>
        <v>1.1198999999999999</v>
      </c>
      <c r="M179" s="133"/>
      <c r="N179">
        <f t="shared" si="28"/>
        <v>3</v>
      </c>
      <c r="O179" s="134"/>
      <c r="P179" s="135"/>
      <c r="Q179" s="136"/>
      <c r="R179" s="137"/>
      <c r="T179" s="137"/>
      <c r="U179" s="131"/>
    </row>
    <row r="180" spans="1:21" ht="12.75">
      <c r="A180" s="82"/>
      <c r="B180" s="314">
        <v>1204</v>
      </c>
      <c r="C180" s="127">
        <f t="shared" si="25"/>
        <v>1.1249</v>
      </c>
      <c r="D180" s="253">
        <v>8750</v>
      </c>
      <c r="E180" s="243" t="s">
        <v>98</v>
      </c>
      <c r="F180" s="129">
        <f t="shared" si="26"/>
        <v>528857.67374999996</v>
      </c>
      <c r="G180" s="138">
        <f>VLOOKUP($B180,Tabelas!$B$21:$C$350,2,0)</f>
        <v>53.73</v>
      </c>
      <c r="H180" s="315">
        <f t="shared" si="27"/>
        <v>9842.875</v>
      </c>
      <c r="I180" s="131">
        <f>11.7%+0.29%+0.5%</f>
        <v>0.1249</v>
      </c>
      <c r="J180" s="132"/>
      <c r="K180" s="133">
        <v>1</v>
      </c>
      <c r="L180" s="122">
        <f t="shared" si="31"/>
        <v>1.1249</v>
      </c>
      <c r="M180" s="133"/>
      <c r="N180">
        <f t="shared" si="28"/>
        <v>4</v>
      </c>
      <c r="O180" s="134"/>
      <c r="P180" s="135"/>
      <c r="Q180" s="136"/>
      <c r="R180" s="137"/>
      <c r="T180" s="137"/>
      <c r="U180" s="131"/>
    </row>
    <row r="181" spans="1:21" ht="12.75" hidden="1">
      <c r="A181" s="82"/>
      <c r="B181" s="314">
        <v>1205</v>
      </c>
      <c r="C181" s="127">
        <f t="shared" si="25"/>
        <v>1.0608</v>
      </c>
      <c r="D181" s="253">
        <v>8750</v>
      </c>
      <c r="E181" s="243" t="s">
        <v>97</v>
      </c>
      <c r="F181" s="129">
        <f t="shared" si="26"/>
        <v>438203.22</v>
      </c>
      <c r="G181" s="138">
        <f>VLOOKUP($B181,Tabelas!$B$21:$C$350,2,0)</f>
        <v>47.21</v>
      </c>
      <c r="H181" s="315">
        <f t="shared" si="27"/>
        <v>9282</v>
      </c>
      <c r="I181" s="131">
        <v>6.08E-2</v>
      </c>
      <c r="J181" s="132"/>
      <c r="K181" s="133">
        <v>1</v>
      </c>
      <c r="L181" s="122">
        <f t="shared" si="31"/>
        <v>1.0608</v>
      </c>
      <c r="M181" s="133"/>
      <c r="N181">
        <f t="shared" si="28"/>
        <v>5</v>
      </c>
      <c r="O181" s="134"/>
      <c r="P181" s="135"/>
      <c r="Q181" s="136"/>
      <c r="R181" s="137"/>
      <c r="T181" s="137"/>
      <c r="U181" s="131"/>
    </row>
    <row r="182" spans="1:21" ht="12.75" hidden="1">
      <c r="A182" s="82"/>
      <c r="B182" s="314">
        <v>1206</v>
      </c>
      <c r="C182" s="127">
        <f t="shared" si="25"/>
        <v>1.1198999999999999</v>
      </c>
      <c r="D182" s="253">
        <v>8750</v>
      </c>
      <c r="E182" s="243" t="s">
        <v>97</v>
      </c>
      <c r="F182" s="129">
        <f t="shared" si="26"/>
        <v>461832.76124999986</v>
      </c>
      <c r="G182" s="138">
        <f>VLOOKUP($B182,Tabelas!$B$21:$C$350,2,0)</f>
        <v>47.129999999999995</v>
      </c>
      <c r="H182" s="315">
        <f t="shared" si="27"/>
        <v>9799.1249999999982</v>
      </c>
      <c r="I182" s="131">
        <f>11.7%+0.29%</f>
        <v>0.11989999999999999</v>
      </c>
      <c r="J182" s="132"/>
      <c r="K182" s="133">
        <v>1</v>
      </c>
      <c r="L182" s="122">
        <f t="shared" si="31"/>
        <v>1.1198999999999999</v>
      </c>
      <c r="M182" s="133"/>
      <c r="N182">
        <f t="shared" si="28"/>
        <v>6</v>
      </c>
      <c r="O182" s="134"/>
      <c r="P182" s="135"/>
      <c r="Q182" s="136"/>
      <c r="R182" s="137"/>
      <c r="T182" s="137"/>
      <c r="U182" s="131"/>
    </row>
    <row r="183" spans="1:21" ht="12.75" hidden="1">
      <c r="A183" s="82"/>
      <c r="B183" s="314">
        <v>1207</v>
      </c>
      <c r="C183" s="127">
        <f t="shared" si="25"/>
        <v>1.117</v>
      </c>
      <c r="D183" s="253">
        <v>8600</v>
      </c>
      <c r="E183" s="243" t="s">
        <v>97</v>
      </c>
      <c r="F183" s="129">
        <f t="shared" si="26"/>
        <v>850821.13400000008</v>
      </c>
      <c r="G183" s="138">
        <f>VLOOKUP($B183,Tabelas!$B$21:$C$350,2,0)</f>
        <v>88.570000000000007</v>
      </c>
      <c r="H183" s="315">
        <f t="shared" si="27"/>
        <v>9606.2000000000007</v>
      </c>
      <c r="I183" s="131">
        <v>0.11700000000000001</v>
      </c>
      <c r="J183" s="132"/>
      <c r="K183" s="133">
        <v>1</v>
      </c>
      <c r="L183" s="122">
        <f t="shared" si="31"/>
        <v>1.117</v>
      </c>
      <c r="M183" s="133"/>
      <c r="N183">
        <f t="shared" si="28"/>
        <v>7</v>
      </c>
      <c r="O183" s="134"/>
      <c r="P183" s="135"/>
      <c r="Q183" s="136"/>
      <c r="R183" s="137"/>
      <c r="T183" s="137"/>
      <c r="U183" s="131"/>
    </row>
    <row r="184" spans="1:21" ht="12.75">
      <c r="A184" s="82"/>
      <c r="B184" s="314">
        <v>1208</v>
      </c>
      <c r="C184" s="127">
        <f t="shared" si="25"/>
        <v>1.1249</v>
      </c>
      <c r="D184" s="253">
        <v>8600</v>
      </c>
      <c r="E184" s="49" t="str">
        <f>VLOOKUP(B184,'Consulta1'!J:AJ,27,0)</f>
        <v>Disponível</v>
      </c>
      <c r="F184" s="129">
        <f t="shared" si="26"/>
        <v>801405.7575999999</v>
      </c>
      <c r="G184" s="138">
        <f>VLOOKUP($B184,Tabelas!$B$21:$C$350,2,0)</f>
        <v>82.839999999999989</v>
      </c>
      <c r="H184" s="315">
        <f t="shared" si="27"/>
        <v>9674.14</v>
      </c>
      <c r="I184" s="131">
        <f>11.7%+0.29%+0.5%</f>
        <v>0.1249</v>
      </c>
      <c r="J184" s="132"/>
      <c r="K184" s="133">
        <v>1</v>
      </c>
      <c r="L184" s="122">
        <f t="shared" si="31"/>
        <v>1.1249</v>
      </c>
      <c r="M184" s="133"/>
      <c r="N184">
        <f t="shared" si="28"/>
        <v>8</v>
      </c>
      <c r="O184" s="134"/>
      <c r="P184" s="135"/>
      <c r="Q184" s="136"/>
      <c r="R184" s="137"/>
      <c r="T184" s="137"/>
      <c r="U184" s="131"/>
    </row>
    <row r="185" spans="1:21" ht="12.75" hidden="1">
      <c r="A185" s="82"/>
      <c r="B185" s="314">
        <v>1209</v>
      </c>
      <c r="C185" s="127">
        <f t="shared" si="25"/>
        <v>1.077</v>
      </c>
      <c r="D185" s="253">
        <v>8600</v>
      </c>
      <c r="E185" s="243" t="s">
        <v>97</v>
      </c>
      <c r="F185" s="129">
        <f t="shared" si="26"/>
        <v>824984.1540000001</v>
      </c>
      <c r="G185" s="138">
        <f>VLOOKUP($B185,Tabelas!$B$21:$C$350,2,0)</f>
        <v>89.070000000000007</v>
      </c>
      <c r="H185" s="315">
        <f t="shared" si="27"/>
        <v>9262.2000000000007</v>
      </c>
      <c r="I185" s="131">
        <v>7.6999999999999999E-2</v>
      </c>
      <c r="J185" s="132"/>
      <c r="K185" s="133">
        <v>1</v>
      </c>
      <c r="L185" s="122">
        <f t="shared" si="31"/>
        <v>1.077</v>
      </c>
      <c r="M185" s="133"/>
      <c r="N185">
        <f t="shared" si="28"/>
        <v>9</v>
      </c>
      <c r="O185" s="134"/>
      <c r="P185" s="135"/>
      <c r="Q185" s="136"/>
      <c r="R185" s="137"/>
      <c r="T185" s="137"/>
      <c r="U185" s="131"/>
    </row>
    <row r="186" spans="1:21" ht="12.75" hidden="1">
      <c r="A186" s="82"/>
      <c r="B186" s="314">
        <v>1210</v>
      </c>
      <c r="C186" s="127">
        <f t="shared" si="25"/>
        <v>1.0608</v>
      </c>
      <c r="D186" s="253">
        <v>8750</v>
      </c>
      <c r="E186" s="49" t="s">
        <v>97</v>
      </c>
      <c r="F186" s="129">
        <f t="shared" si="26"/>
        <v>443308.32000000007</v>
      </c>
      <c r="G186" s="138">
        <f>VLOOKUP($B186,Tabelas!$B$21:$C$350,2,0)</f>
        <v>47.760000000000005</v>
      </c>
      <c r="H186" s="315">
        <f t="shared" si="27"/>
        <v>9282</v>
      </c>
      <c r="I186" s="131">
        <v>6.08E-2</v>
      </c>
      <c r="J186" s="132"/>
      <c r="K186" s="133">
        <v>1</v>
      </c>
      <c r="L186" s="122">
        <f t="shared" si="31"/>
        <v>1.0608</v>
      </c>
      <c r="M186" s="133"/>
      <c r="N186">
        <f t="shared" si="28"/>
        <v>10</v>
      </c>
      <c r="O186" s="134"/>
      <c r="P186" s="135"/>
      <c r="Q186" s="136"/>
      <c r="R186" s="137"/>
      <c r="T186" s="137"/>
      <c r="U186" s="131"/>
    </row>
    <row r="187" spans="1:21" ht="12.75" hidden="1">
      <c r="A187" s="82"/>
      <c r="B187" s="314">
        <v>1211</v>
      </c>
      <c r="C187" s="127">
        <f t="shared" si="25"/>
        <v>1.117</v>
      </c>
      <c r="D187" s="253">
        <v>8750</v>
      </c>
      <c r="E187" s="243" t="s">
        <v>97</v>
      </c>
      <c r="F187" s="129">
        <f t="shared" si="26"/>
        <v>476568.05</v>
      </c>
      <c r="G187" s="138">
        <f>VLOOKUP($B187,Tabelas!$B$21:$C$350,2,0)</f>
        <v>48.76</v>
      </c>
      <c r="H187" s="315">
        <f t="shared" si="27"/>
        <v>9773.75</v>
      </c>
      <c r="I187" s="131">
        <v>0.11700000000000001</v>
      </c>
      <c r="J187" s="132"/>
      <c r="K187" s="133">
        <v>1</v>
      </c>
      <c r="L187" s="122">
        <f t="shared" si="31"/>
        <v>1.117</v>
      </c>
      <c r="M187" s="133"/>
      <c r="N187">
        <f t="shared" si="28"/>
        <v>11</v>
      </c>
      <c r="O187" s="134"/>
      <c r="P187" s="135"/>
      <c r="Q187" s="136"/>
      <c r="R187" s="137"/>
      <c r="T187" s="137"/>
      <c r="U187" s="131"/>
    </row>
    <row r="188" spans="1:21" ht="12.75" hidden="1">
      <c r="A188" s="82"/>
      <c r="B188" s="314">
        <v>1212</v>
      </c>
      <c r="C188" s="127">
        <f t="shared" si="25"/>
        <v>1.0608</v>
      </c>
      <c r="D188" s="253">
        <v>8750</v>
      </c>
      <c r="E188" s="49" t="s">
        <v>97</v>
      </c>
      <c r="F188" s="129">
        <f t="shared" si="26"/>
        <v>490646.51999999996</v>
      </c>
      <c r="G188" s="138">
        <f>VLOOKUP($B188,Tabelas!$B$21:$C$350,2,0)</f>
        <v>52.86</v>
      </c>
      <c r="H188" s="315">
        <f t="shared" si="27"/>
        <v>9282</v>
      </c>
      <c r="I188" s="131">
        <v>6.08E-2</v>
      </c>
      <c r="J188" s="132"/>
      <c r="K188" s="133">
        <v>1</v>
      </c>
      <c r="L188" s="122">
        <f t="shared" si="31"/>
        <v>1.0608</v>
      </c>
      <c r="M188" s="133"/>
      <c r="N188">
        <f t="shared" si="28"/>
        <v>12</v>
      </c>
      <c r="O188" s="134"/>
      <c r="P188" s="135"/>
      <c r="Q188" s="136"/>
      <c r="R188" s="137"/>
      <c r="T188" s="137"/>
      <c r="U188" s="131"/>
    </row>
    <row r="189" spans="1:21" ht="12.75" hidden="1">
      <c r="A189" s="82"/>
      <c r="B189" s="314">
        <v>1301</v>
      </c>
      <c r="C189" s="127">
        <f t="shared" si="25"/>
        <v>1.077</v>
      </c>
      <c r="D189" s="253">
        <v>8600</v>
      </c>
      <c r="E189" s="243" t="s">
        <v>97</v>
      </c>
      <c r="F189" s="129">
        <f t="shared" si="26"/>
        <v>1004948.7</v>
      </c>
      <c r="G189" s="138">
        <f>VLOOKUP($B189,Tabelas!$B$21:$C$350,2,0)</f>
        <v>108.5</v>
      </c>
      <c r="H189" s="315">
        <f t="shared" si="27"/>
        <v>9262.1999999999989</v>
      </c>
      <c r="I189" s="131">
        <v>7.6999999999999999E-2</v>
      </c>
      <c r="J189" s="132"/>
      <c r="K189" s="133">
        <v>1</v>
      </c>
      <c r="L189" s="122">
        <f t="shared" si="31"/>
        <v>1.077</v>
      </c>
      <c r="M189" s="133"/>
      <c r="N189">
        <f t="shared" si="28"/>
        <v>1</v>
      </c>
      <c r="O189" s="134"/>
      <c r="P189" s="135"/>
      <c r="Q189" s="136"/>
      <c r="R189" s="137"/>
      <c r="T189" s="137"/>
      <c r="U189" s="131"/>
    </row>
    <row r="190" spans="1:21" ht="12.75" hidden="1">
      <c r="A190" s="82"/>
      <c r="B190" s="314">
        <v>1302</v>
      </c>
      <c r="C190" s="127">
        <f t="shared" si="25"/>
        <v>1.0608</v>
      </c>
      <c r="D190" s="253">
        <v>8600</v>
      </c>
      <c r="E190" s="49" t="s">
        <v>97</v>
      </c>
      <c r="F190" s="129">
        <f t="shared" si="26"/>
        <v>741325.22879999992</v>
      </c>
      <c r="G190" s="138">
        <f>VLOOKUP($B190,Tabelas!$B$21:$C$350,2,0)</f>
        <v>81.260000000000005</v>
      </c>
      <c r="H190" s="315">
        <f t="shared" si="27"/>
        <v>9122.8799999999992</v>
      </c>
      <c r="I190" s="131">
        <v>6.08E-2</v>
      </c>
      <c r="J190" s="132"/>
      <c r="K190" s="133">
        <v>1</v>
      </c>
      <c r="L190" s="122">
        <f t="shared" si="31"/>
        <v>1.0608</v>
      </c>
      <c r="M190" s="133"/>
      <c r="N190">
        <f t="shared" si="28"/>
        <v>2</v>
      </c>
      <c r="O190" s="134"/>
      <c r="P190" s="135"/>
      <c r="Q190" s="136"/>
      <c r="R190" s="137"/>
      <c r="T190" s="137"/>
      <c r="U190" s="131"/>
    </row>
    <row r="191" spans="1:21" ht="12.75" hidden="1">
      <c r="A191" s="255" t="s">
        <v>99</v>
      </c>
      <c r="B191" s="314">
        <v>1303</v>
      </c>
      <c r="C191" s="127">
        <f t="shared" si="25"/>
        <v>1.0608</v>
      </c>
      <c r="D191" s="253">
        <v>8600</v>
      </c>
      <c r="E191" s="243" t="s">
        <v>100</v>
      </c>
      <c r="F191" s="129">
        <f t="shared" si="26"/>
        <v>900975.62879999995</v>
      </c>
      <c r="G191" s="138">
        <f>VLOOKUP($B191,Tabelas!$B$21:$C$350,2,0)</f>
        <v>98.76</v>
      </c>
      <c r="H191" s="315">
        <f t="shared" si="27"/>
        <v>9122.8799999999992</v>
      </c>
      <c r="I191" s="131">
        <v>6.08E-2</v>
      </c>
      <c r="J191" s="132"/>
      <c r="K191" s="133">
        <v>1</v>
      </c>
      <c r="L191" s="122">
        <f t="shared" si="31"/>
        <v>1.0608</v>
      </c>
      <c r="M191" s="133"/>
      <c r="N191">
        <f t="shared" si="28"/>
        <v>3</v>
      </c>
      <c r="O191" s="134"/>
      <c r="P191" s="135"/>
      <c r="Q191" s="136"/>
      <c r="R191" s="137"/>
      <c r="T191" s="137"/>
      <c r="U191" s="131"/>
    </row>
    <row r="192" spans="1:21" ht="12.75" hidden="1">
      <c r="A192" s="82"/>
      <c r="B192" s="314">
        <v>1304</v>
      </c>
      <c r="C192" s="127">
        <f t="shared" si="25"/>
        <v>1.077</v>
      </c>
      <c r="D192" s="253">
        <v>8750</v>
      </c>
      <c r="E192" s="49" t="s">
        <v>97</v>
      </c>
      <c r="F192" s="129">
        <f t="shared" si="26"/>
        <v>506338.08749999997</v>
      </c>
      <c r="G192" s="138">
        <f>VLOOKUP($B192,Tabelas!$B$21:$C$350,2,0)</f>
        <v>53.73</v>
      </c>
      <c r="H192" s="315">
        <f t="shared" si="27"/>
        <v>9423.75</v>
      </c>
      <c r="I192" s="131">
        <v>7.6999999999999999E-2</v>
      </c>
      <c r="J192" s="132"/>
      <c r="K192" s="133">
        <v>1</v>
      </c>
      <c r="L192" s="122">
        <f t="shared" si="31"/>
        <v>1.077</v>
      </c>
      <c r="M192" s="133"/>
      <c r="N192">
        <f t="shared" si="28"/>
        <v>4</v>
      </c>
      <c r="O192" s="134"/>
      <c r="P192" s="135"/>
      <c r="Q192" s="136"/>
      <c r="R192" s="137"/>
      <c r="T192" s="137"/>
      <c r="U192" s="131"/>
    </row>
    <row r="193" spans="1:21" ht="12.75" hidden="1">
      <c r="A193" s="82"/>
      <c r="B193" s="314">
        <v>1305</v>
      </c>
      <c r="C193" s="127">
        <f t="shared" si="25"/>
        <v>1.1198999999999999</v>
      </c>
      <c r="D193" s="253">
        <v>8750</v>
      </c>
      <c r="E193" s="243" t="s">
        <v>97</v>
      </c>
      <c r="F193" s="129">
        <f t="shared" si="26"/>
        <v>462616.69124999997</v>
      </c>
      <c r="G193" s="138">
        <f>VLOOKUP($B193,Tabelas!$B$21:$C$350,2,0)</f>
        <v>47.21</v>
      </c>
      <c r="H193" s="315">
        <f t="shared" si="27"/>
        <v>9799.125</v>
      </c>
      <c r="I193" s="131">
        <f>11.7%+0.29%</f>
        <v>0.11989999999999999</v>
      </c>
      <c r="J193" s="132"/>
      <c r="K193" s="133">
        <v>1</v>
      </c>
      <c r="L193" s="122">
        <f t="shared" si="31"/>
        <v>1.1198999999999999</v>
      </c>
      <c r="M193" s="133"/>
      <c r="N193">
        <f t="shared" si="28"/>
        <v>5</v>
      </c>
      <c r="O193" s="134"/>
      <c r="P193" s="135"/>
      <c r="Q193" s="136"/>
      <c r="R193" s="137"/>
      <c r="T193" s="137"/>
      <c r="U193" s="131"/>
    </row>
    <row r="194" spans="1:21" ht="12.75" hidden="1">
      <c r="A194" s="82"/>
      <c r="B194" s="314">
        <v>1306</v>
      </c>
      <c r="C194" s="127">
        <f t="shared" si="25"/>
        <v>1.097</v>
      </c>
      <c r="D194" s="253">
        <v>8750</v>
      </c>
      <c r="E194" s="243" t="s">
        <v>97</v>
      </c>
      <c r="F194" s="129">
        <f t="shared" si="26"/>
        <v>452389.08749999991</v>
      </c>
      <c r="G194" s="138">
        <f>VLOOKUP($B194,Tabelas!$B$21:$C$350,2,0)</f>
        <v>47.129999999999995</v>
      </c>
      <c r="H194" s="315">
        <f t="shared" si="27"/>
        <v>9598.7499999999982</v>
      </c>
      <c r="I194" s="131">
        <v>9.7000000000000003E-2</v>
      </c>
      <c r="J194" s="132"/>
      <c r="K194" s="133">
        <v>1</v>
      </c>
      <c r="L194" s="122">
        <f t="shared" si="31"/>
        <v>1.097</v>
      </c>
      <c r="M194" s="133"/>
      <c r="N194">
        <f t="shared" si="28"/>
        <v>6</v>
      </c>
      <c r="O194" s="134"/>
      <c r="P194" s="135"/>
      <c r="Q194" s="136"/>
      <c r="R194" s="137"/>
      <c r="T194" s="137"/>
      <c r="U194" s="131"/>
    </row>
    <row r="195" spans="1:21" ht="12.75" hidden="1">
      <c r="A195" s="82"/>
      <c r="B195" s="314">
        <v>1307</v>
      </c>
      <c r="C195" s="127">
        <f t="shared" si="25"/>
        <v>1.117</v>
      </c>
      <c r="D195" s="253">
        <v>8600</v>
      </c>
      <c r="E195" s="243" t="s">
        <v>97</v>
      </c>
      <c r="F195" s="129">
        <f t="shared" si="26"/>
        <v>822771.03</v>
      </c>
      <c r="G195" s="138">
        <f>VLOOKUP($B195,Tabelas!$B$21:$C$350,2,0)</f>
        <v>85.65</v>
      </c>
      <c r="H195" s="315">
        <f t="shared" si="27"/>
        <v>9606.1999999999989</v>
      </c>
      <c r="I195" s="131">
        <v>0.11700000000000001</v>
      </c>
      <c r="J195" s="132"/>
      <c r="K195" s="133">
        <v>1</v>
      </c>
      <c r="L195" s="122">
        <f t="shared" si="31"/>
        <v>1.117</v>
      </c>
      <c r="M195" s="133"/>
      <c r="N195">
        <f t="shared" si="28"/>
        <v>7</v>
      </c>
      <c r="O195" s="134"/>
      <c r="P195" s="135"/>
      <c r="Q195" s="136"/>
      <c r="R195" s="137"/>
      <c r="T195" s="137"/>
      <c r="U195" s="131"/>
    </row>
    <row r="196" spans="1:21" ht="12.75">
      <c r="A196" s="82"/>
      <c r="B196" s="314">
        <v>1308</v>
      </c>
      <c r="C196" s="127">
        <f t="shared" si="25"/>
        <v>1.1249</v>
      </c>
      <c r="D196" s="253">
        <v>8600</v>
      </c>
      <c r="E196" s="49" t="str">
        <f>VLOOKUP(B196,'Consulta1'!J:AJ,27,0)</f>
        <v>Disponível</v>
      </c>
      <c r="F196" s="129">
        <f t="shared" si="26"/>
        <v>774414.90700000001</v>
      </c>
      <c r="G196" s="138">
        <f>VLOOKUP($B196,Tabelas!$B$21:$C$350,2,0)</f>
        <v>80.05</v>
      </c>
      <c r="H196" s="315">
        <f t="shared" si="27"/>
        <v>9674.1400000000012</v>
      </c>
      <c r="I196" s="131">
        <f t="shared" ref="I196:I197" si="33">11.7%+0.29%+0.5%</f>
        <v>0.1249</v>
      </c>
      <c r="J196" s="132"/>
      <c r="K196" s="133">
        <v>1</v>
      </c>
      <c r="L196" s="122">
        <f t="shared" si="31"/>
        <v>1.1249</v>
      </c>
      <c r="M196" s="133"/>
      <c r="N196">
        <f t="shared" si="28"/>
        <v>8</v>
      </c>
      <c r="O196" s="134"/>
      <c r="P196" s="135"/>
      <c r="Q196" s="136"/>
      <c r="R196" s="137"/>
      <c r="T196" s="137"/>
      <c r="U196" s="131"/>
    </row>
    <row r="197" spans="1:21" ht="12.75">
      <c r="A197" s="82"/>
      <c r="B197" s="314">
        <v>1309</v>
      </c>
      <c r="C197" s="127">
        <f t="shared" si="25"/>
        <v>1.1249</v>
      </c>
      <c r="D197" s="253">
        <v>8600</v>
      </c>
      <c r="E197" s="49" t="str">
        <f>VLOOKUP(B197,'Consulta1'!J:AJ,27,0)</f>
        <v>Disponível</v>
      </c>
      <c r="F197" s="129">
        <f t="shared" si="26"/>
        <v>834104.35080000001</v>
      </c>
      <c r="G197" s="138">
        <f>VLOOKUP($B197,Tabelas!$B$21:$C$350,2,0)</f>
        <v>86.22</v>
      </c>
      <c r="H197" s="315">
        <f t="shared" si="27"/>
        <v>9674.14</v>
      </c>
      <c r="I197" s="131">
        <f t="shared" si="33"/>
        <v>0.1249</v>
      </c>
      <c r="J197" s="132"/>
      <c r="K197" s="133">
        <v>1</v>
      </c>
      <c r="L197" s="122">
        <f t="shared" si="31"/>
        <v>1.1249</v>
      </c>
      <c r="M197" s="133"/>
      <c r="N197">
        <f t="shared" si="28"/>
        <v>9</v>
      </c>
      <c r="O197" s="134"/>
      <c r="P197" s="135"/>
      <c r="Q197" s="136"/>
      <c r="R197" s="137"/>
      <c r="T197" s="137"/>
      <c r="U197" s="131"/>
    </row>
    <row r="198" spans="1:21" ht="12.75" hidden="1">
      <c r="A198" s="82"/>
      <c r="B198" s="314">
        <v>1310</v>
      </c>
      <c r="C198" s="127">
        <f t="shared" si="25"/>
        <v>1.0608</v>
      </c>
      <c r="D198" s="253">
        <v>8750</v>
      </c>
      <c r="E198" s="49" t="s">
        <v>97</v>
      </c>
      <c r="F198" s="129">
        <f t="shared" si="26"/>
        <v>443308.32000000007</v>
      </c>
      <c r="G198" s="138">
        <f>VLOOKUP($B198,Tabelas!$B$21:$C$350,2,0)</f>
        <v>47.760000000000005</v>
      </c>
      <c r="H198" s="315">
        <f t="shared" si="27"/>
        <v>9282</v>
      </c>
      <c r="I198" s="131">
        <v>6.08E-2</v>
      </c>
      <c r="J198" s="132"/>
      <c r="K198" s="133">
        <v>1</v>
      </c>
      <c r="L198" s="122">
        <f t="shared" si="31"/>
        <v>1.0608</v>
      </c>
      <c r="M198" s="133"/>
      <c r="N198">
        <f t="shared" si="28"/>
        <v>10</v>
      </c>
      <c r="O198" s="134"/>
      <c r="P198" s="135"/>
      <c r="Q198" s="136"/>
      <c r="R198" s="137"/>
      <c r="T198" s="137"/>
      <c r="U198" s="131"/>
    </row>
    <row r="199" spans="1:21" ht="12.75" hidden="1">
      <c r="A199" s="82" t="s">
        <v>102</v>
      </c>
      <c r="B199" s="314">
        <v>1311</v>
      </c>
      <c r="C199" s="127">
        <f t="shared" si="25"/>
        <v>1.0608</v>
      </c>
      <c r="D199" s="253">
        <v>8750</v>
      </c>
      <c r="E199" s="243" t="s">
        <v>100</v>
      </c>
      <c r="F199" s="129">
        <f t="shared" si="26"/>
        <v>452590.32</v>
      </c>
      <c r="G199" s="138">
        <f>VLOOKUP($B199,Tabelas!$B$21:$C$350,2,0)</f>
        <v>48.76</v>
      </c>
      <c r="H199" s="315">
        <f t="shared" si="27"/>
        <v>9282</v>
      </c>
      <c r="I199" s="131">
        <v>6.08E-2</v>
      </c>
      <c r="J199" s="132"/>
      <c r="K199" s="133">
        <v>1</v>
      </c>
      <c r="L199" s="122">
        <f t="shared" si="31"/>
        <v>1.0608</v>
      </c>
      <c r="M199" s="133"/>
      <c r="N199">
        <f t="shared" si="28"/>
        <v>11</v>
      </c>
      <c r="O199" s="134"/>
      <c r="P199" s="135"/>
      <c r="Q199" s="136"/>
      <c r="R199" s="137"/>
      <c r="T199" s="137"/>
      <c r="U199" s="131"/>
    </row>
    <row r="200" spans="1:21" ht="12.75" hidden="1">
      <c r="A200" s="82"/>
      <c r="B200" s="314">
        <v>1312</v>
      </c>
      <c r="C200" s="127">
        <f t="shared" si="25"/>
        <v>1.0608</v>
      </c>
      <c r="D200" s="253">
        <v>8750</v>
      </c>
      <c r="E200" s="49" t="s">
        <v>97</v>
      </c>
      <c r="F200" s="129">
        <f t="shared" si="26"/>
        <v>490646.51999999996</v>
      </c>
      <c r="G200" s="138">
        <f>VLOOKUP($B200,Tabelas!$B$21:$C$350,2,0)</f>
        <v>52.86</v>
      </c>
      <c r="H200" s="315">
        <f t="shared" si="27"/>
        <v>9282</v>
      </c>
      <c r="I200" s="131">
        <v>6.08E-2</v>
      </c>
      <c r="J200" s="132"/>
      <c r="K200" s="133">
        <v>1</v>
      </c>
      <c r="L200" s="122">
        <f t="shared" si="31"/>
        <v>1.0608</v>
      </c>
      <c r="M200" s="133"/>
      <c r="N200">
        <f t="shared" si="28"/>
        <v>12</v>
      </c>
      <c r="O200" s="134"/>
      <c r="P200" s="135"/>
      <c r="Q200" s="136"/>
      <c r="R200" s="137"/>
      <c r="T200" s="137"/>
      <c r="U200" s="131"/>
    </row>
    <row r="201" spans="1:21" ht="12.75">
      <c r="A201" s="82"/>
      <c r="B201" s="314">
        <v>1401</v>
      </c>
      <c r="C201" s="127">
        <f t="shared" si="25"/>
        <v>1.1249</v>
      </c>
      <c r="D201" s="253">
        <v>8600</v>
      </c>
      <c r="E201" s="49" t="str">
        <f>VLOOKUP(B201,'Consulta1'!J:AJ,27,0)</f>
        <v>Disponível</v>
      </c>
      <c r="F201" s="129">
        <f t="shared" si="26"/>
        <v>946904.8232000001</v>
      </c>
      <c r="G201" s="138">
        <f>VLOOKUP($B201,Tabelas!$B$21:$C$350,2,0)</f>
        <v>97.88000000000001</v>
      </c>
      <c r="H201" s="315">
        <f t="shared" si="27"/>
        <v>9674.14</v>
      </c>
      <c r="I201" s="131">
        <f>11.7%+0.29%+0.5%</f>
        <v>0.1249</v>
      </c>
      <c r="J201" s="132"/>
      <c r="K201" s="133">
        <v>1</v>
      </c>
      <c r="L201" s="122">
        <f t="shared" si="31"/>
        <v>1.1249</v>
      </c>
      <c r="M201" s="133"/>
      <c r="N201">
        <f t="shared" si="28"/>
        <v>1</v>
      </c>
      <c r="O201" s="134"/>
      <c r="P201" s="135"/>
      <c r="Q201" s="136"/>
      <c r="R201" s="137"/>
      <c r="T201" s="137"/>
      <c r="U201" s="131"/>
    </row>
    <row r="202" spans="1:21" ht="12.75" hidden="1">
      <c r="A202" s="82"/>
      <c r="B202" s="314">
        <v>1402</v>
      </c>
      <c r="C202" s="127">
        <f t="shared" si="25"/>
        <v>1.087</v>
      </c>
      <c r="D202" s="253">
        <v>8600</v>
      </c>
      <c r="E202" s="243" t="s">
        <v>97</v>
      </c>
      <c r="F202" s="129">
        <f t="shared" si="26"/>
        <v>746266.8060000001</v>
      </c>
      <c r="G202" s="138">
        <f>VLOOKUP($B202,Tabelas!$B$21:$C$350,2,0)</f>
        <v>79.830000000000013</v>
      </c>
      <c r="H202" s="315">
        <f t="shared" si="27"/>
        <v>9348.1999999999989</v>
      </c>
      <c r="I202" s="131">
        <v>8.6999999999999994E-2</v>
      </c>
      <c r="J202" s="132"/>
      <c r="K202" s="133">
        <v>1</v>
      </c>
      <c r="L202" s="122">
        <f t="shared" si="31"/>
        <v>1.087</v>
      </c>
      <c r="M202" s="133"/>
      <c r="N202">
        <f t="shared" si="28"/>
        <v>2</v>
      </c>
      <c r="O202" s="134"/>
      <c r="P202" s="135"/>
      <c r="Q202" s="136"/>
      <c r="R202" s="137"/>
      <c r="T202" s="137"/>
      <c r="U202" s="131"/>
    </row>
    <row r="203" spans="1:21" ht="12.75">
      <c r="A203" s="82"/>
      <c r="B203" s="314">
        <v>1403</v>
      </c>
      <c r="C203" s="127">
        <f t="shared" si="25"/>
        <v>1.1249</v>
      </c>
      <c r="D203" s="253">
        <v>8600</v>
      </c>
      <c r="E203" s="49" t="str">
        <f>VLOOKUP(B203,'Consulta1'!J:AJ,27,0)</f>
        <v>Disponível</v>
      </c>
      <c r="F203" s="129">
        <f t="shared" si="26"/>
        <v>1069863.1425999999</v>
      </c>
      <c r="G203" s="138">
        <f>VLOOKUP($B203,Tabelas!$B$21:$C$350,2,0)</f>
        <v>110.59</v>
      </c>
      <c r="H203" s="315">
        <f t="shared" si="27"/>
        <v>9674.14</v>
      </c>
      <c r="I203" s="131">
        <f>11.7%+0.29%+0.5%</f>
        <v>0.1249</v>
      </c>
      <c r="J203" s="132"/>
      <c r="K203" s="133">
        <v>1</v>
      </c>
      <c r="L203" s="122">
        <f t="shared" si="31"/>
        <v>1.1249</v>
      </c>
      <c r="M203" s="133"/>
      <c r="N203">
        <f t="shared" si="28"/>
        <v>3</v>
      </c>
      <c r="O203" s="134"/>
      <c r="P203" s="135"/>
      <c r="Q203" s="136"/>
      <c r="R203" s="137"/>
      <c r="T203" s="137"/>
      <c r="U203" s="131"/>
    </row>
    <row r="204" spans="1:21" ht="12.75" hidden="1">
      <c r="A204" s="82"/>
      <c r="B204" s="314">
        <v>1404</v>
      </c>
      <c r="C204" s="127">
        <f t="shared" si="25"/>
        <v>1.0608</v>
      </c>
      <c r="D204" s="253">
        <v>8750</v>
      </c>
      <c r="E204" s="49" t="s">
        <v>97</v>
      </c>
      <c r="F204" s="129">
        <f t="shared" si="26"/>
        <v>498721.86</v>
      </c>
      <c r="G204" s="138">
        <f>VLOOKUP($B204,Tabelas!$B$21:$C$350,2,0)</f>
        <v>53.73</v>
      </c>
      <c r="H204" s="315">
        <f t="shared" si="27"/>
        <v>9282</v>
      </c>
      <c r="I204" s="131">
        <v>6.08E-2</v>
      </c>
      <c r="J204" s="132"/>
      <c r="K204" s="133">
        <v>1</v>
      </c>
      <c r="L204" s="122">
        <f t="shared" si="31"/>
        <v>1.0608</v>
      </c>
      <c r="M204" s="133"/>
      <c r="N204">
        <f t="shared" si="28"/>
        <v>4</v>
      </c>
      <c r="O204" s="134"/>
      <c r="P204" s="135"/>
      <c r="Q204" s="136"/>
      <c r="R204" s="137"/>
      <c r="T204" s="137"/>
      <c r="U204" s="131"/>
    </row>
    <row r="205" spans="1:21" ht="12.75" hidden="1">
      <c r="A205" s="82"/>
      <c r="B205" s="314">
        <v>1405</v>
      </c>
      <c r="C205" s="127">
        <f t="shared" si="25"/>
        <v>1.0608</v>
      </c>
      <c r="D205" s="253">
        <v>8750</v>
      </c>
      <c r="E205" s="243" t="s">
        <v>97</v>
      </c>
      <c r="F205" s="129">
        <f t="shared" si="26"/>
        <v>438203.22</v>
      </c>
      <c r="G205" s="138">
        <f>VLOOKUP($B205,Tabelas!$B$21:$C$350,2,0)</f>
        <v>47.21</v>
      </c>
      <c r="H205" s="315">
        <f t="shared" si="27"/>
        <v>9282</v>
      </c>
      <c r="I205" s="131">
        <v>6.08E-2</v>
      </c>
      <c r="J205" s="132"/>
      <c r="K205" s="133">
        <v>1</v>
      </c>
      <c r="L205" s="122">
        <f t="shared" si="31"/>
        <v>1.0608</v>
      </c>
      <c r="M205" s="133"/>
      <c r="N205">
        <f t="shared" si="28"/>
        <v>5</v>
      </c>
      <c r="O205" s="134"/>
      <c r="P205" s="135"/>
      <c r="Q205" s="136"/>
      <c r="R205" s="137"/>
      <c r="T205" s="137"/>
      <c r="U205" s="131"/>
    </row>
    <row r="206" spans="1:21" ht="12.75" hidden="1">
      <c r="A206" s="82"/>
      <c r="B206" s="314">
        <v>1406</v>
      </c>
      <c r="C206" s="127">
        <f t="shared" si="25"/>
        <v>1.0608</v>
      </c>
      <c r="D206" s="253">
        <v>8750</v>
      </c>
      <c r="E206" s="243" t="s">
        <v>97</v>
      </c>
      <c r="F206" s="129">
        <f t="shared" si="26"/>
        <v>437460.65999999992</v>
      </c>
      <c r="G206" s="138">
        <f>VLOOKUP($B206,Tabelas!$B$21:$C$350,2,0)</f>
        <v>47.129999999999995</v>
      </c>
      <c r="H206" s="315">
        <f t="shared" si="27"/>
        <v>9282</v>
      </c>
      <c r="I206" s="131">
        <v>6.08E-2</v>
      </c>
      <c r="J206" s="132"/>
      <c r="K206" s="133">
        <v>1</v>
      </c>
      <c r="L206" s="122">
        <f t="shared" si="31"/>
        <v>1.0608</v>
      </c>
      <c r="M206" s="133"/>
      <c r="N206">
        <f t="shared" si="28"/>
        <v>6</v>
      </c>
      <c r="O206" s="134"/>
      <c r="P206" s="135"/>
      <c r="Q206" s="136"/>
      <c r="R206" s="137"/>
      <c r="T206" s="137"/>
      <c r="U206" s="131"/>
    </row>
    <row r="207" spans="1:21" ht="12.75" hidden="1">
      <c r="A207" s="82"/>
      <c r="B207" s="314">
        <v>1407</v>
      </c>
      <c r="C207" s="127">
        <f t="shared" si="25"/>
        <v>1.0608</v>
      </c>
      <c r="D207" s="253">
        <v>8600</v>
      </c>
      <c r="E207" s="49" t="s">
        <v>97</v>
      </c>
      <c r="F207" s="129">
        <f t="shared" si="26"/>
        <v>776357.08800000011</v>
      </c>
      <c r="G207" s="138">
        <f>VLOOKUP($B207,Tabelas!$B$21:$C$350,2,0)</f>
        <v>85.100000000000009</v>
      </c>
      <c r="H207" s="315">
        <f t="shared" si="27"/>
        <v>9122.880000000001</v>
      </c>
      <c r="I207" s="131">
        <v>6.08E-2</v>
      </c>
      <c r="J207" s="132"/>
      <c r="K207" s="133">
        <v>1</v>
      </c>
      <c r="L207" s="122">
        <f t="shared" si="31"/>
        <v>1.0608</v>
      </c>
      <c r="M207" s="133"/>
      <c r="N207">
        <f t="shared" si="28"/>
        <v>7</v>
      </c>
      <c r="O207" s="134"/>
      <c r="P207" s="135"/>
      <c r="Q207" s="136"/>
      <c r="R207" s="137"/>
      <c r="T207" s="137"/>
      <c r="U207" s="131"/>
    </row>
    <row r="208" spans="1:21" ht="12.75" hidden="1">
      <c r="A208" s="255" t="s">
        <v>99</v>
      </c>
      <c r="B208" s="314">
        <v>1408</v>
      </c>
      <c r="C208" s="127">
        <f t="shared" si="25"/>
        <v>1.0608</v>
      </c>
      <c r="D208" s="253">
        <v>8600</v>
      </c>
      <c r="E208" s="243" t="s">
        <v>100</v>
      </c>
      <c r="F208" s="129">
        <f t="shared" si="26"/>
        <v>724082.9855999999</v>
      </c>
      <c r="G208" s="138">
        <f>VLOOKUP($B208,Tabelas!$B$21:$C$350,2,0)</f>
        <v>79.36999999999999</v>
      </c>
      <c r="H208" s="315">
        <f t="shared" si="27"/>
        <v>9122.8799999999992</v>
      </c>
      <c r="I208" s="131">
        <v>6.08E-2</v>
      </c>
      <c r="J208" s="132"/>
      <c r="K208" s="133">
        <v>1</v>
      </c>
      <c r="L208" s="122">
        <f t="shared" si="31"/>
        <v>1.0608</v>
      </c>
      <c r="M208" s="133"/>
      <c r="N208">
        <f t="shared" si="28"/>
        <v>8</v>
      </c>
      <c r="O208" s="134"/>
      <c r="P208" s="135"/>
      <c r="Q208" s="136"/>
      <c r="R208" s="137"/>
      <c r="T208" s="137"/>
      <c r="U208" s="131"/>
    </row>
    <row r="209" spans="1:21" ht="12.75">
      <c r="A209" s="82"/>
      <c r="B209" s="314">
        <v>1409</v>
      </c>
      <c r="C209" s="127">
        <f t="shared" ref="C209:C272" si="34">L209</f>
        <v>1.1249</v>
      </c>
      <c r="D209" s="253">
        <v>8600</v>
      </c>
      <c r="E209" s="49" t="str">
        <f>VLOOKUP(B209,'Consulta1'!J:AJ,27,0)</f>
        <v>Disponível</v>
      </c>
      <c r="F209" s="129">
        <f t="shared" si="26"/>
        <v>834491.31640000001</v>
      </c>
      <c r="G209" s="138">
        <f>VLOOKUP($B209,Tabelas!$B$21:$C$350,2,0)</f>
        <v>86.26</v>
      </c>
      <c r="H209" s="315">
        <f t="shared" si="27"/>
        <v>9674.14</v>
      </c>
      <c r="I209" s="131">
        <f>11.7%+0.29%+0.5%</f>
        <v>0.1249</v>
      </c>
      <c r="J209" s="132"/>
      <c r="K209" s="133">
        <v>1</v>
      </c>
      <c r="L209" s="122">
        <f t="shared" si="31"/>
        <v>1.1249</v>
      </c>
      <c r="M209" s="133"/>
      <c r="N209">
        <f t="shared" si="28"/>
        <v>9</v>
      </c>
      <c r="O209" s="134"/>
      <c r="P209" s="135"/>
      <c r="Q209" s="136"/>
      <c r="R209" s="137"/>
      <c r="T209" s="137"/>
      <c r="U209" s="131"/>
    </row>
    <row r="210" spans="1:21" ht="12.75" hidden="1">
      <c r="A210" s="82"/>
      <c r="B210" s="314">
        <v>1410</v>
      </c>
      <c r="C210" s="127">
        <f t="shared" si="34"/>
        <v>1.0608</v>
      </c>
      <c r="D210" s="253">
        <v>8750</v>
      </c>
      <c r="E210" s="243" t="s">
        <v>97</v>
      </c>
      <c r="F210" s="129">
        <f t="shared" ref="F210:F273" si="35">G210*D210*C210</f>
        <v>443308.32000000007</v>
      </c>
      <c r="G210" s="138">
        <f>VLOOKUP($B210,Tabelas!$B$21:$C$350,2,0)</f>
        <v>47.760000000000005</v>
      </c>
      <c r="H210" s="315">
        <f t="shared" ref="H210:H273" si="36">F210/G210</f>
        <v>9282</v>
      </c>
      <c r="I210" s="131">
        <v>6.08E-2</v>
      </c>
      <c r="J210" s="132"/>
      <c r="K210" s="133">
        <v>1</v>
      </c>
      <c r="L210" s="122">
        <f t="shared" si="31"/>
        <v>1.0608</v>
      </c>
      <c r="M210" s="133"/>
      <c r="N210">
        <f t="shared" ref="N210:N273" si="37">RIGHT(B210,2)*1</f>
        <v>10</v>
      </c>
      <c r="O210" s="134"/>
      <c r="P210" s="135"/>
      <c r="Q210" s="136"/>
      <c r="R210" s="137"/>
      <c r="T210" s="137"/>
      <c r="U210" s="131"/>
    </row>
    <row r="211" spans="1:21" ht="12.75" hidden="1">
      <c r="A211" s="82"/>
      <c r="B211" s="314">
        <v>1411</v>
      </c>
      <c r="C211" s="127">
        <f t="shared" si="34"/>
        <v>1.0608</v>
      </c>
      <c r="D211" s="253">
        <v>8750</v>
      </c>
      <c r="E211" s="49" t="s">
        <v>97</v>
      </c>
      <c r="F211" s="129">
        <f t="shared" si="35"/>
        <v>452590.32</v>
      </c>
      <c r="G211" s="138">
        <f>VLOOKUP($B211,Tabelas!$B$21:$C$350,2,0)</f>
        <v>48.76</v>
      </c>
      <c r="H211" s="315">
        <f t="shared" si="36"/>
        <v>9282</v>
      </c>
      <c r="I211" s="131">
        <v>6.08E-2</v>
      </c>
      <c r="J211" s="132"/>
      <c r="K211" s="133">
        <v>1</v>
      </c>
      <c r="L211" s="122">
        <f t="shared" si="31"/>
        <v>1.0608</v>
      </c>
      <c r="M211" s="133"/>
      <c r="N211">
        <f t="shared" si="37"/>
        <v>11</v>
      </c>
      <c r="O211" s="134"/>
      <c r="P211" s="135"/>
      <c r="Q211" s="136"/>
      <c r="R211" s="137"/>
      <c r="T211" s="137"/>
      <c r="U211" s="131"/>
    </row>
    <row r="212" spans="1:21" ht="12.75" hidden="1">
      <c r="A212" s="82"/>
      <c r="B212" s="314">
        <v>1412</v>
      </c>
      <c r="C212" s="127">
        <f t="shared" si="34"/>
        <v>1.097</v>
      </c>
      <c r="D212" s="253">
        <v>8750</v>
      </c>
      <c r="E212" s="243" t="s">
        <v>97</v>
      </c>
      <c r="F212" s="129">
        <f t="shared" si="35"/>
        <v>507389.92499999999</v>
      </c>
      <c r="G212" s="138">
        <f>VLOOKUP($B212,Tabelas!$B$21:$C$350,2,0)</f>
        <v>52.86</v>
      </c>
      <c r="H212" s="315">
        <f t="shared" si="36"/>
        <v>9598.75</v>
      </c>
      <c r="I212" s="131">
        <v>9.7000000000000003E-2</v>
      </c>
      <c r="J212" s="132"/>
      <c r="K212" s="133">
        <v>1</v>
      </c>
      <c r="L212" s="122">
        <f t="shared" si="31"/>
        <v>1.097</v>
      </c>
      <c r="M212" s="133"/>
      <c r="N212">
        <f t="shared" si="37"/>
        <v>12</v>
      </c>
      <c r="O212" s="134"/>
      <c r="P212" s="135"/>
      <c r="Q212" s="136"/>
      <c r="R212" s="137"/>
      <c r="T212" s="137"/>
      <c r="U212" s="131"/>
    </row>
    <row r="213" spans="1:21" ht="12.75" hidden="1">
      <c r="A213" s="82"/>
      <c r="B213" s="314">
        <v>1501</v>
      </c>
      <c r="C213" s="127">
        <f t="shared" si="34"/>
        <v>1.097</v>
      </c>
      <c r="D213" s="253">
        <v>8650</v>
      </c>
      <c r="E213" s="49" t="s">
        <v>97</v>
      </c>
      <c r="F213" s="129">
        <f t="shared" si="35"/>
        <v>1016277.255</v>
      </c>
      <c r="G213" s="138">
        <f>VLOOKUP($B213,Tabelas!$B$21:$C$350,2,0)</f>
        <v>107.1</v>
      </c>
      <c r="H213" s="315">
        <f t="shared" si="36"/>
        <v>9489.0500000000011</v>
      </c>
      <c r="I213" s="131">
        <v>9.7000000000000003E-2</v>
      </c>
      <c r="J213" s="132"/>
      <c r="K213" s="133">
        <v>1</v>
      </c>
      <c r="L213" s="122">
        <f t="shared" si="31"/>
        <v>1.097</v>
      </c>
      <c r="M213" s="133"/>
      <c r="N213">
        <f t="shared" si="37"/>
        <v>1</v>
      </c>
      <c r="O213" s="134"/>
      <c r="P213" s="135"/>
      <c r="Q213" s="136"/>
      <c r="R213" s="137"/>
      <c r="T213" s="137"/>
      <c r="U213" s="131"/>
    </row>
    <row r="214" spans="1:21" ht="12.75" hidden="1">
      <c r="A214" s="82"/>
      <c r="B214" s="314">
        <v>1502</v>
      </c>
      <c r="C214" s="127">
        <f t="shared" si="34"/>
        <v>1.0608</v>
      </c>
      <c r="D214" s="253">
        <v>8650</v>
      </c>
      <c r="E214" s="49" t="str">
        <f>VLOOKUP(B214,'Consulta1'!J:AJ,27,0)</f>
        <v>Fora de venda</v>
      </c>
      <c r="F214" s="129">
        <f t="shared" si="35"/>
        <v>722970.73679999996</v>
      </c>
      <c r="G214" s="138">
        <f>VLOOKUP($B214,Tabelas!$B$21:$C$350,2,0)</f>
        <v>78.790000000000006</v>
      </c>
      <c r="H214" s="315">
        <f t="shared" si="36"/>
        <v>9175.9199999999983</v>
      </c>
      <c r="I214" s="131">
        <v>6.08E-2</v>
      </c>
      <c r="J214" s="132"/>
      <c r="K214" s="133">
        <v>1</v>
      </c>
      <c r="L214" s="122">
        <f t="shared" si="31"/>
        <v>1.0608</v>
      </c>
      <c r="M214" s="133"/>
      <c r="N214">
        <f t="shared" si="37"/>
        <v>2</v>
      </c>
      <c r="O214" s="134"/>
      <c r="P214" s="135"/>
      <c r="Q214" s="136"/>
      <c r="R214" s="137"/>
      <c r="T214" s="137"/>
      <c r="U214" s="131"/>
    </row>
    <row r="215" spans="1:21" ht="12.75">
      <c r="A215" s="82"/>
      <c r="B215" s="314">
        <v>1503</v>
      </c>
      <c r="C215" s="127">
        <f t="shared" si="34"/>
        <v>1.1249</v>
      </c>
      <c r="D215" s="253">
        <v>8650</v>
      </c>
      <c r="E215" s="243" t="s">
        <v>98</v>
      </c>
      <c r="F215" s="129">
        <f t="shared" si="35"/>
        <v>947934.1067</v>
      </c>
      <c r="G215" s="138">
        <f>VLOOKUP($B215,Tabelas!$B$21:$C$350,2,0)</f>
        <v>97.42</v>
      </c>
      <c r="H215" s="315">
        <f t="shared" si="36"/>
        <v>9730.3850000000002</v>
      </c>
      <c r="I215" s="131">
        <f>11.7%+0.29%+0.5%</f>
        <v>0.1249</v>
      </c>
      <c r="J215" s="132"/>
      <c r="K215" s="133">
        <v>1</v>
      </c>
      <c r="L215" s="122">
        <f t="shared" si="31"/>
        <v>1.1249</v>
      </c>
      <c r="M215" s="133"/>
      <c r="N215">
        <f t="shared" si="37"/>
        <v>3</v>
      </c>
      <c r="O215" s="134"/>
      <c r="P215" s="135"/>
      <c r="Q215" s="136"/>
      <c r="R215" s="137"/>
      <c r="T215" s="137"/>
      <c r="U215" s="131"/>
    </row>
    <row r="216" spans="1:21" ht="12.75" hidden="1">
      <c r="A216" s="82"/>
      <c r="B216" s="314">
        <v>1504</v>
      </c>
      <c r="C216" s="127">
        <f t="shared" si="34"/>
        <v>1.0608</v>
      </c>
      <c r="D216" s="253">
        <v>8750</v>
      </c>
      <c r="E216" s="243" t="s">
        <v>97</v>
      </c>
      <c r="F216" s="129">
        <f t="shared" si="35"/>
        <v>498721.86</v>
      </c>
      <c r="G216" s="138">
        <f>VLOOKUP($B216,Tabelas!$B$21:$C$350,2,0)</f>
        <v>53.73</v>
      </c>
      <c r="H216" s="315">
        <f t="shared" si="36"/>
        <v>9282</v>
      </c>
      <c r="I216" s="131">
        <v>6.08E-2</v>
      </c>
      <c r="J216" s="132"/>
      <c r="K216" s="133">
        <v>1</v>
      </c>
      <c r="L216" s="122">
        <f t="shared" si="31"/>
        <v>1.0608</v>
      </c>
      <c r="M216" s="133"/>
      <c r="N216">
        <f t="shared" si="37"/>
        <v>4</v>
      </c>
      <c r="O216" s="134"/>
      <c r="P216" s="135"/>
      <c r="Q216" s="136"/>
      <c r="R216" s="137"/>
      <c r="T216" s="137"/>
      <c r="U216" s="131"/>
    </row>
    <row r="217" spans="1:21" ht="12.75" hidden="1">
      <c r="A217" s="82"/>
      <c r="B217" s="314">
        <v>1505</v>
      </c>
      <c r="C217" s="127">
        <f t="shared" si="34"/>
        <v>1.0608</v>
      </c>
      <c r="D217" s="253">
        <v>8750</v>
      </c>
      <c r="E217" s="49" t="s">
        <v>97</v>
      </c>
      <c r="F217" s="129">
        <f t="shared" si="35"/>
        <v>438203.22</v>
      </c>
      <c r="G217" s="138">
        <f>VLOOKUP($B217,Tabelas!$B$21:$C$350,2,0)</f>
        <v>47.21</v>
      </c>
      <c r="H217" s="315">
        <f t="shared" si="36"/>
        <v>9282</v>
      </c>
      <c r="I217" s="131">
        <v>6.08E-2</v>
      </c>
      <c r="J217" s="132"/>
      <c r="K217" s="133">
        <v>1</v>
      </c>
      <c r="L217" s="122">
        <f t="shared" si="31"/>
        <v>1.0608</v>
      </c>
      <c r="M217" s="133"/>
      <c r="N217">
        <f t="shared" si="37"/>
        <v>5</v>
      </c>
      <c r="O217" s="134"/>
      <c r="P217" s="135"/>
      <c r="Q217" s="136"/>
      <c r="R217" s="137"/>
      <c r="T217" s="137"/>
      <c r="U217" s="131"/>
    </row>
    <row r="218" spans="1:21" ht="12.75" hidden="1">
      <c r="A218" s="255"/>
      <c r="B218" s="314">
        <v>1506</v>
      </c>
      <c r="C218" s="127">
        <f t="shared" si="34"/>
        <v>1.1198999999999999</v>
      </c>
      <c r="D218" s="253">
        <v>8750</v>
      </c>
      <c r="E218" s="243" t="s">
        <v>97</v>
      </c>
      <c r="F218" s="129">
        <f t="shared" si="35"/>
        <v>461832.76124999986</v>
      </c>
      <c r="G218" s="138">
        <f>VLOOKUP($B218,Tabelas!$B$21:$C$350,2,0)</f>
        <v>47.129999999999995</v>
      </c>
      <c r="H218" s="315">
        <f t="shared" si="36"/>
        <v>9799.1249999999982</v>
      </c>
      <c r="I218" s="131">
        <f>11.7%+0.29%</f>
        <v>0.11989999999999999</v>
      </c>
      <c r="J218" s="132"/>
      <c r="K218" s="133">
        <v>1</v>
      </c>
      <c r="L218" s="122">
        <f t="shared" si="31"/>
        <v>1.1198999999999999</v>
      </c>
      <c r="M218" s="133"/>
      <c r="N218">
        <f t="shared" si="37"/>
        <v>6</v>
      </c>
      <c r="O218" s="134"/>
      <c r="P218" s="135"/>
      <c r="Q218" s="136"/>
      <c r="R218" s="137"/>
      <c r="T218" s="137"/>
      <c r="U218" s="131"/>
    </row>
    <row r="219" spans="1:21" ht="12.75" hidden="1">
      <c r="A219" s="82"/>
      <c r="B219" s="314">
        <v>1507</v>
      </c>
      <c r="C219" s="127">
        <f t="shared" si="34"/>
        <v>1.097</v>
      </c>
      <c r="D219" s="253">
        <v>8650</v>
      </c>
      <c r="E219" s="243" t="s">
        <v>97</v>
      </c>
      <c r="F219" s="129">
        <f t="shared" si="35"/>
        <v>816153.19050000003</v>
      </c>
      <c r="G219" s="138">
        <f>VLOOKUP($B219,Tabelas!$B$21:$C$350,2,0)</f>
        <v>86.01</v>
      </c>
      <c r="H219" s="315">
        <f t="shared" si="36"/>
        <v>9489.0499999999993</v>
      </c>
      <c r="I219" s="131">
        <v>9.7000000000000003E-2</v>
      </c>
      <c r="J219" s="132"/>
      <c r="K219" s="133">
        <v>1</v>
      </c>
      <c r="L219" s="122">
        <f t="shared" si="31"/>
        <v>1.097</v>
      </c>
      <c r="M219" s="133"/>
      <c r="N219">
        <f t="shared" si="37"/>
        <v>7</v>
      </c>
      <c r="O219" s="134"/>
      <c r="P219" s="135"/>
      <c r="Q219" s="136"/>
      <c r="R219" s="137"/>
      <c r="T219" s="137"/>
      <c r="U219" s="131"/>
    </row>
    <row r="220" spans="1:21" ht="12.75">
      <c r="A220" s="82"/>
      <c r="B220" s="314">
        <v>1508</v>
      </c>
      <c r="C220" s="127">
        <f t="shared" si="34"/>
        <v>1.1249</v>
      </c>
      <c r="D220" s="253">
        <v>8650</v>
      </c>
      <c r="E220" s="49" t="str">
        <f>VLOOKUP(B220,'Consulta1'!J:AJ,27,0)</f>
        <v>Disponível</v>
      </c>
      <c r="F220" s="129">
        <f t="shared" si="35"/>
        <v>788842.31194999989</v>
      </c>
      <c r="G220" s="138">
        <f>VLOOKUP($B220,Tabelas!$B$21:$C$350,2,0)</f>
        <v>81.069999999999993</v>
      </c>
      <c r="H220" s="315">
        <f t="shared" si="36"/>
        <v>9730.3850000000002</v>
      </c>
      <c r="I220" s="131">
        <f>11.7%+0.29%+0.5%</f>
        <v>0.1249</v>
      </c>
      <c r="J220" s="132"/>
      <c r="K220" s="133">
        <v>1</v>
      </c>
      <c r="L220" s="122">
        <f t="shared" si="31"/>
        <v>1.1249</v>
      </c>
      <c r="M220" s="133"/>
      <c r="N220">
        <f t="shared" si="37"/>
        <v>8</v>
      </c>
      <c r="O220" s="134"/>
      <c r="P220" s="135"/>
      <c r="Q220" s="136"/>
      <c r="R220" s="137"/>
      <c r="T220" s="137"/>
      <c r="U220" s="131"/>
    </row>
    <row r="221" spans="1:21" ht="12.75" hidden="1">
      <c r="A221" s="82"/>
      <c r="B221" s="314">
        <v>1509</v>
      </c>
      <c r="C221" s="127">
        <f t="shared" si="34"/>
        <v>1.077</v>
      </c>
      <c r="D221" s="253">
        <v>8650</v>
      </c>
      <c r="E221" s="49" t="s">
        <v>97</v>
      </c>
      <c r="F221" s="129">
        <f t="shared" si="35"/>
        <v>798012.84300000011</v>
      </c>
      <c r="G221" s="138">
        <f>VLOOKUP($B221,Tabelas!$B$21:$C$350,2,0)</f>
        <v>85.660000000000011</v>
      </c>
      <c r="H221" s="315">
        <f t="shared" si="36"/>
        <v>9316.0499999999993</v>
      </c>
      <c r="I221" s="131">
        <v>7.6999999999999999E-2</v>
      </c>
      <c r="J221" s="132"/>
      <c r="K221" s="133">
        <v>1</v>
      </c>
      <c r="L221" s="122">
        <f t="shared" si="31"/>
        <v>1.077</v>
      </c>
      <c r="M221" s="133"/>
      <c r="N221">
        <f t="shared" si="37"/>
        <v>9</v>
      </c>
      <c r="O221" s="134"/>
      <c r="P221" s="135"/>
      <c r="Q221" s="136"/>
      <c r="R221" s="137"/>
      <c r="T221" s="137"/>
      <c r="U221" s="131"/>
    </row>
    <row r="222" spans="1:21" ht="12.75" hidden="1">
      <c r="A222" s="82"/>
      <c r="B222" s="314">
        <v>1510</v>
      </c>
      <c r="C222" s="127">
        <f t="shared" si="34"/>
        <v>1.0608</v>
      </c>
      <c r="D222" s="253">
        <v>8750</v>
      </c>
      <c r="E222" s="49" t="s">
        <v>97</v>
      </c>
      <c r="F222" s="129">
        <f t="shared" si="35"/>
        <v>443308.32000000007</v>
      </c>
      <c r="G222" s="138">
        <f>VLOOKUP($B222,Tabelas!$B$21:$C$350,2,0)</f>
        <v>47.760000000000005</v>
      </c>
      <c r="H222" s="315">
        <f t="shared" si="36"/>
        <v>9282</v>
      </c>
      <c r="I222" s="131">
        <v>6.08E-2</v>
      </c>
      <c r="J222" s="132"/>
      <c r="K222" s="133">
        <v>1</v>
      </c>
      <c r="L222" s="122">
        <f t="shared" si="31"/>
        <v>1.0608</v>
      </c>
      <c r="M222" s="133"/>
      <c r="N222">
        <f t="shared" si="37"/>
        <v>10</v>
      </c>
      <c r="O222" s="134"/>
      <c r="P222" s="135"/>
      <c r="Q222" s="136"/>
      <c r="R222" s="137"/>
      <c r="T222" s="137"/>
      <c r="U222" s="131"/>
    </row>
    <row r="223" spans="1:21" ht="12.75" hidden="1">
      <c r="A223" s="82"/>
      <c r="B223" s="314">
        <v>1511</v>
      </c>
      <c r="C223" s="127">
        <f t="shared" si="34"/>
        <v>1.0608</v>
      </c>
      <c r="D223" s="253">
        <v>8750</v>
      </c>
      <c r="E223" s="243" t="s">
        <v>97</v>
      </c>
      <c r="F223" s="129">
        <f t="shared" si="35"/>
        <v>452590.32</v>
      </c>
      <c r="G223" s="138">
        <f>VLOOKUP($B223,Tabelas!$B$21:$C$350,2,0)</f>
        <v>48.76</v>
      </c>
      <c r="H223" s="315">
        <f t="shared" si="36"/>
        <v>9282</v>
      </c>
      <c r="I223" s="131">
        <v>6.08E-2</v>
      </c>
      <c r="J223" s="132"/>
      <c r="K223" s="133">
        <v>1</v>
      </c>
      <c r="L223" s="122">
        <f t="shared" si="31"/>
        <v>1.0608</v>
      </c>
      <c r="M223" s="133"/>
      <c r="N223">
        <f t="shared" si="37"/>
        <v>11</v>
      </c>
      <c r="O223" s="134"/>
      <c r="P223" s="135"/>
      <c r="Q223" s="136"/>
      <c r="R223" s="137"/>
      <c r="T223" s="137"/>
      <c r="U223" s="131"/>
    </row>
    <row r="224" spans="1:21" ht="12.75" hidden="1">
      <c r="A224" s="82"/>
      <c r="B224" s="314">
        <v>1512</v>
      </c>
      <c r="C224" s="127">
        <f t="shared" si="34"/>
        <v>1.0608</v>
      </c>
      <c r="D224" s="253">
        <v>8750</v>
      </c>
      <c r="E224" s="243" t="s">
        <v>97</v>
      </c>
      <c r="F224" s="129">
        <f t="shared" si="35"/>
        <v>490646.51999999996</v>
      </c>
      <c r="G224" s="138">
        <f>VLOOKUP($B224,Tabelas!$B$21:$C$350,2,0)</f>
        <v>52.86</v>
      </c>
      <c r="H224" s="315">
        <f t="shared" si="36"/>
        <v>9282</v>
      </c>
      <c r="I224" s="131">
        <v>6.08E-2</v>
      </c>
      <c r="J224" s="132"/>
      <c r="K224" s="133">
        <v>1</v>
      </c>
      <c r="L224" s="122">
        <f t="shared" si="31"/>
        <v>1.0608</v>
      </c>
      <c r="M224" s="133"/>
      <c r="N224">
        <f t="shared" si="37"/>
        <v>12</v>
      </c>
      <c r="O224" s="134"/>
      <c r="P224" s="135"/>
      <c r="Q224" s="136"/>
      <c r="R224" s="137"/>
      <c r="T224" s="137"/>
      <c r="U224" s="131"/>
    </row>
    <row r="225" spans="1:21" ht="12.75">
      <c r="A225" s="82"/>
      <c r="B225" s="314">
        <v>1601</v>
      </c>
      <c r="C225" s="127">
        <f t="shared" si="34"/>
        <v>1.1249</v>
      </c>
      <c r="D225" s="253">
        <v>8650</v>
      </c>
      <c r="E225" s="49" t="str">
        <f>VLOOKUP(B225,'Consulta1'!J:AJ,27,0)</f>
        <v>Disponível</v>
      </c>
      <c r="F225" s="129">
        <f t="shared" si="35"/>
        <v>942387.78725000017</v>
      </c>
      <c r="G225" s="138">
        <f>VLOOKUP($B225,Tabelas!$B$21:$C$350,2,0)</f>
        <v>96.850000000000009</v>
      </c>
      <c r="H225" s="315">
        <f t="shared" si="36"/>
        <v>9730.3850000000002</v>
      </c>
      <c r="I225" s="131">
        <f>11.7%+0.29%+0.5%</f>
        <v>0.1249</v>
      </c>
      <c r="J225" s="132"/>
      <c r="K225" s="133">
        <v>1</v>
      </c>
      <c r="L225" s="122">
        <f t="shared" si="31"/>
        <v>1.1249</v>
      </c>
      <c r="M225" s="133"/>
      <c r="N225">
        <f t="shared" si="37"/>
        <v>1</v>
      </c>
      <c r="O225" s="134"/>
      <c r="P225" s="135"/>
      <c r="Q225" s="136"/>
      <c r="R225" s="137"/>
      <c r="T225" s="137"/>
      <c r="U225" s="131"/>
    </row>
    <row r="226" spans="1:21" ht="12.75" hidden="1">
      <c r="A226" s="82"/>
      <c r="B226" s="314">
        <v>1602</v>
      </c>
      <c r="C226" s="127">
        <f t="shared" si="34"/>
        <v>1.0608</v>
      </c>
      <c r="D226" s="253">
        <v>8650</v>
      </c>
      <c r="E226" s="49" t="str">
        <f>VLOOKUP(B226,'Consulta1'!J:AJ,27,0)</f>
        <v>Fora de venda</v>
      </c>
      <c r="F226" s="129">
        <f t="shared" si="35"/>
        <v>721869.62639999995</v>
      </c>
      <c r="G226" s="138">
        <f>VLOOKUP($B226,Tabelas!$B$21:$C$350,2,0)</f>
        <v>78.67</v>
      </c>
      <c r="H226" s="315">
        <f t="shared" si="36"/>
        <v>9175.92</v>
      </c>
      <c r="I226" s="131">
        <v>6.08E-2</v>
      </c>
      <c r="J226" s="132"/>
      <c r="K226" s="133">
        <v>1</v>
      </c>
      <c r="L226" s="122">
        <f t="shared" si="31"/>
        <v>1.0608</v>
      </c>
      <c r="M226" s="133"/>
      <c r="N226">
        <f t="shared" si="37"/>
        <v>2</v>
      </c>
      <c r="O226" s="134"/>
      <c r="P226" s="135"/>
      <c r="Q226" s="136"/>
      <c r="R226" s="137"/>
      <c r="T226" s="137"/>
      <c r="U226" s="131"/>
    </row>
    <row r="227" spans="1:21" ht="12.75" hidden="1">
      <c r="A227" s="82"/>
      <c r="B227" s="314">
        <v>1603</v>
      </c>
      <c r="C227" s="127">
        <f t="shared" si="34"/>
        <v>1.097</v>
      </c>
      <c r="D227" s="253">
        <v>8650</v>
      </c>
      <c r="E227" s="243" t="s">
        <v>97</v>
      </c>
      <c r="F227" s="129">
        <f t="shared" si="35"/>
        <v>1043985.281</v>
      </c>
      <c r="G227" s="138">
        <f>VLOOKUP($B227,Tabelas!$B$21:$C$350,2,0)</f>
        <v>110.02</v>
      </c>
      <c r="H227" s="315">
        <f t="shared" si="36"/>
        <v>9489.0499999999993</v>
      </c>
      <c r="I227" s="131">
        <v>9.7000000000000003E-2</v>
      </c>
      <c r="J227" s="132"/>
      <c r="K227" s="133">
        <v>1</v>
      </c>
      <c r="L227" s="122">
        <f t="shared" si="31"/>
        <v>1.097</v>
      </c>
      <c r="M227" s="133"/>
      <c r="N227">
        <f t="shared" si="37"/>
        <v>3</v>
      </c>
      <c r="O227" s="134"/>
      <c r="P227" s="135"/>
      <c r="Q227" s="136"/>
      <c r="R227" s="137"/>
      <c r="T227" s="137"/>
      <c r="U227" s="131"/>
    </row>
    <row r="228" spans="1:21" ht="12.75" hidden="1">
      <c r="A228" s="255" t="s">
        <v>99</v>
      </c>
      <c r="B228" s="314">
        <v>1604</v>
      </c>
      <c r="C228" s="127">
        <f t="shared" si="34"/>
        <v>1.0608</v>
      </c>
      <c r="D228" s="253">
        <v>8750</v>
      </c>
      <c r="E228" s="243" t="s">
        <v>100</v>
      </c>
      <c r="F228" s="129">
        <f t="shared" si="35"/>
        <v>498721.86</v>
      </c>
      <c r="G228" s="138">
        <f>VLOOKUP($B228,Tabelas!$B$21:$C$350,2,0)</f>
        <v>53.73</v>
      </c>
      <c r="H228" s="315">
        <f t="shared" si="36"/>
        <v>9282</v>
      </c>
      <c r="I228" s="131">
        <v>6.08E-2</v>
      </c>
      <c r="J228" s="132"/>
      <c r="K228" s="133">
        <v>1</v>
      </c>
      <c r="L228" s="122">
        <f t="shared" si="31"/>
        <v>1.0608</v>
      </c>
      <c r="M228" s="133"/>
      <c r="N228">
        <f t="shared" si="37"/>
        <v>4</v>
      </c>
      <c r="O228" s="134"/>
      <c r="P228" s="135"/>
      <c r="Q228" s="136"/>
      <c r="R228" s="137"/>
      <c r="T228" s="137"/>
      <c r="U228" s="131"/>
    </row>
    <row r="229" spans="1:21" ht="12.75" hidden="1">
      <c r="A229" s="82"/>
      <c r="B229" s="314">
        <v>1605</v>
      </c>
      <c r="C229" s="127">
        <f t="shared" si="34"/>
        <v>1.0608</v>
      </c>
      <c r="D229" s="253">
        <v>8750</v>
      </c>
      <c r="E229" s="243" t="s">
        <v>97</v>
      </c>
      <c r="F229" s="129">
        <f t="shared" si="35"/>
        <v>438203.22</v>
      </c>
      <c r="G229" s="138">
        <f>VLOOKUP($B229,Tabelas!$B$21:$C$350,2,0)</f>
        <v>47.21</v>
      </c>
      <c r="H229" s="315">
        <f t="shared" si="36"/>
        <v>9282</v>
      </c>
      <c r="I229" s="131">
        <v>6.08E-2</v>
      </c>
      <c r="J229" s="132"/>
      <c r="K229" s="133">
        <v>1</v>
      </c>
      <c r="L229" s="122">
        <f t="shared" si="31"/>
        <v>1.0608</v>
      </c>
      <c r="M229" s="133"/>
      <c r="N229">
        <f t="shared" si="37"/>
        <v>5</v>
      </c>
      <c r="O229" s="134"/>
      <c r="P229" s="135"/>
      <c r="Q229" s="136"/>
      <c r="R229" s="137"/>
      <c r="T229" s="137"/>
      <c r="U229" s="131"/>
    </row>
    <row r="230" spans="1:21" ht="12.75" hidden="1">
      <c r="A230" s="255" t="s">
        <v>99</v>
      </c>
      <c r="B230" s="314">
        <v>1606</v>
      </c>
      <c r="C230" s="127">
        <f t="shared" si="34"/>
        <v>1.0608</v>
      </c>
      <c r="D230" s="253">
        <v>8750</v>
      </c>
      <c r="E230" s="243" t="s">
        <v>97</v>
      </c>
      <c r="F230" s="129">
        <f t="shared" si="35"/>
        <v>437460.65999999992</v>
      </c>
      <c r="G230" s="138">
        <f>VLOOKUP($B230,Tabelas!$B$21:$C$350,2,0)</f>
        <v>47.129999999999995</v>
      </c>
      <c r="H230" s="315">
        <f t="shared" si="36"/>
        <v>9282</v>
      </c>
      <c r="I230" s="131">
        <v>6.08E-2</v>
      </c>
      <c r="J230" s="132"/>
      <c r="K230" s="133">
        <v>1</v>
      </c>
      <c r="L230" s="122">
        <f t="shared" si="31"/>
        <v>1.0608</v>
      </c>
      <c r="M230" s="133"/>
      <c r="N230">
        <f t="shared" si="37"/>
        <v>6</v>
      </c>
      <c r="O230" s="134"/>
      <c r="P230" s="135"/>
      <c r="Q230" s="136"/>
      <c r="R230" s="137"/>
      <c r="T230" s="137"/>
      <c r="U230" s="131"/>
    </row>
    <row r="231" spans="1:21" ht="12.75" hidden="1">
      <c r="A231" s="82"/>
      <c r="B231" s="314">
        <v>1607</v>
      </c>
      <c r="C231" s="127">
        <f t="shared" si="34"/>
        <v>1.0608</v>
      </c>
      <c r="D231" s="253">
        <v>8650</v>
      </c>
      <c r="E231" s="243" t="s">
        <v>97</v>
      </c>
      <c r="F231" s="129">
        <f t="shared" si="35"/>
        <v>780411.99599999993</v>
      </c>
      <c r="G231" s="138">
        <f>VLOOKUP($B231,Tabelas!$B$21:$C$350,2,0)</f>
        <v>85.05</v>
      </c>
      <c r="H231" s="315">
        <f t="shared" si="36"/>
        <v>9175.92</v>
      </c>
      <c r="I231" s="131">
        <v>6.08E-2</v>
      </c>
      <c r="J231" s="132"/>
      <c r="K231" s="133">
        <v>1</v>
      </c>
      <c r="L231" s="122">
        <f t="shared" si="31"/>
        <v>1.0608</v>
      </c>
      <c r="M231" s="133"/>
      <c r="N231">
        <f t="shared" si="37"/>
        <v>7</v>
      </c>
      <c r="O231" s="134"/>
      <c r="P231" s="135"/>
      <c r="Q231" s="136"/>
      <c r="R231" s="137"/>
      <c r="T231" s="137"/>
      <c r="U231" s="131"/>
    </row>
    <row r="232" spans="1:21" ht="12.75">
      <c r="A232" s="82"/>
      <c r="B232" s="314">
        <v>1608</v>
      </c>
      <c r="C232" s="127">
        <f t="shared" si="34"/>
        <v>1.1249</v>
      </c>
      <c r="D232" s="253">
        <v>8650</v>
      </c>
      <c r="E232" s="243" t="s">
        <v>98</v>
      </c>
      <c r="F232" s="129">
        <f t="shared" si="35"/>
        <v>790399.17354999983</v>
      </c>
      <c r="G232" s="138">
        <f>VLOOKUP($B232,Tabelas!$B$21:$C$350,2,0)</f>
        <v>81.22999999999999</v>
      </c>
      <c r="H232" s="315">
        <f t="shared" si="36"/>
        <v>9730.3849999999984</v>
      </c>
      <c r="I232" s="131">
        <f t="shared" ref="I232:I233" si="38">11.7%+0.29%+0.5%</f>
        <v>0.1249</v>
      </c>
      <c r="J232" s="132"/>
      <c r="K232" s="133">
        <v>1</v>
      </c>
      <c r="L232" s="122">
        <f t="shared" si="31"/>
        <v>1.1249</v>
      </c>
      <c r="M232" s="133"/>
      <c r="N232">
        <f t="shared" si="37"/>
        <v>8</v>
      </c>
      <c r="O232" s="134"/>
      <c r="P232" s="135"/>
      <c r="Q232" s="136"/>
      <c r="R232" s="137"/>
      <c r="T232" s="137"/>
      <c r="U232" s="131"/>
    </row>
    <row r="233" spans="1:21" ht="12.75">
      <c r="A233" s="82"/>
      <c r="B233" s="314">
        <v>1609</v>
      </c>
      <c r="C233" s="127">
        <f t="shared" si="34"/>
        <v>1.1249</v>
      </c>
      <c r="D233" s="253">
        <v>8650</v>
      </c>
      <c r="E233" s="49" t="str">
        <f>VLOOKUP(B233,'Consulta1'!J:AJ,27,0)</f>
        <v>Disponível</v>
      </c>
      <c r="F233" s="129">
        <f t="shared" si="35"/>
        <v>840510.65630000015</v>
      </c>
      <c r="G233" s="138">
        <f>VLOOKUP($B233,Tabelas!$B$21:$C$350,2,0)</f>
        <v>86.38000000000001</v>
      </c>
      <c r="H233" s="315">
        <f t="shared" si="36"/>
        <v>9730.3850000000002</v>
      </c>
      <c r="I233" s="131">
        <f t="shared" si="38"/>
        <v>0.1249</v>
      </c>
      <c r="J233" s="132"/>
      <c r="K233" s="133">
        <v>1</v>
      </c>
      <c r="L233" s="122">
        <f t="shared" si="31"/>
        <v>1.1249</v>
      </c>
      <c r="M233" s="133"/>
      <c r="N233">
        <f t="shared" si="37"/>
        <v>9</v>
      </c>
      <c r="O233" s="134"/>
      <c r="P233" s="135"/>
      <c r="Q233" s="136"/>
      <c r="R233" s="137"/>
      <c r="T233" s="137"/>
      <c r="U233" s="131"/>
    </row>
    <row r="234" spans="1:21" ht="12.75" hidden="1">
      <c r="A234" s="82"/>
      <c r="B234" s="314">
        <v>1610</v>
      </c>
      <c r="C234" s="127">
        <f t="shared" si="34"/>
        <v>1.0608</v>
      </c>
      <c r="D234" s="253">
        <v>8750</v>
      </c>
      <c r="E234" s="243" t="s">
        <v>100</v>
      </c>
      <c r="F234" s="129">
        <f t="shared" si="35"/>
        <v>443308.32000000007</v>
      </c>
      <c r="G234" s="138">
        <f>VLOOKUP($B234,Tabelas!$B$21:$C$350,2,0)</f>
        <v>47.760000000000005</v>
      </c>
      <c r="H234" s="315">
        <f t="shared" si="36"/>
        <v>9282</v>
      </c>
      <c r="I234" s="131">
        <v>6.08E-2</v>
      </c>
      <c r="J234" s="132"/>
      <c r="K234" s="133">
        <v>1</v>
      </c>
      <c r="L234" s="122">
        <f t="shared" ref="L234:L297" si="39">SUM(I234:K234)</f>
        <v>1.0608</v>
      </c>
      <c r="M234" s="133"/>
      <c r="N234">
        <f t="shared" si="37"/>
        <v>10</v>
      </c>
      <c r="O234" s="134"/>
      <c r="P234" s="135"/>
      <c r="Q234" s="136"/>
      <c r="R234" s="137"/>
      <c r="T234" s="137"/>
      <c r="U234" s="131"/>
    </row>
    <row r="235" spans="1:21" ht="12.75" hidden="1">
      <c r="A235" s="82"/>
      <c r="B235" s="314">
        <v>1611</v>
      </c>
      <c r="C235" s="127">
        <f t="shared" si="34"/>
        <v>1.0608</v>
      </c>
      <c r="D235" s="253">
        <v>8750</v>
      </c>
      <c r="E235" s="243" t="s">
        <v>97</v>
      </c>
      <c r="F235" s="129">
        <f t="shared" si="35"/>
        <v>452590.32</v>
      </c>
      <c r="G235" s="138">
        <f>VLOOKUP($B235,Tabelas!$B$21:$C$350,2,0)</f>
        <v>48.76</v>
      </c>
      <c r="H235" s="315">
        <f t="shared" si="36"/>
        <v>9282</v>
      </c>
      <c r="I235" s="131">
        <v>6.08E-2</v>
      </c>
      <c r="J235" s="132"/>
      <c r="K235" s="133">
        <v>1</v>
      </c>
      <c r="L235" s="122">
        <f t="shared" si="39"/>
        <v>1.0608</v>
      </c>
      <c r="M235" s="133"/>
      <c r="N235">
        <f t="shared" si="37"/>
        <v>11</v>
      </c>
      <c r="O235" s="134"/>
      <c r="P235" s="135"/>
      <c r="Q235" s="136"/>
      <c r="R235" s="137"/>
      <c r="T235" s="137"/>
      <c r="U235" s="131"/>
    </row>
    <row r="236" spans="1:21" ht="12.75" hidden="1">
      <c r="A236" s="82"/>
      <c r="B236" s="314">
        <v>1612</v>
      </c>
      <c r="C236" s="127">
        <f t="shared" si="34"/>
        <v>1.0608</v>
      </c>
      <c r="D236" s="253">
        <v>8750</v>
      </c>
      <c r="E236" s="49" t="str">
        <f>VLOOKUP(B236,'Consulta1'!J:AJ,27,0)</f>
        <v>Fora de venda</v>
      </c>
      <c r="F236" s="129">
        <f t="shared" si="35"/>
        <v>490646.51999999996</v>
      </c>
      <c r="G236" s="138">
        <f>VLOOKUP($B236,Tabelas!$B$21:$C$350,2,0)</f>
        <v>52.86</v>
      </c>
      <c r="H236" s="315">
        <f t="shared" si="36"/>
        <v>9282</v>
      </c>
      <c r="I236" s="131">
        <v>6.08E-2</v>
      </c>
      <c r="J236" s="132"/>
      <c r="K236" s="133">
        <v>1</v>
      </c>
      <c r="L236" s="122">
        <f t="shared" si="39"/>
        <v>1.0608</v>
      </c>
      <c r="M236" s="133"/>
      <c r="N236">
        <f t="shared" si="37"/>
        <v>12</v>
      </c>
      <c r="O236" s="134"/>
      <c r="P236" s="135"/>
      <c r="Q236" s="136"/>
      <c r="R236" s="137"/>
      <c r="T236" s="137"/>
      <c r="U236" s="131"/>
    </row>
    <row r="237" spans="1:21" ht="12.75" hidden="1">
      <c r="A237" s="82"/>
      <c r="B237" s="314">
        <v>1701</v>
      </c>
      <c r="C237" s="127">
        <f t="shared" si="34"/>
        <v>1.0608</v>
      </c>
      <c r="D237" s="253">
        <v>8650</v>
      </c>
      <c r="E237" s="243" t="s">
        <v>97</v>
      </c>
      <c r="F237" s="129">
        <f t="shared" si="35"/>
        <v>983016.30959999992</v>
      </c>
      <c r="G237" s="138">
        <f>VLOOKUP($B237,Tabelas!$B$21:$C$350,2,0)</f>
        <v>107.13</v>
      </c>
      <c r="H237" s="315">
        <f t="shared" si="36"/>
        <v>9175.92</v>
      </c>
      <c r="I237" s="131">
        <v>6.08E-2</v>
      </c>
      <c r="J237" s="132"/>
      <c r="K237" s="133">
        <v>1</v>
      </c>
      <c r="L237" s="122">
        <f t="shared" si="39"/>
        <v>1.0608</v>
      </c>
      <c r="M237" s="133"/>
      <c r="N237">
        <f t="shared" si="37"/>
        <v>1</v>
      </c>
      <c r="O237" s="134"/>
      <c r="P237" s="135"/>
      <c r="Q237" s="136"/>
      <c r="R237" s="137"/>
      <c r="T237" s="137"/>
      <c r="U237" s="131"/>
    </row>
    <row r="238" spans="1:21" ht="12.75" hidden="1">
      <c r="A238" s="82"/>
      <c r="B238" s="314">
        <v>1702</v>
      </c>
      <c r="C238" s="127">
        <f t="shared" si="34"/>
        <v>1.097</v>
      </c>
      <c r="D238" s="253">
        <v>8650</v>
      </c>
      <c r="E238" s="243" t="s">
        <v>97</v>
      </c>
      <c r="F238" s="129">
        <f t="shared" si="35"/>
        <v>754853.92750000011</v>
      </c>
      <c r="G238" s="138">
        <f>VLOOKUP($B238,Tabelas!$B$21:$C$350,2,0)</f>
        <v>79.550000000000011</v>
      </c>
      <c r="H238" s="315">
        <f t="shared" si="36"/>
        <v>9489.0499999999993</v>
      </c>
      <c r="I238" s="131">
        <v>9.7000000000000003E-2</v>
      </c>
      <c r="J238" s="132"/>
      <c r="K238" s="133">
        <v>1</v>
      </c>
      <c r="L238" s="122">
        <f t="shared" si="39"/>
        <v>1.097</v>
      </c>
      <c r="M238" s="133"/>
      <c r="N238">
        <f t="shared" si="37"/>
        <v>2</v>
      </c>
      <c r="O238" s="134"/>
      <c r="P238" s="135"/>
      <c r="Q238" s="136"/>
      <c r="R238" s="137"/>
      <c r="T238" s="137"/>
      <c r="U238" s="131"/>
    </row>
    <row r="239" spans="1:21" ht="12.75" hidden="1">
      <c r="A239" s="82"/>
      <c r="B239" s="314">
        <v>1703</v>
      </c>
      <c r="C239" s="127">
        <f t="shared" si="34"/>
        <v>1.117</v>
      </c>
      <c r="D239" s="253">
        <v>8650</v>
      </c>
      <c r="E239" s="243" t="s">
        <v>97</v>
      </c>
      <c r="F239" s="129">
        <f t="shared" si="35"/>
        <v>933740.51199999999</v>
      </c>
      <c r="G239" s="138">
        <f>VLOOKUP($B239,Tabelas!$B$21:$C$350,2,0)</f>
        <v>96.64</v>
      </c>
      <c r="H239" s="315">
        <f t="shared" si="36"/>
        <v>9662.0499999999993</v>
      </c>
      <c r="I239" s="131">
        <v>0.11700000000000001</v>
      </c>
      <c r="J239" s="132"/>
      <c r="K239" s="133">
        <v>1</v>
      </c>
      <c r="L239" s="122">
        <f t="shared" si="39"/>
        <v>1.117</v>
      </c>
      <c r="M239" s="133"/>
      <c r="N239">
        <f t="shared" si="37"/>
        <v>3</v>
      </c>
      <c r="O239" s="134"/>
      <c r="P239" s="135"/>
      <c r="Q239" s="136"/>
      <c r="R239" s="137"/>
      <c r="T239" s="137"/>
      <c r="U239" s="131"/>
    </row>
    <row r="240" spans="1:21" ht="12.75" hidden="1">
      <c r="A240" s="82"/>
      <c r="B240" s="314">
        <v>1704</v>
      </c>
      <c r="C240" s="127">
        <f t="shared" si="34"/>
        <v>1.0608</v>
      </c>
      <c r="D240" s="253">
        <v>8750</v>
      </c>
      <c r="E240" s="243" t="s">
        <v>97</v>
      </c>
      <c r="F240" s="129">
        <f t="shared" si="35"/>
        <v>498721.86</v>
      </c>
      <c r="G240" s="138">
        <f>VLOOKUP($B240,Tabelas!$B$21:$C$350,2,0)</f>
        <v>53.73</v>
      </c>
      <c r="H240" s="315">
        <f t="shared" si="36"/>
        <v>9282</v>
      </c>
      <c r="I240" s="131">
        <v>6.08E-2</v>
      </c>
      <c r="J240" s="132"/>
      <c r="K240" s="133">
        <v>1</v>
      </c>
      <c r="L240" s="122">
        <f t="shared" si="39"/>
        <v>1.0608</v>
      </c>
      <c r="M240" s="133"/>
      <c r="N240">
        <f t="shared" si="37"/>
        <v>4</v>
      </c>
      <c r="O240" s="134"/>
      <c r="P240" s="135"/>
      <c r="Q240" s="136"/>
      <c r="R240" s="137"/>
      <c r="T240" s="137"/>
      <c r="U240" s="131"/>
    </row>
    <row r="241" spans="1:21" ht="12.75" hidden="1">
      <c r="A241" s="82"/>
      <c r="B241" s="314">
        <v>1705</v>
      </c>
      <c r="C241" s="127">
        <f t="shared" si="34"/>
        <v>1.0608</v>
      </c>
      <c r="D241" s="253">
        <v>8750</v>
      </c>
      <c r="E241" s="49" t="s">
        <v>97</v>
      </c>
      <c r="F241" s="129">
        <f t="shared" si="35"/>
        <v>438203.22</v>
      </c>
      <c r="G241" s="138">
        <f>VLOOKUP($B241,Tabelas!$B$21:$C$350,2,0)</f>
        <v>47.21</v>
      </c>
      <c r="H241" s="315">
        <f t="shared" si="36"/>
        <v>9282</v>
      </c>
      <c r="I241" s="131">
        <v>6.08E-2</v>
      </c>
      <c r="J241" s="132"/>
      <c r="K241" s="133">
        <v>1</v>
      </c>
      <c r="L241" s="122">
        <f t="shared" si="39"/>
        <v>1.0608</v>
      </c>
      <c r="M241" s="133"/>
      <c r="N241">
        <f t="shared" si="37"/>
        <v>5</v>
      </c>
      <c r="O241" s="134"/>
      <c r="P241" s="135"/>
      <c r="Q241" s="136"/>
      <c r="R241" s="137"/>
      <c r="T241" s="137"/>
      <c r="U241" s="131"/>
    </row>
    <row r="242" spans="1:21" ht="12.75" hidden="1">
      <c r="A242" s="82"/>
      <c r="B242" s="314">
        <v>1706</v>
      </c>
      <c r="C242" s="127">
        <f t="shared" si="34"/>
        <v>1.0608</v>
      </c>
      <c r="D242" s="253">
        <v>8750</v>
      </c>
      <c r="E242" s="243" t="s">
        <v>97</v>
      </c>
      <c r="F242" s="129">
        <f t="shared" si="35"/>
        <v>437460.65999999992</v>
      </c>
      <c r="G242" s="138">
        <f>VLOOKUP($B242,Tabelas!$B$21:$C$350,2,0)</f>
        <v>47.129999999999995</v>
      </c>
      <c r="H242" s="315">
        <f t="shared" si="36"/>
        <v>9282</v>
      </c>
      <c r="I242" s="131">
        <v>6.08E-2</v>
      </c>
      <c r="J242" s="132"/>
      <c r="K242" s="133">
        <v>1</v>
      </c>
      <c r="L242" s="122">
        <f t="shared" si="39"/>
        <v>1.0608</v>
      </c>
      <c r="M242" s="133"/>
      <c r="N242">
        <f t="shared" si="37"/>
        <v>6</v>
      </c>
      <c r="O242" s="134"/>
      <c r="P242" s="135"/>
      <c r="Q242" s="136"/>
      <c r="R242" s="137"/>
      <c r="T242" s="137"/>
      <c r="U242" s="131"/>
    </row>
    <row r="243" spans="1:21" ht="12.75" hidden="1">
      <c r="A243" s="82"/>
      <c r="B243" s="314">
        <v>1707</v>
      </c>
      <c r="C243" s="127">
        <f t="shared" si="34"/>
        <v>1.0608</v>
      </c>
      <c r="D243" s="253">
        <v>8650</v>
      </c>
      <c r="E243" s="49" t="s">
        <v>97</v>
      </c>
      <c r="F243" s="129">
        <f t="shared" si="35"/>
        <v>789863.1936</v>
      </c>
      <c r="G243" s="138">
        <f>VLOOKUP($B243,Tabelas!$B$21:$C$350,2,0)</f>
        <v>86.08</v>
      </c>
      <c r="H243" s="315">
        <f t="shared" si="36"/>
        <v>9175.92</v>
      </c>
      <c r="I243" s="131">
        <v>6.08E-2</v>
      </c>
      <c r="J243" s="132"/>
      <c r="K243" s="133">
        <v>1</v>
      </c>
      <c r="L243" s="122">
        <f t="shared" si="39"/>
        <v>1.0608</v>
      </c>
      <c r="M243" s="133"/>
      <c r="N243">
        <f t="shared" si="37"/>
        <v>7</v>
      </c>
      <c r="O243" s="134"/>
      <c r="P243" s="135"/>
      <c r="Q243" s="136"/>
      <c r="R243" s="137"/>
      <c r="T243" s="137"/>
      <c r="U243" s="131"/>
    </row>
    <row r="244" spans="1:21" ht="12.75">
      <c r="A244" s="82"/>
      <c r="B244" s="314">
        <v>1708</v>
      </c>
      <c r="C244" s="127">
        <f t="shared" si="34"/>
        <v>1.1249</v>
      </c>
      <c r="D244" s="253">
        <v>8650</v>
      </c>
      <c r="E244" s="49" t="str">
        <f>VLOOKUP(B244,'Consulta1'!J:AJ,27,0)</f>
        <v>Disponível</v>
      </c>
      <c r="F244" s="129">
        <f t="shared" si="35"/>
        <v>790009.95814999996</v>
      </c>
      <c r="G244" s="138">
        <f>VLOOKUP($B244,Tabelas!$B$21:$C$350,2,0)</f>
        <v>81.19</v>
      </c>
      <c r="H244" s="315">
        <f t="shared" si="36"/>
        <v>9730.3850000000002</v>
      </c>
      <c r="I244" s="131">
        <f>11.7%+0.29%+0.5%</f>
        <v>0.1249</v>
      </c>
      <c r="J244" s="132"/>
      <c r="K244" s="133">
        <v>1</v>
      </c>
      <c r="L244" s="122">
        <f t="shared" si="39"/>
        <v>1.1249</v>
      </c>
      <c r="M244" s="133"/>
      <c r="N244">
        <f t="shared" si="37"/>
        <v>8</v>
      </c>
      <c r="O244" s="134"/>
      <c r="P244" s="135"/>
      <c r="Q244" s="136"/>
      <c r="R244" s="137"/>
      <c r="T244" s="137"/>
      <c r="U244" s="131"/>
    </row>
    <row r="245" spans="1:21" ht="12.75" hidden="1">
      <c r="A245" s="82"/>
      <c r="B245" s="314">
        <v>1709</v>
      </c>
      <c r="C245" s="127">
        <f t="shared" si="34"/>
        <v>1.0608</v>
      </c>
      <c r="D245" s="253">
        <v>8650</v>
      </c>
      <c r="E245" s="243" t="s">
        <v>97</v>
      </c>
      <c r="F245" s="129">
        <f t="shared" si="35"/>
        <v>786743.38080000004</v>
      </c>
      <c r="G245" s="138">
        <f>VLOOKUP($B245,Tabelas!$B$21:$C$350,2,0)</f>
        <v>85.740000000000009</v>
      </c>
      <c r="H245" s="315">
        <f t="shared" si="36"/>
        <v>9175.92</v>
      </c>
      <c r="I245" s="131">
        <v>6.08E-2</v>
      </c>
      <c r="J245" s="132"/>
      <c r="K245" s="133">
        <v>1</v>
      </c>
      <c r="L245" s="122">
        <f t="shared" si="39"/>
        <v>1.0608</v>
      </c>
      <c r="M245" s="133"/>
      <c r="N245">
        <f t="shared" si="37"/>
        <v>9</v>
      </c>
      <c r="O245" s="134"/>
      <c r="P245" s="135"/>
      <c r="Q245" s="136"/>
      <c r="R245" s="137"/>
      <c r="T245" s="137"/>
      <c r="U245" s="131"/>
    </row>
    <row r="246" spans="1:21" ht="12.75" hidden="1">
      <c r="A246" s="82"/>
      <c r="B246" s="314">
        <v>1710</v>
      </c>
      <c r="C246" s="127">
        <f t="shared" si="34"/>
        <v>1.0608</v>
      </c>
      <c r="D246" s="253">
        <v>8750</v>
      </c>
      <c r="E246" s="49" t="s">
        <v>97</v>
      </c>
      <c r="F246" s="129">
        <f t="shared" si="35"/>
        <v>443308.32000000007</v>
      </c>
      <c r="G246" s="138">
        <f>VLOOKUP($B246,Tabelas!$B$21:$C$350,2,0)</f>
        <v>47.760000000000005</v>
      </c>
      <c r="H246" s="315">
        <f t="shared" si="36"/>
        <v>9282</v>
      </c>
      <c r="I246" s="131">
        <v>6.08E-2</v>
      </c>
      <c r="J246" s="132"/>
      <c r="K246" s="133">
        <v>1</v>
      </c>
      <c r="L246" s="122">
        <f t="shared" si="39"/>
        <v>1.0608</v>
      </c>
      <c r="M246" s="133"/>
      <c r="N246">
        <f t="shared" si="37"/>
        <v>10</v>
      </c>
      <c r="O246" s="134"/>
      <c r="P246" s="135"/>
      <c r="Q246" s="136"/>
      <c r="R246" s="137"/>
      <c r="T246" s="137"/>
      <c r="U246" s="131"/>
    </row>
    <row r="247" spans="1:21" ht="12.75" hidden="1">
      <c r="A247" s="82"/>
      <c r="B247" s="314">
        <v>1711</v>
      </c>
      <c r="C247" s="127">
        <f t="shared" si="34"/>
        <v>1.0608</v>
      </c>
      <c r="D247" s="253">
        <v>8750</v>
      </c>
      <c r="E247" s="49" t="s">
        <v>97</v>
      </c>
      <c r="F247" s="129">
        <f t="shared" si="35"/>
        <v>452590.32</v>
      </c>
      <c r="G247" s="138">
        <f>VLOOKUP($B247,Tabelas!$B$21:$C$350,2,0)</f>
        <v>48.76</v>
      </c>
      <c r="H247" s="315">
        <f t="shared" si="36"/>
        <v>9282</v>
      </c>
      <c r="I247" s="131">
        <v>6.08E-2</v>
      </c>
      <c r="J247" s="132"/>
      <c r="K247" s="133">
        <v>1</v>
      </c>
      <c r="L247" s="122">
        <f t="shared" si="39"/>
        <v>1.0608</v>
      </c>
      <c r="M247" s="133"/>
      <c r="N247">
        <f t="shared" si="37"/>
        <v>11</v>
      </c>
      <c r="O247" s="134"/>
      <c r="P247" s="135"/>
      <c r="Q247" s="136"/>
      <c r="R247" s="137"/>
      <c r="T247" s="137"/>
      <c r="U247" s="131"/>
    </row>
    <row r="248" spans="1:21" ht="12.75" hidden="1">
      <c r="A248" s="82"/>
      <c r="B248" s="314">
        <v>1712</v>
      </c>
      <c r="C248" s="127">
        <f t="shared" si="34"/>
        <v>1.0608</v>
      </c>
      <c r="D248" s="253">
        <v>8750</v>
      </c>
      <c r="E248" s="49" t="s">
        <v>97</v>
      </c>
      <c r="F248" s="129">
        <f t="shared" si="35"/>
        <v>490646.51999999996</v>
      </c>
      <c r="G248" s="138">
        <f>VLOOKUP($B248,Tabelas!$B$21:$C$350,2,0)</f>
        <v>52.86</v>
      </c>
      <c r="H248" s="315">
        <f t="shared" si="36"/>
        <v>9282</v>
      </c>
      <c r="I248" s="131">
        <v>6.08E-2</v>
      </c>
      <c r="J248" s="132"/>
      <c r="K248" s="133">
        <v>1</v>
      </c>
      <c r="L248" s="122">
        <f t="shared" si="39"/>
        <v>1.0608</v>
      </c>
      <c r="M248" s="133"/>
      <c r="N248">
        <f t="shared" si="37"/>
        <v>12</v>
      </c>
      <c r="O248" s="134"/>
      <c r="P248" s="135"/>
      <c r="Q248" s="136"/>
      <c r="R248" s="137"/>
      <c r="T248" s="137"/>
      <c r="U248" s="131"/>
    </row>
    <row r="249" spans="1:21" ht="12.75">
      <c r="A249" s="82"/>
      <c r="B249" s="314">
        <v>1801</v>
      </c>
      <c r="C249" s="127">
        <f t="shared" si="34"/>
        <v>1.1249</v>
      </c>
      <c r="D249" s="253">
        <v>8650</v>
      </c>
      <c r="E249" s="49" t="str">
        <f>VLOOKUP(B249,'Consulta1'!J:AJ,27,0)</f>
        <v>Disponível</v>
      </c>
      <c r="F249" s="129">
        <f t="shared" si="35"/>
        <v>933630.44075000007</v>
      </c>
      <c r="G249" s="138">
        <f>VLOOKUP($B249,Tabelas!$B$21:$C$350,2,0)</f>
        <v>95.95</v>
      </c>
      <c r="H249" s="315">
        <f t="shared" si="36"/>
        <v>9730.3850000000002</v>
      </c>
      <c r="I249" s="131">
        <f>11.7%+0.29%+0.5%</f>
        <v>0.1249</v>
      </c>
      <c r="J249" s="132"/>
      <c r="K249" s="133">
        <v>1</v>
      </c>
      <c r="L249" s="122">
        <f t="shared" si="39"/>
        <v>1.1249</v>
      </c>
      <c r="M249" s="133"/>
      <c r="N249">
        <f t="shared" si="37"/>
        <v>1</v>
      </c>
      <c r="O249" s="134"/>
      <c r="P249" s="135"/>
      <c r="Q249" s="136"/>
      <c r="R249" s="137"/>
      <c r="T249" s="137"/>
      <c r="U249" s="131"/>
    </row>
    <row r="250" spans="1:21" ht="12.75" hidden="1">
      <c r="A250" s="82"/>
      <c r="B250" s="314">
        <v>1802</v>
      </c>
      <c r="C250" s="127">
        <f t="shared" si="34"/>
        <v>1.0608</v>
      </c>
      <c r="D250" s="253">
        <v>8650</v>
      </c>
      <c r="E250" s="49" t="str">
        <f>VLOOKUP(B250,'Consulta1'!J:AJ,27,0)</f>
        <v>Fora de venda</v>
      </c>
      <c r="F250" s="129">
        <f t="shared" si="35"/>
        <v>729944.4360000001</v>
      </c>
      <c r="G250" s="138">
        <f>VLOOKUP($B250,Tabelas!$B$21:$C$350,2,0)</f>
        <v>79.550000000000011</v>
      </c>
      <c r="H250" s="315">
        <f t="shared" si="36"/>
        <v>9175.92</v>
      </c>
      <c r="I250" s="131">
        <v>6.08E-2</v>
      </c>
      <c r="J250" s="132"/>
      <c r="K250" s="133">
        <v>1</v>
      </c>
      <c r="L250" s="122">
        <f t="shared" si="39"/>
        <v>1.0608</v>
      </c>
      <c r="M250" s="133"/>
      <c r="N250">
        <f t="shared" si="37"/>
        <v>2</v>
      </c>
      <c r="O250" s="134"/>
      <c r="P250" s="135"/>
      <c r="Q250" s="136"/>
      <c r="R250" s="137"/>
      <c r="T250" s="137"/>
      <c r="U250" s="131"/>
    </row>
    <row r="251" spans="1:21" ht="12.75" hidden="1">
      <c r="A251" s="82"/>
      <c r="B251" s="314">
        <v>1803</v>
      </c>
      <c r="C251" s="127">
        <f t="shared" si="34"/>
        <v>1.097</v>
      </c>
      <c r="D251" s="253">
        <v>8650</v>
      </c>
      <c r="E251" s="243" t="s">
        <v>97</v>
      </c>
      <c r="F251" s="129">
        <f t="shared" si="35"/>
        <v>1046642.215</v>
      </c>
      <c r="G251" s="138">
        <f>VLOOKUP($B251,Tabelas!$B$21:$C$350,2,0)</f>
        <v>110.3</v>
      </c>
      <c r="H251" s="315">
        <f t="shared" si="36"/>
        <v>9489.0499999999993</v>
      </c>
      <c r="I251" s="131">
        <v>9.7000000000000003E-2</v>
      </c>
      <c r="J251" s="132"/>
      <c r="K251" s="133">
        <v>1</v>
      </c>
      <c r="L251" s="122">
        <f t="shared" si="39"/>
        <v>1.097</v>
      </c>
      <c r="M251" s="133"/>
      <c r="N251">
        <f t="shared" si="37"/>
        <v>3</v>
      </c>
      <c r="O251" s="134"/>
      <c r="P251" s="135"/>
      <c r="Q251" s="136"/>
      <c r="R251" s="137"/>
      <c r="T251" s="137"/>
      <c r="U251" s="131"/>
    </row>
    <row r="252" spans="1:21" ht="12.75" hidden="1">
      <c r="A252" s="82"/>
      <c r="B252" s="314">
        <v>1804</v>
      </c>
      <c r="C252" s="127">
        <f t="shared" si="34"/>
        <v>1.0608</v>
      </c>
      <c r="D252" s="253">
        <v>8750</v>
      </c>
      <c r="E252" s="243" t="s">
        <v>97</v>
      </c>
      <c r="F252" s="129">
        <f t="shared" si="35"/>
        <v>498721.86</v>
      </c>
      <c r="G252" s="138">
        <f>VLOOKUP($B252,Tabelas!$B$21:$C$350,2,0)</f>
        <v>53.73</v>
      </c>
      <c r="H252" s="315">
        <f t="shared" si="36"/>
        <v>9282</v>
      </c>
      <c r="I252" s="131">
        <v>6.08E-2</v>
      </c>
      <c r="J252" s="132"/>
      <c r="K252" s="133">
        <v>1</v>
      </c>
      <c r="L252" s="122">
        <f t="shared" si="39"/>
        <v>1.0608</v>
      </c>
      <c r="M252" s="133"/>
      <c r="N252">
        <f t="shared" si="37"/>
        <v>4</v>
      </c>
      <c r="O252" s="134"/>
      <c r="P252" s="135"/>
      <c r="Q252" s="136"/>
      <c r="R252" s="137"/>
      <c r="T252" s="137"/>
      <c r="U252" s="131"/>
    </row>
    <row r="253" spans="1:21" ht="12.75" hidden="1">
      <c r="A253" s="82"/>
      <c r="B253" s="314">
        <v>1805</v>
      </c>
      <c r="C253" s="127">
        <f t="shared" si="34"/>
        <v>1.0608</v>
      </c>
      <c r="D253" s="253">
        <v>8750</v>
      </c>
      <c r="E253" s="49" t="s">
        <v>97</v>
      </c>
      <c r="F253" s="129">
        <f t="shared" si="35"/>
        <v>438203.22</v>
      </c>
      <c r="G253" s="138">
        <f>VLOOKUP($B253,Tabelas!$B$21:$C$350,2,0)</f>
        <v>47.21</v>
      </c>
      <c r="H253" s="315">
        <f t="shared" si="36"/>
        <v>9282</v>
      </c>
      <c r="I253" s="131">
        <v>6.08E-2</v>
      </c>
      <c r="J253" s="132"/>
      <c r="K253" s="133">
        <v>1</v>
      </c>
      <c r="L253" s="122">
        <f t="shared" si="39"/>
        <v>1.0608</v>
      </c>
      <c r="M253" s="133"/>
      <c r="N253">
        <f t="shared" si="37"/>
        <v>5</v>
      </c>
      <c r="O253" s="134"/>
      <c r="P253" s="135"/>
      <c r="Q253" s="136"/>
      <c r="R253" s="137"/>
      <c r="T253" s="137"/>
      <c r="U253" s="131"/>
    </row>
    <row r="254" spans="1:21" ht="12.75" hidden="1">
      <c r="A254" s="82"/>
      <c r="B254" s="314">
        <v>1806</v>
      </c>
      <c r="C254" s="127">
        <f t="shared" si="34"/>
        <v>1.0608</v>
      </c>
      <c r="D254" s="253">
        <v>8750</v>
      </c>
      <c r="E254" s="49" t="str">
        <f>VLOOKUP(B254,'Consulta1'!J:AJ,27,0)</f>
        <v>Fora de venda</v>
      </c>
      <c r="F254" s="129">
        <f t="shared" si="35"/>
        <v>437460.65999999992</v>
      </c>
      <c r="G254" s="138">
        <f>VLOOKUP($B254,Tabelas!$B$21:$C$350,2,0)</f>
        <v>47.129999999999995</v>
      </c>
      <c r="H254" s="315">
        <f t="shared" si="36"/>
        <v>9282</v>
      </c>
      <c r="I254" s="131">
        <v>6.08E-2</v>
      </c>
      <c r="J254" s="132"/>
      <c r="K254" s="133">
        <v>1</v>
      </c>
      <c r="L254" s="122">
        <f t="shared" si="39"/>
        <v>1.0608</v>
      </c>
      <c r="M254" s="133"/>
      <c r="N254">
        <f t="shared" si="37"/>
        <v>6</v>
      </c>
      <c r="O254" s="134"/>
      <c r="P254" s="135"/>
      <c r="Q254" s="136"/>
      <c r="R254" s="137"/>
      <c r="T254" s="137"/>
      <c r="U254" s="131"/>
    </row>
    <row r="255" spans="1:21" ht="12.75" hidden="1">
      <c r="A255" s="82"/>
      <c r="B255" s="314">
        <v>1807</v>
      </c>
      <c r="C255" s="127">
        <f t="shared" si="34"/>
        <v>1.1198999999999999</v>
      </c>
      <c r="D255" s="253">
        <v>8650</v>
      </c>
      <c r="E255" s="243" t="s">
        <v>97</v>
      </c>
      <c r="F255" s="129">
        <f t="shared" si="35"/>
        <v>832706.1246000001</v>
      </c>
      <c r="G255" s="138">
        <f>VLOOKUP($B255,Tabelas!$B$21:$C$350,2,0)</f>
        <v>85.960000000000008</v>
      </c>
      <c r="H255" s="315">
        <f t="shared" si="36"/>
        <v>9687.1350000000002</v>
      </c>
      <c r="I255" s="131">
        <f t="shared" ref="I255" si="40">11.7%+0.29%</f>
        <v>0.11989999999999999</v>
      </c>
      <c r="J255" s="132"/>
      <c r="K255" s="133">
        <v>1</v>
      </c>
      <c r="L255" s="122">
        <f t="shared" si="39"/>
        <v>1.1198999999999999</v>
      </c>
      <c r="M255" s="133"/>
      <c r="N255">
        <f t="shared" si="37"/>
        <v>7</v>
      </c>
      <c r="O255" s="134"/>
      <c r="P255" s="135"/>
      <c r="Q255" s="136"/>
      <c r="R255" s="137"/>
      <c r="T255" s="137"/>
      <c r="U255" s="131"/>
    </row>
    <row r="256" spans="1:21" ht="12.75">
      <c r="A256" s="82"/>
      <c r="B256" s="314">
        <v>1808</v>
      </c>
      <c r="C256" s="127">
        <f t="shared" si="34"/>
        <v>1.1249</v>
      </c>
      <c r="D256" s="253">
        <v>8650</v>
      </c>
      <c r="E256" s="49" t="str">
        <f>VLOOKUP(B256,'Consulta1'!J:AJ,27,0)</f>
        <v>Disponível</v>
      </c>
      <c r="F256" s="129">
        <f t="shared" si="35"/>
        <v>790009.95814999996</v>
      </c>
      <c r="G256" s="138">
        <f>VLOOKUP($B256,Tabelas!$B$21:$C$350,2,0)</f>
        <v>81.19</v>
      </c>
      <c r="H256" s="315">
        <f t="shared" si="36"/>
        <v>9730.3850000000002</v>
      </c>
      <c r="I256" s="131">
        <f t="shared" ref="I256:I257" si="41">11.7%+0.29%+0.5%</f>
        <v>0.1249</v>
      </c>
      <c r="J256" s="132"/>
      <c r="K256" s="133">
        <v>1</v>
      </c>
      <c r="L256" s="122">
        <f t="shared" si="39"/>
        <v>1.1249</v>
      </c>
      <c r="M256" s="133"/>
      <c r="N256">
        <f t="shared" si="37"/>
        <v>8</v>
      </c>
      <c r="O256" s="134"/>
      <c r="P256" s="135"/>
      <c r="Q256" s="136"/>
      <c r="R256" s="137"/>
      <c r="T256" s="137"/>
      <c r="U256" s="131"/>
    </row>
    <row r="257" spans="1:21" ht="12.75">
      <c r="A257" s="82"/>
      <c r="B257" s="314">
        <v>1809</v>
      </c>
      <c r="C257" s="127">
        <f t="shared" si="34"/>
        <v>1.1249</v>
      </c>
      <c r="D257" s="253">
        <v>8650</v>
      </c>
      <c r="E257" s="243" t="s">
        <v>98</v>
      </c>
      <c r="F257" s="129">
        <f t="shared" si="35"/>
        <v>842943.25255000009</v>
      </c>
      <c r="G257" s="138">
        <f>VLOOKUP($B257,Tabelas!$B$21:$C$350,2,0)</f>
        <v>86.63000000000001</v>
      </c>
      <c r="H257" s="315">
        <f t="shared" si="36"/>
        <v>9730.3850000000002</v>
      </c>
      <c r="I257" s="131">
        <f t="shared" si="41"/>
        <v>0.1249</v>
      </c>
      <c r="J257" s="132"/>
      <c r="K257" s="133">
        <v>1</v>
      </c>
      <c r="L257" s="122">
        <f t="shared" si="39"/>
        <v>1.1249</v>
      </c>
      <c r="M257" s="133"/>
      <c r="N257">
        <f t="shared" si="37"/>
        <v>9</v>
      </c>
      <c r="O257" s="134"/>
      <c r="P257" s="135"/>
      <c r="Q257" s="136"/>
      <c r="R257" s="137"/>
      <c r="T257" s="137"/>
      <c r="U257" s="131"/>
    </row>
    <row r="258" spans="1:21" ht="12.75" hidden="1">
      <c r="A258" s="82"/>
      <c r="B258" s="314">
        <v>1810</v>
      </c>
      <c r="C258" s="127">
        <f t="shared" si="34"/>
        <v>1.0608</v>
      </c>
      <c r="D258" s="253">
        <v>8750</v>
      </c>
      <c r="E258" s="49" t="str">
        <f>VLOOKUP(B258,'Consulta1'!J:AJ,27,0)</f>
        <v>Fora de venda</v>
      </c>
      <c r="F258" s="129">
        <f t="shared" si="35"/>
        <v>443308.32000000007</v>
      </c>
      <c r="G258" s="138">
        <f>VLOOKUP($B258,Tabelas!$B$21:$C$350,2,0)</f>
        <v>47.760000000000005</v>
      </c>
      <c r="H258" s="315">
        <f t="shared" si="36"/>
        <v>9282</v>
      </c>
      <c r="I258" s="131">
        <v>6.08E-2</v>
      </c>
      <c r="J258" s="132"/>
      <c r="K258" s="133">
        <v>1</v>
      </c>
      <c r="L258" s="122">
        <f t="shared" si="39"/>
        <v>1.0608</v>
      </c>
      <c r="M258" s="133"/>
      <c r="N258">
        <f t="shared" si="37"/>
        <v>10</v>
      </c>
      <c r="O258" s="134"/>
      <c r="P258" s="135"/>
      <c r="Q258" s="136"/>
      <c r="R258" s="137"/>
      <c r="T258" s="137"/>
      <c r="U258" s="131"/>
    </row>
    <row r="259" spans="1:21" ht="12.75" hidden="1">
      <c r="A259" s="82"/>
      <c r="B259" s="314">
        <v>1811</v>
      </c>
      <c r="C259" s="127">
        <f t="shared" si="34"/>
        <v>1.0608</v>
      </c>
      <c r="D259" s="253">
        <v>8750</v>
      </c>
      <c r="E259" s="49" t="str">
        <f>VLOOKUP(B259,'Consulta1'!J:AJ,27,0)</f>
        <v>Fora de venda</v>
      </c>
      <c r="F259" s="129">
        <f t="shared" si="35"/>
        <v>452590.32</v>
      </c>
      <c r="G259" s="138">
        <f>VLOOKUP($B259,Tabelas!$B$21:$C$350,2,0)</f>
        <v>48.76</v>
      </c>
      <c r="H259" s="315">
        <f t="shared" si="36"/>
        <v>9282</v>
      </c>
      <c r="I259" s="131">
        <v>6.08E-2</v>
      </c>
      <c r="J259" s="132"/>
      <c r="K259" s="133">
        <v>1</v>
      </c>
      <c r="L259" s="122">
        <f t="shared" si="39"/>
        <v>1.0608</v>
      </c>
      <c r="M259" s="133"/>
      <c r="N259">
        <f t="shared" si="37"/>
        <v>11</v>
      </c>
      <c r="O259" s="134"/>
      <c r="P259" s="135"/>
      <c r="Q259" s="136"/>
      <c r="R259" s="137"/>
      <c r="T259" s="137"/>
      <c r="U259" s="131"/>
    </row>
    <row r="260" spans="1:21" ht="12.75" hidden="1">
      <c r="A260" s="82"/>
      <c r="B260" s="314">
        <v>1812</v>
      </c>
      <c r="C260" s="127">
        <f t="shared" si="34"/>
        <v>1.0608</v>
      </c>
      <c r="D260" s="253">
        <v>8750</v>
      </c>
      <c r="E260" s="49" t="s">
        <v>97</v>
      </c>
      <c r="F260" s="129">
        <f t="shared" si="35"/>
        <v>490646.51999999996</v>
      </c>
      <c r="G260" s="138">
        <f>VLOOKUP($B260,Tabelas!$B$21:$C$350,2,0)</f>
        <v>52.86</v>
      </c>
      <c r="H260" s="315">
        <f t="shared" si="36"/>
        <v>9282</v>
      </c>
      <c r="I260" s="131">
        <v>6.08E-2</v>
      </c>
      <c r="J260" s="132"/>
      <c r="K260" s="133">
        <v>1</v>
      </c>
      <c r="L260" s="122">
        <f t="shared" si="39"/>
        <v>1.0608</v>
      </c>
      <c r="M260" s="133"/>
      <c r="N260">
        <f t="shared" si="37"/>
        <v>12</v>
      </c>
      <c r="O260" s="134"/>
      <c r="P260" s="135"/>
      <c r="Q260" s="136"/>
      <c r="R260" s="137"/>
      <c r="T260" s="137"/>
      <c r="U260" s="131"/>
    </row>
    <row r="261" spans="1:21" ht="12.75">
      <c r="A261" s="82"/>
      <c r="B261" s="314">
        <v>1901</v>
      </c>
      <c r="C261" s="127">
        <f t="shared" si="34"/>
        <v>1.1249</v>
      </c>
      <c r="D261" s="253">
        <v>8650</v>
      </c>
      <c r="E261" s="49" t="str">
        <f>VLOOKUP(B261,'Consulta1'!J:AJ,27,0)</f>
        <v>Disponível</v>
      </c>
      <c r="F261" s="129">
        <f t="shared" si="35"/>
        <v>1031810.0254</v>
      </c>
      <c r="G261" s="138">
        <f>VLOOKUP($B261,Tabelas!$B$21:$C$350,2,0)</f>
        <v>106.04</v>
      </c>
      <c r="H261" s="315">
        <f t="shared" si="36"/>
        <v>9730.3850000000002</v>
      </c>
      <c r="I261" s="131">
        <f>11.7%+0.29%+0.5%</f>
        <v>0.1249</v>
      </c>
      <c r="J261" s="132"/>
      <c r="K261" s="133">
        <v>1</v>
      </c>
      <c r="L261" s="122">
        <f t="shared" si="39"/>
        <v>1.1249</v>
      </c>
      <c r="M261" s="133"/>
      <c r="N261">
        <f t="shared" si="37"/>
        <v>1</v>
      </c>
      <c r="O261" s="134"/>
      <c r="P261" s="135"/>
      <c r="Q261" s="136"/>
      <c r="R261" s="137"/>
      <c r="T261" s="137"/>
      <c r="U261" s="131"/>
    </row>
    <row r="262" spans="1:21" ht="12.75" hidden="1">
      <c r="A262" s="82"/>
      <c r="B262" s="314">
        <v>1902</v>
      </c>
      <c r="C262" s="127">
        <f t="shared" si="34"/>
        <v>1.0608</v>
      </c>
      <c r="D262" s="253">
        <v>8650</v>
      </c>
      <c r="E262" s="49" t="str">
        <f>VLOOKUP(B262,'Consulta1'!J:AJ,27,0)</f>
        <v>Fora de venda</v>
      </c>
      <c r="F262" s="129">
        <f t="shared" si="35"/>
        <v>736000.54320000007</v>
      </c>
      <c r="G262" s="138">
        <f>VLOOKUP($B262,Tabelas!$B$21:$C$350,2,0)</f>
        <v>80.210000000000008</v>
      </c>
      <c r="H262" s="315">
        <f t="shared" si="36"/>
        <v>9175.92</v>
      </c>
      <c r="I262" s="131">
        <v>6.08E-2</v>
      </c>
      <c r="J262" s="132"/>
      <c r="K262" s="133">
        <v>1</v>
      </c>
      <c r="L262" s="122">
        <f t="shared" si="39"/>
        <v>1.0608</v>
      </c>
      <c r="M262" s="133"/>
      <c r="N262">
        <f t="shared" si="37"/>
        <v>2</v>
      </c>
      <c r="O262" s="134"/>
      <c r="P262" s="135"/>
      <c r="Q262" s="136"/>
      <c r="R262" s="137"/>
      <c r="T262" s="137"/>
      <c r="U262" s="131"/>
    </row>
    <row r="263" spans="1:21" ht="12.75">
      <c r="A263" s="82"/>
      <c r="B263" s="314">
        <v>1903</v>
      </c>
      <c r="C263" s="127">
        <f t="shared" si="34"/>
        <v>1.1249</v>
      </c>
      <c r="D263" s="253">
        <v>8650</v>
      </c>
      <c r="E263" s="243" t="s">
        <v>98</v>
      </c>
      <c r="F263" s="129">
        <f t="shared" si="35"/>
        <v>935576.51775</v>
      </c>
      <c r="G263" s="138">
        <f>VLOOKUP($B263,Tabelas!$B$21:$C$350,2,0)</f>
        <v>96.15</v>
      </c>
      <c r="H263" s="315">
        <f t="shared" si="36"/>
        <v>9730.3850000000002</v>
      </c>
      <c r="I263" s="131">
        <f>11.7%+0.29%+0.5%</f>
        <v>0.1249</v>
      </c>
      <c r="J263" s="132"/>
      <c r="K263" s="133">
        <v>1</v>
      </c>
      <c r="L263" s="122">
        <f t="shared" si="39"/>
        <v>1.1249</v>
      </c>
      <c r="M263" s="133"/>
      <c r="N263">
        <f t="shared" si="37"/>
        <v>3</v>
      </c>
      <c r="O263" s="134"/>
      <c r="P263" s="135"/>
      <c r="Q263" s="136"/>
      <c r="R263" s="137"/>
      <c r="T263" s="137"/>
      <c r="U263" s="131"/>
    </row>
    <row r="264" spans="1:21" ht="12.75" hidden="1">
      <c r="A264" s="82"/>
      <c r="B264" s="314">
        <v>1904</v>
      </c>
      <c r="C264" s="127">
        <f t="shared" si="34"/>
        <v>1.0608</v>
      </c>
      <c r="D264" s="253">
        <v>8750</v>
      </c>
      <c r="E264" s="49" t="s">
        <v>97</v>
      </c>
      <c r="F264" s="129">
        <f t="shared" si="35"/>
        <v>498721.86</v>
      </c>
      <c r="G264" s="138">
        <f>VLOOKUP($B264,Tabelas!$B$21:$C$350,2,0)</f>
        <v>53.73</v>
      </c>
      <c r="H264" s="315">
        <f t="shared" si="36"/>
        <v>9282</v>
      </c>
      <c r="I264" s="131">
        <v>6.08E-2</v>
      </c>
      <c r="J264" s="132"/>
      <c r="K264" s="133">
        <v>1</v>
      </c>
      <c r="L264" s="122">
        <f t="shared" si="39"/>
        <v>1.0608</v>
      </c>
      <c r="M264" s="133"/>
      <c r="N264">
        <f t="shared" si="37"/>
        <v>4</v>
      </c>
      <c r="O264" s="134"/>
      <c r="P264" s="135"/>
      <c r="Q264" s="136"/>
      <c r="R264" s="137"/>
      <c r="T264" s="137"/>
      <c r="U264" s="131"/>
    </row>
    <row r="265" spans="1:21" ht="12.75" hidden="1">
      <c r="A265" s="82"/>
      <c r="B265" s="314">
        <v>1905</v>
      </c>
      <c r="C265" s="127">
        <f t="shared" si="34"/>
        <v>1.097</v>
      </c>
      <c r="D265" s="253">
        <v>8750</v>
      </c>
      <c r="E265" s="243" t="s">
        <v>97</v>
      </c>
      <c r="F265" s="129">
        <f t="shared" si="35"/>
        <v>453156.98749999999</v>
      </c>
      <c r="G265" s="138">
        <f>VLOOKUP($B265,Tabelas!$B$21:$C$350,2,0)</f>
        <v>47.21</v>
      </c>
      <c r="H265" s="315">
        <f t="shared" si="36"/>
        <v>9598.75</v>
      </c>
      <c r="I265" s="131">
        <v>9.7000000000000003E-2</v>
      </c>
      <c r="J265" s="132"/>
      <c r="K265" s="133">
        <v>1</v>
      </c>
      <c r="L265" s="122">
        <f t="shared" si="39"/>
        <v>1.097</v>
      </c>
      <c r="M265" s="133"/>
      <c r="N265">
        <f t="shared" si="37"/>
        <v>5</v>
      </c>
      <c r="O265" s="134"/>
      <c r="P265" s="135"/>
      <c r="Q265" s="136"/>
      <c r="R265" s="137"/>
      <c r="T265" s="137"/>
      <c r="U265" s="131"/>
    </row>
    <row r="266" spans="1:21" ht="12.75" hidden="1">
      <c r="A266" s="82"/>
      <c r="B266" s="314">
        <v>1906</v>
      </c>
      <c r="C266" s="127">
        <f t="shared" si="34"/>
        <v>1.117</v>
      </c>
      <c r="D266" s="253">
        <v>8750</v>
      </c>
      <c r="E266" s="243" t="s">
        <v>97</v>
      </c>
      <c r="F266" s="129">
        <f t="shared" si="35"/>
        <v>460636.83749999991</v>
      </c>
      <c r="G266" s="138">
        <f>VLOOKUP($B266,Tabelas!$B$21:$C$350,2,0)</f>
        <v>47.129999999999995</v>
      </c>
      <c r="H266" s="315">
        <f t="shared" si="36"/>
        <v>9773.7499999999982</v>
      </c>
      <c r="I266" s="131">
        <v>0.11700000000000001</v>
      </c>
      <c r="J266" s="132"/>
      <c r="K266" s="133">
        <v>1</v>
      </c>
      <c r="L266" s="122">
        <f t="shared" si="39"/>
        <v>1.117</v>
      </c>
      <c r="M266" s="133"/>
      <c r="N266">
        <f t="shared" si="37"/>
        <v>6</v>
      </c>
      <c r="O266" s="134"/>
      <c r="P266" s="135"/>
      <c r="Q266" s="136"/>
      <c r="R266" s="137"/>
      <c r="T266" s="137"/>
      <c r="U266" s="131"/>
    </row>
    <row r="267" spans="1:21" ht="12.75">
      <c r="A267" s="82"/>
      <c r="B267" s="314">
        <v>1907</v>
      </c>
      <c r="C267" s="127">
        <f t="shared" si="34"/>
        <v>1.1249</v>
      </c>
      <c r="D267" s="253">
        <v>8650</v>
      </c>
      <c r="E267" s="49" t="str">
        <f>VLOOKUP(B267,'Consulta1'!J:AJ,27,0)</f>
        <v>Disponível</v>
      </c>
      <c r="F267" s="129">
        <f t="shared" si="35"/>
        <v>830196.4482000001</v>
      </c>
      <c r="G267" s="138">
        <f>VLOOKUP($B267,Tabelas!$B$21:$C$350,2,0)</f>
        <v>85.320000000000007</v>
      </c>
      <c r="H267" s="315">
        <f t="shared" si="36"/>
        <v>9730.3850000000002</v>
      </c>
      <c r="I267" s="131">
        <f t="shared" ref="I267:I268" si="42">11.7%+0.29%+0.5%</f>
        <v>0.1249</v>
      </c>
      <c r="J267" s="132"/>
      <c r="K267" s="133">
        <v>1</v>
      </c>
      <c r="L267" s="122">
        <f t="shared" si="39"/>
        <v>1.1249</v>
      </c>
      <c r="M267" s="133"/>
      <c r="N267">
        <f t="shared" si="37"/>
        <v>7</v>
      </c>
      <c r="O267" s="134"/>
      <c r="P267" s="135"/>
      <c r="Q267" s="136"/>
      <c r="R267" s="137"/>
      <c r="T267" s="137"/>
      <c r="U267" s="131"/>
    </row>
    <row r="268" spans="1:21" ht="12.75">
      <c r="A268" s="82"/>
      <c r="B268" s="314">
        <v>1908</v>
      </c>
      <c r="C268" s="127">
        <f t="shared" si="34"/>
        <v>1.1249</v>
      </c>
      <c r="D268" s="253">
        <v>8650</v>
      </c>
      <c r="E268" s="49" t="str">
        <f>VLOOKUP(B268,'Consulta1'!J:AJ,27,0)</f>
        <v>Disponível</v>
      </c>
      <c r="F268" s="129">
        <f t="shared" si="35"/>
        <v>773273.69594999996</v>
      </c>
      <c r="G268" s="138">
        <f>VLOOKUP($B268,Tabelas!$B$21:$C$350,2,0)</f>
        <v>79.47</v>
      </c>
      <c r="H268" s="315">
        <f t="shared" si="36"/>
        <v>9730.3850000000002</v>
      </c>
      <c r="I268" s="131">
        <f t="shared" si="42"/>
        <v>0.1249</v>
      </c>
      <c r="J268" s="132"/>
      <c r="K268" s="133">
        <v>1</v>
      </c>
      <c r="L268" s="122">
        <f t="shared" si="39"/>
        <v>1.1249</v>
      </c>
      <c r="M268" s="133"/>
      <c r="N268">
        <f t="shared" si="37"/>
        <v>8</v>
      </c>
      <c r="O268" s="134"/>
      <c r="P268" s="135"/>
      <c r="Q268" s="136"/>
      <c r="R268" s="137"/>
      <c r="T268" s="137"/>
      <c r="U268" s="131"/>
    </row>
    <row r="269" spans="1:21" ht="12.75" hidden="1">
      <c r="A269" s="82"/>
      <c r="B269" s="314">
        <v>1909</v>
      </c>
      <c r="C269" s="127">
        <f t="shared" si="34"/>
        <v>1.0608</v>
      </c>
      <c r="D269" s="253">
        <v>8650</v>
      </c>
      <c r="E269" s="243" t="s">
        <v>97</v>
      </c>
      <c r="F269" s="129">
        <f t="shared" si="35"/>
        <v>784816.43759999995</v>
      </c>
      <c r="G269" s="138">
        <f>VLOOKUP($B269,Tabelas!$B$21:$C$350,2,0)</f>
        <v>85.53</v>
      </c>
      <c r="H269" s="315">
        <f t="shared" si="36"/>
        <v>9175.92</v>
      </c>
      <c r="I269" s="131">
        <v>6.08E-2</v>
      </c>
      <c r="J269" s="132"/>
      <c r="K269" s="133">
        <v>1</v>
      </c>
      <c r="L269" s="122">
        <f t="shared" si="39"/>
        <v>1.0608</v>
      </c>
      <c r="M269" s="133"/>
      <c r="N269">
        <f t="shared" si="37"/>
        <v>9</v>
      </c>
      <c r="O269" s="134"/>
      <c r="P269" s="135"/>
      <c r="Q269" s="136"/>
      <c r="R269" s="137"/>
      <c r="T269" s="137"/>
      <c r="U269" s="131"/>
    </row>
    <row r="270" spans="1:21" ht="12.75" hidden="1">
      <c r="A270" s="82"/>
      <c r="B270" s="314">
        <v>1910</v>
      </c>
      <c r="C270" s="127">
        <f t="shared" si="34"/>
        <v>1.0608</v>
      </c>
      <c r="D270" s="253">
        <v>8750</v>
      </c>
      <c r="E270" s="49" t="str">
        <f>VLOOKUP(B270,'Consulta1'!J:AJ,27,0)</f>
        <v>Fora de venda</v>
      </c>
      <c r="F270" s="129">
        <f t="shared" si="35"/>
        <v>443308.32000000007</v>
      </c>
      <c r="G270" s="138">
        <f>VLOOKUP($B270,Tabelas!$B$21:$C$350,2,0)</f>
        <v>47.760000000000005</v>
      </c>
      <c r="H270" s="315">
        <f t="shared" si="36"/>
        <v>9282</v>
      </c>
      <c r="I270" s="131">
        <v>6.08E-2</v>
      </c>
      <c r="J270" s="132"/>
      <c r="K270" s="133">
        <v>1</v>
      </c>
      <c r="L270" s="122">
        <f t="shared" si="39"/>
        <v>1.0608</v>
      </c>
      <c r="M270" s="133"/>
      <c r="N270">
        <f t="shared" si="37"/>
        <v>10</v>
      </c>
      <c r="O270" s="134"/>
      <c r="P270" s="135"/>
      <c r="Q270" s="136"/>
      <c r="R270" s="137"/>
      <c r="T270" s="137"/>
      <c r="U270" s="131"/>
    </row>
    <row r="271" spans="1:21" ht="12.75" hidden="1">
      <c r="A271" s="82"/>
      <c r="B271" s="314">
        <v>1911</v>
      </c>
      <c r="C271" s="127">
        <f t="shared" si="34"/>
        <v>1.0608</v>
      </c>
      <c r="D271" s="253">
        <v>8750</v>
      </c>
      <c r="E271" s="243" t="s">
        <v>97</v>
      </c>
      <c r="F271" s="129">
        <f t="shared" si="35"/>
        <v>452590.32</v>
      </c>
      <c r="G271" s="138">
        <f>VLOOKUP($B271,Tabelas!$B$21:$C$350,2,0)</f>
        <v>48.76</v>
      </c>
      <c r="H271" s="315">
        <f t="shared" si="36"/>
        <v>9282</v>
      </c>
      <c r="I271" s="131">
        <v>6.08E-2</v>
      </c>
      <c r="J271" s="132"/>
      <c r="K271" s="133">
        <v>1</v>
      </c>
      <c r="L271" s="122">
        <f t="shared" si="39"/>
        <v>1.0608</v>
      </c>
      <c r="M271" s="133"/>
      <c r="N271">
        <f t="shared" si="37"/>
        <v>11</v>
      </c>
      <c r="O271" s="134"/>
      <c r="P271" s="135"/>
      <c r="Q271" s="136"/>
      <c r="R271" s="137"/>
      <c r="T271" s="137"/>
      <c r="U271" s="131"/>
    </row>
    <row r="272" spans="1:21" ht="12.75" hidden="1">
      <c r="A272" s="82"/>
      <c r="B272" s="314">
        <v>1912</v>
      </c>
      <c r="C272" s="127">
        <f t="shared" si="34"/>
        <v>1.0608</v>
      </c>
      <c r="D272" s="253">
        <v>8750</v>
      </c>
      <c r="E272" s="49" t="str">
        <f>VLOOKUP(B272,'Consulta1'!J:AJ,27,0)</f>
        <v>Fora de venda</v>
      </c>
      <c r="F272" s="129">
        <f t="shared" si="35"/>
        <v>490646.51999999996</v>
      </c>
      <c r="G272" s="138">
        <f>VLOOKUP($B272,Tabelas!$B$21:$C$350,2,0)</f>
        <v>52.86</v>
      </c>
      <c r="H272" s="315">
        <f t="shared" si="36"/>
        <v>9282</v>
      </c>
      <c r="I272" s="131">
        <v>6.08E-2</v>
      </c>
      <c r="J272" s="132"/>
      <c r="K272" s="133">
        <v>1</v>
      </c>
      <c r="L272" s="122">
        <f t="shared" si="39"/>
        <v>1.0608</v>
      </c>
      <c r="M272" s="133"/>
      <c r="N272">
        <f t="shared" si="37"/>
        <v>12</v>
      </c>
      <c r="O272" s="134"/>
      <c r="P272" s="135"/>
      <c r="Q272" s="136"/>
      <c r="R272" s="137"/>
      <c r="T272" s="137"/>
      <c r="U272" s="131"/>
    </row>
    <row r="273" spans="1:21" ht="12.75" hidden="1">
      <c r="A273" s="82"/>
      <c r="B273" s="314">
        <v>2001</v>
      </c>
      <c r="C273" s="127">
        <f t="shared" ref="C273:C336" si="43">L273</f>
        <v>1.0608</v>
      </c>
      <c r="D273" s="253">
        <v>8750</v>
      </c>
      <c r="E273" s="49" t="str">
        <f>VLOOKUP(B273,'Consulta1'!J:AJ,27,0)</f>
        <v>Fora de venda</v>
      </c>
      <c r="F273" s="129">
        <f t="shared" si="35"/>
        <v>904623.72000000009</v>
      </c>
      <c r="G273" s="138">
        <f>VLOOKUP($B273,Tabelas!$B$21:$C$350,2,0)</f>
        <v>97.460000000000008</v>
      </c>
      <c r="H273" s="315">
        <f t="shared" si="36"/>
        <v>9282</v>
      </c>
      <c r="I273" s="131">
        <v>6.08E-2</v>
      </c>
      <c r="J273" s="132"/>
      <c r="K273" s="133">
        <v>1</v>
      </c>
      <c r="L273" s="122">
        <f t="shared" si="39"/>
        <v>1.0608</v>
      </c>
      <c r="M273" s="133"/>
      <c r="N273">
        <f t="shared" si="37"/>
        <v>1</v>
      </c>
      <c r="O273" s="134"/>
      <c r="P273" s="135"/>
      <c r="Q273" s="136"/>
      <c r="R273" s="137"/>
      <c r="T273" s="137"/>
      <c r="U273" s="131"/>
    </row>
    <row r="274" spans="1:21" ht="12.75" hidden="1">
      <c r="A274" s="82"/>
      <c r="B274" s="314">
        <v>2002</v>
      </c>
      <c r="C274" s="127">
        <f t="shared" si="43"/>
        <v>1.0608</v>
      </c>
      <c r="D274" s="253">
        <v>8750</v>
      </c>
      <c r="E274" s="49" t="str">
        <f>VLOOKUP(B274,'Consulta1'!J:AJ,27,0)</f>
        <v>Fora de venda</v>
      </c>
      <c r="F274" s="129">
        <f t="shared" ref="F274:F337" si="44">G274*D274*C274</f>
        <v>732906.72000000009</v>
      </c>
      <c r="G274" s="138">
        <f>VLOOKUP($B274,Tabelas!$B$21:$C$350,2,0)</f>
        <v>78.960000000000008</v>
      </c>
      <c r="H274" s="315">
        <f t="shared" ref="H274:H337" si="45">F274/G274</f>
        <v>9282</v>
      </c>
      <c r="I274" s="131">
        <v>6.08E-2</v>
      </c>
      <c r="J274" s="132"/>
      <c r="K274" s="133">
        <v>1</v>
      </c>
      <c r="L274" s="122">
        <f t="shared" si="39"/>
        <v>1.0608</v>
      </c>
      <c r="M274" s="133"/>
      <c r="N274">
        <f t="shared" ref="N274:N337" si="46">RIGHT(B274,2)*1</f>
        <v>2</v>
      </c>
      <c r="O274" s="134"/>
      <c r="P274" s="135"/>
      <c r="Q274" s="136"/>
      <c r="R274" s="137"/>
      <c r="T274" s="137"/>
      <c r="U274" s="131"/>
    </row>
    <row r="275" spans="1:21" ht="12.75" hidden="1">
      <c r="A275" s="255" t="s">
        <v>99</v>
      </c>
      <c r="B275" s="314">
        <v>2003</v>
      </c>
      <c r="C275" s="127">
        <f t="shared" si="43"/>
        <v>1.0608</v>
      </c>
      <c r="D275" s="253">
        <v>8750</v>
      </c>
      <c r="E275" s="243" t="s">
        <v>100</v>
      </c>
      <c r="F275" s="129">
        <f t="shared" si="44"/>
        <v>1023804.6</v>
      </c>
      <c r="G275" s="138">
        <f>VLOOKUP($B275,Tabelas!$B$21:$C$350,2,0)</f>
        <v>110.3</v>
      </c>
      <c r="H275" s="315">
        <f t="shared" si="45"/>
        <v>9282</v>
      </c>
      <c r="I275" s="131">
        <v>6.08E-2</v>
      </c>
      <c r="J275" s="132"/>
      <c r="K275" s="133">
        <v>1</v>
      </c>
      <c r="L275" s="122">
        <f t="shared" si="39"/>
        <v>1.0608</v>
      </c>
      <c r="M275" s="133"/>
      <c r="N275">
        <f t="shared" si="46"/>
        <v>3</v>
      </c>
      <c r="O275" s="134"/>
      <c r="P275" s="135"/>
      <c r="Q275" s="136"/>
      <c r="R275" s="137"/>
      <c r="T275" s="137"/>
      <c r="U275" s="131"/>
    </row>
    <row r="276" spans="1:21" ht="12.75" hidden="1">
      <c r="A276" s="82"/>
      <c r="B276" s="314">
        <v>2004</v>
      </c>
      <c r="C276" s="127">
        <f t="shared" si="43"/>
        <v>1.117</v>
      </c>
      <c r="D276" s="253">
        <v>8800</v>
      </c>
      <c r="E276" s="243" t="s">
        <v>97</v>
      </c>
      <c r="F276" s="129">
        <f t="shared" si="44"/>
        <v>528144.40800000005</v>
      </c>
      <c r="G276" s="138">
        <f>VLOOKUP($B276,Tabelas!$B$21:$C$350,2,0)</f>
        <v>53.73</v>
      </c>
      <c r="H276" s="315">
        <f t="shared" si="45"/>
        <v>9829.6000000000022</v>
      </c>
      <c r="I276" s="131">
        <v>0.11700000000000001</v>
      </c>
      <c r="J276" s="132"/>
      <c r="K276" s="133">
        <v>1</v>
      </c>
      <c r="L276" s="122">
        <f t="shared" si="39"/>
        <v>1.117</v>
      </c>
      <c r="M276" s="133"/>
      <c r="N276">
        <f t="shared" si="46"/>
        <v>4</v>
      </c>
      <c r="O276" s="134"/>
      <c r="P276" s="135"/>
      <c r="Q276" s="136"/>
      <c r="R276" s="137"/>
      <c r="T276" s="137"/>
      <c r="U276" s="131"/>
    </row>
    <row r="277" spans="1:21" ht="12.75" hidden="1">
      <c r="A277" s="82"/>
      <c r="B277" s="314">
        <v>2005</v>
      </c>
      <c r="C277" s="127">
        <f t="shared" si="43"/>
        <v>1.117</v>
      </c>
      <c r="D277" s="253">
        <v>8800</v>
      </c>
      <c r="E277" s="243" t="s">
        <v>97</v>
      </c>
      <c r="F277" s="129">
        <f t="shared" si="44"/>
        <v>464055.41599999997</v>
      </c>
      <c r="G277" s="138">
        <f>VLOOKUP($B277,Tabelas!$B$21:$C$350,2,0)</f>
        <v>47.21</v>
      </c>
      <c r="H277" s="315">
        <f t="shared" si="45"/>
        <v>9829.5999999999985</v>
      </c>
      <c r="I277" s="131">
        <v>0.11700000000000001</v>
      </c>
      <c r="J277" s="132"/>
      <c r="K277" s="133">
        <v>1</v>
      </c>
      <c r="L277" s="122">
        <f t="shared" si="39"/>
        <v>1.117</v>
      </c>
      <c r="M277" s="133"/>
      <c r="N277">
        <f t="shared" si="46"/>
        <v>5</v>
      </c>
      <c r="O277" s="134"/>
      <c r="P277" s="135"/>
      <c r="Q277" s="136"/>
      <c r="R277" s="137"/>
      <c r="T277" s="137"/>
      <c r="U277" s="131"/>
    </row>
    <row r="278" spans="1:21" ht="12.75" hidden="1">
      <c r="A278" s="82"/>
      <c r="B278" s="314">
        <v>2006</v>
      </c>
      <c r="C278" s="127">
        <f t="shared" si="43"/>
        <v>1.097</v>
      </c>
      <c r="D278" s="253">
        <v>8800</v>
      </c>
      <c r="E278" s="243" t="s">
        <v>97</v>
      </c>
      <c r="F278" s="129">
        <f t="shared" si="44"/>
        <v>454974.16799999995</v>
      </c>
      <c r="G278" s="138">
        <f>VLOOKUP($B278,Tabelas!$B$21:$C$350,2,0)</f>
        <v>47.129999999999995</v>
      </c>
      <c r="H278" s="315">
        <f t="shared" si="45"/>
        <v>9653.6</v>
      </c>
      <c r="I278" s="131">
        <v>9.7000000000000003E-2</v>
      </c>
      <c r="J278" s="132"/>
      <c r="K278" s="133">
        <v>1</v>
      </c>
      <c r="L278" s="122">
        <f t="shared" si="39"/>
        <v>1.097</v>
      </c>
      <c r="M278" s="133"/>
      <c r="N278">
        <f t="shared" si="46"/>
        <v>6</v>
      </c>
      <c r="O278" s="134"/>
      <c r="P278" s="135"/>
      <c r="Q278" s="136"/>
      <c r="R278" s="137"/>
      <c r="T278" s="137"/>
      <c r="U278" s="131"/>
    </row>
    <row r="279" spans="1:21" ht="12.75" hidden="1">
      <c r="A279" s="82"/>
      <c r="B279" s="314">
        <v>2007</v>
      </c>
      <c r="C279" s="127">
        <f t="shared" si="43"/>
        <v>1.117</v>
      </c>
      <c r="D279" s="253">
        <v>8700</v>
      </c>
      <c r="E279" s="243" t="s">
        <v>97</v>
      </c>
      <c r="F279" s="129">
        <f t="shared" si="44"/>
        <v>826507.39500000002</v>
      </c>
      <c r="G279" s="138">
        <f>VLOOKUP($B279,Tabelas!$B$21:$C$350,2,0)</f>
        <v>85.05</v>
      </c>
      <c r="H279" s="315">
        <f t="shared" si="45"/>
        <v>9717.9</v>
      </c>
      <c r="I279" s="131">
        <v>0.11700000000000001</v>
      </c>
      <c r="J279" s="132"/>
      <c r="K279" s="133">
        <v>1</v>
      </c>
      <c r="L279" s="122">
        <f t="shared" si="39"/>
        <v>1.117</v>
      </c>
      <c r="M279" s="133"/>
      <c r="N279">
        <f t="shared" si="46"/>
        <v>7</v>
      </c>
      <c r="O279" s="134"/>
      <c r="P279" s="135"/>
      <c r="Q279" s="136"/>
      <c r="R279" s="137"/>
      <c r="T279" s="137"/>
      <c r="U279" s="131"/>
    </row>
    <row r="280" spans="1:21" ht="12.75" hidden="1">
      <c r="A280" s="82"/>
      <c r="B280" s="314">
        <v>2008</v>
      </c>
      <c r="C280" s="127">
        <f t="shared" si="43"/>
        <v>1.117</v>
      </c>
      <c r="D280" s="253">
        <v>8700</v>
      </c>
      <c r="E280" s="243" t="s">
        <v>97</v>
      </c>
      <c r="F280" s="129">
        <f t="shared" si="44"/>
        <v>744391.14</v>
      </c>
      <c r="G280" s="138">
        <f>VLOOKUP($B280,Tabelas!$B$21:$C$350,2,0)</f>
        <v>76.599999999999994</v>
      </c>
      <c r="H280" s="315">
        <f t="shared" si="45"/>
        <v>9717.9000000000015</v>
      </c>
      <c r="I280" s="131">
        <v>0.11700000000000001</v>
      </c>
      <c r="J280" s="132"/>
      <c r="K280" s="133">
        <v>1</v>
      </c>
      <c r="L280" s="122">
        <f t="shared" si="39"/>
        <v>1.117</v>
      </c>
      <c r="M280" s="133"/>
      <c r="N280">
        <f t="shared" si="46"/>
        <v>8</v>
      </c>
      <c r="O280" s="134"/>
      <c r="P280" s="135"/>
      <c r="Q280" s="136"/>
      <c r="R280" s="137"/>
      <c r="T280" s="137"/>
      <c r="U280" s="131"/>
    </row>
    <row r="281" spans="1:21" ht="12.75" hidden="1">
      <c r="A281" s="82"/>
      <c r="B281" s="314">
        <v>2009</v>
      </c>
      <c r="C281" s="127">
        <f t="shared" si="43"/>
        <v>1.0608</v>
      </c>
      <c r="D281" s="253">
        <v>8700</v>
      </c>
      <c r="E281" s="49" t="str">
        <f>VLOOKUP(B281,'Consulta1'!J:AJ,27,0)</f>
        <v>Fora de venda</v>
      </c>
      <c r="F281" s="129">
        <f t="shared" si="44"/>
        <v>785569.07519999996</v>
      </c>
      <c r="G281" s="138">
        <f>VLOOKUP($B281,Tabelas!$B$21:$C$350,2,0)</f>
        <v>85.12</v>
      </c>
      <c r="H281" s="315">
        <f t="shared" si="45"/>
        <v>9228.9599999999991</v>
      </c>
      <c r="I281" s="131">
        <v>6.08E-2</v>
      </c>
      <c r="J281" s="132"/>
      <c r="K281" s="133">
        <v>1</v>
      </c>
      <c r="L281" s="122">
        <f t="shared" si="39"/>
        <v>1.0608</v>
      </c>
      <c r="M281" s="133"/>
      <c r="N281">
        <f t="shared" si="46"/>
        <v>9</v>
      </c>
      <c r="O281" s="134"/>
      <c r="P281" s="135"/>
      <c r="Q281" s="136"/>
      <c r="R281" s="137"/>
      <c r="T281" s="137"/>
      <c r="U281" s="131"/>
    </row>
    <row r="282" spans="1:21" ht="12.75" hidden="1">
      <c r="A282" s="82"/>
      <c r="B282" s="314">
        <v>2010</v>
      </c>
      <c r="C282" s="127">
        <f t="shared" si="43"/>
        <v>1.0608</v>
      </c>
      <c r="D282" s="253">
        <v>8800</v>
      </c>
      <c r="E282" s="243" t="s">
        <v>97</v>
      </c>
      <c r="F282" s="129">
        <f t="shared" si="44"/>
        <v>445841.51040000003</v>
      </c>
      <c r="G282" s="138">
        <f>VLOOKUP($B282,Tabelas!$B$21:$C$350,2,0)</f>
        <v>47.760000000000005</v>
      </c>
      <c r="H282" s="315">
        <f t="shared" si="45"/>
        <v>9335.0399999999991</v>
      </c>
      <c r="I282" s="131">
        <v>6.08E-2</v>
      </c>
      <c r="J282" s="132"/>
      <c r="K282" s="133">
        <v>1</v>
      </c>
      <c r="L282" s="122">
        <f t="shared" si="39"/>
        <v>1.0608</v>
      </c>
      <c r="M282" s="133"/>
      <c r="N282">
        <f t="shared" si="46"/>
        <v>10</v>
      </c>
      <c r="O282" s="134"/>
      <c r="P282" s="135"/>
      <c r="Q282" s="136"/>
      <c r="R282" s="137"/>
      <c r="T282" s="137"/>
      <c r="U282" s="131"/>
    </row>
    <row r="283" spans="1:21" ht="12.75" hidden="1">
      <c r="A283" s="82"/>
      <c r="B283" s="314">
        <v>2011</v>
      </c>
      <c r="C283" s="127">
        <f t="shared" si="43"/>
        <v>1.0608</v>
      </c>
      <c r="D283" s="253">
        <v>8800</v>
      </c>
      <c r="E283" s="243" t="s">
        <v>97</v>
      </c>
      <c r="F283" s="129">
        <f t="shared" si="44"/>
        <v>455176.55040000001</v>
      </c>
      <c r="G283" s="138">
        <f>VLOOKUP($B283,Tabelas!$B$21:$C$350,2,0)</f>
        <v>48.76</v>
      </c>
      <c r="H283" s="315">
        <f t="shared" si="45"/>
        <v>9335.0400000000009</v>
      </c>
      <c r="I283" s="131">
        <v>6.08E-2</v>
      </c>
      <c r="J283" s="132"/>
      <c r="K283" s="133">
        <v>1</v>
      </c>
      <c r="L283" s="122">
        <f t="shared" si="39"/>
        <v>1.0608</v>
      </c>
      <c r="M283" s="133"/>
      <c r="N283">
        <f t="shared" si="46"/>
        <v>11</v>
      </c>
      <c r="O283" s="134"/>
      <c r="P283" s="135"/>
      <c r="Q283" s="136"/>
      <c r="R283" s="137"/>
      <c r="T283" s="137"/>
      <c r="U283" s="131"/>
    </row>
    <row r="284" spans="1:21" ht="12.75" hidden="1">
      <c r="A284" s="82"/>
      <c r="B284" s="314">
        <v>2012</v>
      </c>
      <c r="C284" s="127">
        <f t="shared" si="43"/>
        <v>1.0608</v>
      </c>
      <c r="D284" s="253">
        <v>8800</v>
      </c>
      <c r="E284" s="49" t="str">
        <f>VLOOKUP(B284,'Consulta1'!J:AJ,27,0)</f>
        <v>Fora de venda</v>
      </c>
      <c r="F284" s="129">
        <f t="shared" si="44"/>
        <v>493450.2144</v>
      </c>
      <c r="G284" s="138">
        <f>VLOOKUP($B284,Tabelas!$B$21:$C$350,2,0)</f>
        <v>52.86</v>
      </c>
      <c r="H284" s="315">
        <f t="shared" si="45"/>
        <v>9335.0400000000009</v>
      </c>
      <c r="I284" s="131">
        <v>6.08E-2</v>
      </c>
      <c r="J284" s="132"/>
      <c r="K284" s="133">
        <v>1</v>
      </c>
      <c r="L284" s="122">
        <f t="shared" si="39"/>
        <v>1.0608</v>
      </c>
      <c r="M284" s="133"/>
      <c r="N284">
        <f t="shared" si="46"/>
        <v>12</v>
      </c>
      <c r="O284" s="134"/>
      <c r="P284" s="135"/>
      <c r="Q284" s="136"/>
      <c r="R284" s="137"/>
      <c r="T284" s="137"/>
      <c r="U284" s="131"/>
    </row>
    <row r="285" spans="1:21" ht="12.75">
      <c r="A285" s="82"/>
      <c r="B285" s="314">
        <v>2101</v>
      </c>
      <c r="C285" s="127">
        <f t="shared" si="43"/>
        <v>1.1249</v>
      </c>
      <c r="D285" s="253">
        <v>8750</v>
      </c>
      <c r="E285" s="243" t="s">
        <v>98</v>
      </c>
      <c r="F285" s="129">
        <f t="shared" si="44"/>
        <v>1052597.0525</v>
      </c>
      <c r="G285" s="138">
        <f>VLOOKUP($B285,Tabelas!$B$21:$C$350,2,0)</f>
        <v>106.94</v>
      </c>
      <c r="H285" s="315">
        <f t="shared" si="45"/>
        <v>9842.875</v>
      </c>
      <c r="I285" s="131">
        <f>11.7%+0.29%+0.5%</f>
        <v>0.1249</v>
      </c>
      <c r="J285" s="132"/>
      <c r="K285" s="133">
        <v>1</v>
      </c>
      <c r="L285" s="122">
        <f t="shared" si="39"/>
        <v>1.1249</v>
      </c>
      <c r="M285" s="133"/>
      <c r="N285">
        <f t="shared" si="46"/>
        <v>1</v>
      </c>
      <c r="O285" s="134"/>
      <c r="P285" s="135"/>
      <c r="Q285" s="136"/>
      <c r="R285" s="137"/>
      <c r="T285" s="137"/>
      <c r="U285" s="131"/>
    </row>
    <row r="286" spans="1:21" ht="12.75" hidden="1">
      <c r="A286" s="82"/>
      <c r="B286" s="314">
        <v>2102</v>
      </c>
      <c r="C286" s="127">
        <f t="shared" si="43"/>
        <v>1.0608</v>
      </c>
      <c r="D286" s="253">
        <v>8750</v>
      </c>
      <c r="E286" s="49" t="str">
        <f>VLOOKUP(B286,'Consulta1'!J:AJ,27,0)</f>
        <v>Fora de venda</v>
      </c>
      <c r="F286" s="129">
        <f t="shared" si="44"/>
        <v>734577.4800000001</v>
      </c>
      <c r="G286" s="138">
        <f>VLOOKUP($B286,Tabelas!$B$21:$C$350,2,0)</f>
        <v>79.140000000000015</v>
      </c>
      <c r="H286" s="315">
        <f t="shared" si="45"/>
        <v>9282</v>
      </c>
      <c r="I286" s="131">
        <v>6.08E-2</v>
      </c>
      <c r="J286" s="132"/>
      <c r="K286" s="133">
        <v>1</v>
      </c>
      <c r="L286" s="122">
        <f t="shared" si="39"/>
        <v>1.0608</v>
      </c>
      <c r="M286" s="133"/>
      <c r="N286">
        <f t="shared" si="46"/>
        <v>2</v>
      </c>
      <c r="O286" s="134"/>
      <c r="P286" s="135"/>
      <c r="Q286" s="136"/>
      <c r="R286" s="137"/>
      <c r="T286" s="137"/>
      <c r="U286" s="131"/>
    </row>
    <row r="287" spans="1:21" ht="12.75" hidden="1">
      <c r="A287" s="82"/>
      <c r="B287" s="314">
        <v>2103</v>
      </c>
      <c r="C287" s="127">
        <f t="shared" si="43"/>
        <v>1.117</v>
      </c>
      <c r="D287" s="253">
        <v>8750</v>
      </c>
      <c r="E287" s="243" t="s">
        <v>97</v>
      </c>
      <c r="F287" s="129">
        <f t="shared" si="44"/>
        <v>946001.26249999995</v>
      </c>
      <c r="G287" s="138">
        <f>VLOOKUP($B287,Tabelas!$B$21:$C$350,2,0)</f>
        <v>96.79</v>
      </c>
      <c r="H287" s="315">
        <f t="shared" si="45"/>
        <v>9773.7499999999982</v>
      </c>
      <c r="I287" s="131">
        <v>0.11700000000000001</v>
      </c>
      <c r="J287" s="132"/>
      <c r="K287" s="133">
        <v>1</v>
      </c>
      <c r="L287" s="122">
        <f t="shared" si="39"/>
        <v>1.117</v>
      </c>
      <c r="M287" s="133"/>
      <c r="N287">
        <f t="shared" si="46"/>
        <v>3</v>
      </c>
      <c r="O287" s="134"/>
      <c r="P287" s="135"/>
      <c r="Q287" s="136"/>
      <c r="R287" s="137"/>
      <c r="T287" s="137"/>
      <c r="U287" s="131"/>
    </row>
    <row r="288" spans="1:21" ht="12.75">
      <c r="A288" s="82"/>
      <c r="B288" s="314">
        <v>2104</v>
      </c>
      <c r="C288" s="127">
        <f t="shared" si="43"/>
        <v>1.1249</v>
      </c>
      <c r="D288" s="253">
        <v>8800</v>
      </c>
      <c r="E288" s="243" t="s">
        <v>98</v>
      </c>
      <c r="F288" s="129">
        <f t="shared" si="44"/>
        <v>531879.71759999997</v>
      </c>
      <c r="G288" s="138">
        <f>VLOOKUP($B288,Tabelas!$B$21:$C$350,2,0)</f>
        <v>53.73</v>
      </c>
      <c r="H288" s="315">
        <f t="shared" si="45"/>
        <v>9899.1200000000008</v>
      </c>
      <c r="I288" s="131">
        <f>11.7%+0.29%+0.5%</f>
        <v>0.1249</v>
      </c>
      <c r="J288" s="132"/>
      <c r="K288" s="133">
        <v>1</v>
      </c>
      <c r="L288" s="122">
        <f t="shared" si="39"/>
        <v>1.1249</v>
      </c>
      <c r="M288" s="133"/>
      <c r="N288">
        <f t="shared" si="46"/>
        <v>4</v>
      </c>
      <c r="O288" s="134"/>
      <c r="P288" s="135"/>
      <c r="Q288" s="136"/>
      <c r="R288" s="137"/>
      <c r="T288" s="137"/>
      <c r="U288" s="131"/>
    </row>
    <row r="289" spans="1:21" ht="12.75" hidden="1">
      <c r="A289" s="82"/>
      <c r="B289" s="314">
        <v>2105</v>
      </c>
      <c r="C289" s="127">
        <f t="shared" si="43"/>
        <v>1.0608</v>
      </c>
      <c r="D289" s="253">
        <v>8800</v>
      </c>
      <c r="E289" s="49" t="s">
        <v>97</v>
      </c>
      <c r="F289" s="129">
        <f t="shared" si="44"/>
        <v>440707.23839999997</v>
      </c>
      <c r="G289" s="138">
        <f>VLOOKUP($B289,Tabelas!$B$21:$C$350,2,0)</f>
        <v>47.21</v>
      </c>
      <c r="H289" s="315">
        <f t="shared" si="45"/>
        <v>9335.0399999999991</v>
      </c>
      <c r="I289" s="131">
        <v>6.08E-2</v>
      </c>
      <c r="J289" s="132"/>
      <c r="K289" s="133">
        <v>1</v>
      </c>
      <c r="L289" s="122">
        <f t="shared" si="39"/>
        <v>1.0608</v>
      </c>
      <c r="M289" s="133"/>
      <c r="N289">
        <f t="shared" si="46"/>
        <v>5</v>
      </c>
      <c r="O289" s="134"/>
      <c r="P289" s="135"/>
      <c r="Q289" s="136"/>
      <c r="R289" s="137"/>
      <c r="T289" s="137"/>
      <c r="U289" s="131"/>
    </row>
    <row r="290" spans="1:21" ht="12.75" hidden="1">
      <c r="A290" s="82"/>
      <c r="B290" s="314">
        <v>2106</v>
      </c>
      <c r="C290" s="127">
        <f t="shared" si="43"/>
        <v>1.0608</v>
      </c>
      <c r="D290" s="253">
        <v>8800</v>
      </c>
      <c r="E290" s="243" t="s">
        <v>97</v>
      </c>
      <c r="F290" s="129">
        <f t="shared" si="44"/>
        <v>439960.43519999995</v>
      </c>
      <c r="G290" s="138">
        <f>VLOOKUP($B290,Tabelas!$B$21:$C$350,2,0)</f>
        <v>47.129999999999995</v>
      </c>
      <c r="H290" s="315">
        <f t="shared" si="45"/>
        <v>9335.0399999999991</v>
      </c>
      <c r="I290" s="131">
        <v>6.08E-2</v>
      </c>
      <c r="J290" s="132"/>
      <c r="K290" s="133">
        <v>1</v>
      </c>
      <c r="L290" s="122">
        <f t="shared" si="39"/>
        <v>1.0608</v>
      </c>
      <c r="M290" s="133"/>
      <c r="N290">
        <f t="shared" si="46"/>
        <v>6</v>
      </c>
      <c r="O290" s="134"/>
      <c r="P290" s="135"/>
      <c r="Q290" s="136"/>
      <c r="R290" s="137"/>
      <c r="T290" s="137"/>
      <c r="U290" s="131"/>
    </row>
    <row r="291" spans="1:21" ht="12.75" hidden="1">
      <c r="A291" s="82"/>
      <c r="B291" s="314">
        <v>2107</v>
      </c>
      <c r="C291" s="127">
        <f t="shared" si="43"/>
        <v>1.0608</v>
      </c>
      <c r="D291" s="253">
        <v>8700</v>
      </c>
      <c r="E291" s="49" t="s">
        <v>97</v>
      </c>
      <c r="F291" s="129">
        <f t="shared" si="44"/>
        <v>808733.76480000012</v>
      </c>
      <c r="G291" s="138">
        <f>VLOOKUP($B291,Tabelas!$B$21:$C$350,2,0)</f>
        <v>87.63000000000001</v>
      </c>
      <c r="H291" s="315">
        <f t="shared" si="45"/>
        <v>9228.9600000000009</v>
      </c>
      <c r="I291" s="131">
        <v>6.08E-2</v>
      </c>
      <c r="J291" s="132"/>
      <c r="K291" s="133">
        <v>1</v>
      </c>
      <c r="L291" s="122">
        <f t="shared" si="39"/>
        <v>1.0608</v>
      </c>
      <c r="M291" s="133"/>
      <c r="N291">
        <f t="shared" si="46"/>
        <v>7</v>
      </c>
      <c r="O291" s="134"/>
      <c r="P291" s="135"/>
      <c r="Q291" s="136"/>
      <c r="R291" s="137"/>
      <c r="T291" s="137"/>
      <c r="U291" s="131"/>
    </row>
    <row r="292" spans="1:21" ht="12.75">
      <c r="A292" s="82"/>
      <c r="B292" s="314">
        <v>2108</v>
      </c>
      <c r="C292" s="127">
        <f t="shared" si="43"/>
        <v>1.1249</v>
      </c>
      <c r="D292" s="253">
        <v>8700</v>
      </c>
      <c r="E292" s="49" t="str">
        <f>VLOOKUP(B292,'Consulta1'!J:AJ,27,0)</f>
        <v>Disponível</v>
      </c>
      <c r="F292" s="129">
        <f t="shared" si="44"/>
        <v>780385.87620000006</v>
      </c>
      <c r="G292" s="138">
        <f>VLOOKUP($B292,Tabelas!$B$21:$C$350,2,0)</f>
        <v>79.739999999999995</v>
      </c>
      <c r="H292" s="315">
        <f t="shared" si="45"/>
        <v>9786.630000000001</v>
      </c>
      <c r="I292" s="131">
        <f>11.7%+0.29%+0.5%</f>
        <v>0.1249</v>
      </c>
      <c r="J292" s="132"/>
      <c r="K292" s="133">
        <v>1</v>
      </c>
      <c r="L292" s="122">
        <f t="shared" si="39"/>
        <v>1.1249</v>
      </c>
      <c r="M292" s="133"/>
      <c r="N292">
        <f t="shared" si="46"/>
        <v>8</v>
      </c>
      <c r="O292" s="134"/>
      <c r="P292" s="135"/>
      <c r="Q292" s="136"/>
      <c r="R292" s="137"/>
      <c r="T292" s="137"/>
      <c r="U292" s="131"/>
    </row>
    <row r="293" spans="1:21" ht="12.75" hidden="1">
      <c r="A293" s="82"/>
      <c r="B293" s="314">
        <v>2109</v>
      </c>
      <c r="C293" s="127">
        <f t="shared" si="43"/>
        <v>1.1198999999999999</v>
      </c>
      <c r="D293" s="253">
        <v>8700</v>
      </c>
      <c r="E293" s="243" t="s">
        <v>97</v>
      </c>
      <c r="F293" s="129">
        <f t="shared" si="44"/>
        <v>834499.08449999988</v>
      </c>
      <c r="G293" s="138">
        <f>VLOOKUP($B293,Tabelas!$B$21:$C$350,2,0)</f>
        <v>85.65</v>
      </c>
      <c r="H293" s="315">
        <f t="shared" si="45"/>
        <v>9743.1299999999974</v>
      </c>
      <c r="I293" s="131">
        <f t="shared" ref="I293" si="47">11.7%+0.29%</f>
        <v>0.11989999999999999</v>
      </c>
      <c r="J293" s="132"/>
      <c r="K293" s="133">
        <v>1</v>
      </c>
      <c r="L293" s="122">
        <f t="shared" si="39"/>
        <v>1.1198999999999999</v>
      </c>
      <c r="M293" s="133"/>
      <c r="N293">
        <f t="shared" si="46"/>
        <v>9</v>
      </c>
      <c r="O293" s="134"/>
      <c r="P293" s="135"/>
      <c r="Q293" s="136"/>
      <c r="R293" s="137"/>
      <c r="T293" s="137"/>
      <c r="U293" s="131"/>
    </row>
    <row r="294" spans="1:21" ht="12.75" hidden="1">
      <c r="A294" s="82"/>
      <c r="B294" s="314">
        <v>2110</v>
      </c>
      <c r="C294" s="127">
        <f t="shared" si="43"/>
        <v>1.0608</v>
      </c>
      <c r="D294" s="253">
        <v>8800</v>
      </c>
      <c r="E294" s="49" t="str">
        <f>VLOOKUP(B294,'Consulta1'!J:AJ,27,0)</f>
        <v>Fora de venda</v>
      </c>
      <c r="F294" s="129">
        <f t="shared" si="44"/>
        <v>445841.51040000003</v>
      </c>
      <c r="G294" s="138">
        <f>VLOOKUP($B294,Tabelas!$B$21:$C$350,2,0)</f>
        <v>47.760000000000005</v>
      </c>
      <c r="H294" s="315">
        <f t="shared" si="45"/>
        <v>9335.0399999999991</v>
      </c>
      <c r="I294" s="131">
        <v>6.08E-2</v>
      </c>
      <c r="J294" s="132"/>
      <c r="K294" s="133">
        <v>1</v>
      </c>
      <c r="L294" s="122">
        <f t="shared" si="39"/>
        <v>1.0608</v>
      </c>
      <c r="M294" s="133"/>
      <c r="N294">
        <f t="shared" si="46"/>
        <v>10</v>
      </c>
      <c r="O294" s="134"/>
      <c r="P294" s="135"/>
      <c r="Q294" s="136"/>
      <c r="R294" s="137"/>
      <c r="T294" s="137"/>
      <c r="U294" s="131"/>
    </row>
    <row r="295" spans="1:21" ht="12.75" hidden="1">
      <c r="A295" s="82"/>
      <c r="B295" s="314">
        <v>2111</v>
      </c>
      <c r="C295" s="127">
        <f t="shared" si="43"/>
        <v>1.0608</v>
      </c>
      <c r="D295" s="253">
        <v>8800</v>
      </c>
      <c r="E295" s="49" t="s">
        <v>97</v>
      </c>
      <c r="F295" s="129">
        <f t="shared" si="44"/>
        <v>455176.55040000001</v>
      </c>
      <c r="G295" s="138">
        <f>VLOOKUP($B295,Tabelas!$B$21:$C$350,2,0)</f>
        <v>48.76</v>
      </c>
      <c r="H295" s="315">
        <f t="shared" si="45"/>
        <v>9335.0400000000009</v>
      </c>
      <c r="I295" s="131">
        <v>6.08E-2</v>
      </c>
      <c r="J295" s="132"/>
      <c r="K295" s="133">
        <v>1</v>
      </c>
      <c r="L295" s="122">
        <f t="shared" si="39"/>
        <v>1.0608</v>
      </c>
      <c r="M295" s="133"/>
      <c r="N295">
        <f t="shared" si="46"/>
        <v>11</v>
      </c>
      <c r="O295" s="134"/>
      <c r="P295" s="135"/>
      <c r="Q295" s="136"/>
      <c r="R295" s="137"/>
      <c r="T295" s="137"/>
      <c r="U295" s="131"/>
    </row>
    <row r="296" spans="1:21" ht="12.75" hidden="1">
      <c r="A296" s="82"/>
      <c r="B296" s="314">
        <v>2112</v>
      </c>
      <c r="C296" s="127">
        <f t="shared" si="43"/>
        <v>1.0608</v>
      </c>
      <c r="D296" s="253">
        <v>8800</v>
      </c>
      <c r="E296" s="49" t="str">
        <f>VLOOKUP(B296,'Consulta1'!J:AJ,27,0)</f>
        <v>Fora de venda</v>
      </c>
      <c r="F296" s="129">
        <f t="shared" si="44"/>
        <v>493450.2144</v>
      </c>
      <c r="G296" s="138">
        <f>VLOOKUP($B296,Tabelas!$B$21:$C$350,2,0)</f>
        <v>52.86</v>
      </c>
      <c r="H296" s="315">
        <f t="shared" si="45"/>
        <v>9335.0400000000009</v>
      </c>
      <c r="I296" s="131">
        <v>6.08E-2</v>
      </c>
      <c r="J296" s="132"/>
      <c r="K296" s="133">
        <v>1</v>
      </c>
      <c r="L296" s="122">
        <f t="shared" si="39"/>
        <v>1.0608</v>
      </c>
      <c r="M296" s="133"/>
      <c r="N296">
        <f t="shared" si="46"/>
        <v>12</v>
      </c>
      <c r="O296" s="134"/>
      <c r="P296" s="135"/>
      <c r="Q296" s="136"/>
      <c r="R296" s="137"/>
      <c r="T296" s="137"/>
      <c r="U296" s="131"/>
    </row>
    <row r="297" spans="1:21" ht="12.75" hidden="1">
      <c r="A297" s="82"/>
      <c r="B297" s="314">
        <v>2201</v>
      </c>
      <c r="C297" s="127">
        <f t="shared" si="43"/>
        <v>1.0608</v>
      </c>
      <c r="D297" s="253">
        <v>8750</v>
      </c>
      <c r="E297" s="49" t="str">
        <f>VLOOKUP(B297,'Consulta1'!J:AJ,27,0)</f>
        <v>Fora de venda</v>
      </c>
      <c r="F297" s="129">
        <f t="shared" si="44"/>
        <v>892928.4</v>
      </c>
      <c r="G297" s="138">
        <f>VLOOKUP($B297,Tabelas!$B$21:$C$350,2,0)</f>
        <v>96.2</v>
      </c>
      <c r="H297" s="315">
        <f t="shared" si="45"/>
        <v>9282</v>
      </c>
      <c r="I297" s="131">
        <v>6.08E-2</v>
      </c>
      <c r="J297" s="132"/>
      <c r="K297" s="133">
        <v>1</v>
      </c>
      <c r="L297" s="122">
        <f t="shared" si="39"/>
        <v>1.0608</v>
      </c>
      <c r="M297" s="133"/>
      <c r="N297">
        <f t="shared" si="46"/>
        <v>1</v>
      </c>
      <c r="O297" s="134"/>
      <c r="P297" s="135"/>
      <c r="Q297" s="136"/>
      <c r="R297" s="137"/>
      <c r="T297" s="137"/>
      <c r="U297" s="131"/>
    </row>
    <row r="298" spans="1:21" ht="12.75" hidden="1">
      <c r="A298" s="82"/>
      <c r="B298" s="314">
        <v>2202</v>
      </c>
      <c r="C298" s="127">
        <f t="shared" si="43"/>
        <v>1.0608</v>
      </c>
      <c r="D298" s="253">
        <v>8750</v>
      </c>
      <c r="E298" s="49" t="str">
        <f>VLOOKUP(B298,'Consulta1'!J:AJ,27,0)</f>
        <v>Fora de venda</v>
      </c>
      <c r="F298" s="129">
        <f t="shared" si="44"/>
        <v>740146.68</v>
      </c>
      <c r="G298" s="138">
        <f>VLOOKUP($B298,Tabelas!$B$21:$C$350,2,0)</f>
        <v>79.740000000000009</v>
      </c>
      <c r="H298" s="315">
        <f t="shared" si="45"/>
        <v>9282</v>
      </c>
      <c r="I298" s="131">
        <v>6.08E-2</v>
      </c>
      <c r="J298" s="132"/>
      <c r="K298" s="133">
        <v>1</v>
      </c>
      <c r="L298" s="122">
        <f t="shared" ref="L298:L361" si="48">SUM(I298:K298)</f>
        <v>1.0608</v>
      </c>
      <c r="M298" s="133"/>
      <c r="N298">
        <f t="shared" si="46"/>
        <v>2</v>
      </c>
      <c r="O298" s="134"/>
      <c r="P298" s="135"/>
      <c r="Q298" s="136"/>
      <c r="R298" s="137"/>
      <c r="T298" s="137"/>
      <c r="U298" s="131"/>
    </row>
    <row r="299" spans="1:21" ht="12.75" hidden="1">
      <c r="A299" s="82"/>
      <c r="B299" s="314">
        <v>2203</v>
      </c>
      <c r="C299" s="127">
        <f t="shared" si="43"/>
        <v>1.097</v>
      </c>
      <c r="D299" s="253">
        <v>8750</v>
      </c>
      <c r="E299" s="243" t="s">
        <v>97</v>
      </c>
      <c r="F299" s="129">
        <f t="shared" si="44"/>
        <v>1051927.0125</v>
      </c>
      <c r="G299" s="138">
        <f>VLOOKUP($B299,Tabelas!$B$21:$C$350,2,0)</f>
        <v>109.59</v>
      </c>
      <c r="H299" s="315">
        <f t="shared" si="45"/>
        <v>9598.75</v>
      </c>
      <c r="I299" s="131">
        <v>9.7000000000000003E-2</v>
      </c>
      <c r="J299" s="132"/>
      <c r="K299" s="133">
        <v>1</v>
      </c>
      <c r="L299" s="122">
        <f t="shared" si="48"/>
        <v>1.097</v>
      </c>
      <c r="M299" s="133"/>
      <c r="N299">
        <f t="shared" si="46"/>
        <v>3</v>
      </c>
      <c r="O299" s="134"/>
      <c r="P299" s="135"/>
      <c r="Q299" s="136"/>
      <c r="R299" s="137"/>
      <c r="T299" s="137"/>
      <c r="U299" s="131"/>
    </row>
    <row r="300" spans="1:21" ht="12.75" hidden="1">
      <c r="A300" s="82"/>
      <c r="B300" s="314">
        <v>2204</v>
      </c>
      <c r="C300" s="127">
        <f t="shared" si="43"/>
        <v>1.0608</v>
      </c>
      <c r="D300" s="253">
        <v>8800</v>
      </c>
      <c r="E300" s="49" t="s">
        <v>97</v>
      </c>
      <c r="F300" s="129">
        <f t="shared" si="44"/>
        <v>501571.69919999997</v>
      </c>
      <c r="G300" s="138">
        <f>VLOOKUP($B300,Tabelas!$B$21:$C$350,2,0)</f>
        <v>53.73</v>
      </c>
      <c r="H300" s="315">
        <f t="shared" si="45"/>
        <v>9335.0400000000009</v>
      </c>
      <c r="I300" s="131">
        <v>6.08E-2</v>
      </c>
      <c r="J300" s="132"/>
      <c r="K300" s="133">
        <v>1</v>
      </c>
      <c r="L300" s="122">
        <f t="shared" si="48"/>
        <v>1.0608</v>
      </c>
      <c r="M300" s="133"/>
      <c r="N300">
        <f t="shared" si="46"/>
        <v>4</v>
      </c>
      <c r="O300" s="134"/>
      <c r="P300" s="135"/>
      <c r="Q300" s="136"/>
      <c r="R300" s="137"/>
      <c r="T300" s="137"/>
      <c r="U300" s="131"/>
    </row>
    <row r="301" spans="1:21" ht="12.75" hidden="1">
      <c r="A301" s="82"/>
      <c r="B301" s="314">
        <v>2205</v>
      </c>
      <c r="C301" s="127">
        <f t="shared" si="43"/>
        <v>1.0608</v>
      </c>
      <c r="D301" s="253">
        <v>8800</v>
      </c>
      <c r="E301" s="49" t="s">
        <v>97</v>
      </c>
      <c r="F301" s="129">
        <f t="shared" si="44"/>
        <v>440707.23839999997</v>
      </c>
      <c r="G301" s="138">
        <f>VLOOKUP($B301,Tabelas!$B$21:$C$350,2,0)</f>
        <v>47.21</v>
      </c>
      <c r="H301" s="315">
        <f t="shared" si="45"/>
        <v>9335.0399999999991</v>
      </c>
      <c r="I301" s="131">
        <v>6.08E-2</v>
      </c>
      <c r="J301" s="132"/>
      <c r="K301" s="133">
        <v>1</v>
      </c>
      <c r="L301" s="122">
        <f t="shared" si="48"/>
        <v>1.0608</v>
      </c>
      <c r="M301" s="133"/>
      <c r="N301">
        <f t="shared" si="46"/>
        <v>5</v>
      </c>
      <c r="O301" s="134"/>
      <c r="P301" s="135"/>
      <c r="Q301" s="136"/>
      <c r="R301" s="137"/>
      <c r="T301" s="137"/>
      <c r="U301" s="131"/>
    </row>
    <row r="302" spans="1:21" ht="12.75" hidden="1">
      <c r="A302" s="82"/>
      <c r="B302" s="314">
        <v>2206</v>
      </c>
      <c r="C302" s="127">
        <f t="shared" si="43"/>
        <v>1.0608</v>
      </c>
      <c r="D302" s="253">
        <v>8800</v>
      </c>
      <c r="E302" s="243" t="s">
        <v>97</v>
      </c>
      <c r="F302" s="129">
        <f t="shared" si="44"/>
        <v>439960.43519999995</v>
      </c>
      <c r="G302" s="138">
        <f>VLOOKUP($B302,Tabelas!$B$21:$C$350,2,0)</f>
        <v>47.129999999999995</v>
      </c>
      <c r="H302" s="315">
        <f t="shared" si="45"/>
        <v>9335.0399999999991</v>
      </c>
      <c r="I302" s="131">
        <v>6.08E-2</v>
      </c>
      <c r="J302" s="132"/>
      <c r="K302" s="133">
        <v>1</v>
      </c>
      <c r="L302" s="122">
        <f t="shared" si="48"/>
        <v>1.0608</v>
      </c>
      <c r="M302" s="133"/>
      <c r="N302">
        <f t="shared" si="46"/>
        <v>6</v>
      </c>
      <c r="O302" s="134"/>
      <c r="P302" s="135"/>
      <c r="Q302" s="136"/>
      <c r="R302" s="137"/>
      <c r="T302" s="137"/>
      <c r="U302" s="131"/>
    </row>
    <row r="303" spans="1:21" ht="12.75">
      <c r="A303" s="82"/>
      <c r="B303" s="314">
        <v>2207</v>
      </c>
      <c r="C303" s="127">
        <f t="shared" si="43"/>
        <v>1.1249</v>
      </c>
      <c r="D303" s="253">
        <v>8700</v>
      </c>
      <c r="E303" s="49" t="str">
        <f>VLOOKUP(B303,'Consulta1'!J:AJ,27,0)</f>
        <v>Disponível</v>
      </c>
      <c r="F303" s="129">
        <f t="shared" si="44"/>
        <v>866899.68539999996</v>
      </c>
      <c r="G303" s="138">
        <f>VLOOKUP($B303,Tabelas!$B$21:$C$350,2,0)</f>
        <v>88.58</v>
      </c>
      <c r="H303" s="315">
        <f t="shared" si="45"/>
        <v>9786.6299999999992</v>
      </c>
      <c r="I303" s="131">
        <f t="shared" ref="I303:I304" si="49">11.7%+0.29%+0.5%</f>
        <v>0.1249</v>
      </c>
      <c r="J303" s="132"/>
      <c r="K303" s="133">
        <v>1</v>
      </c>
      <c r="L303" s="122">
        <f t="shared" si="48"/>
        <v>1.1249</v>
      </c>
      <c r="M303" s="133"/>
      <c r="N303">
        <f t="shared" si="46"/>
        <v>7</v>
      </c>
      <c r="O303" s="134"/>
      <c r="P303" s="135"/>
      <c r="Q303" s="136"/>
      <c r="R303" s="137"/>
      <c r="T303" s="137"/>
      <c r="U303" s="131"/>
    </row>
    <row r="304" spans="1:21" ht="12.75">
      <c r="A304" s="82"/>
      <c r="B304" s="314">
        <v>2208</v>
      </c>
      <c r="C304" s="127">
        <f t="shared" si="43"/>
        <v>1.1249</v>
      </c>
      <c r="D304" s="253">
        <v>8700</v>
      </c>
      <c r="E304" s="49" t="str">
        <f>VLOOKUP(B304,'Consulta1'!J:AJ,27,0)</f>
        <v>Disponível</v>
      </c>
      <c r="F304" s="129">
        <f t="shared" si="44"/>
        <v>775101.0959999999</v>
      </c>
      <c r="G304" s="138">
        <f>VLOOKUP($B304,Tabelas!$B$21:$C$350,2,0)</f>
        <v>79.199999999999989</v>
      </c>
      <c r="H304" s="315">
        <f t="shared" si="45"/>
        <v>9786.630000000001</v>
      </c>
      <c r="I304" s="131">
        <f t="shared" si="49"/>
        <v>0.1249</v>
      </c>
      <c r="J304" s="132"/>
      <c r="K304" s="133">
        <v>1</v>
      </c>
      <c r="L304" s="122">
        <f t="shared" si="48"/>
        <v>1.1249</v>
      </c>
      <c r="M304" s="133"/>
      <c r="N304">
        <f t="shared" si="46"/>
        <v>8</v>
      </c>
      <c r="O304" s="134"/>
      <c r="P304" s="135"/>
      <c r="Q304" s="136"/>
      <c r="R304" s="137"/>
      <c r="T304" s="137"/>
      <c r="U304" s="131"/>
    </row>
    <row r="305" spans="1:21" ht="12.75" hidden="1">
      <c r="A305" s="82"/>
      <c r="B305" s="314">
        <v>2209</v>
      </c>
      <c r="C305" s="127">
        <f t="shared" si="43"/>
        <v>1.0608</v>
      </c>
      <c r="D305" s="253">
        <v>8700</v>
      </c>
      <c r="E305" s="49" t="str">
        <f>VLOOKUP(B305,'Consulta1'!J:AJ,27,0)</f>
        <v>Fora de venda</v>
      </c>
      <c r="F305" s="129">
        <f t="shared" si="44"/>
        <v>798028.17119999998</v>
      </c>
      <c r="G305" s="138">
        <f>VLOOKUP($B305,Tabelas!$B$21:$C$350,2,0)</f>
        <v>86.47</v>
      </c>
      <c r="H305" s="315">
        <f t="shared" si="45"/>
        <v>9228.9599999999991</v>
      </c>
      <c r="I305" s="131">
        <v>6.08E-2</v>
      </c>
      <c r="J305" s="132"/>
      <c r="K305" s="133">
        <v>1</v>
      </c>
      <c r="L305" s="122">
        <f t="shared" si="48"/>
        <v>1.0608</v>
      </c>
      <c r="M305" s="133"/>
      <c r="N305">
        <f t="shared" si="46"/>
        <v>9</v>
      </c>
      <c r="O305" s="134"/>
      <c r="P305" s="135"/>
      <c r="Q305" s="136"/>
      <c r="R305" s="137"/>
      <c r="T305" s="137"/>
      <c r="U305" s="131"/>
    </row>
    <row r="306" spans="1:21" ht="12.75" hidden="1">
      <c r="A306" s="82"/>
      <c r="B306" s="314">
        <v>2210</v>
      </c>
      <c r="C306" s="127">
        <f t="shared" si="43"/>
        <v>1.0608</v>
      </c>
      <c r="D306" s="253">
        <v>8800</v>
      </c>
      <c r="E306" s="49" t="str">
        <f>VLOOKUP(B306,'Consulta1'!J:AJ,27,0)</f>
        <v>Fora de venda</v>
      </c>
      <c r="F306" s="129">
        <f t="shared" si="44"/>
        <v>445841.51040000003</v>
      </c>
      <c r="G306" s="138">
        <f>VLOOKUP($B306,Tabelas!$B$21:$C$350,2,0)</f>
        <v>47.760000000000005</v>
      </c>
      <c r="H306" s="315">
        <f t="shared" si="45"/>
        <v>9335.0399999999991</v>
      </c>
      <c r="I306" s="131">
        <v>6.08E-2</v>
      </c>
      <c r="J306" s="132"/>
      <c r="K306" s="133">
        <v>1</v>
      </c>
      <c r="L306" s="122">
        <f t="shared" si="48"/>
        <v>1.0608</v>
      </c>
      <c r="M306" s="133"/>
      <c r="N306">
        <f t="shared" si="46"/>
        <v>10</v>
      </c>
      <c r="O306" s="134"/>
      <c r="P306" s="135"/>
      <c r="Q306" s="136"/>
      <c r="R306" s="137"/>
      <c r="T306" s="137"/>
      <c r="U306" s="131"/>
    </row>
    <row r="307" spans="1:21" ht="12.75" hidden="1">
      <c r="A307" s="82"/>
      <c r="B307" s="314">
        <v>2211</v>
      </c>
      <c r="C307" s="127">
        <f t="shared" si="43"/>
        <v>1.0608</v>
      </c>
      <c r="D307" s="253">
        <v>8800</v>
      </c>
      <c r="E307" s="49" t="str">
        <f>VLOOKUP(B307,'Consulta1'!J:AJ,27,0)</f>
        <v>Fora de venda</v>
      </c>
      <c r="F307" s="129">
        <f t="shared" si="44"/>
        <v>455176.55040000001</v>
      </c>
      <c r="G307" s="138">
        <f>VLOOKUP($B307,Tabelas!$B$21:$C$350,2,0)</f>
        <v>48.76</v>
      </c>
      <c r="H307" s="315">
        <f t="shared" si="45"/>
        <v>9335.0400000000009</v>
      </c>
      <c r="I307" s="131">
        <v>6.08E-2</v>
      </c>
      <c r="J307" s="132"/>
      <c r="K307" s="133">
        <v>1</v>
      </c>
      <c r="L307" s="122">
        <f t="shared" si="48"/>
        <v>1.0608</v>
      </c>
      <c r="M307" s="133"/>
      <c r="N307">
        <f t="shared" si="46"/>
        <v>11</v>
      </c>
      <c r="O307" s="134"/>
      <c r="P307" s="135"/>
      <c r="Q307" s="136"/>
      <c r="R307" s="137"/>
      <c r="T307" s="137"/>
      <c r="U307" s="131"/>
    </row>
    <row r="308" spans="1:21" ht="12.75" hidden="1">
      <c r="A308" s="82"/>
      <c r="B308" s="314">
        <v>2212</v>
      </c>
      <c r="C308" s="127">
        <f t="shared" si="43"/>
        <v>1.0608</v>
      </c>
      <c r="D308" s="253">
        <v>8800</v>
      </c>
      <c r="E308" s="49" t="str">
        <f>VLOOKUP(B308,'Consulta1'!J:AJ,27,0)</f>
        <v>Fora de venda</v>
      </c>
      <c r="F308" s="129">
        <f t="shared" si="44"/>
        <v>493450.2144</v>
      </c>
      <c r="G308" s="138">
        <f>VLOOKUP($B308,Tabelas!$B$21:$C$350,2,0)</f>
        <v>52.86</v>
      </c>
      <c r="H308" s="315">
        <f t="shared" si="45"/>
        <v>9335.0400000000009</v>
      </c>
      <c r="I308" s="131">
        <v>6.08E-2</v>
      </c>
      <c r="J308" s="132"/>
      <c r="K308" s="133">
        <v>1</v>
      </c>
      <c r="L308" s="122">
        <f t="shared" si="48"/>
        <v>1.0608</v>
      </c>
      <c r="M308" s="133"/>
      <c r="N308">
        <f t="shared" si="46"/>
        <v>12</v>
      </c>
      <c r="O308" s="134"/>
      <c r="P308" s="135"/>
      <c r="Q308" s="136"/>
      <c r="R308" s="137"/>
      <c r="T308" s="137"/>
      <c r="U308" s="131"/>
    </row>
    <row r="309" spans="1:21" ht="12.75" hidden="1">
      <c r="A309" s="82"/>
      <c r="B309" s="314">
        <v>2301</v>
      </c>
      <c r="C309" s="127">
        <f t="shared" si="43"/>
        <v>1.077</v>
      </c>
      <c r="D309" s="253">
        <v>8750</v>
      </c>
      <c r="E309" s="243" t="s">
        <v>97</v>
      </c>
      <c r="F309" s="129">
        <f t="shared" si="44"/>
        <v>1013147.3624999999</v>
      </c>
      <c r="G309" s="138">
        <f>VLOOKUP($B309,Tabelas!$B$21:$C$350,2,0)</f>
        <v>107.51</v>
      </c>
      <c r="H309" s="315">
        <f t="shared" si="45"/>
        <v>9423.7499999999982</v>
      </c>
      <c r="I309" s="131">
        <v>7.6999999999999999E-2</v>
      </c>
      <c r="J309" s="132"/>
      <c r="K309" s="133">
        <v>1</v>
      </c>
      <c r="L309" s="122">
        <f t="shared" si="48"/>
        <v>1.077</v>
      </c>
      <c r="M309" s="133"/>
      <c r="N309">
        <f t="shared" si="46"/>
        <v>1</v>
      </c>
      <c r="O309" s="134"/>
      <c r="P309" s="135"/>
      <c r="Q309" s="136"/>
      <c r="R309" s="137"/>
      <c r="T309" s="137"/>
      <c r="U309" s="131"/>
    </row>
    <row r="310" spans="1:21" ht="12.75" hidden="1">
      <c r="A310" s="82"/>
      <c r="B310" s="314">
        <v>2302</v>
      </c>
      <c r="C310" s="127">
        <f t="shared" si="43"/>
        <v>1.0608</v>
      </c>
      <c r="D310" s="253">
        <v>8750</v>
      </c>
      <c r="E310" s="49" t="str">
        <f>VLOOKUP(B310,'Consulta1'!J:AJ,27,0)</f>
        <v>Fora de venda</v>
      </c>
      <c r="F310" s="129">
        <f t="shared" si="44"/>
        <v>737826.18</v>
      </c>
      <c r="G310" s="138">
        <f>VLOOKUP($B310,Tabelas!$B$21:$C$350,2,0)</f>
        <v>79.490000000000009</v>
      </c>
      <c r="H310" s="315">
        <f t="shared" si="45"/>
        <v>9282</v>
      </c>
      <c r="I310" s="131">
        <v>6.08E-2</v>
      </c>
      <c r="J310" s="132"/>
      <c r="K310" s="133">
        <v>1</v>
      </c>
      <c r="L310" s="122">
        <f t="shared" si="48"/>
        <v>1.0608</v>
      </c>
      <c r="M310" s="133"/>
      <c r="N310">
        <f t="shared" si="46"/>
        <v>2</v>
      </c>
      <c r="O310" s="134"/>
      <c r="P310" s="135"/>
      <c r="Q310" s="136"/>
      <c r="R310" s="137"/>
      <c r="T310" s="137"/>
      <c r="U310" s="131"/>
    </row>
    <row r="311" spans="1:21" ht="12.75">
      <c r="A311" s="82"/>
      <c r="B311" s="314">
        <v>2303</v>
      </c>
      <c r="C311" s="127">
        <f t="shared" si="43"/>
        <v>1.1249</v>
      </c>
      <c r="D311" s="253">
        <v>9350</v>
      </c>
      <c r="E311" s="49" t="str">
        <f>VLOOKUP(B311,'Consulta1'!J:AJ,27,0)</f>
        <v>Disponível</v>
      </c>
      <c r="F311" s="129">
        <f t="shared" si="44"/>
        <v>1013075.9408000001</v>
      </c>
      <c r="G311" s="138">
        <f>VLOOKUP($B311,Tabelas!$B$21:$C$350,2,0)</f>
        <v>96.320000000000007</v>
      </c>
      <c r="H311" s="315">
        <f t="shared" si="45"/>
        <v>10517.815000000001</v>
      </c>
      <c r="I311" s="131">
        <f>11.7%+0.29%+0.5%</f>
        <v>0.1249</v>
      </c>
      <c r="J311" s="132"/>
      <c r="K311" s="133">
        <v>1</v>
      </c>
      <c r="L311" s="122">
        <f t="shared" si="48"/>
        <v>1.1249</v>
      </c>
      <c r="M311" s="133"/>
      <c r="N311">
        <f t="shared" si="46"/>
        <v>3</v>
      </c>
      <c r="O311" s="134"/>
      <c r="P311" s="135"/>
      <c r="Q311" s="136"/>
      <c r="R311" s="137"/>
      <c r="T311" s="137"/>
      <c r="U311" s="131"/>
    </row>
    <row r="312" spans="1:21" ht="12.75" hidden="1">
      <c r="A312" s="82"/>
      <c r="B312" s="314">
        <v>2304</v>
      </c>
      <c r="C312" s="127">
        <f t="shared" si="43"/>
        <v>1.0608</v>
      </c>
      <c r="D312" s="253">
        <v>8850</v>
      </c>
      <c r="E312" s="49" t="s">
        <v>97</v>
      </c>
      <c r="F312" s="129">
        <f t="shared" si="44"/>
        <v>504421.53839999996</v>
      </c>
      <c r="G312" s="138">
        <f>VLOOKUP($B312,Tabelas!$B$21:$C$350,2,0)</f>
        <v>53.73</v>
      </c>
      <c r="H312" s="315">
        <f t="shared" si="45"/>
        <v>9388.08</v>
      </c>
      <c r="I312" s="131">
        <v>6.08E-2</v>
      </c>
      <c r="J312" s="132"/>
      <c r="K312" s="133">
        <v>1</v>
      </c>
      <c r="L312" s="122">
        <f t="shared" si="48"/>
        <v>1.0608</v>
      </c>
      <c r="M312" s="133"/>
      <c r="N312">
        <f t="shared" si="46"/>
        <v>4</v>
      </c>
      <c r="O312" s="134"/>
      <c r="P312" s="135"/>
      <c r="Q312" s="136"/>
      <c r="R312" s="137"/>
      <c r="T312" s="137"/>
      <c r="U312" s="131"/>
    </row>
    <row r="313" spans="1:21" ht="12.75" hidden="1">
      <c r="A313" s="82"/>
      <c r="B313" s="314">
        <v>2305</v>
      </c>
      <c r="C313" s="127">
        <f t="shared" si="43"/>
        <v>1.0608</v>
      </c>
      <c r="D313" s="253">
        <v>8850</v>
      </c>
      <c r="E313" s="243" t="s">
        <v>100</v>
      </c>
      <c r="F313" s="129">
        <f t="shared" si="44"/>
        <v>443211.25679999997</v>
      </c>
      <c r="G313" s="138">
        <f>VLOOKUP($B313,Tabelas!$B$21:$C$350,2,0)</f>
        <v>47.21</v>
      </c>
      <c r="H313" s="315">
        <f t="shared" si="45"/>
        <v>9388.08</v>
      </c>
      <c r="I313" s="131">
        <v>6.08E-2</v>
      </c>
      <c r="J313" s="132"/>
      <c r="K313" s="133">
        <v>1</v>
      </c>
      <c r="L313" s="122">
        <f t="shared" si="48"/>
        <v>1.0608</v>
      </c>
      <c r="M313" s="133"/>
      <c r="N313">
        <f t="shared" si="46"/>
        <v>5</v>
      </c>
      <c r="O313" s="134"/>
      <c r="P313" s="135"/>
      <c r="Q313" s="136"/>
      <c r="R313" s="137"/>
      <c r="T313" s="137"/>
      <c r="U313" s="131"/>
    </row>
    <row r="314" spans="1:21" ht="12.75" hidden="1">
      <c r="A314" s="82"/>
      <c r="B314" s="314">
        <v>2306</v>
      </c>
      <c r="C314" s="127">
        <f t="shared" si="43"/>
        <v>1.0608</v>
      </c>
      <c r="D314" s="253">
        <v>8850</v>
      </c>
      <c r="E314" s="243" t="s">
        <v>97</v>
      </c>
      <c r="F314" s="129">
        <f t="shared" si="44"/>
        <v>442460.21039999992</v>
      </c>
      <c r="G314" s="138">
        <f>VLOOKUP($B314,Tabelas!$B$21:$C$350,2,0)</f>
        <v>47.129999999999995</v>
      </c>
      <c r="H314" s="315">
        <f t="shared" si="45"/>
        <v>9388.08</v>
      </c>
      <c r="I314" s="131">
        <v>6.08E-2</v>
      </c>
      <c r="J314" s="132"/>
      <c r="K314" s="133">
        <v>1</v>
      </c>
      <c r="L314" s="122">
        <f t="shared" si="48"/>
        <v>1.0608</v>
      </c>
      <c r="M314" s="133"/>
      <c r="N314">
        <f t="shared" si="46"/>
        <v>6</v>
      </c>
      <c r="O314" s="134"/>
      <c r="P314" s="135"/>
      <c r="Q314" s="136"/>
      <c r="R314" s="137"/>
      <c r="T314" s="137"/>
      <c r="U314" s="131"/>
    </row>
    <row r="315" spans="1:21" ht="12.75">
      <c r="A315" s="82"/>
      <c r="B315" s="314">
        <v>2307</v>
      </c>
      <c r="C315" s="127">
        <f t="shared" si="43"/>
        <v>1.1249</v>
      </c>
      <c r="D315" s="253">
        <v>8700</v>
      </c>
      <c r="E315" s="49" t="str">
        <f>VLOOKUP(B315,'Consulta1'!J:AJ,27,0)</f>
        <v>Disponível</v>
      </c>
      <c r="F315" s="129">
        <f t="shared" si="44"/>
        <v>844096.83750000002</v>
      </c>
      <c r="G315" s="138">
        <f>VLOOKUP($B315,Tabelas!$B$21:$C$350,2,0)</f>
        <v>86.25</v>
      </c>
      <c r="H315" s="315">
        <f t="shared" si="45"/>
        <v>9786.630000000001</v>
      </c>
      <c r="I315" s="131">
        <f>11.7%+0.29%+0.5%</f>
        <v>0.1249</v>
      </c>
      <c r="J315" s="132"/>
      <c r="K315" s="133">
        <v>1</v>
      </c>
      <c r="L315" s="122">
        <f t="shared" si="48"/>
        <v>1.1249</v>
      </c>
      <c r="M315" s="133"/>
      <c r="N315">
        <f t="shared" si="46"/>
        <v>7</v>
      </c>
      <c r="O315" s="134"/>
      <c r="P315" s="135"/>
      <c r="Q315" s="136"/>
      <c r="R315" s="137"/>
      <c r="T315" s="137"/>
      <c r="U315" s="131"/>
    </row>
    <row r="316" spans="1:21" ht="12.75" hidden="1">
      <c r="A316" s="82"/>
      <c r="B316" s="314">
        <v>2308</v>
      </c>
      <c r="C316" s="127">
        <f t="shared" si="43"/>
        <v>1.0608</v>
      </c>
      <c r="D316" s="253">
        <v>8700</v>
      </c>
      <c r="E316" s="49" t="str">
        <f>VLOOKUP(B316,'Consulta1'!J:AJ,27,0)</f>
        <v>Fora de venda</v>
      </c>
      <c r="F316" s="129">
        <f t="shared" si="44"/>
        <v>750683.60639999982</v>
      </c>
      <c r="G316" s="138">
        <f>VLOOKUP($B316,Tabelas!$B$21:$C$350,2,0)</f>
        <v>81.339999999999989</v>
      </c>
      <c r="H316" s="315">
        <f t="shared" si="45"/>
        <v>9228.9599999999991</v>
      </c>
      <c r="I316" s="131">
        <v>6.08E-2</v>
      </c>
      <c r="J316" s="132"/>
      <c r="K316" s="133">
        <v>1</v>
      </c>
      <c r="L316" s="122">
        <f t="shared" si="48"/>
        <v>1.0608</v>
      </c>
      <c r="M316" s="133"/>
      <c r="N316">
        <f t="shared" si="46"/>
        <v>8</v>
      </c>
      <c r="O316" s="134"/>
      <c r="P316" s="135"/>
      <c r="Q316" s="136"/>
      <c r="R316" s="137"/>
      <c r="T316" s="137"/>
      <c r="U316" s="131"/>
    </row>
    <row r="317" spans="1:21" ht="12.75" hidden="1">
      <c r="A317" s="82"/>
      <c r="B317" s="314">
        <v>2309</v>
      </c>
      <c r="C317" s="127">
        <f t="shared" si="43"/>
        <v>1.0608</v>
      </c>
      <c r="D317" s="253">
        <v>8700</v>
      </c>
      <c r="E317" s="49" t="str">
        <f>VLOOKUP(B317,'Consulta1'!J:AJ,27,0)</f>
        <v>Fora de venda</v>
      </c>
      <c r="F317" s="129">
        <f t="shared" si="44"/>
        <v>793505.98080000002</v>
      </c>
      <c r="G317" s="138">
        <f>VLOOKUP($B317,Tabelas!$B$21:$C$350,2,0)</f>
        <v>85.98</v>
      </c>
      <c r="H317" s="315">
        <f t="shared" si="45"/>
        <v>9228.9599999999991</v>
      </c>
      <c r="I317" s="131">
        <v>6.08E-2</v>
      </c>
      <c r="J317" s="132"/>
      <c r="K317" s="133">
        <v>1</v>
      </c>
      <c r="L317" s="122">
        <f t="shared" si="48"/>
        <v>1.0608</v>
      </c>
      <c r="M317" s="133"/>
      <c r="N317">
        <f t="shared" si="46"/>
        <v>9</v>
      </c>
      <c r="O317" s="134"/>
      <c r="P317" s="135"/>
      <c r="Q317" s="136"/>
      <c r="R317" s="137"/>
      <c r="T317" s="137"/>
      <c r="U317" s="131"/>
    </row>
    <row r="318" spans="1:21" ht="12.75" hidden="1">
      <c r="A318" s="82"/>
      <c r="B318" s="314">
        <v>2310</v>
      </c>
      <c r="C318" s="127">
        <f t="shared" si="43"/>
        <v>1.0608</v>
      </c>
      <c r="D318" s="253">
        <v>8850</v>
      </c>
      <c r="E318" s="49" t="str">
        <f>VLOOKUP(B318,'Consulta1'!J:AJ,27,0)</f>
        <v>Fora de venda</v>
      </c>
      <c r="F318" s="129">
        <f t="shared" si="44"/>
        <v>448374.70080000005</v>
      </c>
      <c r="G318" s="138">
        <f>VLOOKUP($B318,Tabelas!$B$21:$C$350,2,0)</f>
        <v>47.760000000000005</v>
      </c>
      <c r="H318" s="315">
        <f t="shared" si="45"/>
        <v>9388.08</v>
      </c>
      <c r="I318" s="131">
        <v>6.08E-2</v>
      </c>
      <c r="J318" s="132"/>
      <c r="K318" s="133">
        <v>1</v>
      </c>
      <c r="L318" s="122">
        <f t="shared" si="48"/>
        <v>1.0608</v>
      </c>
      <c r="M318" s="133"/>
      <c r="N318">
        <f t="shared" si="46"/>
        <v>10</v>
      </c>
      <c r="O318" s="134"/>
      <c r="P318" s="135"/>
      <c r="Q318" s="136"/>
      <c r="R318" s="137"/>
      <c r="T318" s="137"/>
      <c r="U318" s="131"/>
    </row>
    <row r="319" spans="1:21" ht="12.75" hidden="1">
      <c r="A319" s="82"/>
      <c r="B319" s="314">
        <v>2311</v>
      </c>
      <c r="C319" s="127">
        <f t="shared" si="43"/>
        <v>1.0608</v>
      </c>
      <c r="D319" s="253">
        <v>8850</v>
      </c>
      <c r="E319" s="49" t="str">
        <f>VLOOKUP(B319,'Consulta1'!J:AJ,27,0)</f>
        <v>Fora de venda</v>
      </c>
      <c r="F319" s="129">
        <f t="shared" si="44"/>
        <v>457762.78080000001</v>
      </c>
      <c r="G319" s="138">
        <f>VLOOKUP($B319,Tabelas!$B$21:$C$350,2,0)</f>
        <v>48.76</v>
      </c>
      <c r="H319" s="315">
        <f t="shared" si="45"/>
        <v>9388.08</v>
      </c>
      <c r="I319" s="131">
        <v>6.08E-2</v>
      </c>
      <c r="J319" s="132"/>
      <c r="K319" s="133">
        <v>1</v>
      </c>
      <c r="L319" s="122">
        <f t="shared" si="48"/>
        <v>1.0608</v>
      </c>
      <c r="M319" s="133"/>
      <c r="N319">
        <f t="shared" si="46"/>
        <v>11</v>
      </c>
      <c r="O319" s="134"/>
      <c r="P319" s="135"/>
      <c r="Q319" s="136"/>
      <c r="R319" s="137"/>
      <c r="T319" s="137"/>
      <c r="U319" s="131"/>
    </row>
    <row r="320" spans="1:21" ht="12.75" hidden="1">
      <c r="A320" s="82"/>
      <c r="B320" s="314">
        <v>2312</v>
      </c>
      <c r="C320" s="127">
        <f t="shared" si="43"/>
        <v>1.0608</v>
      </c>
      <c r="D320" s="253">
        <v>8850</v>
      </c>
      <c r="E320" s="49" t="str">
        <f>VLOOKUP(B320,'Consulta1'!J:AJ,27,0)</f>
        <v>Fora de venda</v>
      </c>
      <c r="F320" s="129">
        <f t="shared" si="44"/>
        <v>496253.90879999998</v>
      </c>
      <c r="G320" s="138">
        <f>VLOOKUP($B320,Tabelas!$B$21:$C$350,2,0)</f>
        <v>52.86</v>
      </c>
      <c r="H320" s="315">
        <f t="shared" si="45"/>
        <v>9388.08</v>
      </c>
      <c r="I320" s="131">
        <v>6.08E-2</v>
      </c>
      <c r="J320" s="132"/>
      <c r="K320" s="133">
        <v>1</v>
      </c>
      <c r="L320" s="122">
        <f t="shared" si="48"/>
        <v>1.0608</v>
      </c>
      <c r="M320" s="133"/>
      <c r="N320">
        <f t="shared" si="46"/>
        <v>12</v>
      </c>
      <c r="O320" s="134"/>
      <c r="P320" s="135"/>
      <c r="Q320" s="136"/>
      <c r="R320" s="137"/>
      <c r="T320" s="137"/>
      <c r="U320" s="131"/>
    </row>
    <row r="321" spans="1:21" ht="12.75" hidden="1">
      <c r="A321" s="82"/>
      <c r="B321" s="314">
        <v>2401</v>
      </c>
      <c r="C321" s="127">
        <f t="shared" si="43"/>
        <v>1.097</v>
      </c>
      <c r="D321" s="253">
        <v>8800</v>
      </c>
      <c r="E321" s="49" t="s">
        <v>97</v>
      </c>
      <c r="F321" s="129">
        <f t="shared" si="44"/>
        <v>944894.36800000013</v>
      </c>
      <c r="G321" s="138">
        <f>VLOOKUP($B321,Tabelas!$B$21:$C$350,2,0)</f>
        <v>97.88000000000001</v>
      </c>
      <c r="H321" s="315">
        <f t="shared" si="45"/>
        <v>9653.6</v>
      </c>
      <c r="I321" s="131">
        <v>9.7000000000000003E-2</v>
      </c>
      <c r="J321" s="132"/>
      <c r="K321" s="133">
        <v>1</v>
      </c>
      <c r="L321" s="122">
        <f t="shared" si="48"/>
        <v>1.097</v>
      </c>
      <c r="M321" s="133"/>
      <c r="N321">
        <f t="shared" si="46"/>
        <v>1</v>
      </c>
      <c r="O321" s="134"/>
      <c r="P321" s="135"/>
      <c r="Q321" s="136"/>
      <c r="R321" s="137"/>
      <c r="T321" s="137"/>
      <c r="U321" s="131"/>
    </row>
    <row r="322" spans="1:21" ht="12.75" hidden="1">
      <c r="A322" s="82"/>
      <c r="B322" s="314">
        <v>2402</v>
      </c>
      <c r="C322" s="127">
        <f t="shared" si="43"/>
        <v>1.0608</v>
      </c>
      <c r="D322" s="253">
        <v>8800</v>
      </c>
      <c r="E322" s="49" t="str">
        <f>VLOOKUP(B322,'Consulta1'!J:AJ,27,0)</f>
        <v>Fora de venda</v>
      </c>
      <c r="F322" s="129">
        <f t="shared" si="44"/>
        <v>734294.24640000006</v>
      </c>
      <c r="G322" s="138">
        <f>VLOOKUP($B322,Tabelas!$B$21:$C$350,2,0)</f>
        <v>78.660000000000011</v>
      </c>
      <c r="H322" s="315">
        <f t="shared" si="45"/>
        <v>9335.0399999999991</v>
      </c>
      <c r="I322" s="131">
        <v>6.08E-2</v>
      </c>
      <c r="J322" s="132"/>
      <c r="K322" s="133">
        <v>1</v>
      </c>
      <c r="L322" s="122">
        <f t="shared" si="48"/>
        <v>1.0608</v>
      </c>
      <c r="M322" s="133"/>
      <c r="N322">
        <f t="shared" si="46"/>
        <v>2</v>
      </c>
      <c r="O322" s="134"/>
      <c r="P322" s="135"/>
      <c r="Q322" s="136"/>
      <c r="R322" s="137"/>
      <c r="T322" s="137"/>
      <c r="U322" s="131"/>
    </row>
    <row r="323" spans="1:21" ht="12.75" hidden="1">
      <c r="A323" s="82"/>
      <c r="B323" s="314">
        <v>2403</v>
      </c>
      <c r="C323" s="127">
        <f t="shared" si="43"/>
        <v>1.0608</v>
      </c>
      <c r="D323" s="253">
        <v>8800</v>
      </c>
      <c r="E323" s="243" t="s">
        <v>97</v>
      </c>
      <c r="F323" s="129">
        <f t="shared" si="44"/>
        <v>1032455.424</v>
      </c>
      <c r="G323" s="138">
        <f>VLOOKUP($B323,Tabelas!$B$21:$C$350,2,0)</f>
        <v>110.6</v>
      </c>
      <c r="H323" s="315">
        <f t="shared" si="45"/>
        <v>9335.0400000000009</v>
      </c>
      <c r="I323" s="131">
        <v>6.08E-2</v>
      </c>
      <c r="J323" s="132"/>
      <c r="K323" s="133">
        <v>1</v>
      </c>
      <c r="L323" s="122">
        <f t="shared" si="48"/>
        <v>1.0608</v>
      </c>
      <c r="M323" s="133"/>
      <c r="N323">
        <f t="shared" si="46"/>
        <v>3</v>
      </c>
      <c r="O323" s="134"/>
      <c r="P323" s="135"/>
      <c r="Q323" s="136"/>
      <c r="R323" s="137"/>
      <c r="T323" s="137"/>
      <c r="U323" s="131"/>
    </row>
    <row r="324" spans="1:21" ht="12.75" hidden="1">
      <c r="A324" s="82"/>
      <c r="B324" s="314">
        <v>2404</v>
      </c>
      <c r="C324" s="127">
        <f t="shared" si="43"/>
        <v>1.087</v>
      </c>
      <c r="D324" s="253">
        <v>8850</v>
      </c>
      <c r="E324" s="243" t="s">
        <v>97</v>
      </c>
      <c r="F324" s="129">
        <f t="shared" si="44"/>
        <v>516879.91349999997</v>
      </c>
      <c r="G324" s="138">
        <f>VLOOKUP($B324,Tabelas!$B$21:$C$350,2,0)</f>
        <v>53.73</v>
      </c>
      <c r="H324" s="315">
        <f t="shared" si="45"/>
        <v>9619.9500000000007</v>
      </c>
      <c r="I324" s="131">
        <v>8.6999999999999994E-2</v>
      </c>
      <c r="J324" s="132"/>
      <c r="K324" s="133">
        <v>1</v>
      </c>
      <c r="L324" s="122">
        <f t="shared" si="48"/>
        <v>1.087</v>
      </c>
      <c r="M324" s="133"/>
      <c r="N324">
        <f t="shared" si="46"/>
        <v>4</v>
      </c>
      <c r="O324" s="134"/>
      <c r="P324" s="135"/>
      <c r="Q324" s="136"/>
      <c r="R324" s="137"/>
      <c r="T324" s="137"/>
      <c r="U324" s="131"/>
    </row>
    <row r="325" spans="1:21" ht="12.75" hidden="1">
      <c r="A325" s="82"/>
      <c r="B325" s="314">
        <v>2405</v>
      </c>
      <c r="C325" s="127">
        <f t="shared" si="43"/>
        <v>1.0608</v>
      </c>
      <c r="D325" s="253">
        <v>8850</v>
      </c>
      <c r="E325" s="243" t="s">
        <v>97</v>
      </c>
      <c r="F325" s="129">
        <f t="shared" si="44"/>
        <v>443211.25679999997</v>
      </c>
      <c r="G325" s="138">
        <f>VLOOKUP($B325,Tabelas!$B$21:$C$350,2,0)</f>
        <v>47.21</v>
      </c>
      <c r="H325" s="315">
        <f t="shared" si="45"/>
        <v>9388.08</v>
      </c>
      <c r="I325" s="131">
        <v>6.08E-2</v>
      </c>
      <c r="J325" s="132"/>
      <c r="K325" s="133">
        <v>1</v>
      </c>
      <c r="L325" s="122">
        <f t="shared" si="48"/>
        <v>1.0608</v>
      </c>
      <c r="M325" s="133"/>
      <c r="N325">
        <f t="shared" si="46"/>
        <v>5</v>
      </c>
      <c r="O325" s="134"/>
      <c r="P325" s="135"/>
      <c r="Q325" s="136"/>
      <c r="R325" s="137"/>
      <c r="T325" s="137"/>
      <c r="U325" s="131"/>
    </row>
    <row r="326" spans="1:21" ht="12.75" hidden="1">
      <c r="A326" s="256"/>
      <c r="B326" s="314">
        <v>2406</v>
      </c>
      <c r="C326" s="127">
        <f t="shared" si="43"/>
        <v>1.0608</v>
      </c>
      <c r="D326" s="253">
        <v>8850</v>
      </c>
      <c r="E326" s="243" t="s">
        <v>97</v>
      </c>
      <c r="F326" s="129">
        <f t="shared" si="44"/>
        <v>442460.21039999992</v>
      </c>
      <c r="G326" s="138">
        <f>VLOOKUP($B326,Tabelas!$B$21:$C$350,2,0)</f>
        <v>47.129999999999995</v>
      </c>
      <c r="H326" s="315">
        <f t="shared" si="45"/>
        <v>9388.08</v>
      </c>
      <c r="I326" s="131">
        <v>6.08E-2</v>
      </c>
      <c r="J326" s="132"/>
      <c r="K326" s="133">
        <v>1</v>
      </c>
      <c r="L326" s="122">
        <f t="shared" si="48"/>
        <v>1.0608</v>
      </c>
      <c r="M326" s="133"/>
      <c r="N326">
        <f t="shared" si="46"/>
        <v>6</v>
      </c>
      <c r="O326" s="134"/>
      <c r="P326" s="135"/>
      <c r="Q326" s="136"/>
      <c r="R326" s="137"/>
      <c r="T326" s="137"/>
      <c r="U326" s="131"/>
    </row>
    <row r="327" spans="1:21" ht="12.75">
      <c r="A327" s="82"/>
      <c r="B327" s="314">
        <v>2407</v>
      </c>
      <c r="C327" s="127">
        <f t="shared" si="43"/>
        <v>1.1249</v>
      </c>
      <c r="D327" s="253">
        <v>8700</v>
      </c>
      <c r="E327" s="49" t="str">
        <f>VLOOKUP(B327,'Consulta1'!J:AJ,27,0)</f>
        <v>Disponível</v>
      </c>
      <c r="F327" s="129">
        <f t="shared" si="44"/>
        <v>836854.73129999998</v>
      </c>
      <c r="G327" s="138">
        <f>VLOOKUP($B327,Tabelas!$B$21:$C$350,2,0)</f>
        <v>85.51</v>
      </c>
      <c r="H327" s="315">
        <f t="shared" si="45"/>
        <v>9786.6299999999992</v>
      </c>
      <c r="I327" s="131">
        <f t="shared" ref="I327:I328" si="50">11.7%+0.29%+0.5%</f>
        <v>0.1249</v>
      </c>
      <c r="J327" s="132"/>
      <c r="K327" s="133">
        <v>1</v>
      </c>
      <c r="L327" s="122">
        <f t="shared" si="48"/>
        <v>1.1249</v>
      </c>
      <c r="M327" s="133"/>
      <c r="N327">
        <f t="shared" si="46"/>
        <v>7</v>
      </c>
      <c r="O327" s="134"/>
      <c r="P327" s="135"/>
      <c r="Q327" s="136"/>
      <c r="R327" s="137"/>
      <c r="T327" s="137"/>
      <c r="U327" s="131"/>
    </row>
    <row r="328" spans="1:21" ht="12.75">
      <c r="A328" s="82"/>
      <c r="B328" s="314">
        <v>2408</v>
      </c>
      <c r="C328" s="127">
        <f t="shared" si="43"/>
        <v>1.1249</v>
      </c>
      <c r="D328" s="253">
        <v>8700</v>
      </c>
      <c r="E328" s="49" t="str">
        <f>VLOOKUP(B328,'Consulta1'!J:AJ,27,0)</f>
        <v>Disponível</v>
      </c>
      <c r="F328" s="129">
        <f t="shared" si="44"/>
        <v>781266.67290000001</v>
      </c>
      <c r="G328" s="138">
        <f>VLOOKUP($B328,Tabelas!$B$21:$C$350,2,0)</f>
        <v>79.83</v>
      </c>
      <c r="H328" s="315">
        <f t="shared" si="45"/>
        <v>9786.630000000001</v>
      </c>
      <c r="I328" s="131">
        <f t="shared" si="50"/>
        <v>0.1249</v>
      </c>
      <c r="J328" s="132"/>
      <c r="K328" s="133">
        <v>1</v>
      </c>
      <c r="L328" s="122">
        <f t="shared" si="48"/>
        <v>1.1249</v>
      </c>
      <c r="M328" s="133"/>
      <c r="N328">
        <f t="shared" si="46"/>
        <v>8</v>
      </c>
      <c r="O328" s="134"/>
      <c r="P328" s="135"/>
      <c r="Q328" s="136"/>
      <c r="R328" s="137"/>
      <c r="T328" s="137"/>
      <c r="U328" s="131"/>
    </row>
    <row r="329" spans="1:21" ht="12.75" hidden="1">
      <c r="A329" s="82"/>
      <c r="B329" s="314">
        <v>2409</v>
      </c>
      <c r="C329" s="127">
        <f t="shared" si="43"/>
        <v>1.0608</v>
      </c>
      <c r="D329" s="253">
        <v>8700</v>
      </c>
      <c r="E329" s="49" t="str">
        <f>VLOOKUP(B329,'Consulta1'!J:AJ,27,0)</f>
        <v>Fora de venda</v>
      </c>
      <c r="F329" s="129">
        <f t="shared" si="44"/>
        <v>793321.4016000001</v>
      </c>
      <c r="G329" s="138">
        <f>VLOOKUP($B329,Tabelas!$B$21:$C$350,2,0)</f>
        <v>85.960000000000008</v>
      </c>
      <c r="H329" s="315">
        <f t="shared" si="45"/>
        <v>9228.9600000000009</v>
      </c>
      <c r="I329" s="131">
        <v>6.08E-2</v>
      </c>
      <c r="J329" s="132"/>
      <c r="K329" s="133">
        <v>1</v>
      </c>
      <c r="L329" s="122">
        <f t="shared" si="48"/>
        <v>1.0608</v>
      </c>
      <c r="M329" s="133"/>
      <c r="N329">
        <f t="shared" si="46"/>
        <v>9</v>
      </c>
      <c r="O329" s="134"/>
      <c r="P329" s="135"/>
      <c r="Q329" s="136"/>
      <c r="R329" s="137"/>
      <c r="T329" s="137"/>
      <c r="U329" s="131"/>
    </row>
    <row r="330" spans="1:21" ht="12.75" hidden="1">
      <c r="A330" s="82"/>
      <c r="B330" s="314">
        <v>2410</v>
      </c>
      <c r="C330" s="127">
        <f t="shared" si="43"/>
        <v>1.0608</v>
      </c>
      <c r="D330" s="253">
        <v>8850</v>
      </c>
      <c r="E330" s="49" t="str">
        <f>VLOOKUP(B330,'Consulta1'!J:AJ,27,0)</f>
        <v>Fora de venda</v>
      </c>
      <c r="F330" s="129">
        <f t="shared" si="44"/>
        <v>448374.70080000005</v>
      </c>
      <c r="G330" s="138">
        <f>VLOOKUP($B330,Tabelas!$B$21:$C$350,2,0)</f>
        <v>47.760000000000005</v>
      </c>
      <c r="H330" s="315">
        <f t="shared" si="45"/>
        <v>9388.08</v>
      </c>
      <c r="I330" s="131">
        <v>6.08E-2</v>
      </c>
      <c r="J330" s="132"/>
      <c r="K330" s="133">
        <v>1</v>
      </c>
      <c r="L330" s="122">
        <f t="shared" si="48"/>
        <v>1.0608</v>
      </c>
      <c r="M330" s="133"/>
      <c r="N330">
        <f t="shared" si="46"/>
        <v>10</v>
      </c>
      <c r="O330" s="134"/>
      <c r="P330" s="135"/>
      <c r="Q330" s="136"/>
      <c r="R330" s="137"/>
      <c r="T330" s="137"/>
      <c r="U330" s="131"/>
    </row>
    <row r="331" spans="1:21" ht="12.75" hidden="1">
      <c r="A331" s="82"/>
      <c r="B331" s="314">
        <v>2411</v>
      </c>
      <c r="C331" s="127">
        <f t="shared" si="43"/>
        <v>1.0608</v>
      </c>
      <c r="D331" s="253">
        <v>8850</v>
      </c>
      <c r="E331" s="49" t="s">
        <v>97</v>
      </c>
      <c r="F331" s="129">
        <f t="shared" si="44"/>
        <v>457762.78080000001</v>
      </c>
      <c r="G331" s="138">
        <f>VLOOKUP($B331,Tabelas!$B$21:$C$350,2,0)</f>
        <v>48.76</v>
      </c>
      <c r="H331" s="315">
        <f t="shared" si="45"/>
        <v>9388.08</v>
      </c>
      <c r="I331" s="131">
        <v>6.08E-2</v>
      </c>
      <c r="J331" s="132"/>
      <c r="K331" s="133">
        <v>1</v>
      </c>
      <c r="L331" s="122">
        <f t="shared" si="48"/>
        <v>1.0608</v>
      </c>
      <c r="M331" s="133"/>
      <c r="N331">
        <f t="shared" si="46"/>
        <v>11</v>
      </c>
      <c r="O331" s="134"/>
      <c r="P331" s="135"/>
      <c r="Q331" s="136"/>
      <c r="R331" s="137"/>
      <c r="T331" s="137"/>
      <c r="U331" s="131"/>
    </row>
    <row r="332" spans="1:21" ht="12.75" hidden="1">
      <c r="A332" s="82"/>
      <c r="B332" s="314">
        <v>2412</v>
      </c>
      <c r="C332" s="127">
        <f t="shared" si="43"/>
        <v>1.0608</v>
      </c>
      <c r="D332" s="253">
        <v>8850</v>
      </c>
      <c r="E332" s="49" t="str">
        <f>VLOOKUP(B332,'Consulta1'!J:AJ,27,0)</f>
        <v>Fora de venda</v>
      </c>
      <c r="F332" s="129">
        <f t="shared" si="44"/>
        <v>496253.90879999998</v>
      </c>
      <c r="G332" s="138">
        <f>VLOOKUP($B332,Tabelas!$B$21:$C$350,2,0)</f>
        <v>52.86</v>
      </c>
      <c r="H332" s="315">
        <f t="shared" si="45"/>
        <v>9388.08</v>
      </c>
      <c r="I332" s="131">
        <v>6.08E-2</v>
      </c>
      <c r="J332" s="132"/>
      <c r="K332" s="133">
        <v>1</v>
      </c>
      <c r="L332" s="122">
        <f t="shared" si="48"/>
        <v>1.0608</v>
      </c>
      <c r="M332" s="133"/>
      <c r="N332">
        <f t="shared" si="46"/>
        <v>12</v>
      </c>
      <c r="O332" s="134"/>
      <c r="P332" s="135"/>
      <c r="Q332" s="136"/>
      <c r="R332" s="137"/>
      <c r="T332" s="137"/>
      <c r="U332" s="131"/>
    </row>
    <row r="333" spans="1:21" ht="12.75" hidden="1">
      <c r="A333" s="82"/>
      <c r="B333" s="314">
        <v>2501</v>
      </c>
      <c r="C333" s="127">
        <f t="shared" si="43"/>
        <v>1.0608</v>
      </c>
      <c r="D333" s="253">
        <v>8800</v>
      </c>
      <c r="E333" s="243" t="s">
        <v>97</v>
      </c>
      <c r="F333" s="129">
        <f t="shared" si="44"/>
        <v>1008184.3199999999</v>
      </c>
      <c r="G333" s="138">
        <f>VLOOKUP($B333,Tabelas!$B$21:$C$350,2,0)</f>
        <v>108</v>
      </c>
      <c r="H333" s="315">
        <f t="shared" si="45"/>
        <v>9335.0399999999991</v>
      </c>
      <c r="I333" s="131">
        <v>6.08E-2</v>
      </c>
      <c r="J333" s="132"/>
      <c r="K333" s="133">
        <v>1</v>
      </c>
      <c r="L333" s="122">
        <f t="shared" si="48"/>
        <v>1.0608</v>
      </c>
      <c r="M333" s="133"/>
      <c r="N333">
        <f t="shared" si="46"/>
        <v>1</v>
      </c>
      <c r="O333" s="134"/>
      <c r="P333" s="135"/>
      <c r="Q333" s="136"/>
      <c r="R333" s="137"/>
      <c r="T333" s="137"/>
      <c r="U333" s="131"/>
    </row>
    <row r="334" spans="1:21" ht="12.75" hidden="1">
      <c r="A334" s="82"/>
      <c r="B334" s="314">
        <v>2502</v>
      </c>
      <c r="C334" s="127">
        <f t="shared" si="43"/>
        <v>1.0608</v>
      </c>
      <c r="D334" s="253">
        <v>8800</v>
      </c>
      <c r="E334" s="49" t="str">
        <f>VLOOKUP(B334,'Consulta1'!J:AJ,27,0)</f>
        <v>Fora de venda</v>
      </c>
      <c r="F334" s="129">
        <f t="shared" si="44"/>
        <v>741202.17599999998</v>
      </c>
      <c r="G334" s="138">
        <f>VLOOKUP($B334,Tabelas!$B$21:$C$350,2,0)</f>
        <v>79.400000000000006</v>
      </c>
      <c r="H334" s="315">
        <f t="shared" si="45"/>
        <v>9335.0399999999991</v>
      </c>
      <c r="I334" s="131">
        <v>6.08E-2</v>
      </c>
      <c r="J334" s="132"/>
      <c r="K334" s="133">
        <v>1</v>
      </c>
      <c r="L334" s="122">
        <f t="shared" si="48"/>
        <v>1.0608</v>
      </c>
      <c r="M334" s="133"/>
      <c r="N334">
        <f t="shared" si="46"/>
        <v>2</v>
      </c>
      <c r="O334" s="134"/>
      <c r="P334" s="135"/>
      <c r="Q334" s="136"/>
      <c r="R334" s="137"/>
      <c r="T334" s="137"/>
      <c r="U334" s="131"/>
    </row>
    <row r="335" spans="1:21" ht="12.75" hidden="1">
      <c r="A335" s="82"/>
      <c r="B335" s="314">
        <v>2503</v>
      </c>
      <c r="C335" s="127">
        <f t="shared" si="43"/>
        <v>1.0608</v>
      </c>
      <c r="D335" s="253">
        <v>9350</v>
      </c>
      <c r="E335" s="49" t="str">
        <f>VLOOKUP(B335,'Consulta1'!J:AJ,27,0)</f>
        <v>Fora de venda</v>
      </c>
      <c r="F335" s="129">
        <f t="shared" si="44"/>
        <v>961398.26640000008</v>
      </c>
      <c r="G335" s="138">
        <f>VLOOKUP($B335,Tabelas!$B$21:$C$350,2,0)</f>
        <v>96.93</v>
      </c>
      <c r="H335" s="315">
        <f t="shared" si="45"/>
        <v>9918.48</v>
      </c>
      <c r="I335" s="131">
        <v>6.08E-2</v>
      </c>
      <c r="J335" s="132"/>
      <c r="K335" s="133">
        <v>1</v>
      </c>
      <c r="L335" s="122">
        <f t="shared" si="48"/>
        <v>1.0608</v>
      </c>
      <c r="M335" s="133"/>
      <c r="N335">
        <f t="shared" si="46"/>
        <v>3</v>
      </c>
      <c r="O335" s="134"/>
      <c r="P335" s="135"/>
      <c r="Q335" s="136"/>
      <c r="R335" s="137"/>
      <c r="T335" s="137"/>
      <c r="U335" s="131"/>
    </row>
    <row r="336" spans="1:21" ht="12.75" hidden="1">
      <c r="A336" s="82"/>
      <c r="B336" s="314">
        <v>2504</v>
      </c>
      <c r="C336" s="127">
        <f t="shared" si="43"/>
        <v>1.0608</v>
      </c>
      <c r="D336" s="253">
        <v>8900</v>
      </c>
      <c r="E336" s="49" t="s">
        <v>97</v>
      </c>
      <c r="F336" s="129">
        <f t="shared" si="44"/>
        <v>507271.37760000001</v>
      </c>
      <c r="G336" s="138">
        <f>VLOOKUP($B336,Tabelas!$B$21:$C$350,2,0)</f>
        <v>53.73</v>
      </c>
      <c r="H336" s="315">
        <f t="shared" si="45"/>
        <v>9441.1200000000008</v>
      </c>
      <c r="I336" s="131">
        <v>6.08E-2</v>
      </c>
      <c r="J336" s="132"/>
      <c r="K336" s="133">
        <v>1</v>
      </c>
      <c r="L336" s="122">
        <f t="shared" si="48"/>
        <v>1.0608</v>
      </c>
      <c r="M336" s="133"/>
      <c r="N336">
        <f t="shared" si="46"/>
        <v>4</v>
      </c>
      <c r="O336" s="134"/>
      <c r="P336" s="135"/>
      <c r="Q336" s="136"/>
      <c r="R336" s="137"/>
      <c r="T336" s="137"/>
      <c r="U336" s="131"/>
    </row>
    <row r="337" spans="1:21" ht="12.75" hidden="1">
      <c r="A337" s="82"/>
      <c r="B337" s="314">
        <v>2505</v>
      </c>
      <c r="C337" s="127">
        <f t="shared" ref="C337:C400" si="51">L337</f>
        <v>1.0608</v>
      </c>
      <c r="D337" s="253">
        <v>8900</v>
      </c>
      <c r="E337" s="49" t="s">
        <v>97</v>
      </c>
      <c r="F337" s="129">
        <f t="shared" si="44"/>
        <v>445715.27519999997</v>
      </c>
      <c r="G337" s="138">
        <f>VLOOKUP($B337,Tabelas!$B$21:$C$350,2,0)</f>
        <v>47.21</v>
      </c>
      <c r="H337" s="315">
        <f t="shared" si="45"/>
        <v>9441.119999999999</v>
      </c>
      <c r="I337" s="131">
        <v>6.08E-2</v>
      </c>
      <c r="J337" s="132"/>
      <c r="K337" s="133">
        <v>1</v>
      </c>
      <c r="L337" s="122">
        <f t="shared" si="48"/>
        <v>1.0608</v>
      </c>
      <c r="M337" s="133"/>
      <c r="N337">
        <f t="shared" si="46"/>
        <v>5</v>
      </c>
      <c r="O337" s="134"/>
      <c r="P337" s="135"/>
      <c r="Q337" s="136"/>
      <c r="R337" s="137"/>
      <c r="T337" s="137"/>
      <c r="U337" s="131"/>
    </row>
    <row r="338" spans="1:21" ht="12.75" hidden="1">
      <c r="A338" s="82"/>
      <c r="B338" s="314">
        <v>2506</v>
      </c>
      <c r="C338" s="127">
        <f t="shared" si="51"/>
        <v>1.0608</v>
      </c>
      <c r="D338" s="253">
        <v>8900</v>
      </c>
      <c r="E338" s="243" t="s">
        <v>97</v>
      </c>
      <c r="F338" s="129">
        <f t="shared" ref="F338:F401" si="52">G338*D338*C338</f>
        <v>444959.9855999999</v>
      </c>
      <c r="G338" s="138">
        <f>VLOOKUP($B338,Tabelas!$B$21:$C$350,2,0)</f>
        <v>47.129999999999995</v>
      </c>
      <c r="H338" s="315">
        <f t="shared" ref="H338:H401" si="53">F338/G338</f>
        <v>9441.119999999999</v>
      </c>
      <c r="I338" s="131">
        <v>6.08E-2</v>
      </c>
      <c r="J338" s="132"/>
      <c r="K338" s="133">
        <v>1</v>
      </c>
      <c r="L338" s="122">
        <f t="shared" si="48"/>
        <v>1.0608</v>
      </c>
      <c r="M338" s="133"/>
      <c r="N338">
        <f t="shared" ref="N338:N401" si="54">RIGHT(B338,2)*1</f>
        <v>6</v>
      </c>
      <c r="O338" s="134"/>
      <c r="P338" s="135"/>
      <c r="Q338" s="136"/>
      <c r="R338" s="137"/>
      <c r="T338" s="137"/>
      <c r="U338" s="131"/>
    </row>
    <row r="339" spans="1:21" ht="12.75">
      <c r="A339" s="82"/>
      <c r="B339" s="314">
        <v>2507</v>
      </c>
      <c r="C339" s="127">
        <f t="shared" si="51"/>
        <v>1.1249</v>
      </c>
      <c r="D339" s="253">
        <v>8750</v>
      </c>
      <c r="E339" s="49" t="str">
        <f>VLOOKUP(B339,'Consulta1'!J:AJ,27,0)</f>
        <v>Disponível</v>
      </c>
      <c r="F339" s="129">
        <f t="shared" si="52"/>
        <v>847274.68</v>
      </c>
      <c r="G339" s="138">
        <f>VLOOKUP($B339,Tabelas!$B$21:$C$350,2,0)</f>
        <v>86.08</v>
      </c>
      <c r="H339" s="315">
        <f t="shared" si="53"/>
        <v>9842.875</v>
      </c>
      <c r="I339" s="131">
        <f t="shared" ref="I339:I340" si="55">11.7%+0.29%+0.5%</f>
        <v>0.1249</v>
      </c>
      <c r="J339" s="132"/>
      <c r="K339" s="133">
        <v>1</v>
      </c>
      <c r="L339" s="122">
        <f t="shared" si="48"/>
        <v>1.1249</v>
      </c>
      <c r="M339" s="133"/>
      <c r="N339">
        <f t="shared" si="54"/>
        <v>7</v>
      </c>
      <c r="O339" s="134"/>
      <c r="P339" s="135"/>
      <c r="Q339" s="136"/>
      <c r="R339" s="137"/>
      <c r="T339" s="137"/>
      <c r="U339" s="131"/>
    </row>
    <row r="340" spans="1:21" ht="12.75">
      <c r="A340" s="82"/>
      <c r="B340" s="314">
        <v>2508</v>
      </c>
      <c r="C340" s="127">
        <f t="shared" si="51"/>
        <v>1.1249</v>
      </c>
      <c r="D340" s="253">
        <v>8750</v>
      </c>
      <c r="E340" s="49" t="str">
        <f>VLOOKUP(B340,'Consulta1'!J:AJ,27,0)</f>
        <v>Disponível</v>
      </c>
      <c r="F340" s="129">
        <f t="shared" si="52"/>
        <v>784673.995</v>
      </c>
      <c r="G340" s="138">
        <f>VLOOKUP($B340,Tabelas!$B$21:$C$350,2,0)</f>
        <v>79.72</v>
      </c>
      <c r="H340" s="315">
        <f t="shared" si="53"/>
        <v>9842.875</v>
      </c>
      <c r="I340" s="131">
        <f t="shared" si="55"/>
        <v>0.1249</v>
      </c>
      <c r="J340" s="132"/>
      <c r="K340" s="133">
        <v>1</v>
      </c>
      <c r="L340" s="122">
        <f t="shared" si="48"/>
        <v>1.1249</v>
      </c>
      <c r="M340" s="133"/>
      <c r="N340">
        <f t="shared" si="54"/>
        <v>8</v>
      </c>
      <c r="O340" s="134"/>
      <c r="P340" s="135"/>
      <c r="Q340" s="136"/>
      <c r="R340" s="137"/>
      <c r="T340" s="137"/>
      <c r="U340" s="131"/>
    </row>
    <row r="341" spans="1:21" ht="12.75" hidden="1">
      <c r="A341" s="82"/>
      <c r="B341" s="314">
        <v>2509</v>
      </c>
      <c r="C341" s="127">
        <f t="shared" si="51"/>
        <v>1.077</v>
      </c>
      <c r="D341" s="253">
        <v>8750</v>
      </c>
      <c r="E341" s="243" t="s">
        <v>97</v>
      </c>
      <c r="F341" s="129">
        <f t="shared" si="52"/>
        <v>802809.26250000007</v>
      </c>
      <c r="G341" s="138">
        <f>VLOOKUP($B341,Tabelas!$B$21:$C$350,2,0)</f>
        <v>85.190000000000012</v>
      </c>
      <c r="H341" s="315">
        <f t="shared" si="53"/>
        <v>9423.75</v>
      </c>
      <c r="I341" s="131">
        <v>7.6999999999999999E-2</v>
      </c>
      <c r="J341" s="132"/>
      <c r="K341" s="133">
        <v>1</v>
      </c>
      <c r="L341" s="122">
        <f t="shared" si="48"/>
        <v>1.077</v>
      </c>
      <c r="M341" s="133"/>
      <c r="N341">
        <f t="shared" si="54"/>
        <v>9</v>
      </c>
      <c r="O341" s="134"/>
      <c r="P341" s="135"/>
      <c r="Q341" s="136"/>
      <c r="R341" s="137"/>
      <c r="T341" s="137"/>
      <c r="U341" s="131"/>
    </row>
    <row r="342" spans="1:21" ht="12.75" hidden="1">
      <c r="A342" s="82"/>
      <c r="B342" s="314">
        <v>2510</v>
      </c>
      <c r="C342" s="127">
        <f t="shared" si="51"/>
        <v>1.0608</v>
      </c>
      <c r="D342" s="253">
        <v>8900</v>
      </c>
      <c r="E342" s="49" t="s">
        <v>97</v>
      </c>
      <c r="F342" s="129">
        <f t="shared" si="52"/>
        <v>450907.89120000007</v>
      </c>
      <c r="G342" s="138">
        <f>VLOOKUP($B342,Tabelas!$B$21:$C$350,2,0)</f>
        <v>47.760000000000005</v>
      </c>
      <c r="H342" s="315">
        <f t="shared" si="53"/>
        <v>9441.1200000000008</v>
      </c>
      <c r="I342" s="131">
        <v>6.08E-2</v>
      </c>
      <c r="J342" s="132"/>
      <c r="K342" s="133">
        <v>1</v>
      </c>
      <c r="L342" s="122">
        <f t="shared" si="48"/>
        <v>1.0608</v>
      </c>
      <c r="M342" s="133"/>
      <c r="N342">
        <f t="shared" si="54"/>
        <v>10</v>
      </c>
      <c r="O342" s="134"/>
      <c r="P342" s="135"/>
      <c r="Q342" s="136"/>
      <c r="R342" s="137"/>
      <c r="T342" s="137"/>
      <c r="U342" s="131"/>
    </row>
    <row r="343" spans="1:21" ht="12.75" hidden="1">
      <c r="A343" s="82"/>
      <c r="B343" s="314">
        <v>2511</v>
      </c>
      <c r="C343" s="127">
        <f t="shared" si="51"/>
        <v>1.0608</v>
      </c>
      <c r="D343" s="253">
        <v>8900</v>
      </c>
      <c r="E343" s="49" t="s">
        <v>97</v>
      </c>
      <c r="F343" s="129">
        <f t="shared" si="52"/>
        <v>460349.01120000001</v>
      </c>
      <c r="G343" s="138">
        <f>VLOOKUP($B343,Tabelas!$B$21:$C$350,2,0)</f>
        <v>48.76</v>
      </c>
      <c r="H343" s="315">
        <f t="shared" si="53"/>
        <v>9441.1200000000008</v>
      </c>
      <c r="I343" s="131">
        <v>6.08E-2</v>
      </c>
      <c r="J343" s="132"/>
      <c r="K343" s="133">
        <v>1</v>
      </c>
      <c r="L343" s="122">
        <f t="shared" si="48"/>
        <v>1.0608</v>
      </c>
      <c r="M343" s="133"/>
      <c r="N343">
        <f t="shared" si="54"/>
        <v>11</v>
      </c>
      <c r="O343" s="134"/>
      <c r="P343" s="135"/>
      <c r="Q343" s="136"/>
      <c r="R343" s="137"/>
      <c r="T343" s="137"/>
      <c r="U343" s="131"/>
    </row>
    <row r="344" spans="1:21" ht="12.75" hidden="1">
      <c r="A344" s="82"/>
      <c r="B344" s="314">
        <v>2512</v>
      </c>
      <c r="C344" s="127">
        <f t="shared" si="51"/>
        <v>1.0608</v>
      </c>
      <c r="D344" s="253">
        <v>8900</v>
      </c>
      <c r="E344" s="49" t="str">
        <f>VLOOKUP(B344,'Consulta1'!J:AJ,27,0)</f>
        <v>Fora de venda</v>
      </c>
      <c r="F344" s="129">
        <f t="shared" si="52"/>
        <v>499057.60320000001</v>
      </c>
      <c r="G344" s="138">
        <f>VLOOKUP($B344,Tabelas!$B$21:$C$350,2,0)</f>
        <v>52.86</v>
      </c>
      <c r="H344" s="315">
        <f t="shared" si="53"/>
        <v>9441.1200000000008</v>
      </c>
      <c r="I344" s="131">
        <v>6.08E-2</v>
      </c>
      <c r="J344" s="132"/>
      <c r="K344" s="133">
        <v>1</v>
      </c>
      <c r="L344" s="122">
        <f t="shared" si="48"/>
        <v>1.0608</v>
      </c>
      <c r="M344" s="133"/>
      <c r="N344">
        <f t="shared" si="54"/>
        <v>12</v>
      </c>
      <c r="O344" s="134"/>
      <c r="P344" s="135"/>
      <c r="Q344" s="136"/>
      <c r="R344" s="137"/>
      <c r="T344" s="137"/>
      <c r="U344" s="131"/>
    </row>
    <row r="345" spans="1:21" ht="12.75">
      <c r="A345" s="82"/>
      <c r="B345" s="314">
        <v>2601</v>
      </c>
      <c r="C345" s="127">
        <f t="shared" si="51"/>
        <v>1.1249</v>
      </c>
      <c r="D345" s="253">
        <v>8800</v>
      </c>
      <c r="E345" s="49" t="str">
        <f>VLOOKUP(B345,'Consulta1'!J:AJ,27,0)</f>
        <v>Disponível</v>
      </c>
      <c r="F345" s="129">
        <f t="shared" si="52"/>
        <v>973875.42560000019</v>
      </c>
      <c r="G345" s="138">
        <f>VLOOKUP($B345,Tabelas!$B$21:$C$350,2,0)</f>
        <v>98.38000000000001</v>
      </c>
      <c r="H345" s="315">
        <f t="shared" si="53"/>
        <v>9899.1200000000008</v>
      </c>
      <c r="I345" s="131">
        <f>11.7%+0.29%+0.5%</f>
        <v>0.1249</v>
      </c>
      <c r="J345" s="132"/>
      <c r="K345" s="133">
        <v>1</v>
      </c>
      <c r="L345" s="122">
        <f t="shared" si="48"/>
        <v>1.1249</v>
      </c>
      <c r="M345" s="133"/>
      <c r="N345">
        <f t="shared" si="54"/>
        <v>1</v>
      </c>
      <c r="O345" s="134"/>
      <c r="P345" s="135"/>
      <c r="Q345" s="136"/>
      <c r="R345" s="137"/>
      <c r="T345" s="137"/>
      <c r="U345" s="131"/>
    </row>
    <row r="346" spans="1:21" ht="12.75" hidden="1">
      <c r="A346" s="82"/>
      <c r="B346" s="314">
        <v>2602</v>
      </c>
      <c r="C346" s="127">
        <f t="shared" si="51"/>
        <v>1.0608</v>
      </c>
      <c r="D346" s="253">
        <v>8800</v>
      </c>
      <c r="E346" s="49" t="str">
        <f>VLOOKUP(B346,'Consulta1'!J:AJ,27,0)</f>
        <v>Fora de venda</v>
      </c>
      <c r="F346" s="129">
        <f t="shared" si="52"/>
        <v>747176.60159999994</v>
      </c>
      <c r="G346" s="138">
        <f>VLOOKUP($B346,Tabelas!$B$21:$C$350,2,0)</f>
        <v>80.040000000000006</v>
      </c>
      <c r="H346" s="315">
        <f t="shared" si="53"/>
        <v>9335.0399999999991</v>
      </c>
      <c r="I346" s="131">
        <v>6.08E-2</v>
      </c>
      <c r="J346" s="132"/>
      <c r="K346" s="133">
        <v>1</v>
      </c>
      <c r="L346" s="122">
        <f t="shared" si="48"/>
        <v>1.0608</v>
      </c>
      <c r="M346" s="133"/>
      <c r="N346">
        <f t="shared" si="54"/>
        <v>2</v>
      </c>
      <c r="O346" s="134"/>
      <c r="P346" s="135"/>
      <c r="Q346" s="136"/>
      <c r="R346" s="137"/>
      <c r="T346" s="137"/>
      <c r="U346" s="131"/>
    </row>
    <row r="347" spans="1:21" ht="12.75" hidden="1">
      <c r="A347" s="82"/>
      <c r="B347" s="314">
        <v>2603</v>
      </c>
      <c r="C347" s="127">
        <f t="shared" si="51"/>
        <v>1.097</v>
      </c>
      <c r="D347" s="253">
        <v>9350</v>
      </c>
      <c r="E347" s="243" t="s">
        <v>97</v>
      </c>
      <c r="F347" s="129">
        <f t="shared" si="52"/>
        <v>1163035.5604999999</v>
      </c>
      <c r="G347" s="138">
        <f>VLOOKUP($B347,Tabelas!$B$21:$C$350,2,0)</f>
        <v>113.39</v>
      </c>
      <c r="H347" s="315">
        <f t="shared" si="53"/>
        <v>10256.949999999999</v>
      </c>
      <c r="I347" s="131">
        <v>9.7000000000000003E-2</v>
      </c>
      <c r="J347" s="132"/>
      <c r="K347" s="133">
        <v>1</v>
      </c>
      <c r="L347" s="122">
        <f t="shared" si="48"/>
        <v>1.097</v>
      </c>
      <c r="M347" s="133"/>
      <c r="N347">
        <f t="shared" si="54"/>
        <v>3</v>
      </c>
      <c r="O347" s="134"/>
      <c r="P347" s="135"/>
      <c r="Q347" s="136"/>
      <c r="R347" s="137"/>
      <c r="T347" s="137"/>
      <c r="U347" s="131"/>
    </row>
    <row r="348" spans="1:21" ht="12.75" hidden="1">
      <c r="A348" s="82"/>
      <c r="B348" s="314">
        <v>2604</v>
      </c>
      <c r="C348" s="127">
        <f t="shared" si="51"/>
        <v>1.117</v>
      </c>
      <c r="D348" s="253">
        <v>8900</v>
      </c>
      <c r="E348" s="243" t="s">
        <v>97</v>
      </c>
      <c r="F348" s="129">
        <f t="shared" si="52"/>
        <v>534146.049</v>
      </c>
      <c r="G348" s="138">
        <f>VLOOKUP($B348,Tabelas!$B$21:$C$350,2,0)</f>
        <v>53.73</v>
      </c>
      <c r="H348" s="315">
        <f t="shared" si="53"/>
        <v>9941.3000000000011</v>
      </c>
      <c r="I348" s="131">
        <v>0.11700000000000001</v>
      </c>
      <c r="J348" s="132"/>
      <c r="K348" s="133">
        <v>1</v>
      </c>
      <c r="L348" s="122">
        <f t="shared" si="48"/>
        <v>1.117</v>
      </c>
      <c r="M348" s="133"/>
      <c r="N348">
        <f t="shared" si="54"/>
        <v>4</v>
      </c>
      <c r="O348" s="134"/>
      <c r="P348" s="135"/>
      <c r="Q348" s="136"/>
      <c r="R348" s="137"/>
      <c r="T348" s="137"/>
      <c r="U348" s="131"/>
    </row>
    <row r="349" spans="1:21" ht="12.75" hidden="1">
      <c r="A349" s="82"/>
      <c r="B349" s="314">
        <v>2605</v>
      </c>
      <c r="C349" s="127">
        <f t="shared" si="51"/>
        <v>1.0608</v>
      </c>
      <c r="D349" s="253">
        <v>8900</v>
      </c>
      <c r="E349" s="49" t="s">
        <v>97</v>
      </c>
      <c r="F349" s="129">
        <f t="shared" si="52"/>
        <v>445715.27519999997</v>
      </c>
      <c r="G349" s="138">
        <f>VLOOKUP($B349,Tabelas!$B$21:$C$350,2,0)</f>
        <v>47.21</v>
      </c>
      <c r="H349" s="315">
        <f t="shared" si="53"/>
        <v>9441.119999999999</v>
      </c>
      <c r="I349" s="131">
        <v>6.08E-2</v>
      </c>
      <c r="J349" s="132"/>
      <c r="K349" s="133">
        <v>1</v>
      </c>
      <c r="L349" s="122">
        <f t="shared" si="48"/>
        <v>1.0608</v>
      </c>
      <c r="M349" s="133"/>
      <c r="N349">
        <f t="shared" si="54"/>
        <v>5</v>
      </c>
      <c r="O349" s="134"/>
      <c r="P349" s="135"/>
      <c r="Q349" s="136"/>
      <c r="R349" s="137"/>
      <c r="T349" s="137"/>
      <c r="U349" s="131"/>
    </row>
    <row r="350" spans="1:21" ht="12.75" hidden="1">
      <c r="A350" s="82"/>
      <c r="B350" s="314">
        <v>2606</v>
      </c>
      <c r="C350" s="127">
        <f t="shared" si="51"/>
        <v>1.0608</v>
      </c>
      <c r="D350" s="253">
        <v>8900</v>
      </c>
      <c r="E350" s="49" t="str">
        <f>VLOOKUP(B350,'Consulta1'!J:AJ,27,0)</f>
        <v>Fora de venda</v>
      </c>
      <c r="F350" s="129">
        <f t="shared" si="52"/>
        <v>444959.9855999999</v>
      </c>
      <c r="G350" s="138">
        <f>VLOOKUP($B350,Tabelas!$B$21:$C$350,2,0)</f>
        <v>47.129999999999995</v>
      </c>
      <c r="H350" s="315">
        <f t="shared" si="53"/>
        <v>9441.119999999999</v>
      </c>
      <c r="I350" s="131">
        <v>6.08E-2</v>
      </c>
      <c r="J350" s="132"/>
      <c r="K350" s="133">
        <v>1</v>
      </c>
      <c r="L350" s="122">
        <f t="shared" si="48"/>
        <v>1.0608</v>
      </c>
      <c r="M350" s="133"/>
      <c r="N350">
        <f t="shared" si="54"/>
        <v>6</v>
      </c>
      <c r="O350" s="134"/>
      <c r="P350" s="135"/>
      <c r="Q350" s="136"/>
      <c r="R350" s="137"/>
      <c r="T350" s="137"/>
      <c r="U350" s="131"/>
    </row>
    <row r="351" spans="1:21" ht="12.75" hidden="1">
      <c r="A351" s="255" t="s">
        <v>99</v>
      </c>
      <c r="B351" s="314">
        <v>2607</v>
      </c>
      <c r="C351" s="127">
        <f t="shared" si="51"/>
        <v>1.0608</v>
      </c>
      <c r="D351" s="253">
        <v>8750</v>
      </c>
      <c r="E351" s="243" t="s">
        <v>100</v>
      </c>
      <c r="F351" s="129">
        <f t="shared" si="52"/>
        <v>788598.72000000009</v>
      </c>
      <c r="G351" s="138">
        <f>VLOOKUP($B351,Tabelas!$B$21:$C$350,2,0)</f>
        <v>84.960000000000008</v>
      </c>
      <c r="H351" s="315">
        <f t="shared" si="53"/>
        <v>9282</v>
      </c>
      <c r="I351" s="131">
        <v>6.08E-2</v>
      </c>
      <c r="J351" s="132"/>
      <c r="K351" s="133">
        <v>1</v>
      </c>
      <c r="L351" s="122">
        <f t="shared" si="48"/>
        <v>1.0608</v>
      </c>
      <c r="M351" s="133"/>
      <c r="N351">
        <f t="shared" si="54"/>
        <v>7</v>
      </c>
      <c r="O351" s="134"/>
      <c r="P351" s="135"/>
      <c r="Q351" s="136"/>
      <c r="R351" s="137"/>
      <c r="T351" s="137"/>
      <c r="U351" s="131"/>
    </row>
    <row r="352" spans="1:21" ht="12.75">
      <c r="A352" s="82"/>
      <c r="B352" s="314">
        <v>2608</v>
      </c>
      <c r="C352" s="127">
        <f t="shared" si="51"/>
        <v>1.1249</v>
      </c>
      <c r="D352" s="253">
        <v>8750</v>
      </c>
      <c r="E352" s="49" t="str">
        <f>VLOOKUP(B352,'Consulta1'!J:AJ,27,0)</f>
        <v>Disponível</v>
      </c>
      <c r="F352" s="129">
        <f t="shared" si="52"/>
        <v>790579.71999999986</v>
      </c>
      <c r="G352" s="138">
        <f>VLOOKUP($B352,Tabelas!$B$21:$C$350,2,0)</f>
        <v>80.319999999999993</v>
      </c>
      <c r="H352" s="315">
        <f t="shared" si="53"/>
        <v>9842.8749999999982</v>
      </c>
      <c r="I352" s="131">
        <f>11.7%+0.29%+0.5%</f>
        <v>0.1249</v>
      </c>
      <c r="J352" s="132"/>
      <c r="K352" s="133">
        <v>1</v>
      </c>
      <c r="L352" s="122">
        <f t="shared" si="48"/>
        <v>1.1249</v>
      </c>
      <c r="M352" s="133"/>
      <c r="N352">
        <f t="shared" si="54"/>
        <v>8</v>
      </c>
      <c r="O352" s="134"/>
      <c r="P352" s="135"/>
      <c r="Q352" s="136"/>
      <c r="R352" s="137"/>
      <c r="T352" s="137"/>
      <c r="U352" s="131"/>
    </row>
    <row r="353" spans="1:21" ht="12.75" hidden="1">
      <c r="A353" s="82"/>
      <c r="B353" s="314">
        <v>2609</v>
      </c>
      <c r="C353" s="127">
        <f t="shared" si="51"/>
        <v>1.0608</v>
      </c>
      <c r="D353" s="253">
        <v>8750</v>
      </c>
      <c r="E353" s="49" t="str">
        <f>VLOOKUP(B353,'Consulta1'!J:AJ,27,0)</f>
        <v>Fora de venda</v>
      </c>
      <c r="F353" s="129">
        <f t="shared" si="52"/>
        <v>790733.58000000007</v>
      </c>
      <c r="G353" s="138">
        <f>VLOOKUP($B353,Tabelas!$B$21:$C$350,2,0)</f>
        <v>85.190000000000012</v>
      </c>
      <c r="H353" s="315">
        <f t="shared" si="53"/>
        <v>9282</v>
      </c>
      <c r="I353" s="131">
        <v>6.08E-2</v>
      </c>
      <c r="J353" s="132"/>
      <c r="K353" s="133">
        <v>1</v>
      </c>
      <c r="L353" s="122">
        <f t="shared" si="48"/>
        <v>1.0608</v>
      </c>
      <c r="M353" s="133"/>
      <c r="N353">
        <f t="shared" si="54"/>
        <v>9</v>
      </c>
      <c r="O353" s="134"/>
      <c r="P353" s="135"/>
      <c r="Q353" s="136"/>
      <c r="R353" s="137"/>
      <c r="T353" s="137"/>
      <c r="U353" s="131"/>
    </row>
    <row r="354" spans="1:21" ht="12.75" hidden="1">
      <c r="A354" s="82"/>
      <c r="B354" s="314">
        <v>2610</v>
      </c>
      <c r="C354" s="127">
        <f t="shared" si="51"/>
        <v>1.0608</v>
      </c>
      <c r="D354" s="253">
        <v>8900</v>
      </c>
      <c r="E354" s="243" t="s">
        <v>97</v>
      </c>
      <c r="F354" s="129">
        <f t="shared" si="52"/>
        <v>450907.89120000007</v>
      </c>
      <c r="G354" s="138">
        <f>VLOOKUP($B354,Tabelas!$B$21:$C$350,2,0)</f>
        <v>47.760000000000005</v>
      </c>
      <c r="H354" s="315">
        <f t="shared" si="53"/>
        <v>9441.1200000000008</v>
      </c>
      <c r="I354" s="131">
        <v>6.08E-2</v>
      </c>
      <c r="J354" s="132"/>
      <c r="K354" s="133">
        <v>1</v>
      </c>
      <c r="L354" s="122">
        <f t="shared" si="48"/>
        <v>1.0608</v>
      </c>
      <c r="M354" s="133"/>
      <c r="N354">
        <f t="shared" si="54"/>
        <v>10</v>
      </c>
      <c r="O354" s="134"/>
      <c r="P354" s="135"/>
      <c r="Q354" s="136"/>
      <c r="R354" s="137"/>
      <c r="T354" s="137"/>
      <c r="U354" s="131"/>
    </row>
    <row r="355" spans="1:21" ht="12.75" hidden="1">
      <c r="A355" s="82"/>
      <c r="B355" s="314">
        <v>2611</v>
      </c>
      <c r="C355" s="127">
        <f t="shared" si="51"/>
        <v>1.0608</v>
      </c>
      <c r="D355" s="253">
        <v>8900</v>
      </c>
      <c r="E355" s="243" t="s">
        <v>97</v>
      </c>
      <c r="F355" s="129">
        <f t="shared" si="52"/>
        <v>460349.01120000001</v>
      </c>
      <c r="G355" s="138">
        <f>VLOOKUP($B355,Tabelas!$B$21:$C$350,2,0)</f>
        <v>48.76</v>
      </c>
      <c r="H355" s="315">
        <f t="shared" si="53"/>
        <v>9441.1200000000008</v>
      </c>
      <c r="I355" s="131">
        <v>6.08E-2</v>
      </c>
      <c r="J355" s="132"/>
      <c r="K355" s="133">
        <v>1</v>
      </c>
      <c r="L355" s="122">
        <f t="shared" si="48"/>
        <v>1.0608</v>
      </c>
      <c r="M355" s="133"/>
      <c r="N355">
        <f t="shared" si="54"/>
        <v>11</v>
      </c>
      <c r="O355" s="134"/>
      <c r="P355" s="135"/>
      <c r="Q355" s="136"/>
      <c r="R355" s="137"/>
      <c r="T355" s="137"/>
      <c r="U355" s="131"/>
    </row>
    <row r="356" spans="1:21" ht="12.75" hidden="1">
      <c r="A356" s="82"/>
      <c r="B356" s="314">
        <v>2612</v>
      </c>
      <c r="C356" s="127">
        <f t="shared" si="51"/>
        <v>1.0608</v>
      </c>
      <c r="D356" s="253">
        <v>8900</v>
      </c>
      <c r="E356" s="49" t="str">
        <f>VLOOKUP(B356,'Consulta1'!J:AJ,27,0)</f>
        <v>Fora de venda</v>
      </c>
      <c r="F356" s="129">
        <f t="shared" si="52"/>
        <v>499057.60320000001</v>
      </c>
      <c r="G356" s="138">
        <f>VLOOKUP($B356,Tabelas!$B$21:$C$350,2,0)</f>
        <v>52.86</v>
      </c>
      <c r="H356" s="315">
        <f t="shared" si="53"/>
        <v>9441.1200000000008</v>
      </c>
      <c r="I356" s="131">
        <v>6.08E-2</v>
      </c>
      <c r="J356" s="132"/>
      <c r="K356" s="133">
        <v>1</v>
      </c>
      <c r="L356" s="122">
        <f t="shared" si="48"/>
        <v>1.0608</v>
      </c>
      <c r="M356" s="133"/>
      <c r="N356">
        <f t="shared" si="54"/>
        <v>12</v>
      </c>
      <c r="O356" s="134"/>
      <c r="P356" s="135"/>
      <c r="Q356" s="136"/>
      <c r="R356" s="137"/>
      <c r="T356" s="137"/>
      <c r="U356" s="131"/>
    </row>
    <row r="357" spans="1:21" ht="12.75" hidden="1">
      <c r="A357" s="82"/>
      <c r="B357" s="314">
        <v>2701</v>
      </c>
      <c r="C357" s="127">
        <f t="shared" si="51"/>
        <v>1.0620000000000001</v>
      </c>
      <c r="D357" s="253">
        <v>8800</v>
      </c>
      <c r="E357" s="243" t="s">
        <v>97</v>
      </c>
      <c r="F357" s="129">
        <f t="shared" si="52"/>
        <v>1017922.7520000001</v>
      </c>
      <c r="G357" s="138">
        <f>VLOOKUP($B357,Tabelas!$B$21:$C$350,2,0)</f>
        <v>108.92</v>
      </c>
      <c r="H357" s="315">
        <f t="shared" si="53"/>
        <v>9345.6</v>
      </c>
      <c r="I357" s="131">
        <v>6.2E-2</v>
      </c>
      <c r="J357" s="132"/>
      <c r="K357" s="133">
        <v>1</v>
      </c>
      <c r="L357" s="122">
        <f t="shared" si="48"/>
        <v>1.0620000000000001</v>
      </c>
      <c r="M357" s="133"/>
      <c r="N357">
        <f t="shared" si="54"/>
        <v>1</v>
      </c>
      <c r="O357" s="134"/>
      <c r="P357" s="135"/>
      <c r="Q357" s="136"/>
      <c r="R357" s="137"/>
      <c r="T357" s="137"/>
      <c r="U357" s="131"/>
    </row>
    <row r="358" spans="1:21" ht="12.75" hidden="1">
      <c r="A358" s="82"/>
      <c r="B358" s="314">
        <v>2702</v>
      </c>
      <c r="C358" s="127">
        <f t="shared" si="51"/>
        <v>1.0608</v>
      </c>
      <c r="D358" s="253">
        <v>8800</v>
      </c>
      <c r="E358" s="49" t="str">
        <f>VLOOKUP(B358,'Consulta1'!J:AJ,27,0)</f>
        <v>Fora de venda</v>
      </c>
      <c r="F358" s="129">
        <f t="shared" si="52"/>
        <v>738588.36479999998</v>
      </c>
      <c r="G358" s="138">
        <f>VLOOKUP($B358,Tabelas!$B$21:$C$350,2,0)</f>
        <v>79.12</v>
      </c>
      <c r="H358" s="315">
        <f t="shared" si="53"/>
        <v>9335.0399999999991</v>
      </c>
      <c r="I358" s="131">
        <v>6.08E-2</v>
      </c>
      <c r="J358" s="132"/>
      <c r="K358" s="133">
        <v>1</v>
      </c>
      <c r="L358" s="122">
        <f t="shared" si="48"/>
        <v>1.0608</v>
      </c>
      <c r="M358" s="133"/>
      <c r="N358">
        <f t="shared" si="54"/>
        <v>2</v>
      </c>
      <c r="O358" s="134"/>
      <c r="P358" s="135"/>
      <c r="Q358" s="136"/>
      <c r="R358" s="137"/>
      <c r="T358" s="137"/>
      <c r="U358" s="131"/>
    </row>
    <row r="359" spans="1:21" ht="12.75">
      <c r="A359" s="82"/>
      <c r="B359" s="314">
        <v>2703</v>
      </c>
      <c r="C359" s="127">
        <f t="shared" si="51"/>
        <v>1.1249</v>
      </c>
      <c r="D359" s="253">
        <v>8800</v>
      </c>
      <c r="E359" s="49" t="str">
        <f>VLOOKUP(B359,'Consulta1'!J:AJ,27,0)</f>
        <v>Disponível</v>
      </c>
      <c r="F359" s="129">
        <f t="shared" si="52"/>
        <v>964372.27040000004</v>
      </c>
      <c r="G359" s="138">
        <f>VLOOKUP($B359,Tabelas!$B$21:$C$350,2,0)</f>
        <v>97.42</v>
      </c>
      <c r="H359" s="315">
        <f t="shared" si="53"/>
        <v>9899.1200000000008</v>
      </c>
      <c r="I359" s="131">
        <f>11.7%+0.29%+0.5%</f>
        <v>0.1249</v>
      </c>
      <c r="J359" s="132"/>
      <c r="K359" s="133">
        <v>1</v>
      </c>
      <c r="L359" s="122">
        <f t="shared" si="48"/>
        <v>1.1249</v>
      </c>
      <c r="M359" s="133"/>
      <c r="N359">
        <f t="shared" si="54"/>
        <v>3</v>
      </c>
      <c r="O359" s="134"/>
      <c r="P359" s="135"/>
      <c r="Q359" s="136"/>
      <c r="R359" s="137"/>
      <c r="T359" s="137"/>
      <c r="U359" s="131"/>
    </row>
    <row r="360" spans="1:21" ht="12.75" hidden="1">
      <c r="A360" s="82"/>
      <c r="B360" s="314">
        <v>2704</v>
      </c>
      <c r="C360" s="127">
        <f t="shared" si="51"/>
        <v>1.0608</v>
      </c>
      <c r="D360" s="253">
        <v>8950</v>
      </c>
      <c r="E360" s="243" t="s">
        <v>97</v>
      </c>
      <c r="F360" s="129">
        <f t="shared" si="52"/>
        <v>510121.21679999999</v>
      </c>
      <c r="G360" s="138">
        <f>VLOOKUP($B360,Tabelas!$B$21:$C$350,2,0)</f>
        <v>53.73</v>
      </c>
      <c r="H360" s="315">
        <f t="shared" si="53"/>
        <v>9494.16</v>
      </c>
      <c r="I360" s="131">
        <v>6.08E-2</v>
      </c>
      <c r="J360" s="132"/>
      <c r="K360" s="133">
        <v>1</v>
      </c>
      <c r="L360" s="122">
        <f t="shared" si="48"/>
        <v>1.0608</v>
      </c>
      <c r="M360" s="133"/>
      <c r="N360">
        <f t="shared" si="54"/>
        <v>4</v>
      </c>
      <c r="O360" s="134"/>
      <c r="P360" s="135"/>
      <c r="Q360" s="136"/>
      <c r="R360" s="137"/>
      <c r="T360" s="137"/>
      <c r="U360" s="131"/>
    </row>
    <row r="361" spans="1:21" ht="12.75" hidden="1">
      <c r="A361" s="82"/>
      <c r="B361" s="314">
        <v>2705</v>
      </c>
      <c r="C361" s="127">
        <f t="shared" si="51"/>
        <v>1.087</v>
      </c>
      <c r="D361" s="253">
        <v>8950</v>
      </c>
      <c r="E361" s="243" t="s">
        <v>97</v>
      </c>
      <c r="F361" s="129">
        <f t="shared" si="52"/>
        <v>459289.56649999996</v>
      </c>
      <c r="G361" s="138">
        <f>VLOOKUP($B361,Tabelas!$B$21:$C$350,2,0)</f>
        <v>47.21</v>
      </c>
      <c r="H361" s="315">
        <f t="shared" si="53"/>
        <v>9728.65</v>
      </c>
      <c r="I361" s="131">
        <v>8.6999999999999994E-2</v>
      </c>
      <c r="J361" s="132"/>
      <c r="K361" s="133">
        <v>1</v>
      </c>
      <c r="L361" s="122">
        <f t="shared" si="48"/>
        <v>1.087</v>
      </c>
      <c r="M361" s="133"/>
      <c r="N361">
        <f t="shared" si="54"/>
        <v>5</v>
      </c>
      <c r="O361" s="134"/>
      <c r="P361" s="135"/>
      <c r="Q361" s="136"/>
      <c r="R361" s="137"/>
      <c r="T361" s="137"/>
      <c r="U361" s="131"/>
    </row>
    <row r="362" spans="1:21" ht="12.75" hidden="1">
      <c r="A362" s="82"/>
      <c r="B362" s="314">
        <v>2706</v>
      </c>
      <c r="C362" s="127">
        <f t="shared" si="51"/>
        <v>1.0608</v>
      </c>
      <c r="D362" s="253">
        <v>8950</v>
      </c>
      <c r="E362" s="243" t="s">
        <v>97</v>
      </c>
      <c r="F362" s="129">
        <f t="shared" si="52"/>
        <v>447459.76079999993</v>
      </c>
      <c r="G362" s="138">
        <f>VLOOKUP($B362,Tabelas!$B$21:$C$350,2,0)</f>
        <v>47.129999999999995</v>
      </c>
      <c r="H362" s="315">
        <f t="shared" si="53"/>
        <v>9494.16</v>
      </c>
      <c r="I362" s="131">
        <v>6.08E-2</v>
      </c>
      <c r="J362" s="132"/>
      <c r="K362" s="133">
        <v>1</v>
      </c>
      <c r="L362" s="122">
        <f t="shared" ref="L362:L403" si="56">SUM(I362:K362)</f>
        <v>1.0608</v>
      </c>
      <c r="M362" s="133"/>
      <c r="N362">
        <f t="shared" si="54"/>
        <v>6</v>
      </c>
      <c r="O362" s="134"/>
      <c r="P362" s="135"/>
      <c r="Q362" s="136"/>
      <c r="R362" s="137"/>
      <c r="T362" s="137"/>
      <c r="U362" s="131"/>
    </row>
    <row r="363" spans="1:21" ht="12.75">
      <c r="A363" s="82"/>
      <c r="B363" s="314">
        <v>2707</v>
      </c>
      <c r="C363" s="127">
        <f t="shared" si="51"/>
        <v>1.1249</v>
      </c>
      <c r="D363" s="253">
        <v>8750</v>
      </c>
      <c r="E363" s="49" t="str">
        <f>VLOOKUP(B363,'Consulta1'!J:AJ,27,0)</f>
        <v>Disponível</v>
      </c>
      <c r="F363" s="129">
        <f t="shared" si="52"/>
        <v>872669.29749999999</v>
      </c>
      <c r="G363" s="138">
        <f>VLOOKUP($B363,Tabelas!$B$21:$C$350,2,0)</f>
        <v>88.66</v>
      </c>
      <c r="H363" s="315">
        <f t="shared" si="53"/>
        <v>9842.875</v>
      </c>
      <c r="I363" s="131">
        <f>11.7%+0.29%+0.5%</f>
        <v>0.1249</v>
      </c>
      <c r="J363" s="132"/>
      <c r="K363" s="133">
        <v>1</v>
      </c>
      <c r="L363" s="122">
        <f t="shared" si="56"/>
        <v>1.1249</v>
      </c>
      <c r="M363" s="133"/>
      <c r="N363">
        <f t="shared" si="54"/>
        <v>7</v>
      </c>
      <c r="O363" s="134"/>
      <c r="P363" s="135"/>
      <c r="Q363" s="136"/>
      <c r="R363" s="137"/>
      <c r="T363" s="137"/>
      <c r="U363" s="131"/>
    </row>
    <row r="364" spans="1:21" ht="12.75" hidden="1">
      <c r="A364" s="255" t="s">
        <v>99</v>
      </c>
      <c r="B364" s="314">
        <v>2708</v>
      </c>
      <c r="C364" s="127">
        <f t="shared" si="51"/>
        <v>1.0608</v>
      </c>
      <c r="D364" s="253">
        <v>8750</v>
      </c>
      <c r="E364" s="243" t="s">
        <v>100</v>
      </c>
      <c r="F364" s="129">
        <f t="shared" si="52"/>
        <v>740703.6</v>
      </c>
      <c r="G364" s="138">
        <f>VLOOKUP($B364,Tabelas!$B$21:$C$350,2,0)</f>
        <v>79.8</v>
      </c>
      <c r="H364" s="315">
        <f t="shared" si="53"/>
        <v>9282</v>
      </c>
      <c r="I364" s="131">
        <v>6.08E-2</v>
      </c>
      <c r="J364" s="132"/>
      <c r="K364" s="133">
        <v>1</v>
      </c>
      <c r="L364" s="122">
        <f t="shared" si="56"/>
        <v>1.0608</v>
      </c>
      <c r="M364" s="133"/>
      <c r="N364">
        <f t="shared" si="54"/>
        <v>8</v>
      </c>
      <c r="O364" s="134"/>
      <c r="P364" s="135"/>
      <c r="Q364" s="136"/>
      <c r="R364" s="137"/>
      <c r="T364" s="137"/>
      <c r="U364" s="131"/>
    </row>
    <row r="365" spans="1:21" ht="12.75" hidden="1">
      <c r="A365" s="82"/>
      <c r="B365" s="314">
        <v>2709</v>
      </c>
      <c r="C365" s="127">
        <f t="shared" si="51"/>
        <v>1.0608</v>
      </c>
      <c r="D365" s="253">
        <v>8750</v>
      </c>
      <c r="E365" s="49" t="str">
        <f>VLOOKUP(B365,'Consulta1'!J:AJ,27,0)</f>
        <v>Fora de venda</v>
      </c>
      <c r="F365" s="129">
        <f t="shared" si="52"/>
        <v>796209.96</v>
      </c>
      <c r="G365" s="138">
        <f>VLOOKUP($B365,Tabelas!$B$21:$C$350,2,0)</f>
        <v>85.78</v>
      </c>
      <c r="H365" s="315">
        <f t="shared" si="53"/>
        <v>9282</v>
      </c>
      <c r="I365" s="131">
        <v>6.08E-2</v>
      </c>
      <c r="J365" s="132"/>
      <c r="K365" s="133">
        <v>1</v>
      </c>
      <c r="L365" s="122">
        <f t="shared" si="56"/>
        <v>1.0608</v>
      </c>
      <c r="M365" s="133"/>
      <c r="N365">
        <f t="shared" si="54"/>
        <v>9</v>
      </c>
      <c r="O365" s="134"/>
      <c r="P365" s="135"/>
      <c r="Q365" s="136"/>
      <c r="R365" s="137"/>
      <c r="T365" s="137"/>
      <c r="U365" s="131"/>
    </row>
    <row r="366" spans="1:21" ht="12.75" hidden="1">
      <c r="A366" s="82"/>
      <c r="B366" s="314">
        <v>2710</v>
      </c>
      <c r="C366" s="127">
        <f t="shared" si="51"/>
        <v>1.0608</v>
      </c>
      <c r="D366" s="253">
        <v>8950</v>
      </c>
      <c r="E366" s="243" t="s">
        <v>97</v>
      </c>
      <c r="F366" s="129">
        <f t="shared" si="52"/>
        <v>453441.08160000003</v>
      </c>
      <c r="G366" s="138">
        <f>VLOOKUP($B366,Tabelas!$B$21:$C$350,2,0)</f>
        <v>47.760000000000005</v>
      </c>
      <c r="H366" s="315">
        <f t="shared" si="53"/>
        <v>9494.16</v>
      </c>
      <c r="I366" s="131">
        <v>6.08E-2</v>
      </c>
      <c r="J366" s="132"/>
      <c r="K366" s="133">
        <v>1</v>
      </c>
      <c r="L366" s="122">
        <f t="shared" si="56"/>
        <v>1.0608</v>
      </c>
      <c r="M366" s="133"/>
      <c r="N366">
        <f t="shared" si="54"/>
        <v>10</v>
      </c>
      <c r="O366" s="134"/>
      <c r="P366" s="135"/>
      <c r="Q366" s="136"/>
      <c r="R366" s="137"/>
      <c r="T366" s="137"/>
      <c r="U366" s="131"/>
    </row>
    <row r="367" spans="1:21" ht="12.75" hidden="1">
      <c r="A367" s="82"/>
      <c r="B367" s="314">
        <v>2711</v>
      </c>
      <c r="C367" s="127">
        <f t="shared" si="51"/>
        <v>1.0608</v>
      </c>
      <c r="D367" s="253">
        <v>8950</v>
      </c>
      <c r="E367" s="49" t="s">
        <v>97</v>
      </c>
      <c r="F367" s="129">
        <f t="shared" si="52"/>
        <v>462935.24160000001</v>
      </c>
      <c r="G367" s="138">
        <f>VLOOKUP($B367,Tabelas!$B$21:$C$350,2,0)</f>
        <v>48.76</v>
      </c>
      <c r="H367" s="315">
        <f t="shared" si="53"/>
        <v>9494.16</v>
      </c>
      <c r="I367" s="131">
        <v>6.08E-2</v>
      </c>
      <c r="J367" s="132"/>
      <c r="K367" s="133">
        <v>1</v>
      </c>
      <c r="L367" s="122">
        <f t="shared" si="56"/>
        <v>1.0608</v>
      </c>
      <c r="M367" s="133"/>
      <c r="N367">
        <f t="shared" si="54"/>
        <v>11</v>
      </c>
      <c r="O367" s="134"/>
      <c r="P367" s="135"/>
      <c r="Q367" s="136"/>
      <c r="R367" s="137"/>
      <c r="T367" s="137"/>
      <c r="U367" s="131"/>
    </row>
    <row r="368" spans="1:21" ht="12.75" hidden="1">
      <c r="A368" s="82"/>
      <c r="B368" s="314">
        <v>2712</v>
      </c>
      <c r="C368" s="127">
        <f t="shared" si="51"/>
        <v>1.0608</v>
      </c>
      <c r="D368" s="253">
        <v>8950</v>
      </c>
      <c r="E368" s="49" t="str">
        <f>VLOOKUP(B368,'Consulta1'!J:AJ,27,0)</f>
        <v>Fora de venda</v>
      </c>
      <c r="F368" s="129">
        <f t="shared" si="52"/>
        <v>501861.29759999999</v>
      </c>
      <c r="G368" s="138">
        <f>VLOOKUP($B368,Tabelas!$B$21:$C$350,2,0)</f>
        <v>52.86</v>
      </c>
      <c r="H368" s="315">
        <f t="shared" si="53"/>
        <v>9494.16</v>
      </c>
      <c r="I368" s="131">
        <v>6.08E-2</v>
      </c>
      <c r="J368" s="132"/>
      <c r="K368" s="133">
        <v>1</v>
      </c>
      <c r="L368" s="122">
        <f t="shared" si="56"/>
        <v>1.0608</v>
      </c>
      <c r="M368" s="133"/>
      <c r="N368">
        <f t="shared" si="54"/>
        <v>12</v>
      </c>
      <c r="O368" s="134"/>
      <c r="P368" s="135"/>
      <c r="Q368" s="136"/>
      <c r="R368" s="137"/>
      <c r="T368" s="137"/>
      <c r="U368" s="131"/>
    </row>
    <row r="369" spans="1:21" ht="12.75">
      <c r="A369" s="82"/>
      <c r="B369" s="314">
        <v>2801</v>
      </c>
      <c r="C369" s="127">
        <f t="shared" si="51"/>
        <v>1.1249</v>
      </c>
      <c r="D369" s="253">
        <v>8800</v>
      </c>
      <c r="E369" s="49" t="str">
        <f>VLOOKUP(B369,'Consulta1'!J:AJ,27,0)</f>
        <v>Disponível</v>
      </c>
      <c r="F369" s="129">
        <f t="shared" si="52"/>
        <v>965065.20880000014</v>
      </c>
      <c r="G369" s="138">
        <f>VLOOKUP($B369,Tabelas!$B$21:$C$350,2,0)</f>
        <v>97.490000000000009</v>
      </c>
      <c r="H369" s="315">
        <f t="shared" si="53"/>
        <v>9899.1200000000008</v>
      </c>
      <c r="I369" s="131">
        <f>11.7%+0.29%+0.5%</f>
        <v>0.1249</v>
      </c>
      <c r="J369" s="132"/>
      <c r="K369" s="133">
        <v>1</v>
      </c>
      <c r="L369" s="122">
        <f t="shared" si="56"/>
        <v>1.1249</v>
      </c>
      <c r="M369" s="133"/>
      <c r="N369">
        <f t="shared" si="54"/>
        <v>1</v>
      </c>
      <c r="O369" s="134"/>
      <c r="P369" s="135"/>
      <c r="Q369" s="136"/>
      <c r="R369" s="137"/>
      <c r="T369" s="137"/>
      <c r="U369" s="131"/>
    </row>
    <row r="370" spans="1:21" ht="12.75" hidden="1">
      <c r="A370" s="82"/>
      <c r="B370" s="314">
        <v>2802</v>
      </c>
      <c r="C370" s="127">
        <f t="shared" si="51"/>
        <v>1.0608</v>
      </c>
      <c r="D370" s="253">
        <v>8800</v>
      </c>
      <c r="E370" s="49" t="str">
        <f>VLOOKUP(B370,'Consulta1'!J:AJ,27,0)</f>
        <v>Fora de venda</v>
      </c>
      <c r="F370" s="129">
        <f t="shared" si="52"/>
        <v>739241.81760000007</v>
      </c>
      <c r="G370" s="138">
        <f>VLOOKUP($B370,Tabelas!$B$21:$C$350,2,0)</f>
        <v>79.190000000000012</v>
      </c>
      <c r="H370" s="315">
        <f t="shared" si="53"/>
        <v>9335.0399999999991</v>
      </c>
      <c r="I370" s="131">
        <v>6.08E-2</v>
      </c>
      <c r="J370" s="132"/>
      <c r="K370" s="133">
        <v>1</v>
      </c>
      <c r="L370" s="122">
        <f t="shared" si="56"/>
        <v>1.0608</v>
      </c>
      <c r="M370" s="133"/>
      <c r="N370">
        <f t="shared" si="54"/>
        <v>2</v>
      </c>
      <c r="O370" s="134"/>
      <c r="P370" s="135"/>
      <c r="Q370" s="136"/>
      <c r="R370" s="137"/>
      <c r="T370" s="137"/>
      <c r="U370" s="131"/>
    </row>
    <row r="371" spans="1:21" ht="12.75">
      <c r="A371" s="82"/>
      <c r="B371" s="314">
        <v>2803</v>
      </c>
      <c r="C371" s="127">
        <f t="shared" si="51"/>
        <v>1.1529</v>
      </c>
      <c r="D371" s="253">
        <v>9350</v>
      </c>
      <c r="E371" s="243" t="s">
        <v>98</v>
      </c>
      <c r="F371" s="129">
        <f t="shared" si="52"/>
        <v>1188344.7576000001</v>
      </c>
      <c r="G371" s="138">
        <f>VLOOKUP($B371,Tabelas!$B$21:$C$350,2,0)</f>
        <v>110.24</v>
      </c>
      <c r="H371" s="315">
        <f t="shared" si="53"/>
        <v>10779.615000000002</v>
      </c>
      <c r="I371" s="254">
        <f>14.2%+0.59%+0.5%</f>
        <v>0.15289999999999998</v>
      </c>
      <c r="J371" s="132"/>
      <c r="K371" s="133">
        <v>1</v>
      </c>
      <c r="L371" s="122">
        <f t="shared" si="56"/>
        <v>1.1529</v>
      </c>
      <c r="M371" s="133"/>
      <c r="N371">
        <f t="shared" si="54"/>
        <v>3</v>
      </c>
      <c r="O371" s="134"/>
      <c r="P371" s="135"/>
      <c r="Q371" s="136"/>
      <c r="R371" s="137"/>
      <c r="T371" s="137"/>
      <c r="U371" s="131"/>
    </row>
    <row r="372" spans="1:21" ht="12.75" hidden="1">
      <c r="A372" s="82"/>
      <c r="B372" s="314">
        <v>2804</v>
      </c>
      <c r="C372" s="127">
        <f t="shared" si="51"/>
        <v>1.0608</v>
      </c>
      <c r="D372" s="253">
        <v>8950</v>
      </c>
      <c r="E372" s="243" t="s">
        <v>97</v>
      </c>
      <c r="F372" s="129">
        <f t="shared" si="52"/>
        <v>510121.21679999999</v>
      </c>
      <c r="G372" s="138">
        <f>VLOOKUP($B372,Tabelas!$B$21:$C$350,2,0)</f>
        <v>53.73</v>
      </c>
      <c r="H372" s="315">
        <f t="shared" si="53"/>
        <v>9494.16</v>
      </c>
      <c r="I372" s="131">
        <v>6.08E-2</v>
      </c>
      <c r="J372" s="132"/>
      <c r="K372" s="133">
        <v>1</v>
      </c>
      <c r="L372" s="122">
        <f t="shared" si="56"/>
        <v>1.0608</v>
      </c>
      <c r="M372" s="133"/>
      <c r="N372">
        <f t="shared" si="54"/>
        <v>4</v>
      </c>
      <c r="O372" s="134"/>
      <c r="P372" s="135"/>
      <c r="Q372" s="136"/>
      <c r="R372" s="137"/>
      <c r="T372" s="137"/>
      <c r="U372" s="131"/>
    </row>
    <row r="373" spans="1:21" ht="12.75" hidden="1">
      <c r="A373" s="82"/>
      <c r="B373" s="314">
        <v>2805</v>
      </c>
      <c r="C373" s="127">
        <f t="shared" si="51"/>
        <v>1.0608</v>
      </c>
      <c r="D373" s="253">
        <v>8950</v>
      </c>
      <c r="E373" s="243" t="s">
        <v>97</v>
      </c>
      <c r="F373" s="129">
        <f t="shared" si="52"/>
        <v>448219.29359999998</v>
      </c>
      <c r="G373" s="138">
        <f>VLOOKUP($B373,Tabelas!$B$21:$C$350,2,0)</f>
        <v>47.21</v>
      </c>
      <c r="H373" s="315">
        <f t="shared" si="53"/>
        <v>9494.16</v>
      </c>
      <c r="I373" s="131">
        <v>6.08E-2</v>
      </c>
      <c r="J373" s="132"/>
      <c r="K373" s="133">
        <v>1</v>
      </c>
      <c r="L373" s="122">
        <f t="shared" si="56"/>
        <v>1.0608</v>
      </c>
      <c r="M373" s="133"/>
      <c r="N373">
        <f t="shared" si="54"/>
        <v>5</v>
      </c>
      <c r="O373" s="134"/>
      <c r="P373" s="135"/>
      <c r="Q373" s="136"/>
      <c r="R373" s="137"/>
      <c r="T373" s="137"/>
      <c r="U373" s="131"/>
    </row>
    <row r="374" spans="1:21" ht="12.75" hidden="1">
      <c r="A374" s="82"/>
      <c r="B374" s="314">
        <v>2806</v>
      </c>
      <c r="C374" s="127">
        <f t="shared" si="51"/>
        <v>1.0608</v>
      </c>
      <c r="D374" s="253">
        <v>8950</v>
      </c>
      <c r="E374" s="243" t="s">
        <v>97</v>
      </c>
      <c r="F374" s="129">
        <f t="shared" si="52"/>
        <v>447459.76079999993</v>
      </c>
      <c r="G374" s="138">
        <f>VLOOKUP($B374,Tabelas!$B$21:$C$350,2,0)</f>
        <v>47.129999999999995</v>
      </c>
      <c r="H374" s="315">
        <f t="shared" si="53"/>
        <v>9494.16</v>
      </c>
      <c r="I374" s="131">
        <v>6.08E-2</v>
      </c>
      <c r="J374" s="132"/>
      <c r="K374" s="133">
        <v>1</v>
      </c>
      <c r="L374" s="122">
        <f t="shared" si="56"/>
        <v>1.0608</v>
      </c>
      <c r="M374" s="133"/>
      <c r="N374">
        <f t="shared" si="54"/>
        <v>6</v>
      </c>
      <c r="O374" s="134"/>
      <c r="P374" s="135"/>
      <c r="Q374" s="136"/>
      <c r="R374" s="137"/>
      <c r="T374" s="137"/>
      <c r="U374" s="131"/>
    </row>
    <row r="375" spans="1:21" ht="12.75" hidden="1">
      <c r="A375" s="255" t="s">
        <v>99</v>
      </c>
      <c r="B375" s="314">
        <v>2807</v>
      </c>
      <c r="C375" s="127">
        <f t="shared" si="51"/>
        <v>1.0608</v>
      </c>
      <c r="D375" s="253">
        <v>8750</v>
      </c>
      <c r="E375" s="243" t="s">
        <v>100</v>
      </c>
      <c r="F375" s="129">
        <f t="shared" si="52"/>
        <v>801222.24000000011</v>
      </c>
      <c r="G375" s="138">
        <f>VLOOKUP($B375,Tabelas!$B$21:$C$350,2,0)</f>
        <v>86.320000000000007</v>
      </c>
      <c r="H375" s="315">
        <f t="shared" si="53"/>
        <v>9282</v>
      </c>
      <c r="I375" s="131">
        <v>6.08E-2</v>
      </c>
      <c r="J375" s="132"/>
      <c r="K375" s="133">
        <v>1</v>
      </c>
      <c r="L375" s="122">
        <f t="shared" si="56"/>
        <v>1.0608</v>
      </c>
      <c r="M375" s="133"/>
      <c r="N375">
        <f t="shared" si="54"/>
        <v>7</v>
      </c>
      <c r="O375" s="134"/>
      <c r="P375" s="135"/>
      <c r="Q375" s="136"/>
      <c r="R375" s="137"/>
      <c r="T375" s="137"/>
      <c r="U375" s="131"/>
    </row>
    <row r="376" spans="1:21" ht="12.75">
      <c r="A376" s="82"/>
      <c r="B376" s="314">
        <v>2808</v>
      </c>
      <c r="C376" s="127">
        <f t="shared" si="51"/>
        <v>1.1278999999999999</v>
      </c>
      <c r="D376" s="253">
        <v>8750</v>
      </c>
      <c r="E376" s="49" t="str">
        <f>VLOOKUP(B376,'Consulta1'!J:AJ,27,0)</f>
        <v>Disponível</v>
      </c>
      <c r="F376" s="129">
        <f t="shared" si="52"/>
        <v>785878.42374999996</v>
      </c>
      <c r="G376" s="138">
        <f>VLOOKUP($B376,Tabelas!$B$21:$C$350,2,0)</f>
        <v>79.63</v>
      </c>
      <c r="H376" s="315">
        <f t="shared" si="53"/>
        <v>9869.125</v>
      </c>
      <c r="I376" s="131">
        <f>11.7%+0.59%+0.5%</f>
        <v>0.12789999999999999</v>
      </c>
      <c r="J376" s="132"/>
      <c r="K376" s="133">
        <v>1</v>
      </c>
      <c r="L376" s="122">
        <f t="shared" si="56"/>
        <v>1.1278999999999999</v>
      </c>
      <c r="M376" s="133"/>
      <c r="N376">
        <f t="shared" si="54"/>
        <v>8</v>
      </c>
      <c r="O376" s="134"/>
      <c r="P376" s="135"/>
      <c r="Q376" s="136"/>
      <c r="R376" s="137"/>
      <c r="T376" s="137"/>
      <c r="U376" s="131"/>
    </row>
    <row r="377" spans="1:21" ht="12.75" hidden="1">
      <c r="A377" s="82"/>
      <c r="B377" s="314">
        <v>2809</v>
      </c>
      <c r="C377" s="127">
        <f t="shared" si="51"/>
        <v>1.0608</v>
      </c>
      <c r="D377" s="253">
        <v>8750</v>
      </c>
      <c r="E377" s="49" t="s">
        <v>97</v>
      </c>
      <c r="F377" s="129">
        <f t="shared" si="52"/>
        <v>790826.4</v>
      </c>
      <c r="G377" s="138">
        <f>VLOOKUP($B377,Tabelas!$B$21:$C$350,2,0)</f>
        <v>85.2</v>
      </c>
      <c r="H377" s="315">
        <f t="shared" si="53"/>
        <v>9282</v>
      </c>
      <c r="I377" s="131">
        <v>6.08E-2</v>
      </c>
      <c r="J377" s="132"/>
      <c r="K377" s="133">
        <v>1</v>
      </c>
      <c r="L377" s="122">
        <f t="shared" si="56"/>
        <v>1.0608</v>
      </c>
      <c r="M377" s="133"/>
      <c r="N377">
        <f t="shared" si="54"/>
        <v>9</v>
      </c>
      <c r="O377" s="134"/>
      <c r="P377" s="135"/>
      <c r="Q377" s="136"/>
      <c r="R377" s="137"/>
      <c r="T377" s="137"/>
      <c r="U377" s="131"/>
    </row>
    <row r="378" spans="1:21" ht="12.75" hidden="1">
      <c r="A378" s="82"/>
      <c r="B378" s="314">
        <v>2810</v>
      </c>
      <c r="C378" s="127">
        <f t="shared" si="51"/>
        <v>1.0608</v>
      </c>
      <c r="D378" s="253">
        <v>8950</v>
      </c>
      <c r="E378" s="49" t="s">
        <v>97</v>
      </c>
      <c r="F378" s="129">
        <f t="shared" si="52"/>
        <v>453441.08160000003</v>
      </c>
      <c r="G378" s="138">
        <f>VLOOKUP($B378,Tabelas!$B$21:$C$350,2,0)</f>
        <v>47.760000000000005</v>
      </c>
      <c r="H378" s="315">
        <f t="shared" si="53"/>
        <v>9494.16</v>
      </c>
      <c r="I378" s="131">
        <v>6.08E-2</v>
      </c>
      <c r="J378" s="132"/>
      <c r="K378" s="133">
        <v>1</v>
      </c>
      <c r="L378" s="122">
        <f t="shared" si="56"/>
        <v>1.0608</v>
      </c>
      <c r="M378" s="133"/>
      <c r="N378">
        <f t="shared" si="54"/>
        <v>10</v>
      </c>
      <c r="O378" s="134"/>
      <c r="P378" s="135"/>
      <c r="Q378" s="136"/>
      <c r="R378" s="137"/>
      <c r="T378" s="137"/>
      <c r="U378" s="131"/>
    </row>
    <row r="379" spans="1:21" ht="12.75" hidden="1">
      <c r="A379" s="82"/>
      <c r="B379" s="314">
        <v>2811</v>
      </c>
      <c r="C379" s="127">
        <f t="shared" si="51"/>
        <v>1.077</v>
      </c>
      <c r="D379" s="253">
        <v>8950</v>
      </c>
      <c r="E379" s="243" t="s">
        <v>97</v>
      </c>
      <c r="F379" s="129">
        <f t="shared" si="52"/>
        <v>470004.95399999997</v>
      </c>
      <c r="G379" s="138">
        <f>VLOOKUP($B379,Tabelas!$B$21:$C$350,2,0)</f>
        <v>48.76</v>
      </c>
      <c r="H379" s="315">
        <f t="shared" si="53"/>
        <v>9639.15</v>
      </c>
      <c r="I379" s="131">
        <v>7.6999999999999999E-2</v>
      </c>
      <c r="J379" s="132"/>
      <c r="K379" s="133">
        <v>1</v>
      </c>
      <c r="L379" s="122">
        <f t="shared" si="56"/>
        <v>1.077</v>
      </c>
      <c r="M379" s="133"/>
      <c r="N379">
        <f t="shared" si="54"/>
        <v>11</v>
      </c>
      <c r="O379" s="134"/>
      <c r="P379" s="135"/>
      <c r="Q379" s="136"/>
      <c r="R379" s="137"/>
      <c r="T379" s="137"/>
      <c r="U379" s="131"/>
    </row>
    <row r="380" spans="1:21" ht="12.75" hidden="1">
      <c r="A380" s="82"/>
      <c r="B380" s="314">
        <v>2812</v>
      </c>
      <c r="C380" s="127">
        <f t="shared" si="51"/>
        <v>1.0608</v>
      </c>
      <c r="D380" s="253">
        <v>8950</v>
      </c>
      <c r="E380" s="49" t="str">
        <f>VLOOKUP(B380,'Consulta1'!J:AJ,27,0)</f>
        <v>Fora de venda</v>
      </c>
      <c r="F380" s="129">
        <f t="shared" si="52"/>
        <v>501861.29759999999</v>
      </c>
      <c r="G380" s="138">
        <f>VLOOKUP($B380,Tabelas!$B$21:$C$350,2,0)</f>
        <v>52.86</v>
      </c>
      <c r="H380" s="315">
        <f t="shared" si="53"/>
        <v>9494.16</v>
      </c>
      <c r="I380" s="131">
        <v>6.08E-2</v>
      </c>
      <c r="J380" s="132"/>
      <c r="K380" s="133">
        <v>1</v>
      </c>
      <c r="L380" s="122">
        <f t="shared" si="56"/>
        <v>1.0608</v>
      </c>
      <c r="M380" s="133"/>
      <c r="N380">
        <f t="shared" si="54"/>
        <v>12</v>
      </c>
      <c r="O380" s="134"/>
      <c r="P380" s="135"/>
      <c r="Q380" s="136"/>
      <c r="R380" s="137"/>
      <c r="T380" s="137"/>
      <c r="U380" s="131"/>
    </row>
    <row r="381" spans="1:21" ht="12.75">
      <c r="A381" s="82"/>
      <c r="B381" s="314">
        <v>2901</v>
      </c>
      <c r="C381" s="127">
        <f t="shared" si="51"/>
        <v>1.1278999999999999</v>
      </c>
      <c r="D381" s="253">
        <v>8800</v>
      </c>
      <c r="E381" s="243" t="s">
        <v>98</v>
      </c>
      <c r="F381" s="129">
        <f t="shared" si="52"/>
        <v>1058258.9423999998</v>
      </c>
      <c r="G381" s="138">
        <f>VLOOKUP($B381,Tabelas!$B$21:$C$350,2,0)</f>
        <v>106.62</v>
      </c>
      <c r="H381" s="315">
        <f t="shared" si="53"/>
        <v>9925.5199999999986</v>
      </c>
      <c r="I381" s="131">
        <f>11.7%+0.59%+0.5%</f>
        <v>0.12789999999999999</v>
      </c>
      <c r="J381" s="132"/>
      <c r="K381" s="133">
        <v>1</v>
      </c>
      <c r="L381" s="122">
        <f t="shared" si="56"/>
        <v>1.1278999999999999</v>
      </c>
      <c r="M381" s="133"/>
      <c r="N381">
        <f t="shared" si="54"/>
        <v>1</v>
      </c>
      <c r="O381" s="134"/>
      <c r="P381" s="135"/>
      <c r="Q381" s="136"/>
      <c r="R381" s="137"/>
      <c r="T381" s="137"/>
      <c r="U381" s="131"/>
    </row>
    <row r="382" spans="1:21" ht="12.75" hidden="1">
      <c r="A382" s="82"/>
      <c r="B382" s="314">
        <v>2902</v>
      </c>
      <c r="C382" s="127">
        <f t="shared" si="51"/>
        <v>1.0608</v>
      </c>
      <c r="D382" s="253">
        <v>8800</v>
      </c>
      <c r="E382" s="49" t="str">
        <f>VLOOKUP(B382,'Consulta1'!J:AJ,27,0)</f>
        <v>Fora de venda</v>
      </c>
      <c r="F382" s="129">
        <f t="shared" si="52"/>
        <v>732893.99040000001</v>
      </c>
      <c r="G382" s="138">
        <f>VLOOKUP($B382,Tabelas!$B$21:$C$350,2,0)</f>
        <v>78.510000000000005</v>
      </c>
      <c r="H382" s="315">
        <f t="shared" si="53"/>
        <v>9335.0399999999991</v>
      </c>
      <c r="I382" s="131">
        <v>6.08E-2</v>
      </c>
      <c r="J382" s="132"/>
      <c r="K382" s="133">
        <v>1</v>
      </c>
      <c r="L382" s="122">
        <f t="shared" si="56"/>
        <v>1.0608</v>
      </c>
      <c r="M382" s="133"/>
      <c r="N382">
        <f t="shared" si="54"/>
        <v>2</v>
      </c>
      <c r="O382" s="134"/>
      <c r="P382" s="135"/>
      <c r="Q382" s="136"/>
      <c r="R382" s="137"/>
      <c r="T382" s="137"/>
      <c r="U382" s="131"/>
    </row>
    <row r="383" spans="1:21" ht="12.75">
      <c r="A383" s="82"/>
      <c r="B383" s="314">
        <v>2903</v>
      </c>
      <c r="C383" s="127">
        <f t="shared" si="51"/>
        <v>1.1278999999999999</v>
      </c>
      <c r="D383" s="253">
        <v>9260</v>
      </c>
      <c r="E383" s="49" t="str">
        <f>VLOOKUP(B383,'Consulta1'!J:AJ,27,0)</f>
        <v>Disponível</v>
      </c>
      <c r="F383" s="129">
        <f t="shared" si="52"/>
        <v>1013728.9992399999</v>
      </c>
      <c r="G383" s="138">
        <f>VLOOKUP($B383,Tabelas!$B$21:$C$350,2,0)</f>
        <v>97.06</v>
      </c>
      <c r="H383" s="315">
        <f t="shared" si="53"/>
        <v>10444.353999999999</v>
      </c>
      <c r="I383" s="131">
        <f>11.7%+0.59%+0.5%</f>
        <v>0.12789999999999999</v>
      </c>
      <c r="J383" s="132"/>
      <c r="K383" s="133">
        <v>1</v>
      </c>
      <c r="L383" s="122">
        <f t="shared" si="56"/>
        <v>1.1278999999999999</v>
      </c>
      <c r="M383" s="133"/>
      <c r="N383">
        <f t="shared" si="54"/>
        <v>3</v>
      </c>
      <c r="O383" s="134"/>
      <c r="P383" s="135"/>
      <c r="Q383" s="136"/>
      <c r="R383" s="137"/>
      <c r="T383" s="137"/>
      <c r="U383" s="131"/>
    </row>
    <row r="384" spans="1:21" ht="12.75" hidden="1">
      <c r="A384" s="82"/>
      <c r="B384" s="314">
        <v>2904</v>
      </c>
      <c r="C384" s="127">
        <f t="shared" si="51"/>
        <v>1.0608</v>
      </c>
      <c r="D384" s="253">
        <v>9000</v>
      </c>
      <c r="E384" s="49" t="s">
        <v>97</v>
      </c>
      <c r="F384" s="129">
        <f t="shared" si="52"/>
        <v>512971.05599999998</v>
      </c>
      <c r="G384" s="138">
        <f>VLOOKUP($B384,Tabelas!$B$21:$C$350,2,0)</f>
        <v>53.73</v>
      </c>
      <c r="H384" s="315">
        <f t="shared" si="53"/>
        <v>9547.2000000000007</v>
      </c>
      <c r="I384" s="131">
        <v>6.08E-2</v>
      </c>
      <c r="J384" s="132"/>
      <c r="K384" s="133">
        <v>1</v>
      </c>
      <c r="L384" s="122">
        <f t="shared" si="56"/>
        <v>1.0608</v>
      </c>
      <c r="M384" s="133"/>
      <c r="N384">
        <f t="shared" si="54"/>
        <v>4</v>
      </c>
      <c r="O384" s="134"/>
      <c r="P384" s="135"/>
      <c r="Q384" s="136"/>
      <c r="R384" s="137"/>
      <c r="T384" s="137"/>
      <c r="U384" s="131"/>
    </row>
    <row r="385" spans="1:21" ht="12.75" hidden="1">
      <c r="A385" s="82"/>
      <c r="B385" s="314">
        <v>2905</v>
      </c>
      <c r="C385" s="127">
        <f t="shared" si="51"/>
        <v>1.1229</v>
      </c>
      <c r="D385" s="253">
        <v>9000</v>
      </c>
      <c r="E385" s="243" t="s">
        <v>97</v>
      </c>
      <c r="F385" s="129">
        <f t="shared" si="52"/>
        <v>477108.98100000003</v>
      </c>
      <c r="G385" s="138">
        <f>VLOOKUP($B385,Tabelas!$B$21:$C$350,2,0)</f>
        <v>47.21</v>
      </c>
      <c r="H385" s="315">
        <f t="shared" si="53"/>
        <v>10106.1</v>
      </c>
      <c r="I385" s="131">
        <f>11.7%+0.59%</f>
        <v>0.1229</v>
      </c>
      <c r="J385" s="132"/>
      <c r="K385" s="133">
        <v>1</v>
      </c>
      <c r="L385" s="122">
        <f t="shared" si="56"/>
        <v>1.1229</v>
      </c>
      <c r="M385" s="133"/>
      <c r="N385">
        <f t="shared" si="54"/>
        <v>5</v>
      </c>
      <c r="O385" s="134"/>
      <c r="P385" s="135"/>
      <c r="Q385" s="136"/>
      <c r="R385" s="137"/>
      <c r="T385" s="137"/>
      <c r="U385" s="131"/>
    </row>
    <row r="386" spans="1:21" ht="12.75" hidden="1">
      <c r="A386" s="82"/>
      <c r="B386" s="314">
        <v>2906</v>
      </c>
      <c r="C386" s="127">
        <f t="shared" si="51"/>
        <v>1.0608</v>
      </c>
      <c r="D386" s="253">
        <v>9000</v>
      </c>
      <c r="E386" s="49" t="s">
        <v>97</v>
      </c>
      <c r="F386" s="129">
        <f t="shared" si="52"/>
        <v>449959.53599999991</v>
      </c>
      <c r="G386" s="138">
        <f>VLOOKUP($B386,Tabelas!$B$21:$C$350,2,0)</f>
        <v>47.129999999999995</v>
      </c>
      <c r="H386" s="315">
        <f t="shared" si="53"/>
        <v>9547.1999999999989</v>
      </c>
      <c r="I386" s="131">
        <v>6.08E-2</v>
      </c>
      <c r="J386" s="132"/>
      <c r="K386" s="133">
        <v>1</v>
      </c>
      <c r="L386" s="122">
        <f t="shared" si="56"/>
        <v>1.0608</v>
      </c>
      <c r="M386" s="133"/>
      <c r="N386">
        <f t="shared" si="54"/>
        <v>6</v>
      </c>
      <c r="O386" s="134"/>
      <c r="P386" s="135"/>
      <c r="Q386" s="136"/>
      <c r="R386" s="137"/>
      <c r="T386" s="137"/>
      <c r="U386" s="131"/>
    </row>
    <row r="387" spans="1:21" ht="12.75" hidden="1">
      <c r="A387" s="82"/>
      <c r="B387" s="314">
        <v>2907</v>
      </c>
      <c r="C387" s="127">
        <f t="shared" si="51"/>
        <v>1.1229</v>
      </c>
      <c r="D387" s="253">
        <v>8750</v>
      </c>
      <c r="E387" s="243" t="s">
        <v>97</v>
      </c>
      <c r="F387" s="129">
        <f t="shared" si="52"/>
        <v>835451.63624999998</v>
      </c>
      <c r="G387" s="138">
        <f>VLOOKUP($B387,Tabelas!$B$21:$C$350,2,0)</f>
        <v>85.03</v>
      </c>
      <c r="H387" s="315">
        <f t="shared" si="53"/>
        <v>9825.375</v>
      </c>
      <c r="I387" s="131">
        <f t="shared" ref="I387" si="57">11.7%+0.59%</f>
        <v>0.1229</v>
      </c>
      <c r="J387" s="132"/>
      <c r="K387" s="133">
        <v>1</v>
      </c>
      <c r="L387" s="122">
        <f t="shared" si="56"/>
        <v>1.1229</v>
      </c>
      <c r="M387" s="133"/>
      <c r="N387">
        <f t="shared" si="54"/>
        <v>7</v>
      </c>
      <c r="O387" s="134"/>
      <c r="P387" s="135"/>
      <c r="Q387" s="136"/>
      <c r="R387" s="137"/>
      <c r="T387" s="137"/>
      <c r="U387" s="131"/>
    </row>
    <row r="388" spans="1:21" ht="12.75">
      <c r="A388" s="82"/>
      <c r="B388" s="314">
        <v>2908</v>
      </c>
      <c r="C388" s="127">
        <f t="shared" si="51"/>
        <v>1.1278999999999999</v>
      </c>
      <c r="D388" s="253">
        <v>8750</v>
      </c>
      <c r="E388" s="49" t="str">
        <f>VLOOKUP(B388,'Consulta1'!J:AJ,27,0)</f>
        <v>Disponível</v>
      </c>
      <c r="F388" s="129">
        <f t="shared" si="52"/>
        <v>790812.98624999996</v>
      </c>
      <c r="G388" s="138">
        <f>VLOOKUP($B388,Tabelas!$B$21:$C$350,2,0)</f>
        <v>80.13</v>
      </c>
      <c r="H388" s="315">
        <f t="shared" si="53"/>
        <v>9869.125</v>
      </c>
      <c r="I388" s="131">
        <f>11.7%+0.59%+0.5%</f>
        <v>0.12789999999999999</v>
      </c>
      <c r="J388" s="132"/>
      <c r="K388" s="133">
        <v>1</v>
      </c>
      <c r="L388" s="122">
        <f t="shared" si="56"/>
        <v>1.1278999999999999</v>
      </c>
      <c r="M388" s="133"/>
      <c r="N388">
        <f t="shared" si="54"/>
        <v>8</v>
      </c>
      <c r="O388" s="134"/>
      <c r="P388" s="135"/>
      <c r="Q388" s="136"/>
      <c r="R388" s="137"/>
      <c r="T388" s="137"/>
      <c r="U388" s="131"/>
    </row>
    <row r="389" spans="1:21" ht="12.75" hidden="1">
      <c r="A389" s="82"/>
      <c r="B389" s="314">
        <v>2909</v>
      </c>
      <c r="C389" s="127">
        <f t="shared" si="51"/>
        <v>1.0608</v>
      </c>
      <c r="D389" s="253">
        <v>8750</v>
      </c>
      <c r="E389" s="49" t="str">
        <f>VLOOKUP(B389,'Consulta1'!J:AJ,27,0)</f>
        <v>Fora de venda</v>
      </c>
      <c r="F389" s="129">
        <f t="shared" si="52"/>
        <v>791568.96</v>
      </c>
      <c r="G389" s="138">
        <f>VLOOKUP($B389,Tabelas!$B$21:$C$350,2,0)</f>
        <v>85.28</v>
      </c>
      <c r="H389" s="315">
        <f t="shared" si="53"/>
        <v>9282</v>
      </c>
      <c r="I389" s="131">
        <v>6.08E-2</v>
      </c>
      <c r="J389" s="132"/>
      <c r="K389" s="133">
        <v>1</v>
      </c>
      <c r="L389" s="122">
        <f t="shared" si="56"/>
        <v>1.0608</v>
      </c>
      <c r="M389" s="133"/>
      <c r="N389">
        <f t="shared" si="54"/>
        <v>9</v>
      </c>
      <c r="O389" s="134"/>
      <c r="P389" s="135"/>
      <c r="Q389" s="136"/>
      <c r="R389" s="137"/>
      <c r="T389" s="137"/>
      <c r="U389" s="131"/>
    </row>
    <row r="390" spans="1:21" ht="12.75" hidden="1">
      <c r="A390" s="82"/>
      <c r="B390" s="314">
        <v>2910</v>
      </c>
      <c r="C390" s="127">
        <f t="shared" si="51"/>
        <v>1.0608</v>
      </c>
      <c r="D390" s="253">
        <v>9000</v>
      </c>
      <c r="E390" s="243" t="s">
        <v>97</v>
      </c>
      <c r="F390" s="129">
        <f t="shared" si="52"/>
        <v>455974.27200000006</v>
      </c>
      <c r="G390" s="138">
        <f>VLOOKUP($B390,Tabelas!$B$21:$C$350,2,0)</f>
        <v>47.760000000000005</v>
      </c>
      <c r="H390" s="315">
        <f t="shared" si="53"/>
        <v>9547.2000000000007</v>
      </c>
      <c r="I390" s="131">
        <v>6.08E-2</v>
      </c>
      <c r="J390" s="132"/>
      <c r="K390" s="133">
        <v>1</v>
      </c>
      <c r="L390" s="122">
        <f t="shared" si="56"/>
        <v>1.0608</v>
      </c>
      <c r="M390" s="133"/>
      <c r="N390">
        <f t="shared" si="54"/>
        <v>10</v>
      </c>
      <c r="O390" s="134"/>
      <c r="P390" s="135"/>
      <c r="Q390" s="136"/>
      <c r="R390" s="137"/>
      <c r="T390" s="137"/>
      <c r="U390" s="131"/>
    </row>
    <row r="391" spans="1:21" ht="12.75" hidden="1">
      <c r="A391" s="82"/>
      <c r="B391" s="314">
        <v>2911</v>
      </c>
      <c r="C391" s="127">
        <f t="shared" si="51"/>
        <v>1.0608</v>
      </c>
      <c r="D391" s="253">
        <v>9000</v>
      </c>
      <c r="E391" s="49" t="s">
        <v>97</v>
      </c>
      <c r="F391" s="129">
        <f t="shared" si="52"/>
        <v>465521.47200000001</v>
      </c>
      <c r="G391" s="138">
        <f>VLOOKUP($B391,Tabelas!$B$21:$C$350,2,0)</f>
        <v>48.76</v>
      </c>
      <c r="H391" s="315">
        <f t="shared" si="53"/>
        <v>9547.2000000000007</v>
      </c>
      <c r="I391" s="131">
        <v>6.08E-2</v>
      </c>
      <c r="J391" s="132"/>
      <c r="K391" s="133">
        <v>1</v>
      </c>
      <c r="L391" s="122">
        <f t="shared" si="56"/>
        <v>1.0608</v>
      </c>
      <c r="M391" s="133"/>
      <c r="N391">
        <f t="shared" si="54"/>
        <v>11</v>
      </c>
      <c r="O391" s="134"/>
      <c r="P391" s="135"/>
      <c r="Q391" s="136"/>
      <c r="R391" s="137"/>
      <c r="T391" s="137"/>
      <c r="U391" s="131"/>
    </row>
    <row r="392" spans="1:21" ht="12.75" hidden="1">
      <c r="A392" s="82"/>
      <c r="B392" s="314">
        <v>2912</v>
      </c>
      <c r="C392" s="127">
        <f t="shared" si="51"/>
        <v>1.0608</v>
      </c>
      <c r="D392" s="253">
        <v>9000</v>
      </c>
      <c r="E392" s="49" t="str">
        <f>VLOOKUP(B392,'Consulta1'!J:AJ,27,0)</f>
        <v>Fora de venda</v>
      </c>
      <c r="F392" s="129">
        <f t="shared" si="52"/>
        <v>504664.99199999997</v>
      </c>
      <c r="G392" s="138">
        <f>VLOOKUP($B392,Tabelas!$B$21:$C$350,2,0)</f>
        <v>52.86</v>
      </c>
      <c r="H392" s="315">
        <f t="shared" si="53"/>
        <v>9547.1999999999989</v>
      </c>
      <c r="I392" s="131">
        <v>6.08E-2</v>
      </c>
      <c r="J392" s="132"/>
      <c r="K392" s="133">
        <v>1</v>
      </c>
      <c r="L392" s="122">
        <f t="shared" si="56"/>
        <v>1.0608</v>
      </c>
      <c r="M392" s="133"/>
      <c r="N392">
        <f t="shared" si="54"/>
        <v>12</v>
      </c>
      <c r="O392" s="134"/>
      <c r="P392" s="135"/>
      <c r="Q392" s="136"/>
      <c r="R392" s="137"/>
      <c r="T392" s="137"/>
      <c r="U392" s="131"/>
    </row>
    <row r="393" spans="1:21" ht="12.75" hidden="1">
      <c r="A393" s="82"/>
      <c r="B393" s="314">
        <v>3001</v>
      </c>
      <c r="C393" s="127">
        <f t="shared" si="51"/>
        <v>1.0608</v>
      </c>
      <c r="D393" s="253">
        <v>8800</v>
      </c>
      <c r="E393" s="49" t="str">
        <f>VLOOKUP(B393,'Consulta1'!J:AJ,27,0)</f>
        <v>Fora de venda</v>
      </c>
      <c r="F393" s="129">
        <f t="shared" si="52"/>
        <v>905312.17920000001</v>
      </c>
      <c r="G393" s="138">
        <f>VLOOKUP($B393,Tabelas!$B$21:$C$350,2,0)</f>
        <v>96.98</v>
      </c>
      <c r="H393" s="315">
        <f t="shared" si="53"/>
        <v>9335.0399999999991</v>
      </c>
      <c r="I393" s="131">
        <v>6.08E-2</v>
      </c>
      <c r="J393" s="132"/>
      <c r="K393" s="133">
        <v>1</v>
      </c>
      <c r="L393" s="122">
        <f t="shared" si="56"/>
        <v>1.0608</v>
      </c>
      <c r="M393" s="133"/>
      <c r="N393">
        <f t="shared" si="54"/>
        <v>1</v>
      </c>
      <c r="O393" s="134"/>
      <c r="P393" s="135"/>
      <c r="Q393" s="136"/>
      <c r="R393" s="137"/>
      <c r="T393" s="137"/>
      <c r="U393" s="131"/>
    </row>
    <row r="394" spans="1:21" ht="12.75" hidden="1">
      <c r="A394" s="82"/>
      <c r="B394" s="314">
        <v>3002</v>
      </c>
      <c r="C394" s="127">
        <f t="shared" si="51"/>
        <v>1.0608</v>
      </c>
      <c r="D394" s="253">
        <v>8800</v>
      </c>
      <c r="E394" s="49" t="str">
        <f>VLOOKUP(B394,'Consulta1'!J:AJ,27,0)</f>
        <v>Fora de venda</v>
      </c>
      <c r="F394" s="129">
        <f t="shared" si="52"/>
        <v>731867.13599999994</v>
      </c>
      <c r="G394" s="138">
        <f>VLOOKUP($B394,Tabelas!$B$21:$C$350,2,0)</f>
        <v>78.400000000000006</v>
      </c>
      <c r="H394" s="315">
        <f t="shared" si="53"/>
        <v>9335.0399999999991</v>
      </c>
      <c r="I394" s="131">
        <v>6.08E-2</v>
      </c>
      <c r="J394" s="132"/>
      <c r="K394" s="133">
        <v>1</v>
      </c>
      <c r="L394" s="122">
        <f t="shared" si="56"/>
        <v>1.0608</v>
      </c>
      <c r="M394" s="133"/>
      <c r="N394">
        <f t="shared" si="54"/>
        <v>2</v>
      </c>
      <c r="O394" s="134"/>
      <c r="P394" s="135"/>
      <c r="Q394" s="136"/>
      <c r="R394" s="137"/>
      <c r="T394" s="137"/>
      <c r="U394" s="131"/>
    </row>
    <row r="395" spans="1:21" ht="12.75" hidden="1">
      <c r="A395" s="82"/>
      <c r="B395" s="314">
        <v>3003</v>
      </c>
      <c r="C395" s="127">
        <f t="shared" si="51"/>
        <v>1.1200000000000001</v>
      </c>
      <c r="D395" s="253">
        <v>9400</v>
      </c>
      <c r="E395" s="49" t="s">
        <v>97</v>
      </c>
      <c r="F395" s="129">
        <f t="shared" si="52"/>
        <v>1159132.8</v>
      </c>
      <c r="G395" s="138">
        <f>VLOOKUP($B395,Tabelas!$B$21:$C$350,2,0)</f>
        <v>110.1</v>
      </c>
      <c r="H395" s="315">
        <f t="shared" si="53"/>
        <v>10528.000000000002</v>
      </c>
      <c r="I395" s="254">
        <v>0.12</v>
      </c>
      <c r="J395" s="132"/>
      <c r="K395" s="133">
        <v>1</v>
      </c>
      <c r="L395" s="122">
        <f t="shared" si="56"/>
        <v>1.1200000000000001</v>
      </c>
      <c r="M395" s="133"/>
      <c r="N395">
        <f t="shared" si="54"/>
        <v>3</v>
      </c>
      <c r="O395" s="134"/>
      <c r="P395" s="135"/>
      <c r="Q395" s="136"/>
      <c r="R395" s="137"/>
      <c r="T395" s="137"/>
      <c r="U395" s="131"/>
    </row>
    <row r="396" spans="1:21" ht="12.75" hidden="1">
      <c r="A396" s="82"/>
      <c r="B396" s="314">
        <v>3004</v>
      </c>
      <c r="C396" s="127">
        <f t="shared" si="51"/>
        <v>1.0608</v>
      </c>
      <c r="D396" s="253">
        <v>9000</v>
      </c>
      <c r="E396" s="49" t="s">
        <v>97</v>
      </c>
      <c r="F396" s="129">
        <f t="shared" si="52"/>
        <v>512971.05599999998</v>
      </c>
      <c r="G396" s="138">
        <f>VLOOKUP($B396,Tabelas!$B$21:$C$350,2,0)</f>
        <v>53.73</v>
      </c>
      <c r="H396" s="315">
        <f t="shared" si="53"/>
        <v>9547.2000000000007</v>
      </c>
      <c r="I396" s="131">
        <v>6.08E-2</v>
      </c>
      <c r="J396" s="132"/>
      <c r="K396" s="133">
        <v>1</v>
      </c>
      <c r="L396" s="122">
        <f t="shared" si="56"/>
        <v>1.0608</v>
      </c>
      <c r="M396" s="133"/>
      <c r="N396">
        <f t="shared" si="54"/>
        <v>4</v>
      </c>
      <c r="O396" s="134"/>
      <c r="P396" s="135"/>
      <c r="Q396" s="136"/>
      <c r="R396" s="137"/>
      <c r="T396" s="137"/>
      <c r="U396" s="131"/>
    </row>
    <row r="397" spans="1:21" ht="12.75" hidden="1">
      <c r="A397" s="82"/>
      <c r="B397" s="314">
        <v>3005</v>
      </c>
      <c r="C397" s="127">
        <f t="shared" si="51"/>
        <v>1.087</v>
      </c>
      <c r="D397" s="253">
        <v>9000</v>
      </c>
      <c r="E397" s="243" t="s">
        <v>97</v>
      </c>
      <c r="F397" s="129">
        <f t="shared" si="52"/>
        <v>461855.43</v>
      </c>
      <c r="G397" s="138">
        <f>VLOOKUP($B397,Tabelas!$B$21:$C$350,2,0)</f>
        <v>47.21</v>
      </c>
      <c r="H397" s="315">
        <f t="shared" si="53"/>
        <v>9783</v>
      </c>
      <c r="I397" s="131">
        <v>8.6999999999999994E-2</v>
      </c>
      <c r="J397" s="132"/>
      <c r="K397" s="133">
        <v>1</v>
      </c>
      <c r="L397" s="122">
        <f t="shared" si="56"/>
        <v>1.087</v>
      </c>
      <c r="M397" s="133"/>
      <c r="N397">
        <f t="shared" si="54"/>
        <v>5</v>
      </c>
      <c r="O397" s="134"/>
      <c r="P397" s="135"/>
      <c r="Q397" s="136"/>
      <c r="R397" s="137"/>
      <c r="T397" s="137"/>
      <c r="U397" s="131"/>
    </row>
    <row r="398" spans="1:21" ht="12.75" hidden="1">
      <c r="A398" s="82"/>
      <c r="B398" s="314">
        <v>3006</v>
      </c>
      <c r="C398" s="127">
        <f t="shared" si="51"/>
        <v>1.087</v>
      </c>
      <c r="D398" s="253">
        <v>9000</v>
      </c>
      <c r="E398" s="243" t="s">
        <v>97</v>
      </c>
      <c r="F398" s="129">
        <f t="shared" si="52"/>
        <v>461072.78999999992</v>
      </c>
      <c r="G398" s="138">
        <f>VLOOKUP($B398,Tabelas!$B$21:$C$350,2,0)</f>
        <v>47.129999999999995</v>
      </c>
      <c r="H398" s="315">
        <f t="shared" si="53"/>
        <v>9783</v>
      </c>
      <c r="I398" s="131">
        <v>8.6999999999999994E-2</v>
      </c>
      <c r="J398" s="132"/>
      <c r="K398" s="133">
        <v>1</v>
      </c>
      <c r="L398" s="122">
        <f t="shared" si="56"/>
        <v>1.087</v>
      </c>
      <c r="M398" s="133"/>
      <c r="N398">
        <f t="shared" si="54"/>
        <v>6</v>
      </c>
      <c r="O398" s="134"/>
      <c r="P398" s="135"/>
      <c r="Q398" s="136"/>
      <c r="R398" s="137"/>
      <c r="T398" s="137"/>
      <c r="U398" s="131"/>
    </row>
    <row r="399" spans="1:21" ht="12.75" hidden="1">
      <c r="A399" s="82"/>
      <c r="B399" s="314">
        <v>3007</v>
      </c>
      <c r="C399" s="127">
        <f t="shared" si="51"/>
        <v>1.097</v>
      </c>
      <c r="D399" s="253">
        <v>8750</v>
      </c>
      <c r="E399" s="243" t="s">
        <v>97</v>
      </c>
      <c r="F399" s="129">
        <f t="shared" si="52"/>
        <v>825780.46250000002</v>
      </c>
      <c r="G399" s="138">
        <f>VLOOKUP($B399,Tabelas!$B$21:$C$350,2,0)</f>
        <v>86.03</v>
      </c>
      <c r="H399" s="315">
        <f t="shared" si="53"/>
        <v>9598.75</v>
      </c>
      <c r="I399" s="131">
        <v>9.7000000000000003E-2</v>
      </c>
      <c r="J399" s="132"/>
      <c r="K399" s="133">
        <v>1</v>
      </c>
      <c r="L399" s="122">
        <f t="shared" si="56"/>
        <v>1.097</v>
      </c>
      <c r="M399" s="133"/>
      <c r="N399">
        <f t="shared" si="54"/>
        <v>7</v>
      </c>
      <c r="O399" s="134"/>
      <c r="P399" s="135"/>
      <c r="Q399" s="136"/>
      <c r="R399" s="137"/>
      <c r="T399" s="137"/>
      <c r="U399" s="131"/>
    </row>
    <row r="400" spans="1:21" ht="12.75" hidden="1">
      <c r="A400" s="255" t="s">
        <v>99</v>
      </c>
      <c r="B400" s="314">
        <v>3008</v>
      </c>
      <c r="C400" s="127">
        <f t="shared" si="51"/>
        <v>1.0608</v>
      </c>
      <c r="D400" s="253">
        <v>8750</v>
      </c>
      <c r="E400" s="243" t="s">
        <v>100</v>
      </c>
      <c r="F400" s="129">
        <f t="shared" si="52"/>
        <v>739496.93999999983</v>
      </c>
      <c r="G400" s="138">
        <f>VLOOKUP($B400,Tabelas!$B$21:$C$350,2,0)</f>
        <v>79.669999999999987</v>
      </c>
      <c r="H400" s="315">
        <f t="shared" si="53"/>
        <v>9282</v>
      </c>
      <c r="I400" s="131">
        <v>6.08E-2</v>
      </c>
      <c r="J400" s="132"/>
      <c r="K400" s="133">
        <v>1</v>
      </c>
      <c r="L400" s="122">
        <f t="shared" si="56"/>
        <v>1.0608</v>
      </c>
      <c r="M400" s="133"/>
      <c r="N400">
        <f t="shared" si="54"/>
        <v>8</v>
      </c>
      <c r="O400" s="134"/>
      <c r="P400" s="135"/>
      <c r="Q400" s="136"/>
      <c r="R400" s="137"/>
      <c r="T400" s="137"/>
      <c r="U400" s="131"/>
    </row>
    <row r="401" spans="1:27" ht="12.75" hidden="1">
      <c r="A401" s="82"/>
      <c r="B401" s="314">
        <v>3009</v>
      </c>
      <c r="C401" s="127">
        <f t="shared" ref="C401:C407" si="58">L401</f>
        <v>1.0608</v>
      </c>
      <c r="D401" s="253">
        <v>8750</v>
      </c>
      <c r="E401" s="243" t="s">
        <v>97</v>
      </c>
      <c r="F401" s="129">
        <f t="shared" si="52"/>
        <v>810968.34</v>
      </c>
      <c r="G401" s="138">
        <f>VLOOKUP($B401,Tabelas!$B$21:$C$350,2,0)</f>
        <v>87.37</v>
      </c>
      <c r="H401" s="315">
        <f t="shared" si="53"/>
        <v>9282</v>
      </c>
      <c r="I401" s="131">
        <v>6.08E-2</v>
      </c>
      <c r="J401" s="132"/>
      <c r="K401" s="133">
        <v>1</v>
      </c>
      <c r="L401" s="122">
        <f t="shared" si="56"/>
        <v>1.0608</v>
      </c>
      <c r="M401" s="133"/>
      <c r="N401">
        <f t="shared" si="54"/>
        <v>9</v>
      </c>
      <c r="O401" s="134"/>
      <c r="P401" s="135"/>
      <c r="Q401" s="136"/>
      <c r="R401" s="137"/>
      <c r="T401" s="137"/>
      <c r="U401" s="131"/>
    </row>
    <row r="402" spans="1:27" ht="12.75" hidden="1">
      <c r="A402" s="82"/>
      <c r="B402" s="314">
        <v>3010</v>
      </c>
      <c r="C402" s="127">
        <f t="shared" si="58"/>
        <v>1.0608</v>
      </c>
      <c r="D402" s="253">
        <v>9000</v>
      </c>
      <c r="E402" s="49" t="s">
        <v>97</v>
      </c>
      <c r="F402" s="129">
        <f t="shared" ref="F402:F407" si="59">G402*D402*C402</f>
        <v>455974.27200000006</v>
      </c>
      <c r="G402" s="138">
        <f>VLOOKUP($B402,Tabelas!$B$21:$C$350,2,0)</f>
        <v>47.760000000000005</v>
      </c>
      <c r="H402" s="315">
        <f t="shared" ref="H402:H407" si="60">F402/G402</f>
        <v>9547.2000000000007</v>
      </c>
      <c r="I402" s="131">
        <v>6.08E-2</v>
      </c>
      <c r="J402" s="132"/>
      <c r="K402" s="133">
        <v>1</v>
      </c>
      <c r="L402" s="122">
        <f t="shared" si="56"/>
        <v>1.0608</v>
      </c>
      <c r="M402" s="133"/>
      <c r="N402">
        <f t="shared" ref="N402:N407" si="61">RIGHT(B402,2)*1</f>
        <v>10</v>
      </c>
      <c r="O402" s="134"/>
      <c r="P402" s="135"/>
      <c r="Q402" s="136"/>
      <c r="R402" s="137"/>
      <c r="T402" s="137"/>
      <c r="U402" s="131"/>
    </row>
    <row r="403" spans="1:27" ht="12.75" hidden="1">
      <c r="A403" s="82"/>
      <c r="B403" s="314">
        <v>3011</v>
      </c>
      <c r="C403" s="127">
        <f t="shared" si="58"/>
        <v>1.0608</v>
      </c>
      <c r="D403" s="253">
        <v>9000</v>
      </c>
      <c r="E403" s="49" t="s">
        <v>97</v>
      </c>
      <c r="F403" s="129">
        <f t="shared" si="59"/>
        <v>465521.47200000001</v>
      </c>
      <c r="G403" s="138">
        <f>VLOOKUP($B403,Tabelas!$B$21:$C$350,2,0)</f>
        <v>48.76</v>
      </c>
      <c r="H403" s="315">
        <f t="shared" si="60"/>
        <v>9547.2000000000007</v>
      </c>
      <c r="I403" s="131">
        <v>6.08E-2</v>
      </c>
      <c r="J403" s="132"/>
      <c r="K403" s="133">
        <v>1</v>
      </c>
      <c r="L403" s="122">
        <f t="shared" si="56"/>
        <v>1.0608</v>
      </c>
      <c r="M403" s="133"/>
      <c r="N403">
        <f t="shared" si="61"/>
        <v>11</v>
      </c>
      <c r="O403" s="134"/>
      <c r="P403" s="135"/>
      <c r="Q403" s="136"/>
      <c r="R403" s="137"/>
      <c r="T403" s="137"/>
      <c r="U403" s="131"/>
    </row>
    <row r="404" spans="1:27" ht="12.75" hidden="1">
      <c r="A404" s="82"/>
      <c r="B404" s="314">
        <v>3012</v>
      </c>
      <c r="C404" s="127">
        <f t="shared" si="58"/>
        <v>1.0608</v>
      </c>
      <c r="D404" s="253">
        <v>9000</v>
      </c>
      <c r="E404" s="49" t="str">
        <f>VLOOKUP(B404,'Consulta1'!J:AJ,27,0)</f>
        <v>Fora de venda</v>
      </c>
      <c r="F404" s="129">
        <f t="shared" si="59"/>
        <v>504664.99199999997</v>
      </c>
      <c r="G404" s="138">
        <f>VLOOKUP($B404,Tabelas!$B$21:$C$350,2,0)</f>
        <v>52.86</v>
      </c>
      <c r="H404" s="315">
        <f t="shared" si="60"/>
        <v>9547.1999999999989</v>
      </c>
      <c r="I404" s="131">
        <v>6.08E-2</v>
      </c>
      <c r="J404" s="132"/>
      <c r="K404" s="133">
        <v>1</v>
      </c>
      <c r="L404" s="122">
        <f t="shared" ref="L404:L407" si="62">SUM(I404:K404)</f>
        <v>1.0608</v>
      </c>
      <c r="M404" s="133"/>
      <c r="N404">
        <f t="shared" si="61"/>
        <v>12</v>
      </c>
      <c r="O404" s="134"/>
      <c r="P404" s="135"/>
      <c r="Q404" s="136"/>
      <c r="R404" s="137"/>
      <c r="T404" s="137"/>
      <c r="U404" s="131"/>
    </row>
    <row r="405" spans="1:27" ht="12.75">
      <c r="A405" s="82"/>
      <c r="B405" s="314">
        <v>3101</v>
      </c>
      <c r="C405" s="127">
        <f t="shared" si="58"/>
        <v>1.1278999999999999</v>
      </c>
      <c r="D405" s="253">
        <v>10030</v>
      </c>
      <c r="E405" s="49" t="str">
        <f>VLOOKUP(B405,'Consulta1'!J:AJ,27,0)</f>
        <v>Disponível</v>
      </c>
      <c r="F405" s="129">
        <f t="shared" si="59"/>
        <v>2186205.75025</v>
      </c>
      <c r="G405" s="138">
        <f>VLOOKUP($B405,Tabelas!$B$21:$C$350,2,0)</f>
        <v>193.25</v>
      </c>
      <c r="H405" s="315">
        <f t="shared" si="60"/>
        <v>11312.837</v>
      </c>
      <c r="I405" s="131">
        <f t="shared" ref="I405:I406" si="63">11.7%+0.59%+0.5%</f>
        <v>0.12789999999999999</v>
      </c>
      <c r="J405" s="132"/>
      <c r="K405" s="133">
        <v>1</v>
      </c>
      <c r="L405" s="122">
        <f t="shared" si="62"/>
        <v>1.1278999999999999</v>
      </c>
      <c r="M405" s="133"/>
      <c r="N405">
        <f t="shared" si="61"/>
        <v>1</v>
      </c>
      <c r="O405" s="134"/>
      <c r="P405" s="135"/>
      <c r="Q405" s="136"/>
      <c r="R405" s="137"/>
      <c r="T405" s="137"/>
      <c r="U405" s="131"/>
    </row>
    <row r="406" spans="1:27" ht="12.75">
      <c r="A406" s="82"/>
      <c r="B406" s="314">
        <v>3102</v>
      </c>
      <c r="C406" s="127">
        <f t="shared" si="58"/>
        <v>1.1278999999999999</v>
      </c>
      <c r="D406" s="253">
        <v>9999</v>
      </c>
      <c r="E406" s="49" t="str">
        <f>VLOOKUP(B406,'Consulta1'!J:AJ,27,0)</f>
        <v>Disponível</v>
      </c>
      <c r="F406" s="129">
        <f t="shared" si="59"/>
        <v>2061143.9049959998</v>
      </c>
      <c r="G406" s="138">
        <f>VLOOKUP($B406,Tabelas!$B$21:$C$350,2,0)</f>
        <v>182.76</v>
      </c>
      <c r="H406" s="315">
        <f t="shared" si="60"/>
        <v>11277.872099999999</v>
      </c>
      <c r="I406" s="131">
        <f t="shared" si="63"/>
        <v>0.12789999999999999</v>
      </c>
      <c r="J406" s="132"/>
      <c r="K406" s="133">
        <v>1</v>
      </c>
      <c r="L406" s="122">
        <f t="shared" si="62"/>
        <v>1.1278999999999999</v>
      </c>
      <c r="M406" s="133"/>
      <c r="N406">
        <f t="shared" si="61"/>
        <v>2</v>
      </c>
      <c r="O406" s="134"/>
      <c r="P406" s="135"/>
      <c r="Q406" s="136"/>
      <c r="R406" s="137"/>
      <c r="T406" s="137"/>
      <c r="U406" s="131"/>
    </row>
    <row r="407" spans="1:27" ht="12.75" hidden="1">
      <c r="A407" s="82"/>
      <c r="B407" s="320">
        <v>3103</v>
      </c>
      <c r="C407" s="321">
        <f t="shared" si="58"/>
        <v>1.0608</v>
      </c>
      <c r="D407" s="322">
        <v>9999</v>
      </c>
      <c r="E407" s="323" t="s">
        <v>97</v>
      </c>
      <c r="F407" s="324">
        <f t="shared" si="59"/>
        <v>2035789.8406560002</v>
      </c>
      <c r="G407" s="325">
        <f>VLOOKUP($B407,Tabelas!$B$21:$C$350,2,0)</f>
        <v>191.93000000000004</v>
      </c>
      <c r="H407" s="326">
        <f t="shared" si="60"/>
        <v>10606.939199999999</v>
      </c>
      <c r="I407" s="131">
        <v>6.08E-2</v>
      </c>
      <c r="J407" s="132"/>
      <c r="K407" s="133">
        <v>1</v>
      </c>
      <c r="L407" s="122">
        <f t="shared" si="62"/>
        <v>1.0608</v>
      </c>
      <c r="M407" s="133"/>
      <c r="N407">
        <f t="shared" si="61"/>
        <v>3</v>
      </c>
      <c r="O407" s="134"/>
      <c r="P407" s="135"/>
      <c r="Q407" s="136"/>
      <c r="R407" s="137"/>
      <c r="T407" s="137"/>
      <c r="U407" s="131"/>
    </row>
    <row r="408" spans="1:27" ht="12.75">
      <c r="A408" s="81"/>
      <c r="B408" s="139"/>
      <c r="C408" s="139"/>
      <c r="D408" s="139"/>
      <c r="E408" s="139"/>
      <c r="F408" s="139"/>
      <c r="G408" s="139"/>
      <c r="H408" s="139"/>
      <c r="I408" s="139"/>
      <c r="J408" s="139"/>
      <c r="K408" s="139"/>
      <c r="L408" s="139"/>
      <c r="M408" s="139"/>
      <c r="N408" s="122"/>
      <c r="O408" s="122"/>
      <c r="P408" s="122"/>
      <c r="Q408" s="122"/>
      <c r="R408" s="134"/>
      <c r="S408" s="137"/>
      <c r="U408" s="137"/>
      <c r="V408" s="131"/>
    </row>
    <row r="409" spans="1:27">
      <c r="A409" s="81"/>
      <c r="B409" s="139"/>
      <c r="C409" s="139"/>
      <c r="D409" s="139"/>
      <c r="E409" s="139"/>
      <c r="F409" s="139"/>
      <c r="G409" s="139"/>
      <c r="H409" s="139"/>
      <c r="I409" s="139"/>
      <c r="J409" s="139"/>
      <c r="K409" s="139"/>
      <c r="L409" s="139"/>
      <c r="M409" s="139"/>
      <c r="N409" s="122"/>
      <c r="O409" s="122"/>
      <c r="P409" s="122"/>
      <c r="Q409" s="122"/>
      <c r="R409" s="134"/>
      <c r="S409" s="137"/>
      <c r="U409" s="137"/>
      <c r="V409" s="131"/>
    </row>
    <row r="410" spans="1:27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</row>
    <row r="411" spans="1:27">
      <c r="A411" s="95" t="s">
        <v>103</v>
      </c>
      <c r="B411" s="96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23"/>
      <c r="P411" s="23"/>
      <c r="Q411" s="23"/>
      <c r="R411" s="137"/>
      <c r="Z411" s="140"/>
      <c r="AA411" s="1"/>
    </row>
    <row r="412" spans="1:27">
      <c r="A412" s="28"/>
      <c r="B412" s="28"/>
      <c r="C412" s="28"/>
      <c r="D412" s="47"/>
      <c r="E412" s="47"/>
      <c r="F412" s="47"/>
      <c r="G412" s="47"/>
      <c r="H412" s="47"/>
      <c r="I412" s="28"/>
      <c r="J412" s="28"/>
      <c r="K412" s="28"/>
      <c r="L412" s="28"/>
      <c r="M412" s="28"/>
      <c r="N412" s="28"/>
      <c r="O412" s="28"/>
      <c r="P412" s="28"/>
      <c r="Q412" s="28"/>
      <c r="Z412" s="140"/>
      <c r="AA412" s="1"/>
    </row>
    <row r="413" spans="1:27">
      <c r="A413" s="276" t="s">
        <v>104</v>
      </c>
      <c r="B413" s="277"/>
      <c r="C413" s="277"/>
      <c r="D413" s="277"/>
      <c r="E413" s="277"/>
      <c r="F413" s="278"/>
      <c r="G413" s="42"/>
      <c r="H413" s="42"/>
      <c r="I413" s="28"/>
      <c r="J413" s="28"/>
      <c r="K413" s="28"/>
      <c r="L413" s="28"/>
      <c r="M413" s="28"/>
      <c r="N413" s="28"/>
      <c r="O413" s="28"/>
      <c r="P413" s="28"/>
      <c r="Q413" s="28"/>
      <c r="R413" s="131"/>
      <c r="Z413" s="140"/>
      <c r="AA413" s="1"/>
    </row>
    <row r="414" spans="1:27" ht="27.95">
      <c r="A414" s="110" t="s">
        <v>41</v>
      </c>
      <c r="B414" s="141" t="s">
        <v>42</v>
      </c>
      <c r="C414" s="142" t="s">
        <v>105</v>
      </c>
      <c r="D414" s="110" t="s">
        <v>106</v>
      </c>
      <c r="E414" s="143" t="s">
        <v>107</v>
      </c>
      <c r="F414" s="110" t="s">
        <v>108</v>
      </c>
      <c r="G414" s="144"/>
      <c r="H414" s="42"/>
      <c r="I414" s="28"/>
      <c r="J414" s="28"/>
      <c r="K414" s="28"/>
      <c r="L414" s="28"/>
      <c r="M414" s="28"/>
      <c r="N414" s="28"/>
      <c r="O414" s="28"/>
      <c r="P414" s="28"/>
      <c r="Q414" s="28"/>
      <c r="Z414" s="140"/>
      <c r="AA414" s="1"/>
    </row>
    <row r="415" spans="1:27">
      <c r="A415" s="11" t="str">
        <f t="shared" ref="A415:B434" si="64">B41</f>
        <v>Preço Base 1</v>
      </c>
      <c r="B415" s="145" t="e">
        <f t="shared" si="64"/>
        <v>#DIV/0!</v>
      </c>
      <c r="C415" s="4">
        <f t="shared" ref="C415:C432" si="65">COUNTIFS($D$81:$D$403,A415,$E$81:$E$403,"Disponível")</f>
        <v>0</v>
      </c>
      <c r="D415" s="146">
        <f t="shared" ref="D415:D425" si="66">SUMIFS($F$81:$F$403,$D$81:$D$403,A415,$E$81:$E$403,"Disponível")</f>
        <v>0</v>
      </c>
      <c r="E415" s="147">
        <f>IF(C415=0,0,D415/C415)</f>
        <v>0</v>
      </c>
      <c r="F415" s="148" t="e">
        <f>E415/B415</f>
        <v>#DIV/0!</v>
      </c>
      <c r="G415" s="149"/>
      <c r="H415" s="42"/>
      <c r="I415" s="28"/>
      <c r="J415" s="28"/>
      <c r="K415" s="28"/>
      <c r="L415" s="28"/>
      <c r="M415" s="28"/>
      <c r="N415" s="28"/>
      <c r="O415" s="28"/>
      <c r="P415" s="28"/>
      <c r="Q415" s="28"/>
      <c r="Z415" s="140"/>
      <c r="AA415" s="1"/>
    </row>
    <row r="416" spans="1:27">
      <c r="A416" s="11" t="str">
        <f t="shared" si="64"/>
        <v>Preço Base 2</v>
      </c>
      <c r="B416" s="145" t="e">
        <f t="shared" si="64"/>
        <v>#DIV/0!</v>
      </c>
      <c r="C416" s="4">
        <f t="shared" si="65"/>
        <v>0</v>
      </c>
      <c r="D416" s="146">
        <f t="shared" si="66"/>
        <v>0</v>
      </c>
      <c r="E416" s="147">
        <f t="shared" ref="E416:E432" si="67">IF(C416=0,0,D416/C416)</f>
        <v>0</v>
      </c>
      <c r="F416" s="148" t="e">
        <f t="shared" ref="F416:F432" si="68">E416/B416</f>
        <v>#DIV/0!</v>
      </c>
      <c r="G416" s="149"/>
      <c r="H416" s="42"/>
      <c r="I416" s="28"/>
      <c r="J416" s="28"/>
      <c r="K416" s="28"/>
      <c r="L416" s="28"/>
      <c r="M416" s="28"/>
      <c r="N416" s="28"/>
      <c r="O416" s="28"/>
      <c r="P416" s="28"/>
      <c r="Q416" s="28"/>
      <c r="Z416" s="140"/>
      <c r="AA416" s="1"/>
    </row>
    <row r="417" spans="1:27">
      <c r="A417" s="11" t="str">
        <f t="shared" si="64"/>
        <v>Preço Base 3</v>
      </c>
      <c r="B417" s="145" t="e">
        <f t="shared" si="64"/>
        <v>#DIV/0!</v>
      </c>
      <c r="C417" s="4">
        <f t="shared" si="65"/>
        <v>0</v>
      </c>
      <c r="D417" s="146">
        <f t="shared" si="66"/>
        <v>0</v>
      </c>
      <c r="E417" s="147">
        <f t="shared" si="67"/>
        <v>0</v>
      </c>
      <c r="F417" s="148" t="e">
        <f t="shared" si="68"/>
        <v>#DIV/0!</v>
      </c>
      <c r="G417" s="149"/>
      <c r="H417" s="42"/>
      <c r="I417" s="28"/>
      <c r="J417" s="28"/>
      <c r="K417" s="28"/>
      <c r="L417" s="28"/>
      <c r="M417" s="28"/>
      <c r="N417" s="28"/>
      <c r="O417" s="28"/>
      <c r="P417" s="28"/>
      <c r="Q417" s="28"/>
      <c r="Z417" s="140"/>
      <c r="AA417" s="1"/>
    </row>
    <row r="418" spans="1:27">
      <c r="A418" s="11" t="str">
        <f t="shared" si="64"/>
        <v>Preço Base 4</v>
      </c>
      <c r="B418" s="145" t="e">
        <f t="shared" si="64"/>
        <v>#DIV/0!</v>
      </c>
      <c r="C418" s="4">
        <f t="shared" si="65"/>
        <v>0</v>
      </c>
      <c r="D418" s="146">
        <f t="shared" si="66"/>
        <v>0</v>
      </c>
      <c r="E418" s="147">
        <f t="shared" si="67"/>
        <v>0</v>
      </c>
      <c r="F418" s="148" t="e">
        <f t="shared" si="68"/>
        <v>#DIV/0!</v>
      </c>
      <c r="G418" s="149"/>
      <c r="H418" s="42"/>
      <c r="I418" s="28"/>
      <c r="J418" s="28"/>
      <c r="K418" s="28"/>
      <c r="L418" s="28"/>
      <c r="M418" s="28"/>
      <c r="N418" s="28"/>
      <c r="O418" s="28"/>
      <c r="P418" s="28"/>
      <c r="Q418" s="28"/>
      <c r="Z418" s="140"/>
      <c r="AA418" s="1"/>
    </row>
    <row r="419" spans="1:27">
      <c r="A419" s="11" t="str">
        <f t="shared" si="64"/>
        <v>Preço Base 5</v>
      </c>
      <c r="B419" s="145" t="e">
        <f t="shared" si="64"/>
        <v>#DIV/0!</v>
      </c>
      <c r="C419" s="4">
        <f t="shared" si="65"/>
        <v>0</v>
      </c>
      <c r="D419" s="146">
        <f t="shared" si="66"/>
        <v>0</v>
      </c>
      <c r="E419" s="147">
        <f t="shared" si="67"/>
        <v>0</v>
      </c>
      <c r="F419" s="148" t="e">
        <f t="shared" si="68"/>
        <v>#DIV/0!</v>
      </c>
      <c r="G419" s="149"/>
      <c r="H419" s="42"/>
      <c r="I419" s="28"/>
      <c r="J419" s="28"/>
      <c r="K419" s="28"/>
      <c r="L419" s="28"/>
      <c r="M419" s="28"/>
      <c r="N419" s="28"/>
      <c r="O419" s="28"/>
      <c r="P419" s="28"/>
      <c r="Q419" s="28"/>
      <c r="Z419" s="140"/>
      <c r="AA419" s="1"/>
    </row>
    <row r="420" spans="1:27">
      <c r="A420" s="11" t="str">
        <f t="shared" si="64"/>
        <v>Preço Base 6</v>
      </c>
      <c r="B420" s="145" t="e">
        <f t="shared" si="64"/>
        <v>#DIV/0!</v>
      </c>
      <c r="C420" s="4">
        <f t="shared" si="65"/>
        <v>0</v>
      </c>
      <c r="D420" s="146">
        <f t="shared" si="66"/>
        <v>0</v>
      </c>
      <c r="E420" s="147">
        <f t="shared" si="67"/>
        <v>0</v>
      </c>
      <c r="F420" s="148" t="e">
        <f t="shared" si="68"/>
        <v>#DIV/0!</v>
      </c>
      <c r="G420" s="149"/>
      <c r="H420" s="42"/>
      <c r="I420" s="28"/>
      <c r="J420" s="28"/>
      <c r="K420" s="28"/>
      <c r="L420" s="28"/>
      <c r="M420" s="28"/>
      <c r="N420" s="28"/>
      <c r="O420" s="28"/>
      <c r="P420" s="28"/>
      <c r="Q420" s="28"/>
      <c r="Z420" s="140"/>
      <c r="AA420" s="1"/>
    </row>
    <row r="421" spans="1:27">
      <c r="A421" s="11" t="str">
        <f t="shared" si="64"/>
        <v>Preço Base 7</v>
      </c>
      <c r="B421" s="145" t="e">
        <f t="shared" si="64"/>
        <v>#DIV/0!</v>
      </c>
      <c r="C421" s="4">
        <f t="shared" si="65"/>
        <v>0</v>
      </c>
      <c r="D421" s="146">
        <f t="shared" si="66"/>
        <v>0</v>
      </c>
      <c r="E421" s="147">
        <f t="shared" si="67"/>
        <v>0</v>
      </c>
      <c r="F421" s="148" t="e">
        <f t="shared" si="68"/>
        <v>#DIV/0!</v>
      </c>
      <c r="G421" s="149"/>
      <c r="H421" s="42"/>
      <c r="I421" s="28"/>
      <c r="J421" s="28"/>
      <c r="K421" s="28"/>
      <c r="L421" s="28"/>
      <c r="M421" s="28"/>
      <c r="N421" s="28"/>
      <c r="O421" s="28"/>
      <c r="P421" s="28"/>
      <c r="Q421" s="28"/>
      <c r="Z421" s="140"/>
      <c r="AA421" s="1"/>
    </row>
    <row r="422" spans="1:27">
      <c r="A422" s="11" t="str">
        <f t="shared" si="64"/>
        <v>Preço Base 8</v>
      </c>
      <c r="B422" s="145" t="e">
        <f t="shared" si="64"/>
        <v>#DIV/0!</v>
      </c>
      <c r="C422" s="4">
        <f t="shared" si="65"/>
        <v>0</v>
      </c>
      <c r="D422" s="146">
        <f t="shared" si="66"/>
        <v>0</v>
      </c>
      <c r="E422" s="147">
        <f t="shared" si="67"/>
        <v>0</v>
      </c>
      <c r="F422" s="148" t="e">
        <f t="shared" si="68"/>
        <v>#DIV/0!</v>
      </c>
      <c r="G422" s="149"/>
      <c r="H422" s="42"/>
      <c r="I422" s="28"/>
      <c r="J422" s="28"/>
      <c r="K422" s="28"/>
      <c r="L422" s="28"/>
      <c r="M422" s="28"/>
      <c r="N422" s="28"/>
      <c r="O422" s="28"/>
      <c r="P422" s="28"/>
      <c r="Q422" s="28"/>
      <c r="Z422" s="140"/>
      <c r="AA422" s="1"/>
    </row>
    <row r="423" spans="1:27">
      <c r="A423" s="11" t="str">
        <f t="shared" si="64"/>
        <v>Preço Base 9</v>
      </c>
      <c r="B423" s="145" t="e">
        <f t="shared" si="64"/>
        <v>#DIV/0!</v>
      </c>
      <c r="C423" s="4">
        <f t="shared" si="65"/>
        <v>0</v>
      </c>
      <c r="D423" s="146">
        <f t="shared" si="66"/>
        <v>0</v>
      </c>
      <c r="E423" s="147">
        <f t="shared" si="67"/>
        <v>0</v>
      </c>
      <c r="F423" s="148" t="e">
        <f t="shared" si="68"/>
        <v>#DIV/0!</v>
      </c>
      <c r="G423" s="149"/>
      <c r="H423" s="42"/>
      <c r="I423" s="28"/>
      <c r="J423" s="28"/>
      <c r="K423" s="28"/>
      <c r="L423" s="28"/>
      <c r="M423" s="28"/>
      <c r="N423" s="28"/>
      <c r="O423" s="28"/>
      <c r="P423" s="28"/>
      <c r="Q423" s="28"/>
      <c r="Z423" s="140"/>
      <c r="AA423" s="1"/>
    </row>
    <row r="424" spans="1:27">
      <c r="A424" s="11" t="str">
        <f t="shared" si="64"/>
        <v>Preço Base 10</v>
      </c>
      <c r="B424" s="145" t="e">
        <f t="shared" si="64"/>
        <v>#DIV/0!</v>
      </c>
      <c r="C424" s="4">
        <f t="shared" si="65"/>
        <v>0</v>
      </c>
      <c r="D424" s="146">
        <f t="shared" si="66"/>
        <v>0</v>
      </c>
      <c r="E424" s="147">
        <f t="shared" si="67"/>
        <v>0</v>
      </c>
      <c r="F424" s="148" t="e">
        <f t="shared" si="68"/>
        <v>#DIV/0!</v>
      </c>
      <c r="G424" s="149"/>
      <c r="H424" s="42"/>
      <c r="I424" s="28"/>
      <c r="J424" s="28"/>
      <c r="K424" s="28"/>
      <c r="L424" s="28"/>
      <c r="M424" s="28"/>
      <c r="N424" s="28"/>
      <c r="O424" s="28"/>
      <c r="P424" s="28"/>
      <c r="Q424" s="28"/>
      <c r="Z424" s="140"/>
      <c r="AA424" s="1"/>
    </row>
    <row r="425" spans="1:27">
      <c r="A425" s="11" t="str">
        <f t="shared" si="64"/>
        <v>Preço Base 11</v>
      </c>
      <c r="B425" s="145" t="e">
        <f t="shared" si="64"/>
        <v>#DIV/0!</v>
      </c>
      <c r="C425" s="4">
        <f t="shared" si="65"/>
        <v>0</v>
      </c>
      <c r="D425" s="146">
        <f t="shared" si="66"/>
        <v>0</v>
      </c>
      <c r="E425" s="147">
        <f t="shared" si="67"/>
        <v>0</v>
      </c>
      <c r="F425" s="148" t="e">
        <f t="shared" si="68"/>
        <v>#DIV/0!</v>
      </c>
      <c r="G425" s="149"/>
      <c r="H425" s="42"/>
      <c r="I425" s="28"/>
      <c r="J425" s="28"/>
      <c r="K425" s="28"/>
      <c r="L425" s="28"/>
      <c r="M425" s="28"/>
      <c r="N425" s="28"/>
      <c r="O425" s="28"/>
      <c r="P425" s="28"/>
      <c r="Q425" s="28"/>
      <c r="Z425" s="140"/>
      <c r="AA425" s="1"/>
    </row>
    <row r="426" spans="1:27">
      <c r="A426" s="11" t="str">
        <f t="shared" si="64"/>
        <v>Preço Base 12</v>
      </c>
      <c r="B426" s="145" t="e">
        <f t="shared" si="64"/>
        <v>#DIV/0!</v>
      </c>
      <c r="C426" s="4">
        <f t="shared" si="65"/>
        <v>0</v>
      </c>
      <c r="D426" s="146">
        <f t="shared" ref="D426:D432" si="69">SUMIFS($F$81:$F$403,$D$81:$D$403,A426,$E$81:$E$403,"Disponível")</f>
        <v>0</v>
      </c>
      <c r="E426" s="147">
        <f t="shared" si="67"/>
        <v>0</v>
      </c>
      <c r="F426" s="148" t="e">
        <f t="shared" si="68"/>
        <v>#DIV/0!</v>
      </c>
      <c r="G426" s="149"/>
      <c r="H426" s="42"/>
      <c r="I426" s="28"/>
      <c r="J426" s="28"/>
      <c r="K426" s="28"/>
      <c r="L426" s="28"/>
      <c r="M426" s="28"/>
      <c r="N426" s="28"/>
      <c r="O426" s="28"/>
      <c r="P426" s="28"/>
      <c r="Q426" s="28"/>
      <c r="Z426" s="140"/>
      <c r="AA426" s="1"/>
    </row>
    <row r="427" spans="1:27">
      <c r="A427" s="11" t="str">
        <f t="shared" si="64"/>
        <v>Preço Base 13</v>
      </c>
      <c r="B427" s="145" t="e">
        <f t="shared" si="64"/>
        <v>#DIV/0!</v>
      </c>
      <c r="C427" s="4">
        <f t="shared" si="65"/>
        <v>0</v>
      </c>
      <c r="D427" s="146">
        <f t="shared" si="69"/>
        <v>0</v>
      </c>
      <c r="E427" s="147">
        <f t="shared" si="67"/>
        <v>0</v>
      </c>
      <c r="F427" s="148" t="e">
        <f t="shared" si="68"/>
        <v>#DIV/0!</v>
      </c>
      <c r="G427" s="149"/>
      <c r="H427" s="42"/>
      <c r="I427" s="28"/>
      <c r="J427" s="28"/>
      <c r="K427" s="28"/>
      <c r="L427" s="28"/>
      <c r="M427" s="28"/>
      <c r="N427" s="28"/>
      <c r="O427" s="28"/>
      <c r="P427" s="28"/>
      <c r="Q427" s="28"/>
      <c r="Z427" s="140"/>
      <c r="AA427" s="1"/>
    </row>
    <row r="428" spans="1:27">
      <c r="A428" s="11" t="str">
        <f t="shared" si="64"/>
        <v>Preço Base 14</v>
      </c>
      <c r="B428" s="145" t="e">
        <f t="shared" si="64"/>
        <v>#DIV/0!</v>
      </c>
      <c r="C428" s="4">
        <f t="shared" si="65"/>
        <v>0</v>
      </c>
      <c r="D428" s="146">
        <f t="shared" si="69"/>
        <v>0</v>
      </c>
      <c r="E428" s="147">
        <f t="shared" si="67"/>
        <v>0</v>
      </c>
      <c r="F428" s="148" t="e">
        <f t="shared" si="68"/>
        <v>#DIV/0!</v>
      </c>
      <c r="G428" s="149"/>
      <c r="H428" s="42"/>
      <c r="I428" s="28"/>
      <c r="J428" s="28"/>
      <c r="K428" s="28"/>
      <c r="L428" s="28"/>
      <c r="M428" s="28"/>
      <c r="N428" s="28"/>
      <c r="O428" s="28"/>
      <c r="P428" s="28"/>
      <c r="Q428" s="28"/>
      <c r="Z428" s="140"/>
      <c r="AA428" s="1"/>
    </row>
    <row r="429" spans="1:27">
      <c r="A429" s="11" t="str">
        <f t="shared" si="64"/>
        <v>Preço Base 15</v>
      </c>
      <c r="B429" s="145" t="e">
        <f t="shared" si="64"/>
        <v>#DIV/0!</v>
      </c>
      <c r="C429" s="4">
        <f t="shared" si="65"/>
        <v>0</v>
      </c>
      <c r="D429" s="146">
        <f t="shared" si="69"/>
        <v>0</v>
      </c>
      <c r="E429" s="147">
        <f t="shared" si="67"/>
        <v>0</v>
      </c>
      <c r="F429" s="148" t="e">
        <f t="shared" si="68"/>
        <v>#DIV/0!</v>
      </c>
      <c r="G429" s="149"/>
      <c r="H429" s="42"/>
      <c r="I429" s="28"/>
      <c r="J429" s="28"/>
      <c r="K429" s="28"/>
      <c r="L429" s="28"/>
      <c r="M429" s="28"/>
      <c r="N429" s="28"/>
      <c r="O429" s="28"/>
      <c r="P429" s="28"/>
      <c r="Q429" s="28"/>
      <c r="Z429" s="140"/>
      <c r="AA429" s="1"/>
    </row>
    <row r="430" spans="1:27">
      <c r="A430" s="11" t="str">
        <f t="shared" si="64"/>
        <v>Preço Base 16</v>
      </c>
      <c r="B430" s="145" t="e">
        <f t="shared" si="64"/>
        <v>#DIV/0!</v>
      </c>
      <c r="C430" s="4">
        <f t="shared" si="65"/>
        <v>0</v>
      </c>
      <c r="D430" s="146">
        <f t="shared" si="69"/>
        <v>0</v>
      </c>
      <c r="E430" s="147">
        <f t="shared" si="67"/>
        <v>0</v>
      </c>
      <c r="F430" s="148" t="e">
        <f t="shared" si="68"/>
        <v>#DIV/0!</v>
      </c>
      <c r="G430" s="149"/>
      <c r="H430" s="42"/>
      <c r="I430" s="28"/>
      <c r="J430" s="28"/>
      <c r="K430" s="28"/>
      <c r="L430" s="28"/>
      <c r="M430" s="28"/>
      <c r="N430" s="28"/>
      <c r="O430" s="28"/>
      <c r="P430" s="28"/>
      <c r="Q430" s="28"/>
      <c r="Z430" s="140"/>
      <c r="AA430" s="1"/>
    </row>
    <row r="431" spans="1:27">
      <c r="A431" s="11" t="str">
        <f t="shared" si="64"/>
        <v>Preço Base 17</v>
      </c>
      <c r="B431" s="145" t="e">
        <f t="shared" si="64"/>
        <v>#DIV/0!</v>
      </c>
      <c r="C431" s="4">
        <f t="shared" si="65"/>
        <v>0</v>
      </c>
      <c r="D431" s="146">
        <f t="shared" si="69"/>
        <v>0</v>
      </c>
      <c r="E431" s="147">
        <f t="shared" si="67"/>
        <v>0</v>
      </c>
      <c r="F431" s="148" t="e">
        <f t="shared" si="68"/>
        <v>#DIV/0!</v>
      </c>
      <c r="G431" s="149"/>
      <c r="H431" s="42"/>
      <c r="I431" s="28"/>
      <c r="J431" s="28"/>
      <c r="K431" s="28"/>
      <c r="L431" s="28"/>
      <c r="M431" s="28"/>
      <c r="N431" s="28"/>
      <c r="O431" s="28"/>
      <c r="P431" s="28"/>
      <c r="Q431" s="28"/>
      <c r="Z431" s="140"/>
      <c r="AA431" s="1"/>
    </row>
    <row r="432" spans="1:27">
      <c r="A432" s="11" t="str">
        <f t="shared" si="64"/>
        <v>Preço Base 18</v>
      </c>
      <c r="B432" s="145" t="e">
        <f t="shared" si="64"/>
        <v>#DIV/0!</v>
      </c>
      <c r="C432" s="4">
        <f t="shared" si="65"/>
        <v>0</v>
      </c>
      <c r="D432" s="146">
        <f t="shared" si="69"/>
        <v>0</v>
      </c>
      <c r="E432" s="147">
        <f t="shared" si="67"/>
        <v>0</v>
      </c>
      <c r="F432" s="148" t="e">
        <f t="shared" si="68"/>
        <v>#DIV/0!</v>
      </c>
      <c r="G432" s="149"/>
      <c r="H432" s="42"/>
      <c r="I432" s="28"/>
      <c r="J432" s="28"/>
      <c r="K432" s="28"/>
      <c r="L432" s="28"/>
      <c r="M432" s="28"/>
      <c r="N432" s="28"/>
      <c r="O432" s="28"/>
      <c r="P432" s="28"/>
      <c r="Q432" s="28"/>
      <c r="Z432" s="140"/>
      <c r="AA432" s="1"/>
    </row>
    <row r="433" spans="1:43">
      <c r="A433" s="11" t="str">
        <f t="shared" si="64"/>
        <v>Preço Base 19</v>
      </c>
      <c r="B433" s="145" t="e">
        <f t="shared" si="64"/>
        <v>#DIV/0!</v>
      </c>
      <c r="C433" s="4">
        <f t="shared" ref="C433:C434" si="70">COUNTIFS($D$81:$D$403,A433,$E$81:$E$403,"Disponível")</f>
        <v>0</v>
      </c>
      <c r="D433" s="146">
        <f t="shared" ref="D433:D434" si="71">SUMIFS($F$81:$F$403,$D$81:$D$403,A433,$E$81:$E$403,"Disponível")</f>
        <v>0</v>
      </c>
      <c r="E433" s="147">
        <f t="shared" ref="E433:E434" si="72">IF(C433=0,0,D433/C433)</f>
        <v>0</v>
      </c>
      <c r="F433" s="148" t="e">
        <f t="shared" ref="F433:F434" si="73">E433/B433</f>
        <v>#DIV/0!</v>
      </c>
      <c r="G433" s="149"/>
      <c r="H433" s="42"/>
      <c r="I433" s="28"/>
      <c r="J433" s="28"/>
      <c r="K433" s="28"/>
      <c r="L433" s="28"/>
      <c r="M433" s="28"/>
      <c r="N433" s="28"/>
      <c r="O433" s="28"/>
      <c r="P433" s="28"/>
      <c r="Q433" s="28"/>
      <c r="Z433" s="140"/>
      <c r="AA433" s="1"/>
    </row>
    <row r="434" spans="1:43">
      <c r="A434" s="11" t="str">
        <f t="shared" si="64"/>
        <v>Preço Base 20</v>
      </c>
      <c r="B434" s="145" t="e">
        <f t="shared" si="64"/>
        <v>#DIV/0!</v>
      </c>
      <c r="C434" s="4">
        <f t="shared" si="70"/>
        <v>0</v>
      </c>
      <c r="D434" s="146">
        <f t="shared" si="71"/>
        <v>0</v>
      </c>
      <c r="E434" s="147">
        <f t="shared" si="72"/>
        <v>0</v>
      </c>
      <c r="F434" s="148" t="e">
        <f t="shared" si="73"/>
        <v>#DIV/0!</v>
      </c>
      <c r="G434" s="149"/>
      <c r="H434" s="42"/>
      <c r="I434" s="28"/>
      <c r="J434" s="28"/>
      <c r="K434" s="28"/>
      <c r="L434" s="28"/>
      <c r="M434" s="28"/>
      <c r="N434" s="28"/>
      <c r="O434" s="28"/>
      <c r="P434" s="28"/>
      <c r="Q434" s="28"/>
      <c r="Z434" s="140"/>
      <c r="AA434" s="1"/>
    </row>
    <row r="435" spans="1:43">
      <c r="A435" s="3" t="s">
        <v>13</v>
      </c>
      <c r="B435" s="150"/>
      <c r="C435" s="3">
        <f>SUM(C415:C432)</f>
        <v>0</v>
      </c>
      <c r="D435" s="151">
        <f>SUM(D415:D432)</f>
        <v>0</v>
      </c>
      <c r="E435" s="152"/>
      <c r="F435" s="148"/>
      <c r="G435" s="153"/>
      <c r="H435" s="154"/>
      <c r="I435" s="83"/>
      <c r="J435" s="83"/>
      <c r="K435" s="83"/>
      <c r="L435" s="155"/>
      <c r="M435" s="28"/>
      <c r="N435" s="107"/>
      <c r="O435" s="28"/>
      <c r="P435" s="28"/>
      <c r="Q435" s="28"/>
      <c r="Z435" s="140"/>
      <c r="AA435" s="1"/>
    </row>
    <row r="436" spans="1:43">
      <c r="A436" s="28"/>
      <c r="B436" s="28"/>
      <c r="C436" s="28"/>
      <c r="D436" s="28"/>
      <c r="E436" s="28"/>
      <c r="F436" s="28"/>
      <c r="G436" s="28"/>
      <c r="H436" s="156"/>
      <c r="I436" s="42"/>
      <c r="J436" s="42"/>
      <c r="K436" s="42"/>
      <c r="L436" s="28"/>
      <c r="M436" s="28"/>
      <c r="N436" s="107"/>
      <c r="O436" s="28"/>
      <c r="P436" s="28"/>
      <c r="Q436" s="28"/>
      <c r="Z436" s="140"/>
      <c r="AA436" s="1"/>
    </row>
    <row r="437" spans="1:4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Z437" s="140"/>
      <c r="AA437" s="140"/>
      <c r="AB437" s="1"/>
      <c r="AD437" s="1"/>
      <c r="AF437" s="1"/>
      <c r="AH437" s="1"/>
      <c r="AJ437" s="1"/>
      <c r="AL437" s="1"/>
      <c r="AN437" s="1"/>
      <c r="AP437" s="1"/>
    </row>
    <row r="438" spans="1:4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Z438" s="140"/>
      <c r="AA438" s="140"/>
      <c r="AB438" s="1"/>
      <c r="AD438" s="1"/>
      <c r="AF438" s="1"/>
      <c r="AH438" s="1"/>
      <c r="AJ438" s="1"/>
      <c r="AL438" s="1"/>
      <c r="AN438" s="1"/>
      <c r="AP438" s="1"/>
    </row>
    <row r="439" spans="1:4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Z439" s="140"/>
      <c r="AA439" s="140"/>
      <c r="AB439" s="1"/>
      <c r="AD439" s="1"/>
      <c r="AF439" s="1"/>
      <c r="AH439" s="1"/>
      <c r="AJ439" s="1"/>
      <c r="AL439" s="1"/>
      <c r="AN439" s="1"/>
      <c r="AP439" s="1"/>
    </row>
    <row r="440" spans="1:43">
      <c r="A440" s="95" t="s">
        <v>109</v>
      </c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157"/>
      <c r="M440" s="157"/>
      <c r="N440" s="23"/>
      <c r="O440" s="23"/>
      <c r="P440" s="23"/>
      <c r="Q440" s="23"/>
      <c r="Z440" s="140"/>
      <c r="AA440" s="140"/>
      <c r="AB440" s="1"/>
      <c r="AD440" s="1"/>
      <c r="AF440" s="1"/>
      <c r="AH440" s="1"/>
      <c r="AJ440" s="1"/>
      <c r="AL440" s="1"/>
      <c r="AN440" s="1"/>
      <c r="AP440" s="1"/>
    </row>
    <row r="441" spans="1:43">
      <c r="A441" s="158" t="s">
        <v>110</v>
      </c>
      <c r="B441" s="158"/>
      <c r="C441" s="158"/>
      <c r="D441" s="158"/>
      <c r="E441" s="158"/>
      <c r="F441" s="158"/>
      <c r="G441" s="158"/>
      <c r="H441" s="158"/>
      <c r="I441" s="158"/>
      <c r="J441" s="158"/>
      <c r="K441" s="158"/>
      <c r="L441" s="158"/>
      <c r="M441" s="158"/>
      <c r="N441" s="28"/>
      <c r="P441" s="28"/>
      <c r="Q441" s="28"/>
      <c r="Z441" s="140"/>
      <c r="AA441" s="140"/>
      <c r="AB441" s="1"/>
      <c r="AD441" s="1"/>
      <c r="AF441" s="1"/>
      <c r="AH441" s="1"/>
      <c r="AJ441" s="1"/>
      <c r="AL441" s="1"/>
      <c r="AN441" s="1"/>
      <c r="AP441" s="1"/>
    </row>
    <row r="442" spans="1:43">
      <c r="A442" s="260" t="s">
        <v>111</v>
      </c>
      <c r="B442" s="273" t="s">
        <v>112</v>
      </c>
      <c r="C442" s="273"/>
      <c r="D442" s="261" t="str">
        <f>B41</f>
        <v>Preço Base 1</v>
      </c>
      <c r="E442" s="262"/>
      <c r="F442" s="261" t="str">
        <f>B42</f>
        <v>Preço Base 2</v>
      </c>
      <c r="G442" s="262"/>
      <c r="H442" s="260" t="str">
        <f>B43</f>
        <v>Preço Base 3</v>
      </c>
      <c r="I442" s="260"/>
      <c r="J442" s="261" t="str">
        <f>B44</f>
        <v>Preço Base 4</v>
      </c>
      <c r="K442" s="262"/>
      <c r="L442" s="260" t="str">
        <f>B45</f>
        <v>Preço Base 5</v>
      </c>
      <c r="M442" s="260"/>
      <c r="N442" s="260" t="str">
        <f>B46</f>
        <v>Preço Base 6</v>
      </c>
      <c r="O442" s="260"/>
      <c r="P442" s="260" t="str">
        <f>B47</f>
        <v>Preço Base 7</v>
      </c>
      <c r="Q442" s="260"/>
      <c r="R442" s="260" t="str">
        <f>B48</f>
        <v>Preço Base 8</v>
      </c>
      <c r="S442" s="260"/>
      <c r="T442" s="260" t="str">
        <f>B49</f>
        <v>Preço Base 9</v>
      </c>
      <c r="U442" s="260"/>
      <c r="V442" s="260" t="str">
        <f>B50</f>
        <v>Preço Base 10</v>
      </c>
      <c r="W442" s="260"/>
      <c r="X442" s="260" t="str">
        <f>B51</f>
        <v>Preço Base 11</v>
      </c>
      <c r="Y442" s="260"/>
      <c r="Z442" s="260" t="str">
        <f>B52</f>
        <v>Preço Base 12</v>
      </c>
      <c r="AA442" s="260"/>
      <c r="AB442" s="260" t="str">
        <f>B53</f>
        <v>Preço Base 13</v>
      </c>
      <c r="AC442" s="260"/>
      <c r="AD442" s="260" t="str">
        <f>B54</f>
        <v>Preço Base 14</v>
      </c>
      <c r="AE442" s="260"/>
      <c r="AF442" s="260" t="str">
        <f>B55</f>
        <v>Preço Base 15</v>
      </c>
      <c r="AG442" s="260"/>
      <c r="AH442" s="260" t="str">
        <f>B56</f>
        <v>Preço Base 16</v>
      </c>
      <c r="AI442" s="260"/>
      <c r="AJ442" s="260" t="str">
        <f>B57</f>
        <v>Preço Base 17</v>
      </c>
      <c r="AK442" s="260"/>
      <c r="AL442" s="260" t="str">
        <f>B58</f>
        <v>Preço Base 18</v>
      </c>
      <c r="AM442" s="260"/>
      <c r="AN442" s="270" t="str">
        <f>B59</f>
        <v>Preço Base 19</v>
      </c>
      <c r="AO442" s="260"/>
      <c r="AP442" s="270" t="str">
        <f>B60</f>
        <v>Preço Base 20</v>
      </c>
      <c r="AQ442" s="260"/>
    </row>
    <row r="443" spans="1:43" ht="36" customHeight="1">
      <c r="A443" s="260"/>
      <c r="B443" s="84" t="s">
        <v>113</v>
      </c>
      <c r="C443" s="84" t="s">
        <v>114</v>
      </c>
      <c r="D443" s="159" t="s">
        <v>115</v>
      </c>
      <c r="E443" s="159" t="s">
        <v>116</v>
      </c>
      <c r="F443" s="159" t="s">
        <v>115</v>
      </c>
      <c r="G443" s="159" t="s">
        <v>116</v>
      </c>
      <c r="H443" s="159" t="s">
        <v>115</v>
      </c>
      <c r="I443" s="159" t="s">
        <v>116</v>
      </c>
      <c r="J443" s="159" t="s">
        <v>115</v>
      </c>
      <c r="K443" s="159" t="s">
        <v>116</v>
      </c>
      <c r="L443" s="159" t="s">
        <v>115</v>
      </c>
      <c r="M443" s="159" t="s">
        <v>116</v>
      </c>
      <c r="N443" s="159" t="s">
        <v>115</v>
      </c>
      <c r="O443" s="159" t="s">
        <v>116</v>
      </c>
      <c r="P443" s="159" t="s">
        <v>115</v>
      </c>
      <c r="Q443" s="159" t="s">
        <v>116</v>
      </c>
      <c r="R443" s="159" t="s">
        <v>115</v>
      </c>
      <c r="S443" s="159" t="s">
        <v>116</v>
      </c>
      <c r="T443" s="159" t="s">
        <v>115</v>
      </c>
      <c r="U443" s="159" t="s">
        <v>116</v>
      </c>
      <c r="V443" s="159" t="s">
        <v>115</v>
      </c>
      <c r="W443" s="159" t="s">
        <v>116</v>
      </c>
      <c r="X443" s="159" t="s">
        <v>115</v>
      </c>
      <c r="Y443" s="159" t="s">
        <v>116</v>
      </c>
      <c r="Z443" s="159" t="s">
        <v>115</v>
      </c>
      <c r="AA443" s="159" t="s">
        <v>116</v>
      </c>
      <c r="AB443" s="159" t="s">
        <v>115</v>
      </c>
      <c r="AC443" s="159" t="s">
        <v>116</v>
      </c>
      <c r="AD443" s="159" t="s">
        <v>115</v>
      </c>
      <c r="AE443" s="159" t="s">
        <v>116</v>
      </c>
      <c r="AF443" s="159" t="s">
        <v>115</v>
      </c>
      <c r="AG443" s="159" t="s">
        <v>116</v>
      </c>
      <c r="AH443" s="159" t="s">
        <v>115</v>
      </c>
      <c r="AI443" s="159" t="s">
        <v>116</v>
      </c>
      <c r="AJ443" s="159" t="s">
        <v>115</v>
      </c>
      <c r="AK443" s="159" t="s">
        <v>116</v>
      </c>
      <c r="AL443" s="159" t="s">
        <v>115</v>
      </c>
      <c r="AM443" s="159" t="s">
        <v>116</v>
      </c>
      <c r="AN443" s="159" t="s">
        <v>115</v>
      </c>
      <c r="AO443" s="159" t="s">
        <v>116</v>
      </c>
      <c r="AP443" s="159" t="s">
        <v>115</v>
      </c>
      <c r="AQ443" s="159" t="s">
        <v>116</v>
      </c>
    </row>
    <row r="444" spans="1:43">
      <c r="A444" s="160">
        <v>44682</v>
      </c>
      <c r="B444" s="161"/>
      <c r="C444" s="128">
        <v>1</v>
      </c>
      <c r="D444" s="102"/>
      <c r="E444" s="162">
        <v>8200</v>
      </c>
      <c r="F444" s="163"/>
      <c r="G444" s="162">
        <v>8250</v>
      </c>
      <c r="H444" s="102"/>
      <c r="I444" s="162">
        <v>8300</v>
      </c>
      <c r="J444" s="163"/>
      <c r="K444" s="162">
        <v>8350</v>
      </c>
      <c r="L444" s="102"/>
      <c r="M444" s="162">
        <v>8400</v>
      </c>
      <c r="N444" s="102"/>
      <c r="O444" s="162">
        <v>8450</v>
      </c>
      <c r="P444" s="102"/>
      <c r="Q444" s="162">
        <v>8499</v>
      </c>
      <c r="R444" s="102"/>
      <c r="S444" s="162">
        <v>8500</v>
      </c>
      <c r="T444" s="102"/>
      <c r="U444" s="162">
        <v>8550</v>
      </c>
      <c r="V444" s="102"/>
      <c r="W444" s="162">
        <v>8600</v>
      </c>
      <c r="X444" s="102"/>
      <c r="Y444" s="162">
        <v>8650</v>
      </c>
      <c r="Z444" s="102"/>
      <c r="AA444" s="162">
        <v>8700</v>
      </c>
      <c r="AB444" s="102"/>
      <c r="AC444" s="162">
        <v>8750</v>
      </c>
      <c r="AD444" s="102"/>
      <c r="AE444" s="162">
        <v>8761</v>
      </c>
      <c r="AF444" s="102"/>
      <c r="AG444" s="162">
        <v>9008</v>
      </c>
      <c r="AH444" s="102"/>
      <c r="AI444" s="162">
        <v>9014</v>
      </c>
      <c r="AJ444" s="102"/>
      <c r="AK444" s="162">
        <v>9018</v>
      </c>
      <c r="AL444" s="102"/>
      <c r="AM444" s="162">
        <v>9060</v>
      </c>
      <c r="AN444" s="102"/>
      <c r="AO444" s="162">
        <v>9062</v>
      </c>
      <c r="AP444" s="102"/>
      <c r="AQ444" s="162">
        <v>9999</v>
      </c>
    </row>
    <row r="445" spans="1:43">
      <c r="A445" s="160">
        <f t="shared" ref="A445:A450" si="74">EDATE(A444,1)</f>
        <v>44713</v>
      </c>
      <c r="B445" s="161"/>
      <c r="C445" s="128">
        <f t="shared" ref="C445:C453" si="75">C444+(B445*C444)</f>
        <v>1</v>
      </c>
      <c r="D445" s="102"/>
      <c r="E445" s="162">
        <f>E444*(1+D445)</f>
        <v>8200</v>
      </c>
      <c r="F445" s="163"/>
      <c r="G445" s="162">
        <f>G444*(1+F445)</f>
        <v>8250</v>
      </c>
      <c r="H445" s="102"/>
      <c r="I445" s="162">
        <f>I444*(1+H445)</f>
        <v>8300</v>
      </c>
      <c r="J445" s="163"/>
      <c r="K445" s="162">
        <f>K444*(1+J445)</f>
        <v>8350</v>
      </c>
      <c r="L445" s="102"/>
      <c r="M445" s="162">
        <f>M444*(1+L445)</f>
        <v>8400</v>
      </c>
      <c r="N445" s="102"/>
      <c r="O445" s="162">
        <f t="shared" ref="O445:O450" si="76">O444*(1+N445)</f>
        <v>8450</v>
      </c>
      <c r="P445" s="102"/>
      <c r="Q445" s="162">
        <f t="shared" ref="Q445:Q450" si="77">Q444*(1+P445)</f>
        <v>8499</v>
      </c>
      <c r="R445" s="102"/>
      <c r="S445" s="162">
        <f t="shared" ref="S445:S450" si="78">S444*(1+R445)</f>
        <v>8500</v>
      </c>
      <c r="T445" s="102"/>
      <c r="U445" s="162">
        <f t="shared" ref="U445:U450" si="79">U444*(1+T445)</f>
        <v>8550</v>
      </c>
      <c r="V445" s="102"/>
      <c r="W445" s="162">
        <f t="shared" ref="W445:W450" si="80">W444*(1+V445)</f>
        <v>8600</v>
      </c>
      <c r="X445" s="102"/>
      <c r="Y445" s="162">
        <f t="shared" ref="Y445:Y450" si="81">Y444*(1+X445)</f>
        <v>8650</v>
      </c>
      <c r="Z445" s="102"/>
      <c r="AA445" s="162">
        <f>AA444*(1+Z445)</f>
        <v>8700</v>
      </c>
      <c r="AB445" s="102"/>
      <c r="AC445" s="162">
        <f>AC444*(1+AB445)</f>
        <v>8750</v>
      </c>
      <c r="AD445" s="102"/>
      <c r="AE445" s="162">
        <f>AE444*(1+AD445)</f>
        <v>8761</v>
      </c>
      <c r="AF445" s="102"/>
      <c r="AG445" s="162">
        <f>AG444*(1+AF445)</f>
        <v>9008</v>
      </c>
      <c r="AH445" s="102"/>
      <c r="AI445" s="162">
        <f>AI444*(1+AH445)</f>
        <v>9014</v>
      </c>
      <c r="AJ445" s="102"/>
      <c r="AK445" s="162">
        <f>AK444*(1+AJ445)</f>
        <v>9018</v>
      </c>
      <c r="AL445" s="102"/>
      <c r="AM445" s="162">
        <f>AM444*(1+AL445)</f>
        <v>9060</v>
      </c>
      <c r="AN445" s="102"/>
      <c r="AO445" s="162">
        <f>AO444*(1+AN445)</f>
        <v>9062</v>
      </c>
      <c r="AP445" s="102"/>
      <c r="AQ445" s="162">
        <f>AQ444*(1+AP445)</f>
        <v>9999</v>
      </c>
    </row>
    <row r="446" spans="1:43">
      <c r="A446" s="160">
        <f t="shared" si="74"/>
        <v>44743</v>
      </c>
      <c r="B446" s="161"/>
      <c r="C446" s="128">
        <f t="shared" si="75"/>
        <v>1</v>
      </c>
      <c r="D446" s="161"/>
      <c r="E446" s="162">
        <f>E445*(1+D446)</f>
        <v>8200</v>
      </c>
      <c r="F446" s="161"/>
      <c r="G446" s="162">
        <f>G445*(1+F446)</f>
        <v>8250</v>
      </c>
      <c r="H446" s="161"/>
      <c r="I446" s="162">
        <f>I445*(1+H446)</f>
        <v>8300</v>
      </c>
      <c r="J446" s="161"/>
      <c r="K446" s="162">
        <f>K445*(1+J446)</f>
        <v>8350</v>
      </c>
      <c r="L446" s="161"/>
      <c r="M446" s="162">
        <f>M445*(1+L446)</f>
        <v>8400</v>
      </c>
      <c r="N446" s="102"/>
      <c r="O446" s="162">
        <f t="shared" si="76"/>
        <v>8450</v>
      </c>
      <c r="P446" s="102"/>
      <c r="Q446" s="162">
        <f t="shared" si="77"/>
        <v>8499</v>
      </c>
      <c r="R446" s="102"/>
      <c r="S446" s="162">
        <f t="shared" si="78"/>
        <v>8500</v>
      </c>
      <c r="T446" s="102"/>
      <c r="U446" s="162">
        <f t="shared" si="79"/>
        <v>8550</v>
      </c>
      <c r="V446" s="102"/>
      <c r="W446" s="162">
        <f t="shared" si="80"/>
        <v>8600</v>
      </c>
      <c r="X446" s="102"/>
      <c r="Y446" s="162">
        <f t="shared" si="81"/>
        <v>8650</v>
      </c>
      <c r="Z446" s="161"/>
      <c r="AA446" s="162">
        <f>AA445*(1+Z446)</f>
        <v>8700</v>
      </c>
      <c r="AB446" s="161"/>
      <c r="AC446" s="162">
        <f>AC445*(1+AB446)</f>
        <v>8750</v>
      </c>
      <c r="AD446" s="161"/>
      <c r="AE446" s="162">
        <f>AE445*(1+AD446)</f>
        <v>8761</v>
      </c>
      <c r="AF446" s="161"/>
      <c r="AG446" s="162">
        <f>AG445*(1+AF446)</f>
        <v>9008</v>
      </c>
      <c r="AH446" s="161"/>
      <c r="AI446" s="162">
        <f>AI445*(1+AH446)</f>
        <v>9014</v>
      </c>
      <c r="AJ446" s="161"/>
      <c r="AK446" s="162">
        <f>AK445*(1+AJ446)</f>
        <v>9018</v>
      </c>
      <c r="AL446" s="161"/>
      <c r="AM446" s="162">
        <f>AM445*(1+AL446)</f>
        <v>9060</v>
      </c>
      <c r="AN446" s="161"/>
      <c r="AO446" s="162">
        <f>AO445*(1+AN446)</f>
        <v>9062</v>
      </c>
      <c r="AP446" s="161"/>
      <c r="AQ446" s="162">
        <f>AQ445*(1+AP446)</f>
        <v>9999</v>
      </c>
    </row>
    <row r="447" spans="1:43">
      <c r="A447" s="160">
        <f t="shared" si="74"/>
        <v>44774</v>
      </c>
      <c r="B447" s="161"/>
      <c r="C447" s="164">
        <f t="shared" si="75"/>
        <v>1</v>
      </c>
      <c r="D447" s="161"/>
      <c r="E447" s="162">
        <f>E446*(1+D447)</f>
        <v>8200</v>
      </c>
      <c r="F447" s="161"/>
      <c r="G447" s="162">
        <f>G446*(1+F447)</f>
        <v>8250</v>
      </c>
      <c r="H447" s="161"/>
      <c r="I447" s="162">
        <f>I446*(1+H447)</f>
        <v>8300</v>
      </c>
      <c r="J447" s="161"/>
      <c r="K447" s="162">
        <f>K446*(1+J447)</f>
        <v>8350</v>
      </c>
      <c r="L447" s="161"/>
      <c r="M447" s="162">
        <f>M446*(1+L447)</f>
        <v>8400</v>
      </c>
      <c r="N447" s="102"/>
      <c r="O447" s="162">
        <f t="shared" si="76"/>
        <v>8450</v>
      </c>
      <c r="P447" s="102"/>
      <c r="Q447" s="162">
        <f t="shared" si="77"/>
        <v>8499</v>
      </c>
      <c r="R447" s="102"/>
      <c r="S447" s="162">
        <f t="shared" si="78"/>
        <v>8500</v>
      </c>
      <c r="T447" s="102"/>
      <c r="U447" s="162">
        <f t="shared" si="79"/>
        <v>8550</v>
      </c>
      <c r="V447" s="102"/>
      <c r="W447" s="162">
        <f t="shared" si="80"/>
        <v>8600</v>
      </c>
      <c r="X447" s="102"/>
      <c r="Y447" s="162">
        <f t="shared" si="81"/>
        <v>8650</v>
      </c>
      <c r="Z447" s="161"/>
      <c r="AA447" s="162">
        <f>AA446*(1+Z447)</f>
        <v>8700</v>
      </c>
      <c r="AB447" s="161"/>
      <c r="AC447" s="162">
        <f>AC446*(1+AB447)</f>
        <v>8750</v>
      </c>
      <c r="AD447" s="161"/>
      <c r="AE447" s="162">
        <f>AE446*(1+AD447)</f>
        <v>8761</v>
      </c>
      <c r="AF447" s="161"/>
      <c r="AG447" s="162">
        <f>AG446*(1+AF447)</f>
        <v>9008</v>
      </c>
      <c r="AH447" s="161"/>
      <c r="AI447" s="162">
        <f>AI446*(1+AH447)</f>
        <v>9014</v>
      </c>
      <c r="AJ447" s="161"/>
      <c r="AK447" s="162">
        <f>AK446*(1+AJ447)</f>
        <v>9018</v>
      </c>
      <c r="AL447" s="161"/>
      <c r="AM447" s="162">
        <f>AM446*(1+AL447)</f>
        <v>9060</v>
      </c>
      <c r="AN447" s="161"/>
      <c r="AO447" s="162">
        <f>AO446*(1+AN447)</f>
        <v>9062</v>
      </c>
      <c r="AP447" s="161"/>
      <c r="AQ447" s="162">
        <f>AQ446*(1+AP447)</f>
        <v>9999</v>
      </c>
    </row>
    <row r="448" spans="1:43">
      <c r="A448" s="160">
        <f t="shared" si="74"/>
        <v>44805</v>
      </c>
      <c r="B448" s="161"/>
      <c r="C448" s="164">
        <f t="shared" si="75"/>
        <v>1</v>
      </c>
      <c r="D448" s="161"/>
      <c r="E448" s="162">
        <f t="shared" ref="E448:E450" si="82">E447*(1+D448)</f>
        <v>8200</v>
      </c>
      <c r="F448" s="161"/>
      <c r="G448" s="162">
        <f t="shared" ref="G448:G450" si="83">G447*(1+F448)</f>
        <v>8250</v>
      </c>
      <c r="H448" s="161"/>
      <c r="I448" s="162">
        <f t="shared" ref="I448:I450" si="84">I447*(1+H448)</f>
        <v>8300</v>
      </c>
      <c r="J448" s="161"/>
      <c r="K448" s="162">
        <f t="shared" ref="K448:K450" si="85">K447*(1+J448)</f>
        <v>8350</v>
      </c>
      <c r="L448" s="161"/>
      <c r="M448" s="162">
        <f t="shared" ref="M448:M450" si="86">M447*(1+L448)</f>
        <v>8400</v>
      </c>
      <c r="N448" s="102"/>
      <c r="O448" s="162">
        <f t="shared" si="76"/>
        <v>8450</v>
      </c>
      <c r="P448" s="102"/>
      <c r="Q448" s="162">
        <f t="shared" si="77"/>
        <v>8499</v>
      </c>
      <c r="R448" s="102"/>
      <c r="S448" s="162">
        <f t="shared" si="78"/>
        <v>8500</v>
      </c>
      <c r="T448" s="102"/>
      <c r="U448" s="162">
        <f t="shared" si="79"/>
        <v>8550</v>
      </c>
      <c r="V448" s="102"/>
      <c r="W448" s="162">
        <f t="shared" si="80"/>
        <v>8600</v>
      </c>
      <c r="X448" s="102"/>
      <c r="Y448" s="162">
        <f t="shared" si="81"/>
        <v>8650</v>
      </c>
      <c r="Z448" s="161"/>
      <c r="AA448" s="162">
        <f t="shared" ref="AA448:AA450" si="87">AA447*(1+Z448)</f>
        <v>8700</v>
      </c>
      <c r="AB448" s="161"/>
      <c r="AC448" s="162">
        <f>AC447*(1+AB448)</f>
        <v>8750</v>
      </c>
      <c r="AD448" s="161"/>
      <c r="AE448" s="162">
        <f>AE447*(1+AD448)</f>
        <v>8761</v>
      </c>
      <c r="AF448" s="161"/>
      <c r="AG448" s="162">
        <f>AG447*(1+AF448)</f>
        <v>9008</v>
      </c>
      <c r="AH448" s="161"/>
      <c r="AI448" s="162">
        <f>AI447*(1+AH448)</f>
        <v>9014</v>
      </c>
      <c r="AJ448" s="161"/>
      <c r="AK448" s="162">
        <f>AK447*(1+AJ448)</f>
        <v>9018</v>
      </c>
      <c r="AL448" s="161"/>
      <c r="AM448" s="162">
        <f>AM447*(1+AL448)</f>
        <v>9060</v>
      </c>
      <c r="AN448" s="161"/>
      <c r="AO448" s="162">
        <f>AO447*(1+AN448)</f>
        <v>9062</v>
      </c>
      <c r="AP448" s="161"/>
      <c r="AQ448" s="162">
        <f>AQ447*(1+AP448)</f>
        <v>9999</v>
      </c>
    </row>
    <row r="449" spans="1:43">
      <c r="A449" s="160">
        <f t="shared" si="74"/>
        <v>44835</v>
      </c>
      <c r="B449" s="161"/>
      <c r="C449" s="164">
        <f t="shared" si="75"/>
        <v>1</v>
      </c>
      <c r="D449" s="161"/>
      <c r="E449" s="162">
        <f t="shared" si="82"/>
        <v>8200</v>
      </c>
      <c r="F449" s="161"/>
      <c r="G449" s="162">
        <f t="shared" si="83"/>
        <v>8250</v>
      </c>
      <c r="H449" s="161"/>
      <c r="I449" s="162">
        <f t="shared" si="84"/>
        <v>8300</v>
      </c>
      <c r="J449" s="161"/>
      <c r="K449" s="162">
        <f t="shared" si="85"/>
        <v>8350</v>
      </c>
      <c r="L449" s="161"/>
      <c r="M449" s="162">
        <f t="shared" si="86"/>
        <v>8400</v>
      </c>
      <c r="N449" s="102"/>
      <c r="O449" s="162">
        <f t="shared" si="76"/>
        <v>8450</v>
      </c>
      <c r="P449" s="102"/>
      <c r="Q449" s="162">
        <f t="shared" si="77"/>
        <v>8499</v>
      </c>
      <c r="R449" s="102"/>
      <c r="S449" s="162">
        <f t="shared" si="78"/>
        <v>8500</v>
      </c>
      <c r="T449" s="102"/>
      <c r="U449" s="162">
        <f t="shared" si="79"/>
        <v>8550</v>
      </c>
      <c r="V449" s="102"/>
      <c r="W449" s="162">
        <f t="shared" si="80"/>
        <v>8600</v>
      </c>
      <c r="X449" s="102"/>
      <c r="Y449" s="162">
        <f t="shared" si="81"/>
        <v>8650</v>
      </c>
      <c r="Z449" s="161"/>
      <c r="AA449" s="162">
        <f t="shared" si="87"/>
        <v>8700</v>
      </c>
      <c r="AB449" s="161"/>
      <c r="AC449" s="162">
        <f t="shared" ref="AC449:AC450" si="88">AC448*(1+AB449)</f>
        <v>8750</v>
      </c>
      <c r="AD449" s="161"/>
      <c r="AE449" s="162">
        <f t="shared" ref="AE449:AE450" si="89">AE448*(1+AD449)</f>
        <v>8761</v>
      </c>
      <c r="AF449" s="161"/>
      <c r="AG449" s="162">
        <f t="shared" ref="AG449:AG450" si="90">AG448*(1+AF449)</f>
        <v>9008</v>
      </c>
      <c r="AH449" s="161"/>
      <c r="AI449" s="162">
        <f t="shared" ref="AI449:AI450" si="91">AI448*(1+AH449)</f>
        <v>9014</v>
      </c>
      <c r="AJ449" s="161"/>
      <c r="AK449" s="162">
        <f t="shared" ref="AK449:AK450" si="92">AK448*(1+AJ449)</f>
        <v>9018</v>
      </c>
      <c r="AL449" s="161"/>
      <c r="AM449" s="162">
        <f t="shared" ref="AM449:AM450" si="93">AM448*(1+AL449)</f>
        <v>9060</v>
      </c>
      <c r="AN449" s="161"/>
      <c r="AO449" s="162">
        <f t="shared" ref="AO449:AO450" si="94">AO448*(1+AN449)</f>
        <v>9062</v>
      </c>
      <c r="AP449" s="161"/>
      <c r="AQ449" s="162">
        <f t="shared" ref="AQ449:AQ450" si="95">AQ448*(1+AP449)</f>
        <v>9999</v>
      </c>
    </row>
    <row r="450" spans="1:43">
      <c r="A450" s="160">
        <f t="shared" si="74"/>
        <v>44866</v>
      </c>
      <c r="B450" s="161"/>
      <c r="C450" s="164">
        <f t="shared" si="75"/>
        <v>1</v>
      </c>
      <c r="D450" s="161"/>
      <c r="E450" s="162">
        <f t="shared" si="82"/>
        <v>8200</v>
      </c>
      <c r="F450" s="161"/>
      <c r="G450" s="162">
        <f t="shared" si="83"/>
        <v>8250</v>
      </c>
      <c r="H450" s="161"/>
      <c r="I450" s="162">
        <f t="shared" si="84"/>
        <v>8300</v>
      </c>
      <c r="J450" s="161"/>
      <c r="K450" s="162">
        <f t="shared" si="85"/>
        <v>8350</v>
      </c>
      <c r="L450" s="161"/>
      <c r="M450" s="162">
        <f t="shared" si="86"/>
        <v>8400</v>
      </c>
      <c r="N450" s="102"/>
      <c r="O450" s="162">
        <f t="shared" si="76"/>
        <v>8450</v>
      </c>
      <c r="P450" s="102"/>
      <c r="Q450" s="162">
        <f t="shared" si="77"/>
        <v>8499</v>
      </c>
      <c r="R450" s="102"/>
      <c r="S450" s="162">
        <f t="shared" si="78"/>
        <v>8500</v>
      </c>
      <c r="T450" s="102"/>
      <c r="U450" s="162">
        <f t="shared" si="79"/>
        <v>8550</v>
      </c>
      <c r="V450" s="102"/>
      <c r="W450" s="162">
        <f t="shared" si="80"/>
        <v>8600</v>
      </c>
      <c r="X450" s="102"/>
      <c r="Y450" s="162">
        <f t="shared" si="81"/>
        <v>8650</v>
      </c>
      <c r="Z450" s="161"/>
      <c r="AA450" s="162">
        <f t="shared" si="87"/>
        <v>8700</v>
      </c>
      <c r="AB450" s="161"/>
      <c r="AC450" s="162">
        <f t="shared" si="88"/>
        <v>8750</v>
      </c>
      <c r="AD450" s="161"/>
      <c r="AE450" s="162">
        <f t="shared" si="89"/>
        <v>8761</v>
      </c>
      <c r="AF450" s="161"/>
      <c r="AG450" s="162">
        <f t="shared" si="90"/>
        <v>9008</v>
      </c>
      <c r="AH450" s="161"/>
      <c r="AI450" s="162">
        <f t="shared" si="91"/>
        <v>9014</v>
      </c>
      <c r="AJ450" s="161"/>
      <c r="AK450" s="162">
        <f t="shared" si="92"/>
        <v>9018</v>
      </c>
      <c r="AL450" s="161"/>
      <c r="AM450" s="162">
        <f t="shared" si="93"/>
        <v>9060</v>
      </c>
      <c r="AN450" s="161"/>
      <c r="AO450" s="162">
        <f t="shared" si="94"/>
        <v>9062</v>
      </c>
      <c r="AP450" s="161"/>
      <c r="AQ450" s="162">
        <f t="shared" si="95"/>
        <v>9999</v>
      </c>
    </row>
    <row r="451" spans="1:43">
      <c r="A451" s="160">
        <v>44896</v>
      </c>
      <c r="B451" s="161"/>
      <c r="C451" s="164"/>
      <c r="D451" s="161"/>
      <c r="E451" s="162"/>
      <c r="F451" s="161"/>
      <c r="G451" s="162"/>
      <c r="H451" s="161"/>
      <c r="I451" s="162"/>
      <c r="J451" s="161"/>
      <c r="K451" s="162"/>
      <c r="L451" s="161"/>
      <c r="M451" s="162"/>
      <c r="N451" s="102"/>
      <c r="O451" s="162"/>
      <c r="P451" s="102"/>
      <c r="Q451" s="162"/>
      <c r="R451" s="102"/>
      <c r="S451" s="162"/>
      <c r="T451" s="102"/>
      <c r="U451" s="162"/>
      <c r="V451" s="102"/>
      <c r="W451" s="162"/>
      <c r="X451" s="102"/>
      <c r="Y451" s="162"/>
      <c r="Z451" s="161"/>
      <c r="AA451" s="162"/>
      <c r="AB451" s="161"/>
      <c r="AC451" s="162"/>
      <c r="AD451" s="161"/>
      <c r="AE451" s="162"/>
      <c r="AF451" s="161"/>
      <c r="AG451" s="162"/>
      <c r="AH451" s="161"/>
      <c r="AI451" s="162"/>
      <c r="AJ451" s="161"/>
      <c r="AK451" s="162"/>
      <c r="AL451" s="161"/>
      <c r="AM451" s="162"/>
      <c r="AN451" s="161"/>
      <c r="AO451" s="162"/>
      <c r="AP451" s="161"/>
      <c r="AQ451" s="162"/>
    </row>
    <row r="452" spans="1:43">
      <c r="A452" s="165" t="s">
        <v>117</v>
      </c>
      <c r="B452" s="166"/>
      <c r="C452" s="164">
        <f>C450+(B452*C450)</f>
        <v>1</v>
      </c>
      <c r="D452" s="161"/>
      <c r="E452" s="162">
        <f>E450*(1+D452)</f>
        <v>8200</v>
      </c>
      <c r="F452" s="161"/>
      <c r="G452" s="162">
        <f>G450*(1+F452)</f>
        <v>8250</v>
      </c>
      <c r="H452" s="161"/>
      <c r="I452" s="162">
        <f>I450*(1+H452)</f>
        <v>8300</v>
      </c>
      <c r="J452" s="161"/>
      <c r="K452" s="162">
        <f>K450*(1+J452)</f>
        <v>8350</v>
      </c>
      <c r="L452" s="161"/>
      <c r="M452" s="162">
        <f>M450*(1+L452)</f>
        <v>8400</v>
      </c>
      <c r="N452" s="102"/>
      <c r="O452" s="162">
        <f>O450*(1+N452)</f>
        <v>8450</v>
      </c>
      <c r="P452" s="102"/>
      <c r="Q452" s="162">
        <f>Q450*(1+P452)</f>
        <v>8499</v>
      </c>
      <c r="R452" s="102"/>
      <c r="S452" s="162">
        <f>S450*(1+R452)</f>
        <v>8500</v>
      </c>
      <c r="T452" s="102"/>
      <c r="U452" s="162">
        <f>U450*(1+T452)</f>
        <v>8550</v>
      </c>
      <c r="V452" s="102"/>
      <c r="W452" s="162">
        <f>W450*(1+V452)</f>
        <v>8600</v>
      </c>
      <c r="X452" s="102"/>
      <c r="Y452" s="162">
        <f>Y450*(1+X452)</f>
        <v>8650</v>
      </c>
      <c r="Z452" s="161"/>
      <c r="AA452" s="162">
        <f>AA450*(1+Z452)</f>
        <v>8700</v>
      </c>
      <c r="AB452" s="161"/>
      <c r="AC452" s="162">
        <f>AC450*(1+AB452)</f>
        <v>8750</v>
      </c>
      <c r="AD452" s="161"/>
      <c r="AE452" s="162">
        <f>AE450*(1+AD452)</f>
        <v>8761</v>
      </c>
      <c r="AF452" s="161"/>
      <c r="AG452" s="162">
        <f>AG450*(1+AF452)</f>
        <v>9008</v>
      </c>
      <c r="AH452" s="161"/>
      <c r="AI452" s="162">
        <f>AI450*(1+AH452)</f>
        <v>9014</v>
      </c>
      <c r="AJ452" s="161"/>
      <c r="AK452" s="162">
        <f>AK450*(1+AJ452)</f>
        <v>9018</v>
      </c>
      <c r="AL452" s="161"/>
      <c r="AM452" s="162">
        <f>AM450*(1+AL452)</f>
        <v>9060</v>
      </c>
      <c r="AN452" s="161"/>
      <c r="AO452" s="162">
        <f>AO450*(1+AN452)</f>
        <v>9062</v>
      </c>
      <c r="AP452" s="161"/>
      <c r="AQ452" s="162">
        <f>AQ450*(1+AP452)</f>
        <v>9999</v>
      </c>
    </row>
    <row r="453" spans="1:43">
      <c r="A453" s="167" t="s">
        <v>13</v>
      </c>
      <c r="B453" s="168"/>
      <c r="C453" s="164">
        <f t="shared" si="75"/>
        <v>1</v>
      </c>
      <c r="D453" s="169">
        <f>SUM(D444:D452)</f>
        <v>0</v>
      </c>
      <c r="E453" s="169"/>
      <c r="F453" s="169">
        <f>SUM(F444:F452)</f>
        <v>0</v>
      </c>
      <c r="G453" s="169"/>
      <c r="H453" s="169">
        <f>SUM(H444:H452)</f>
        <v>0</v>
      </c>
      <c r="I453" s="169"/>
      <c r="J453" s="169">
        <f>SUM(J444:J452)</f>
        <v>0</v>
      </c>
      <c r="K453" s="169"/>
      <c r="L453" s="169">
        <f>SUM(L444:L452)</f>
        <v>0</v>
      </c>
      <c r="M453" s="169"/>
      <c r="N453" s="169">
        <f>SUM(N444:N452)</f>
        <v>0</v>
      </c>
      <c r="O453" s="169"/>
      <c r="P453" s="169">
        <f>SUM(P444:P452)</f>
        <v>0</v>
      </c>
      <c r="Q453" s="169"/>
      <c r="R453" s="169">
        <f>SUM(R444:R452)</f>
        <v>0</v>
      </c>
      <c r="S453" s="169"/>
      <c r="T453" s="169">
        <f>SUM(T444:T452)</f>
        <v>0</v>
      </c>
      <c r="U453" s="169"/>
      <c r="V453" s="169">
        <f>SUM(V444:V452)</f>
        <v>0</v>
      </c>
      <c r="W453" s="169"/>
      <c r="X453" s="169">
        <f>SUM(X444:X452)</f>
        <v>0</v>
      </c>
      <c r="Y453" s="169"/>
      <c r="Z453" s="169">
        <f>SUM(Z444:Z452)</f>
        <v>0</v>
      </c>
      <c r="AA453" s="169"/>
      <c r="AB453" s="169">
        <f>SUM(AB444:AB452)</f>
        <v>0</v>
      </c>
      <c r="AC453" s="169"/>
      <c r="AD453" s="169">
        <f>SUM(AD444:AD452)</f>
        <v>0</v>
      </c>
      <c r="AE453" s="169"/>
      <c r="AF453" s="169">
        <f>SUM(AF444:AF452)</f>
        <v>0</v>
      </c>
      <c r="AG453" s="169"/>
      <c r="AH453" s="169">
        <f>SUM(AH444:AH452)</f>
        <v>0</v>
      </c>
      <c r="AI453" s="169"/>
      <c r="AJ453" s="169">
        <f>SUM(AJ444:AJ452)</f>
        <v>0</v>
      </c>
      <c r="AK453" s="169"/>
      <c r="AL453" s="169">
        <f>SUM(AL444:AL452)</f>
        <v>0</v>
      </c>
      <c r="AM453" s="169"/>
      <c r="AN453" s="169">
        <f>SUM(AN444:AN452)</f>
        <v>0</v>
      </c>
      <c r="AO453" s="169"/>
      <c r="AP453" s="169">
        <f>SUM(AP444:AP452)</f>
        <v>0</v>
      </c>
      <c r="AQ453" s="169"/>
    </row>
    <row r="454" spans="1:43">
      <c r="Z454" s="140"/>
      <c r="AA454" s="140"/>
      <c r="AB454" s="1"/>
      <c r="AD454" s="1"/>
      <c r="AF454" s="1"/>
      <c r="AH454" s="1"/>
      <c r="AJ454" s="1"/>
      <c r="AL454" s="1"/>
      <c r="AN454" s="1"/>
      <c r="AP454" s="1"/>
    </row>
    <row r="455" spans="1:43" ht="15.95">
      <c r="M455" s="170"/>
      <c r="Z455" s="140"/>
      <c r="AA455" s="140"/>
      <c r="AB455" s="1"/>
      <c r="AD455" s="1"/>
      <c r="AF455" s="1"/>
      <c r="AH455" s="1"/>
      <c r="AJ455" s="1"/>
      <c r="AL455" s="1"/>
      <c r="AN455" s="1"/>
      <c r="AP455" s="1"/>
    </row>
    <row r="456" spans="1:43">
      <c r="M456" s="134"/>
      <c r="N456" s="134"/>
      <c r="Z456" s="140"/>
      <c r="AA456" s="140"/>
      <c r="AB456" s="1"/>
      <c r="AD456" s="1"/>
      <c r="AF456" s="1"/>
      <c r="AH456" s="1"/>
      <c r="AJ456" s="1"/>
      <c r="AL456" s="1"/>
      <c r="AN456" s="1"/>
      <c r="AP456" s="1"/>
    </row>
    <row r="457" spans="1:43">
      <c r="Z457" s="140"/>
      <c r="AA457" s="140"/>
      <c r="AB457" s="1"/>
      <c r="AD457" s="1"/>
      <c r="AF457" s="1"/>
      <c r="AH457" s="1"/>
      <c r="AJ457" s="1"/>
      <c r="AL457" s="1"/>
      <c r="AN457" s="1"/>
      <c r="AP457" s="1"/>
    </row>
    <row r="458" spans="1:43">
      <c r="N458" s="136"/>
      <c r="Z458" s="140"/>
      <c r="AA458" s="140"/>
      <c r="AB458" s="1"/>
      <c r="AD458" s="1"/>
      <c r="AF458" s="1"/>
      <c r="AH458" s="1"/>
      <c r="AJ458" s="1"/>
      <c r="AL458" s="1"/>
      <c r="AN458" s="1"/>
      <c r="AP458" s="1"/>
    </row>
    <row r="459" spans="1:43">
      <c r="Z459" s="140"/>
      <c r="AA459" s="140"/>
      <c r="AB459" s="1"/>
      <c r="AD459" s="1"/>
      <c r="AF459" s="1"/>
      <c r="AH459" s="1"/>
      <c r="AJ459" s="1"/>
      <c r="AL459" s="1"/>
      <c r="AN459" s="1"/>
      <c r="AP459" s="1"/>
    </row>
    <row r="460" spans="1:43">
      <c r="Z460" s="140"/>
      <c r="AA460" s="140"/>
      <c r="AB460" s="1"/>
      <c r="AD460" s="1"/>
      <c r="AF460" s="1"/>
      <c r="AH460" s="1"/>
      <c r="AJ460" s="1"/>
      <c r="AL460" s="1"/>
      <c r="AN460" s="1"/>
      <c r="AP460" s="1"/>
    </row>
    <row r="461" spans="1:43">
      <c r="Z461" s="140"/>
      <c r="AA461" s="140"/>
      <c r="AB461" s="1"/>
      <c r="AD461" s="1"/>
      <c r="AF461" s="1"/>
      <c r="AH461" s="1"/>
      <c r="AJ461" s="1"/>
      <c r="AL461" s="1"/>
      <c r="AN461" s="1"/>
      <c r="AP461" s="1"/>
    </row>
    <row r="462" spans="1:43">
      <c r="Z462" s="140"/>
      <c r="AA462" s="140"/>
      <c r="AB462" s="1"/>
      <c r="AD462" s="1"/>
      <c r="AF462" s="1"/>
      <c r="AH462" s="1"/>
      <c r="AJ462" s="1"/>
      <c r="AL462" s="1"/>
      <c r="AN462" s="1"/>
      <c r="AP462" s="1"/>
    </row>
    <row r="463" spans="1:43">
      <c r="Z463" s="140"/>
      <c r="AA463" s="140"/>
      <c r="AB463" s="1"/>
      <c r="AD463" s="1"/>
      <c r="AF463" s="1"/>
      <c r="AH463" s="1"/>
      <c r="AJ463" s="1"/>
      <c r="AL463" s="1"/>
      <c r="AN463" s="1"/>
      <c r="AP463" s="1"/>
    </row>
    <row r="464" spans="1:43">
      <c r="Z464" s="140"/>
      <c r="AA464" s="140"/>
      <c r="AB464" s="1"/>
      <c r="AD464" s="1"/>
      <c r="AF464" s="1"/>
      <c r="AH464" s="1"/>
      <c r="AJ464" s="1"/>
      <c r="AL464" s="1"/>
      <c r="AN464" s="1"/>
      <c r="AP464" s="1"/>
    </row>
    <row r="465" spans="26:42">
      <c r="Z465" s="140"/>
      <c r="AA465" s="140"/>
      <c r="AB465" s="1"/>
      <c r="AD465" s="1"/>
      <c r="AF465" s="1"/>
      <c r="AH465" s="1"/>
      <c r="AJ465" s="1"/>
      <c r="AL465" s="1"/>
      <c r="AN465" s="1"/>
      <c r="AP465" s="1"/>
    </row>
    <row r="466" spans="26:42">
      <c r="Z466" s="140"/>
      <c r="AA466" s="140"/>
      <c r="AB466" s="1"/>
      <c r="AD466" s="1"/>
      <c r="AF466" s="1"/>
      <c r="AH466" s="1"/>
      <c r="AJ466" s="1"/>
      <c r="AL466" s="1"/>
      <c r="AN466" s="1"/>
      <c r="AP466" s="1"/>
    </row>
    <row r="467" spans="26:42">
      <c r="Z467" s="140"/>
      <c r="AA467" s="140"/>
      <c r="AB467" s="1"/>
      <c r="AD467" s="1"/>
      <c r="AF467" s="1"/>
      <c r="AH467" s="1"/>
      <c r="AJ467" s="1"/>
      <c r="AL467" s="1"/>
      <c r="AN467" s="1"/>
      <c r="AP467" s="1"/>
    </row>
    <row r="468" spans="26:42">
      <c r="Z468" s="140"/>
      <c r="AA468" s="140"/>
      <c r="AB468" s="1"/>
      <c r="AD468" s="1"/>
      <c r="AF468" s="1"/>
      <c r="AH468" s="1"/>
      <c r="AJ468" s="1"/>
      <c r="AL468" s="1"/>
      <c r="AN468" s="1"/>
      <c r="AP468" s="1"/>
    </row>
    <row r="469" spans="26:42">
      <c r="Z469" s="140"/>
      <c r="AA469" s="140"/>
      <c r="AB469" s="1"/>
      <c r="AD469" s="1"/>
      <c r="AF469" s="1"/>
      <c r="AH469" s="1"/>
      <c r="AJ469" s="1"/>
      <c r="AL469" s="1"/>
      <c r="AN469" s="1"/>
      <c r="AP469" s="1"/>
    </row>
    <row r="470" spans="26:42">
      <c r="Z470" s="140"/>
      <c r="AA470" s="140"/>
      <c r="AB470" s="1"/>
      <c r="AD470" s="1"/>
      <c r="AF470" s="1"/>
      <c r="AH470" s="1"/>
      <c r="AJ470" s="1"/>
      <c r="AL470" s="1"/>
      <c r="AN470" s="1"/>
      <c r="AP470" s="1"/>
    </row>
    <row r="471" spans="26:42">
      <c r="Z471" s="140"/>
      <c r="AA471" s="140"/>
      <c r="AB471" s="1"/>
      <c r="AD471" s="1"/>
      <c r="AF471" s="1"/>
      <c r="AH471" s="1"/>
      <c r="AJ471" s="1"/>
      <c r="AL471" s="1"/>
      <c r="AN471" s="1"/>
      <c r="AP471" s="1"/>
    </row>
    <row r="472" spans="26:42">
      <c r="Z472" s="140"/>
      <c r="AA472" s="140"/>
      <c r="AB472" s="1"/>
      <c r="AD472" s="1"/>
      <c r="AF472" s="1"/>
      <c r="AH472" s="1"/>
      <c r="AJ472" s="1"/>
      <c r="AL472" s="1"/>
      <c r="AN472" s="1"/>
      <c r="AP472" s="1"/>
    </row>
    <row r="473" spans="26:42">
      <c r="Z473" s="140"/>
      <c r="AA473" s="140"/>
      <c r="AB473" s="1"/>
      <c r="AD473" s="1"/>
      <c r="AF473" s="1"/>
      <c r="AH473" s="1"/>
      <c r="AJ473" s="1"/>
      <c r="AL473" s="1"/>
      <c r="AN473" s="1"/>
      <c r="AP473" s="1"/>
    </row>
    <row r="474" spans="26:42">
      <c r="Z474" s="140"/>
      <c r="AA474" s="140"/>
      <c r="AB474" s="1"/>
      <c r="AD474" s="1"/>
      <c r="AF474" s="1"/>
      <c r="AH474" s="1"/>
      <c r="AJ474" s="1"/>
      <c r="AL474" s="1"/>
      <c r="AN474" s="1"/>
      <c r="AP474" s="1"/>
    </row>
    <row r="475" spans="26:42">
      <c r="Z475" s="140"/>
      <c r="AA475" s="140"/>
      <c r="AB475" s="1"/>
      <c r="AD475" s="1"/>
      <c r="AF475" s="1"/>
      <c r="AH475" s="1"/>
      <c r="AJ475" s="1"/>
      <c r="AL475" s="1"/>
      <c r="AN475" s="1"/>
      <c r="AP475" s="1"/>
    </row>
    <row r="476" spans="26:42">
      <c r="Z476" s="140"/>
      <c r="AA476" s="140"/>
      <c r="AB476" s="1"/>
      <c r="AD476" s="1"/>
      <c r="AF476" s="1"/>
      <c r="AH476" s="1"/>
      <c r="AJ476" s="1"/>
      <c r="AL476" s="1"/>
      <c r="AN476" s="1"/>
      <c r="AP476" s="1"/>
    </row>
    <row r="477" spans="26:42">
      <c r="Z477" s="140"/>
      <c r="AA477" s="140"/>
      <c r="AB477" s="1"/>
      <c r="AD477" s="1"/>
      <c r="AF477" s="1"/>
      <c r="AH477" s="1"/>
      <c r="AJ477" s="1"/>
      <c r="AL477" s="1"/>
      <c r="AN477" s="1"/>
      <c r="AP477" s="1"/>
    </row>
    <row r="478" spans="26:42">
      <c r="Z478" s="140"/>
      <c r="AA478" s="140"/>
      <c r="AB478" s="1"/>
      <c r="AD478" s="1"/>
      <c r="AF478" s="1"/>
      <c r="AH478" s="1"/>
      <c r="AJ478" s="1"/>
      <c r="AL478" s="1"/>
      <c r="AN478" s="1"/>
      <c r="AP478" s="1"/>
    </row>
    <row r="479" spans="26:42">
      <c r="Z479" s="140"/>
      <c r="AA479" s="140"/>
      <c r="AB479" s="1"/>
      <c r="AD479" s="1"/>
      <c r="AF479" s="1"/>
      <c r="AH479" s="1"/>
      <c r="AJ479" s="1"/>
      <c r="AL479" s="1"/>
      <c r="AN479" s="1"/>
      <c r="AP479" s="1"/>
    </row>
    <row r="480" spans="26:42">
      <c r="Z480" s="140"/>
      <c r="AA480" s="140"/>
      <c r="AB480" s="1"/>
      <c r="AD480" s="1"/>
      <c r="AF480" s="1"/>
      <c r="AH480" s="1"/>
      <c r="AJ480" s="1"/>
      <c r="AL480" s="1"/>
      <c r="AN480" s="1"/>
      <c r="AP480" s="1"/>
    </row>
    <row r="481" spans="26:42">
      <c r="Z481" s="140"/>
      <c r="AA481" s="140"/>
      <c r="AB481" s="1"/>
      <c r="AD481" s="1"/>
      <c r="AF481" s="1"/>
      <c r="AH481" s="1"/>
      <c r="AJ481" s="1"/>
      <c r="AL481" s="1"/>
      <c r="AN481" s="1"/>
      <c r="AP481" s="1"/>
    </row>
    <row r="482" spans="26:42">
      <c r="Z482" s="140"/>
      <c r="AA482" s="140"/>
      <c r="AB482" s="1"/>
      <c r="AD482" s="1"/>
      <c r="AF482" s="1"/>
      <c r="AH482" s="1"/>
      <c r="AJ482" s="1"/>
      <c r="AL482" s="1"/>
      <c r="AN482" s="1"/>
      <c r="AP482" s="1"/>
    </row>
    <row r="483" spans="26:42">
      <c r="Z483" s="140"/>
      <c r="AA483" s="140"/>
      <c r="AB483" s="1"/>
      <c r="AD483" s="1"/>
      <c r="AF483" s="1"/>
      <c r="AH483" s="1"/>
      <c r="AJ483" s="1"/>
      <c r="AL483" s="1"/>
      <c r="AN483" s="1"/>
      <c r="AP483" s="1"/>
    </row>
    <row r="484" spans="26:42">
      <c r="Z484" s="140"/>
      <c r="AA484" s="140"/>
      <c r="AB484" s="1"/>
      <c r="AD484" s="1"/>
      <c r="AF484" s="1"/>
      <c r="AH484" s="1"/>
      <c r="AJ484" s="1"/>
      <c r="AL484" s="1"/>
      <c r="AN484" s="1"/>
      <c r="AP484" s="1"/>
    </row>
    <row r="485" spans="26:42">
      <c r="Z485" s="140"/>
      <c r="AA485" s="140"/>
      <c r="AB485" s="1"/>
      <c r="AD485" s="1"/>
      <c r="AF485" s="1"/>
      <c r="AH485" s="1"/>
      <c r="AJ485" s="1"/>
      <c r="AL485" s="1"/>
      <c r="AN485" s="1"/>
      <c r="AP485" s="1"/>
    </row>
    <row r="486" spans="26:42">
      <c r="Z486" s="140"/>
      <c r="AA486" s="140"/>
      <c r="AB486" s="1"/>
      <c r="AD486" s="1"/>
      <c r="AF486" s="1"/>
      <c r="AH486" s="1"/>
      <c r="AJ486" s="1"/>
      <c r="AL486" s="1"/>
      <c r="AN486" s="1"/>
      <c r="AP486" s="1"/>
    </row>
    <row r="487" spans="26:42">
      <c r="Z487" s="140"/>
      <c r="AA487" s="140"/>
      <c r="AB487" s="1"/>
      <c r="AD487" s="1"/>
      <c r="AF487" s="1"/>
      <c r="AH487" s="1"/>
      <c r="AJ487" s="1"/>
      <c r="AL487" s="1"/>
      <c r="AN487" s="1"/>
      <c r="AP487" s="1"/>
    </row>
    <row r="488" spans="26:42">
      <c r="Z488" s="140"/>
      <c r="AA488" s="140"/>
      <c r="AB488" s="1"/>
      <c r="AD488" s="1"/>
      <c r="AF488" s="1"/>
      <c r="AH488" s="1"/>
      <c r="AJ488" s="1"/>
      <c r="AL488" s="1"/>
      <c r="AN488" s="1"/>
      <c r="AP488" s="1"/>
    </row>
    <row r="489" spans="26:42">
      <c r="Z489" s="140"/>
      <c r="AA489" s="140"/>
      <c r="AB489" s="1"/>
      <c r="AD489" s="1"/>
      <c r="AF489" s="1"/>
      <c r="AH489" s="1"/>
      <c r="AJ489" s="1"/>
      <c r="AL489" s="1"/>
      <c r="AN489" s="1"/>
      <c r="AP489" s="1"/>
    </row>
    <row r="490" spans="26:42">
      <c r="Z490" s="140"/>
      <c r="AA490" s="140"/>
      <c r="AB490" s="1"/>
      <c r="AD490" s="1"/>
      <c r="AF490" s="1"/>
      <c r="AH490" s="1"/>
      <c r="AJ490" s="1"/>
      <c r="AL490" s="1"/>
      <c r="AN490" s="1"/>
      <c r="AP490" s="1"/>
    </row>
    <row r="491" spans="26:42">
      <c r="Z491" s="140"/>
      <c r="AA491" s="140"/>
      <c r="AB491" s="1"/>
      <c r="AD491" s="1"/>
      <c r="AF491" s="1"/>
      <c r="AH491" s="1"/>
      <c r="AJ491" s="1"/>
      <c r="AL491" s="1"/>
      <c r="AN491" s="1"/>
      <c r="AP491" s="1"/>
    </row>
    <row r="492" spans="26:42">
      <c r="Z492" s="140"/>
      <c r="AA492" s="140"/>
      <c r="AB492" s="1"/>
      <c r="AD492" s="1"/>
      <c r="AF492" s="1"/>
      <c r="AH492" s="1"/>
      <c r="AJ492" s="1"/>
      <c r="AL492" s="1"/>
      <c r="AN492" s="1"/>
      <c r="AP492" s="1"/>
    </row>
    <row r="493" spans="26:42">
      <c r="Z493" s="140"/>
      <c r="AA493" s="140"/>
      <c r="AB493" s="1"/>
      <c r="AD493" s="1"/>
      <c r="AF493" s="1"/>
      <c r="AH493" s="1"/>
      <c r="AJ493" s="1"/>
      <c r="AL493" s="1"/>
      <c r="AN493" s="1"/>
      <c r="AP493" s="1"/>
    </row>
    <row r="494" spans="26:42">
      <c r="Z494" s="140"/>
      <c r="AA494" s="140"/>
      <c r="AB494" s="1"/>
      <c r="AD494" s="1"/>
      <c r="AF494" s="1"/>
      <c r="AH494" s="1"/>
      <c r="AJ494" s="1"/>
      <c r="AL494" s="1"/>
      <c r="AN494" s="1"/>
      <c r="AP494" s="1"/>
    </row>
    <row r="495" spans="26:42">
      <c r="Z495" s="140"/>
      <c r="AA495" s="140"/>
      <c r="AB495" s="1"/>
      <c r="AD495" s="1"/>
      <c r="AF495" s="1"/>
      <c r="AH495" s="1"/>
      <c r="AJ495" s="1"/>
      <c r="AL495" s="1"/>
      <c r="AN495" s="1"/>
      <c r="AP495" s="1"/>
    </row>
    <row r="496" spans="26:42">
      <c r="Z496" s="140"/>
      <c r="AA496" s="140"/>
      <c r="AB496" s="1"/>
      <c r="AD496" s="1"/>
      <c r="AF496" s="1"/>
      <c r="AH496" s="1"/>
      <c r="AJ496" s="1"/>
      <c r="AL496" s="1"/>
      <c r="AN496" s="1"/>
      <c r="AP496" s="1"/>
    </row>
    <row r="497" spans="26:42">
      <c r="Z497" s="140"/>
      <c r="AA497" s="140"/>
      <c r="AB497" s="1"/>
      <c r="AD497" s="1"/>
      <c r="AF497" s="1"/>
      <c r="AH497" s="1"/>
      <c r="AJ497" s="1"/>
      <c r="AL497" s="1"/>
      <c r="AN497" s="1"/>
      <c r="AP497" s="1"/>
    </row>
    <row r="498" spans="26:42">
      <c r="Z498" s="140"/>
      <c r="AA498" s="140"/>
      <c r="AB498" s="1"/>
      <c r="AD498" s="1"/>
      <c r="AF498" s="1"/>
      <c r="AH498" s="1"/>
      <c r="AJ498" s="1"/>
      <c r="AL498" s="1"/>
      <c r="AN498" s="1"/>
      <c r="AP498" s="1"/>
    </row>
    <row r="499" spans="26:42">
      <c r="Z499" s="140"/>
      <c r="AA499" s="140"/>
      <c r="AB499" s="1"/>
      <c r="AD499" s="1"/>
      <c r="AF499" s="1"/>
      <c r="AH499" s="1"/>
      <c r="AJ499" s="1"/>
      <c r="AL499" s="1"/>
      <c r="AN499" s="1"/>
      <c r="AP499" s="1"/>
    </row>
    <row r="500" spans="26:42">
      <c r="Z500" s="140"/>
      <c r="AA500" s="140"/>
      <c r="AB500" s="1"/>
      <c r="AD500" s="1"/>
      <c r="AF500" s="1"/>
      <c r="AH500" s="1"/>
      <c r="AJ500" s="1"/>
      <c r="AL500" s="1"/>
      <c r="AN500" s="1"/>
      <c r="AP500" s="1"/>
    </row>
    <row r="501" spans="26:42">
      <c r="Z501" s="140"/>
      <c r="AA501" s="140"/>
      <c r="AB501" s="1"/>
      <c r="AD501" s="1"/>
      <c r="AF501" s="1"/>
      <c r="AH501" s="1"/>
      <c r="AJ501" s="1"/>
      <c r="AL501" s="1"/>
      <c r="AN501" s="1"/>
      <c r="AP501" s="1"/>
    </row>
    <row r="502" spans="26:42">
      <c r="Z502" s="140"/>
      <c r="AA502" s="140"/>
      <c r="AB502" s="1"/>
      <c r="AD502" s="1"/>
      <c r="AF502" s="1"/>
      <c r="AH502" s="1"/>
      <c r="AJ502" s="1"/>
      <c r="AL502" s="1"/>
      <c r="AN502" s="1"/>
      <c r="AP502" s="1"/>
    </row>
    <row r="503" spans="26:42">
      <c r="Z503" s="140"/>
      <c r="AA503" s="140"/>
      <c r="AB503" s="1"/>
      <c r="AD503" s="1"/>
      <c r="AF503" s="1"/>
      <c r="AH503" s="1"/>
      <c r="AJ503" s="1"/>
      <c r="AL503" s="1"/>
      <c r="AN503" s="1"/>
      <c r="AP503" s="1"/>
    </row>
    <row r="504" spans="26:42">
      <c r="Z504" s="140"/>
      <c r="AA504" s="140"/>
      <c r="AB504" s="1"/>
      <c r="AD504" s="1"/>
      <c r="AF504" s="1"/>
      <c r="AH504" s="1"/>
      <c r="AJ504" s="1"/>
      <c r="AL504" s="1"/>
      <c r="AN504" s="1"/>
      <c r="AP504" s="1"/>
    </row>
    <row r="505" spans="26:42">
      <c r="Z505" s="140"/>
      <c r="AA505" s="140"/>
      <c r="AB505" s="1"/>
      <c r="AD505" s="1"/>
      <c r="AF505" s="1"/>
      <c r="AH505" s="1"/>
      <c r="AJ505" s="1"/>
      <c r="AL505" s="1"/>
      <c r="AN505" s="1"/>
      <c r="AP505" s="1"/>
    </row>
    <row r="506" spans="26:42">
      <c r="Z506" s="140"/>
      <c r="AA506" s="140"/>
      <c r="AB506" s="1"/>
      <c r="AD506" s="1"/>
      <c r="AF506" s="1"/>
      <c r="AH506" s="1"/>
      <c r="AJ506" s="1"/>
      <c r="AL506" s="1"/>
      <c r="AN506" s="1"/>
      <c r="AP506" s="1"/>
    </row>
    <row r="507" spans="26:42">
      <c r="Z507" s="140"/>
      <c r="AA507" s="140"/>
      <c r="AB507" s="1"/>
      <c r="AD507" s="1"/>
      <c r="AF507" s="1"/>
      <c r="AH507" s="1"/>
      <c r="AJ507" s="1"/>
      <c r="AL507" s="1"/>
      <c r="AN507" s="1"/>
      <c r="AP507" s="1"/>
    </row>
    <row r="508" spans="26:42">
      <c r="Z508" s="140"/>
      <c r="AA508" s="140"/>
      <c r="AB508" s="1"/>
      <c r="AD508" s="1"/>
      <c r="AF508" s="1"/>
      <c r="AH508" s="1"/>
      <c r="AJ508" s="1"/>
      <c r="AL508" s="1"/>
      <c r="AN508" s="1"/>
      <c r="AP508" s="1"/>
    </row>
    <row r="509" spans="26:42">
      <c r="Z509" s="140"/>
      <c r="AA509" s="140"/>
      <c r="AB509" s="1"/>
      <c r="AD509" s="1"/>
      <c r="AF509" s="1"/>
      <c r="AH509" s="1"/>
      <c r="AJ509" s="1"/>
      <c r="AL509" s="1"/>
      <c r="AN509" s="1"/>
      <c r="AP509" s="1"/>
    </row>
    <row r="510" spans="26:42">
      <c r="Z510" s="140"/>
      <c r="AA510" s="140"/>
      <c r="AB510" s="1"/>
      <c r="AD510" s="1"/>
      <c r="AF510" s="1"/>
      <c r="AH510" s="1"/>
      <c r="AJ510" s="1"/>
      <c r="AL510" s="1"/>
      <c r="AN510" s="1"/>
      <c r="AP510" s="1"/>
    </row>
    <row r="511" spans="26:42">
      <c r="Z511" s="140"/>
      <c r="AA511" s="140"/>
      <c r="AB511" s="1"/>
      <c r="AD511" s="1"/>
      <c r="AF511" s="1"/>
      <c r="AH511" s="1"/>
      <c r="AJ511" s="1"/>
      <c r="AL511" s="1"/>
      <c r="AN511" s="1"/>
      <c r="AP511" s="1"/>
    </row>
    <row r="512" spans="26:42">
      <c r="Z512" s="140"/>
      <c r="AA512" s="140"/>
      <c r="AB512" s="1"/>
      <c r="AD512" s="1"/>
      <c r="AF512" s="1"/>
      <c r="AH512" s="1"/>
      <c r="AJ512" s="1"/>
      <c r="AL512" s="1"/>
      <c r="AN512" s="1"/>
      <c r="AP512" s="1"/>
    </row>
    <row r="513" spans="26:42">
      <c r="Z513" s="140"/>
      <c r="AA513" s="140"/>
      <c r="AB513" s="1"/>
      <c r="AD513" s="1"/>
      <c r="AF513" s="1"/>
      <c r="AH513" s="1"/>
      <c r="AJ513" s="1"/>
      <c r="AL513" s="1"/>
      <c r="AN513" s="1"/>
      <c r="AP513" s="1"/>
    </row>
    <row r="514" spans="26:42">
      <c r="Z514" s="140"/>
      <c r="AA514" s="140"/>
      <c r="AB514" s="1"/>
      <c r="AD514" s="1"/>
      <c r="AF514" s="1"/>
      <c r="AH514" s="1"/>
      <c r="AJ514" s="1"/>
      <c r="AL514" s="1"/>
      <c r="AN514" s="1"/>
      <c r="AP514" s="1"/>
    </row>
    <row r="515" spans="26:42">
      <c r="Z515" s="140"/>
      <c r="AA515" s="140"/>
      <c r="AB515" s="1"/>
      <c r="AD515" s="1"/>
      <c r="AF515" s="1"/>
      <c r="AH515" s="1"/>
      <c r="AJ515" s="1"/>
      <c r="AL515" s="1"/>
      <c r="AN515" s="1"/>
      <c r="AP515" s="1"/>
    </row>
    <row r="516" spans="26:42">
      <c r="Z516" s="140"/>
      <c r="AA516" s="140"/>
      <c r="AB516" s="1"/>
      <c r="AD516" s="1"/>
      <c r="AF516" s="1"/>
      <c r="AH516" s="1"/>
      <c r="AJ516" s="1"/>
      <c r="AL516" s="1"/>
      <c r="AN516" s="1"/>
      <c r="AP516" s="1"/>
    </row>
    <row r="517" spans="26:42">
      <c r="Z517" s="140"/>
      <c r="AA517" s="140"/>
      <c r="AB517" s="1"/>
      <c r="AD517" s="1"/>
      <c r="AF517" s="1"/>
      <c r="AH517" s="1"/>
      <c r="AJ517" s="1"/>
      <c r="AL517" s="1"/>
      <c r="AN517" s="1"/>
      <c r="AP517" s="1"/>
    </row>
    <row r="518" spans="26:42">
      <c r="Z518" s="140"/>
      <c r="AA518" s="140"/>
      <c r="AB518" s="1"/>
      <c r="AD518" s="1"/>
      <c r="AF518" s="1"/>
      <c r="AH518" s="1"/>
      <c r="AJ518" s="1"/>
      <c r="AL518" s="1"/>
      <c r="AN518" s="1"/>
      <c r="AP518" s="1"/>
    </row>
    <row r="519" spans="26:42">
      <c r="Z519" s="140"/>
      <c r="AA519" s="140"/>
      <c r="AB519" s="1"/>
      <c r="AD519" s="1"/>
      <c r="AF519" s="1"/>
      <c r="AH519" s="1"/>
      <c r="AJ519" s="1"/>
      <c r="AL519" s="1"/>
      <c r="AN519" s="1"/>
      <c r="AP519" s="1"/>
    </row>
    <row r="520" spans="26:42">
      <c r="Z520" s="140"/>
      <c r="AA520" s="140"/>
      <c r="AB520" s="1"/>
      <c r="AD520" s="1"/>
      <c r="AF520" s="1"/>
      <c r="AH520" s="1"/>
      <c r="AJ520" s="1"/>
      <c r="AL520" s="1"/>
      <c r="AN520" s="1"/>
      <c r="AP520" s="1"/>
    </row>
    <row r="521" spans="26:42">
      <c r="Z521" s="140"/>
      <c r="AA521" s="140"/>
      <c r="AB521" s="1"/>
      <c r="AD521" s="1"/>
      <c r="AF521" s="1"/>
      <c r="AH521" s="1"/>
      <c r="AJ521" s="1"/>
      <c r="AL521" s="1"/>
      <c r="AN521" s="1"/>
      <c r="AP521" s="1"/>
    </row>
    <row r="522" spans="26:42">
      <c r="Z522" s="140"/>
      <c r="AA522" s="140"/>
      <c r="AB522" s="1"/>
      <c r="AD522" s="1"/>
      <c r="AF522" s="1"/>
      <c r="AH522" s="1"/>
      <c r="AJ522" s="1"/>
      <c r="AL522" s="1"/>
      <c r="AN522" s="1"/>
      <c r="AP522" s="1"/>
    </row>
    <row r="523" spans="26:42">
      <c r="Z523" s="140"/>
      <c r="AA523" s="140"/>
      <c r="AB523" s="1"/>
      <c r="AD523" s="1"/>
      <c r="AF523" s="1"/>
      <c r="AH523" s="1"/>
      <c r="AJ523" s="1"/>
      <c r="AL523" s="1"/>
      <c r="AN523" s="1"/>
      <c r="AP523" s="1"/>
    </row>
    <row r="524" spans="26:42">
      <c r="Z524" s="140"/>
      <c r="AA524" s="140"/>
      <c r="AB524" s="1"/>
      <c r="AD524" s="1"/>
      <c r="AF524" s="1"/>
      <c r="AH524" s="1"/>
      <c r="AJ524" s="1"/>
      <c r="AL524" s="1"/>
      <c r="AN524" s="1"/>
      <c r="AP524" s="1"/>
    </row>
    <row r="525" spans="26:42">
      <c r="Z525" s="140"/>
      <c r="AA525" s="140"/>
      <c r="AB525" s="1"/>
      <c r="AD525" s="1"/>
      <c r="AF525" s="1"/>
      <c r="AH525" s="1"/>
      <c r="AJ525" s="1"/>
      <c r="AL525" s="1"/>
      <c r="AN525" s="1"/>
      <c r="AP525" s="1"/>
    </row>
    <row r="526" spans="26:42">
      <c r="Z526" s="140"/>
      <c r="AA526" s="140"/>
      <c r="AB526" s="1"/>
      <c r="AD526" s="1"/>
      <c r="AF526" s="1"/>
      <c r="AH526" s="1"/>
      <c r="AJ526" s="1"/>
      <c r="AL526" s="1"/>
      <c r="AN526" s="1"/>
      <c r="AP526" s="1"/>
    </row>
    <row r="527" spans="26:42">
      <c r="Z527" s="140"/>
      <c r="AA527" s="140"/>
      <c r="AB527" s="1"/>
      <c r="AD527" s="1"/>
      <c r="AF527" s="1"/>
      <c r="AH527" s="1"/>
      <c r="AJ527" s="1"/>
      <c r="AL527" s="1"/>
      <c r="AN527" s="1"/>
      <c r="AP527" s="1"/>
    </row>
    <row r="528" spans="26:42">
      <c r="Z528" s="140"/>
      <c r="AA528" s="140"/>
      <c r="AB528" s="1"/>
      <c r="AD528" s="1"/>
      <c r="AF528" s="1"/>
      <c r="AH528" s="1"/>
      <c r="AJ528" s="1"/>
      <c r="AL528" s="1"/>
      <c r="AN528" s="1"/>
      <c r="AP528" s="1"/>
    </row>
    <row r="529" spans="26:42">
      <c r="Z529" s="140"/>
      <c r="AA529" s="140"/>
      <c r="AB529" s="1"/>
      <c r="AD529" s="1"/>
      <c r="AF529" s="1"/>
      <c r="AH529" s="1"/>
      <c r="AJ529" s="1"/>
      <c r="AL529" s="1"/>
      <c r="AN529" s="1"/>
      <c r="AP529" s="1"/>
    </row>
    <row r="530" spans="26:42">
      <c r="Z530" s="140"/>
      <c r="AA530" s="140"/>
      <c r="AB530" s="1"/>
      <c r="AD530" s="1"/>
      <c r="AF530" s="1"/>
      <c r="AH530" s="1"/>
      <c r="AJ530" s="1"/>
      <c r="AL530" s="1"/>
      <c r="AN530" s="1"/>
      <c r="AP530" s="1"/>
    </row>
    <row r="531" spans="26:42">
      <c r="Z531" s="140"/>
      <c r="AA531" s="140"/>
      <c r="AB531" s="1"/>
      <c r="AD531" s="1"/>
      <c r="AF531" s="1"/>
      <c r="AH531" s="1"/>
      <c r="AJ531" s="1"/>
      <c r="AL531" s="1"/>
      <c r="AN531" s="1"/>
      <c r="AP531" s="1"/>
    </row>
    <row r="532" spans="26:42">
      <c r="Z532" s="140"/>
      <c r="AA532" s="140"/>
      <c r="AB532" s="1"/>
      <c r="AD532" s="1"/>
      <c r="AF532" s="1"/>
      <c r="AH532" s="1"/>
      <c r="AJ532" s="1"/>
      <c r="AL532" s="1"/>
      <c r="AN532" s="1"/>
      <c r="AP532" s="1"/>
    </row>
    <row r="533" spans="26:42">
      <c r="Z533" s="140"/>
      <c r="AA533" s="140"/>
      <c r="AB533" s="1"/>
      <c r="AD533" s="1"/>
      <c r="AF533" s="1"/>
      <c r="AH533" s="1"/>
      <c r="AJ533" s="1"/>
      <c r="AL533" s="1"/>
      <c r="AN533" s="1"/>
      <c r="AP533" s="1"/>
    </row>
    <row r="534" spans="26:42">
      <c r="Z534" s="140"/>
      <c r="AA534" s="140"/>
      <c r="AB534" s="1"/>
      <c r="AD534" s="1"/>
      <c r="AF534" s="1"/>
      <c r="AH534" s="1"/>
      <c r="AJ534" s="1"/>
      <c r="AL534" s="1"/>
      <c r="AN534" s="1"/>
      <c r="AP534" s="1"/>
    </row>
    <row r="535" spans="26:42">
      <c r="Z535" s="140"/>
      <c r="AA535" s="140"/>
      <c r="AB535" s="1"/>
      <c r="AD535" s="1"/>
      <c r="AF535" s="1"/>
      <c r="AH535" s="1"/>
      <c r="AJ535" s="1"/>
      <c r="AL535" s="1"/>
      <c r="AN535" s="1"/>
      <c r="AP535" s="1"/>
    </row>
    <row r="536" spans="26:42">
      <c r="Z536" s="140"/>
      <c r="AA536" s="140"/>
      <c r="AB536" s="1"/>
      <c r="AD536" s="1"/>
      <c r="AF536" s="1"/>
      <c r="AH536" s="1"/>
      <c r="AJ536" s="1"/>
      <c r="AL536" s="1"/>
      <c r="AN536" s="1"/>
      <c r="AP536" s="1"/>
    </row>
    <row r="537" spans="26:42">
      <c r="Z537" s="140"/>
      <c r="AA537" s="140"/>
      <c r="AB537" s="1"/>
      <c r="AD537" s="1"/>
      <c r="AF537" s="1"/>
      <c r="AH537" s="1"/>
      <c r="AJ537" s="1"/>
      <c r="AL537" s="1"/>
      <c r="AN537" s="1"/>
      <c r="AP537" s="1"/>
    </row>
    <row r="538" spans="26:42">
      <c r="Z538" s="140"/>
      <c r="AA538" s="140"/>
      <c r="AB538" s="1"/>
      <c r="AD538" s="1"/>
      <c r="AF538" s="1"/>
      <c r="AH538" s="1"/>
      <c r="AJ538" s="1"/>
      <c r="AL538" s="1"/>
      <c r="AN538" s="1"/>
      <c r="AP538" s="1"/>
    </row>
    <row r="539" spans="26:42">
      <c r="Z539" s="140"/>
      <c r="AA539" s="140"/>
      <c r="AB539" s="1"/>
      <c r="AD539" s="1"/>
      <c r="AF539" s="1"/>
      <c r="AH539" s="1"/>
      <c r="AJ539" s="1"/>
      <c r="AL539" s="1"/>
      <c r="AN539" s="1"/>
      <c r="AP539" s="1"/>
    </row>
    <row r="540" spans="26:42">
      <c r="Z540" s="140"/>
      <c r="AA540" s="140"/>
      <c r="AB540" s="1"/>
      <c r="AD540" s="1"/>
      <c r="AF540" s="1"/>
      <c r="AH540" s="1"/>
      <c r="AJ540" s="1"/>
      <c r="AL540" s="1"/>
      <c r="AN540" s="1"/>
      <c r="AP540" s="1"/>
    </row>
    <row r="541" spans="26:42">
      <c r="Z541" s="140"/>
      <c r="AA541" s="140"/>
      <c r="AB541" s="1"/>
      <c r="AD541" s="1"/>
      <c r="AF541" s="1"/>
      <c r="AH541" s="1"/>
      <c r="AJ541" s="1"/>
      <c r="AL541" s="1"/>
      <c r="AN541" s="1"/>
      <c r="AP541" s="1"/>
    </row>
    <row r="542" spans="26:42">
      <c r="Z542" s="140"/>
      <c r="AA542" s="140"/>
      <c r="AB542" s="1"/>
      <c r="AD542" s="1"/>
      <c r="AF542" s="1"/>
      <c r="AH542" s="1"/>
      <c r="AJ542" s="1"/>
      <c r="AL542" s="1"/>
      <c r="AN542" s="1"/>
      <c r="AP542" s="1"/>
    </row>
    <row r="543" spans="26:42">
      <c r="Z543" s="140"/>
      <c r="AA543" s="140"/>
      <c r="AB543" s="1"/>
      <c r="AD543" s="1"/>
      <c r="AF543" s="1"/>
      <c r="AH543" s="1"/>
      <c r="AJ543" s="1"/>
      <c r="AL543" s="1"/>
      <c r="AN543" s="1"/>
      <c r="AP543" s="1"/>
    </row>
    <row r="544" spans="26:42">
      <c r="Z544" s="140"/>
      <c r="AA544" s="140"/>
      <c r="AB544" s="1"/>
      <c r="AD544" s="1"/>
      <c r="AF544" s="1"/>
      <c r="AH544" s="1"/>
      <c r="AJ544" s="1"/>
      <c r="AL544" s="1"/>
      <c r="AN544" s="1"/>
      <c r="AP544" s="1"/>
    </row>
    <row r="545" spans="26:42">
      <c r="Z545" s="140"/>
      <c r="AA545" s="140"/>
      <c r="AB545" s="1"/>
      <c r="AD545" s="1"/>
      <c r="AF545" s="1"/>
      <c r="AH545" s="1"/>
      <c r="AJ545" s="1"/>
      <c r="AL545" s="1"/>
      <c r="AN545" s="1"/>
      <c r="AP545" s="1"/>
    </row>
    <row r="546" spans="26:42">
      <c r="Z546" s="140"/>
      <c r="AA546" s="140"/>
      <c r="AB546" s="1"/>
      <c r="AD546" s="1"/>
      <c r="AF546" s="1"/>
      <c r="AH546" s="1"/>
      <c r="AJ546" s="1"/>
      <c r="AL546" s="1"/>
      <c r="AN546" s="1"/>
      <c r="AP546" s="1"/>
    </row>
    <row r="547" spans="26:42">
      <c r="Z547" s="140"/>
      <c r="AA547" s="140"/>
      <c r="AB547" s="1"/>
      <c r="AD547" s="1"/>
      <c r="AF547" s="1"/>
      <c r="AH547" s="1"/>
      <c r="AJ547" s="1"/>
      <c r="AL547" s="1"/>
      <c r="AN547" s="1"/>
      <c r="AP547" s="1"/>
    </row>
    <row r="548" spans="26:42">
      <c r="Z548" s="140"/>
      <c r="AA548" s="140"/>
      <c r="AB548" s="1"/>
      <c r="AD548" s="1"/>
      <c r="AF548" s="1"/>
      <c r="AH548" s="1"/>
      <c r="AJ548" s="1"/>
      <c r="AL548" s="1"/>
      <c r="AN548" s="1"/>
      <c r="AP548" s="1"/>
    </row>
    <row r="549" spans="26:42">
      <c r="Z549" s="140"/>
      <c r="AA549" s="140"/>
      <c r="AB549" s="1"/>
      <c r="AD549" s="1"/>
      <c r="AF549" s="1"/>
      <c r="AH549" s="1"/>
      <c r="AJ549" s="1"/>
      <c r="AL549" s="1"/>
      <c r="AN549" s="1"/>
      <c r="AP549" s="1"/>
    </row>
    <row r="550" spans="26:42">
      <c r="Z550" s="140"/>
      <c r="AA550" s="140"/>
      <c r="AB550" s="1"/>
      <c r="AD550" s="1"/>
      <c r="AF550" s="1"/>
      <c r="AH550" s="1"/>
      <c r="AJ550" s="1"/>
      <c r="AL550" s="1"/>
      <c r="AN550" s="1"/>
      <c r="AP550" s="1"/>
    </row>
    <row r="551" spans="26:42">
      <c r="Z551" s="140"/>
      <c r="AA551" s="140"/>
      <c r="AB551" s="1"/>
      <c r="AD551" s="1"/>
      <c r="AF551" s="1"/>
      <c r="AH551" s="1"/>
      <c r="AJ551" s="1"/>
      <c r="AL551" s="1"/>
      <c r="AN551" s="1"/>
      <c r="AP551" s="1"/>
    </row>
    <row r="552" spans="26:42">
      <c r="Z552" s="140"/>
      <c r="AA552" s="140"/>
      <c r="AB552" s="1"/>
      <c r="AD552" s="1"/>
      <c r="AF552" s="1"/>
      <c r="AH552" s="1"/>
      <c r="AJ552" s="1"/>
      <c r="AL552" s="1"/>
      <c r="AN552" s="1"/>
      <c r="AP552" s="1"/>
    </row>
    <row r="553" spans="26:42">
      <c r="Z553" s="140"/>
      <c r="AA553" s="140"/>
      <c r="AB553" s="1"/>
      <c r="AD553" s="1"/>
      <c r="AF553" s="1"/>
      <c r="AH553" s="1"/>
      <c r="AJ553" s="1"/>
      <c r="AL553" s="1"/>
      <c r="AN553" s="1"/>
      <c r="AP553" s="1"/>
    </row>
    <row r="554" spans="26:42">
      <c r="Z554" s="140"/>
      <c r="AA554" s="140"/>
      <c r="AB554" s="1"/>
      <c r="AD554" s="1"/>
      <c r="AF554" s="1"/>
      <c r="AH554" s="1"/>
      <c r="AJ554" s="1"/>
      <c r="AL554" s="1"/>
      <c r="AN554" s="1"/>
      <c r="AP554" s="1"/>
    </row>
    <row r="555" spans="26:42">
      <c r="Z555" s="140"/>
      <c r="AA555" s="140"/>
      <c r="AB555" s="1"/>
      <c r="AD555" s="1"/>
      <c r="AF555" s="1"/>
      <c r="AH555" s="1"/>
      <c r="AJ555" s="1"/>
      <c r="AL555" s="1"/>
      <c r="AN555" s="1"/>
      <c r="AP555" s="1"/>
    </row>
    <row r="556" spans="26:42">
      <c r="Z556" s="140"/>
      <c r="AA556" s="140"/>
      <c r="AB556" s="1"/>
      <c r="AD556" s="1"/>
      <c r="AF556" s="1"/>
      <c r="AH556" s="1"/>
      <c r="AJ556" s="1"/>
      <c r="AL556" s="1"/>
      <c r="AN556" s="1"/>
      <c r="AP556" s="1"/>
    </row>
    <row r="557" spans="26:42">
      <c r="Z557" s="140"/>
      <c r="AA557" s="140"/>
      <c r="AB557" s="1"/>
      <c r="AD557" s="1"/>
      <c r="AF557" s="1"/>
      <c r="AH557" s="1"/>
      <c r="AJ557" s="1"/>
      <c r="AL557" s="1"/>
      <c r="AN557" s="1"/>
      <c r="AP557" s="1"/>
    </row>
    <row r="558" spans="26:42">
      <c r="Z558" s="140"/>
      <c r="AA558" s="140"/>
      <c r="AB558" s="1"/>
      <c r="AD558" s="1"/>
      <c r="AF558" s="1"/>
      <c r="AH558" s="1"/>
      <c r="AJ558" s="1"/>
      <c r="AL558" s="1"/>
      <c r="AN558" s="1"/>
      <c r="AP558" s="1"/>
    </row>
    <row r="559" spans="26:42">
      <c r="Z559" s="140"/>
      <c r="AA559" s="140"/>
      <c r="AB559" s="1"/>
      <c r="AD559" s="1"/>
      <c r="AF559" s="1"/>
      <c r="AH559" s="1"/>
      <c r="AJ559" s="1"/>
      <c r="AL559" s="1"/>
      <c r="AN559" s="1"/>
      <c r="AP559" s="1"/>
    </row>
    <row r="560" spans="26:42">
      <c r="Z560" s="140"/>
      <c r="AA560" s="140"/>
      <c r="AB560" s="1"/>
      <c r="AD560" s="1"/>
      <c r="AF560" s="1"/>
      <c r="AH560" s="1"/>
      <c r="AJ560" s="1"/>
      <c r="AL560" s="1"/>
      <c r="AN560" s="1"/>
      <c r="AP560" s="1"/>
    </row>
    <row r="561" spans="26:42">
      <c r="Z561" s="140"/>
      <c r="AA561" s="140"/>
      <c r="AB561" s="1"/>
      <c r="AD561" s="1"/>
      <c r="AF561" s="1"/>
      <c r="AH561" s="1"/>
      <c r="AJ561" s="1"/>
      <c r="AL561" s="1"/>
      <c r="AN561" s="1"/>
      <c r="AP561" s="1"/>
    </row>
    <row r="562" spans="26:42">
      <c r="Z562" s="140"/>
      <c r="AA562" s="140"/>
      <c r="AB562" s="1"/>
      <c r="AD562" s="1"/>
      <c r="AF562" s="1"/>
      <c r="AH562" s="1"/>
      <c r="AJ562" s="1"/>
      <c r="AL562" s="1"/>
      <c r="AN562" s="1"/>
      <c r="AP562" s="1"/>
    </row>
    <row r="563" spans="26:42">
      <c r="Z563" s="140"/>
      <c r="AA563" s="140"/>
      <c r="AB563" s="1"/>
      <c r="AD563" s="1"/>
      <c r="AF563" s="1"/>
      <c r="AH563" s="1"/>
      <c r="AJ563" s="1"/>
      <c r="AL563" s="1"/>
      <c r="AN563" s="1"/>
      <c r="AP563" s="1"/>
    </row>
    <row r="564" spans="26:42">
      <c r="Z564" s="140"/>
      <c r="AA564" s="140"/>
      <c r="AB564" s="1"/>
      <c r="AD564" s="1"/>
      <c r="AF564" s="1"/>
      <c r="AH564" s="1"/>
      <c r="AJ564" s="1"/>
      <c r="AL564" s="1"/>
      <c r="AN564" s="1"/>
      <c r="AP564" s="1"/>
    </row>
    <row r="565" spans="26:42">
      <c r="Z565" s="140"/>
      <c r="AA565" s="140"/>
      <c r="AB565" s="1"/>
      <c r="AD565" s="1"/>
      <c r="AF565" s="1"/>
      <c r="AH565" s="1"/>
      <c r="AJ565" s="1"/>
      <c r="AL565" s="1"/>
      <c r="AN565" s="1"/>
      <c r="AP565" s="1"/>
    </row>
    <row r="566" spans="26:42">
      <c r="Z566" s="140"/>
      <c r="AA566" s="140"/>
      <c r="AB566" s="1"/>
      <c r="AD566" s="1"/>
      <c r="AF566" s="1"/>
      <c r="AH566" s="1"/>
      <c r="AJ566" s="1"/>
      <c r="AL566" s="1"/>
      <c r="AN566" s="1"/>
      <c r="AP566" s="1"/>
    </row>
    <row r="567" spans="26:42">
      <c r="Z567" s="140"/>
      <c r="AA567" s="140"/>
      <c r="AB567" s="1"/>
      <c r="AD567" s="1"/>
      <c r="AF567" s="1"/>
      <c r="AH567" s="1"/>
      <c r="AJ567" s="1"/>
      <c r="AL567" s="1"/>
      <c r="AN567" s="1"/>
      <c r="AP567" s="1"/>
    </row>
    <row r="568" spans="26:42">
      <c r="Z568" s="140"/>
      <c r="AA568" s="140"/>
      <c r="AB568" s="1"/>
      <c r="AD568" s="1"/>
      <c r="AF568" s="1"/>
      <c r="AH568" s="1"/>
      <c r="AJ568" s="1"/>
      <c r="AL568" s="1"/>
      <c r="AN568" s="1"/>
      <c r="AP568" s="1"/>
    </row>
    <row r="569" spans="26:42">
      <c r="Z569" s="140"/>
      <c r="AA569" s="140"/>
      <c r="AB569" s="1"/>
      <c r="AD569" s="1"/>
      <c r="AF569" s="1"/>
      <c r="AH569" s="1"/>
      <c r="AJ569" s="1"/>
      <c r="AL569" s="1"/>
      <c r="AN569" s="1"/>
      <c r="AP569" s="1"/>
    </row>
    <row r="570" spans="26:42">
      <c r="Z570" s="140"/>
      <c r="AA570" s="140"/>
      <c r="AB570" s="1"/>
      <c r="AD570" s="1"/>
      <c r="AF570" s="1"/>
      <c r="AH570" s="1"/>
      <c r="AJ570" s="1"/>
      <c r="AL570" s="1"/>
      <c r="AN570" s="1"/>
      <c r="AP570" s="1"/>
    </row>
    <row r="571" spans="26:42">
      <c r="Z571" s="140"/>
      <c r="AA571" s="140"/>
      <c r="AB571" s="1"/>
      <c r="AD571" s="1"/>
      <c r="AF571" s="1"/>
      <c r="AH571" s="1"/>
      <c r="AJ571" s="1"/>
      <c r="AL571" s="1"/>
      <c r="AN571" s="1"/>
      <c r="AP571" s="1"/>
    </row>
    <row r="572" spans="26:42">
      <c r="Z572" s="140"/>
      <c r="AA572" s="140"/>
      <c r="AB572" s="1"/>
      <c r="AD572" s="1"/>
      <c r="AF572" s="1"/>
      <c r="AH572" s="1"/>
      <c r="AJ572" s="1"/>
      <c r="AL572" s="1"/>
      <c r="AN572" s="1"/>
      <c r="AP572" s="1"/>
    </row>
    <row r="573" spans="26:42">
      <c r="Z573" s="140"/>
      <c r="AA573" s="140"/>
      <c r="AB573" s="1"/>
      <c r="AD573" s="1"/>
      <c r="AF573" s="1"/>
      <c r="AH573" s="1"/>
      <c r="AJ573" s="1"/>
      <c r="AL573" s="1"/>
      <c r="AN573" s="1"/>
      <c r="AP573" s="1"/>
    </row>
    <row r="574" spans="26:42">
      <c r="Z574" s="140"/>
      <c r="AA574" s="140"/>
      <c r="AB574" s="1"/>
      <c r="AD574" s="1"/>
      <c r="AF574" s="1"/>
      <c r="AH574" s="1"/>
      <c r="AJ574" s="1"/>
      <c r="AL574" s="1"/>
      <c r="AN574" s="1"/>
      <c r="AP574" s="1"/>
    </row>
    <row r="575" spans="26:42">
      <c r="Z575" s="140"/>
      <c r="AA575" s="140"/>
      <c r="AB575" s="1"/>
      <c r="AD575" s="1"/>
      <c r="AF575" s="1"/>
      <c r="AH575" s="1"/>
      <c r="AJ575" s="1"/>
      <c r="AL575" s="1"/>
      <c r="AN575" s="1"/>
      <c r="AP575" s="1"/>
    </row>
    <row r="576" spans="26:42">
      <c r="Z576" s="140"/>
      <c r="AA576" s="140"/>
      <c r="AB576" s="1"/>
      <c r="AD576" s="1"/>
      <c r="AF576" s="1"/>
      <c r="AH576" s="1"/>
      <c r="AJ576" s="1"/>
      <c r="AL576" s="1"/>
      <c r="AN576" s="1"/>
      <c r="AP576" s="1"/>
    </row>
    <row r="577" spans="26:42">
      <c r="Z577" s="140"/>
      <c r="AA577" s="140"/>
      <c r="AB577" s="1"/>
      <c r="AD577" s="1"/>
      <c r="AF577" s="1"/>
      <c r="AH577" s="1"/>
      <c r="AJ577" s="1"/>
      <c r="AL577" s="1"/>
      <c r="AN577" s="1"/>
      <c r="AP577" s="1"/>
    </row>
    <row r="578" spans="26:42">
      <c r="Z578" s="140"/>
      <c r="AA578" s="140"/>
      <c r="AB578" s="1"/>
      <c r="AD578" s="1"/>
      <c r="AF578" s="1"/>
      <c r="AH578" s="1"/>
      <c r="AJ578" s="1"/>
      <c r="AL578" s="1"/>
      <c r="AN578" s="1"/>
      <c r="AP578" s="1"/>
    </row>
    <row r="579" spans="26:42">
      <c r="Z579" s="140"/>
      <c r="AA579" s="140"/>
      <c r="AB579" s="1"/>
      <c r="AD579" s="1"/>
      <c r="AF579" s="1"/>
      <c r="AH579" s="1"/>
      <c r="AJ579" s="1"/>
      <c r="AL579" s="1"/>
      <c r="AN579" s="1"/>
      <c r="AP579" s="1"/>
    </row>
    <row r="580" spans="26:42">
      <c r="Z580" s="140"/>
      <c r="AA580" s="140"/>
      <c r="AB580" s="1"/>
      <c r="AD580" s="1"/>
      <c r="AF580" s="1"/>
      <c r="AH580" s="1"/>
      <c r="AJ580" s="1"/>
      <c r="AL580" s="1"/>
      <c r="AN580" s="1"/>
      <c r="AP580" s="1"/>
    </row>
    <row r="581" spans="26:42">
      <c r="Z581" s="140"/>
      <c r="AA581" s="140"/>
      <c r="AB581" s="1"/>
      <c r="AD581" s="1"/>
      <c r="AF581" s="1"/>
      <c r="AH581" s="1"/>
      <c r="AJ581" s="1"/>
      <c r="AL581" s="1"/>
      <c r="AN581" s="1"/>
      <c r="AP581" s="1"/>
    </row>
    <row r="582" spans="26:42">
      <c r="Z582" s="140"/>
      <c r="AA582" s="140"/>
      <c r="AB582" s="1"/>
      <c r="AD582" s="1"/>
      <c r="AF582" s="1"/>
      <c r="AH582" s="1"/>
      <c r="AJ582" s="1"/>
      <c r="AL582" s="1"/>
      <c r="AN582" s="1"/>
      <c r="AP582" s="1"/>
    </row>
    <row r="583" spans="26:42">
      <c r="Z583" s="140"/>
      <c r="AA583" s="140"/>
      <c r="AB583" s="1"/>
      <c r="AD583" s="1"/>
      <c r="AF583" s="1"/>
      <c r="AH583" s="1"/>
      <c r="AJ583" s="1"/>
      <c r="AL583" s="1"/>
      <c r="AN583" s="1"/>
      <c r="AP583" s="1"/>
    </row>
    <row r="584" spans="26:42">
      <c r="Z584" s="140"/>
      <c r="AA584" s="140"/>
      <c r="AB584" s="1"/>
      <c r="AD584" s="1"/>
      <c r="AF584" s="1"/>
      <c r="AH584" s="1"/>
      <c r="AJ584" s="1"/>
      <c r="AL584" s="1"/>
      <c r="AN584" s="1"/>
      <c r="AP584" s="1"/>
    </row>
    <row r="585" spans="26:42">
      <c r="Z585" s="140"/>
      <c r="AA585" s="140"/>
      <c r="AB585" s="1"/>
      <c r="AD585" s="1"/>
      <c r="AF585" s="1"/>
      <c r="AH585" s="1"/>
      <c r="AJ585" s="1"/>
      <c r="AL585" s="1"/>
      <c r="AN585" s="1"/>
      <c r="AP585" s="1"/>
    </row>
    <row r="586" spans="26:42">
      <c r="Z586" s="140"/>
      <c r="AA586" s="140"/>
      <c r="AB586" s="1"/>
      <c r="AD586" s="1"/>
      <c r="AF586" s="1"/>
      <c r="AH586" s="1"/>
      <c r="AJ586" s="1"/>
      <c r="AL586" s="1"/>
      <c r="AN586" s="1"/>
      <c r="AP586" s="1"/>
    </row>
    <row r="587" spans="26:42">
      <c r="Z587" s="140"/>
      <c r="AA587" s="140"/>
      <c r="AB587" s="1"/>
      <c r="AD587" s="1"/>
      <c r="AF587" s="1"/>
      <c r="AH587" s="1"/>
      <c r="AJ587" s="1"/>
      <c r="AL587" s="1"/>
      <c r="AN587" s="1"/>
      <c r="AP587" s="1"/>
    </row>
    <row r="588" spans="26:42">
      <c r="Z588" s="140"/>
      <c r="AA588" s="140"/>
      <c r="AB588" s="1"/>
      <c r="AD588" s="1"/>
      <c r="AF588" s="1"/>
      <c r="AH588" s="1"/>
      <c r="AJ588" s="1"/>
      <c r="AL588" s="1"/>
      <c r="AN588" s="1"/>
      <c r="AP588" s="1"/>
    </row>
    <row r="589" spans="26:42">
      <c r="Z589" s="140"/>
      <c r="AA589" s="140"/>
      <c r="AB589" s="1"/>
      <c r="AD589" s="1"/>
      <c r="AF589" s="1"/>
      <c r="AH589" s="1"/>
      <c r="AJ589" s="1"/>
      <c r="AL589" s="1"/>
      <c r="AN589" s="1"/>
      <c r="AP589" s="1"/>
    </row>
    <row r="590" spans="26:42">
      <c r="Z590" s="140"/>
      <c r="AA590" s="140"/>
      <c r="AB590" s="1"/>
      <c r="AD590" s="1"/>
      <c r="AF590" s="1"/>
      <c r="AH590" s="1"/>
      <c r="AJ590" s="1"/>
      <c r="AL590" s="1"/>
      <c r="AN590" s="1"/>
      <c r="AP590" s="1"/>
    </row>
    <row r="591" spans="26:42">
      <c r="Z591" s="140"/>
      <c r="AA591" s="140"/>
      <c r="AB591" s="1"/>
      <c r="AD591" s="1"/>
      <c r="AF591" s="1"/>
      <c r="AH591" s="1"/>
      <c r="AJ591" s="1"/>
      <c r="AL591" s="1"/>
      <c r="AN591" s="1"/>
      <c r="AP591" s="1"/>
    </row>
    <row r="592" spans="26:42">
      <c r="Z592" s="140"/>
      <c r="AA592" s="140"/>
      <c r="AB592" s="1"/>
      <c r="AD592" s="1"/>
      <c r="AF592" s="1"/>
      <c r="AH592" s="1"/>
      <c r="AJ592" s="1"/>
      <c r="AL592" s="1"/>
      <c r="AN592" s="1"/>
      <c r="AP592" s="1"/>
    </row>
    <row r="593" spans="26:42">
      <c r="Z593" s="140"/>
      <c r="AA593" s="140"/>
      <c r="AB593" s="1"/>
      <c r="AD593" s="1"/>
      <c r="AF593" s="1"/>
      <c r="AH593" s="1"/>
      <c r="AJ593" s="1"/>
      <c r="AL593" s="1"/>
      <c r="AN593" s="1"/>
      <c r="AP593" s="1"/>
    </row>
    <row r="594" spans="26:42">
      <c r="Z594" s="140"/>
      <c r="AA594" s="140"/>
      <c r="AB594" s="1"/>
      <c r="AD594" s="1"/>
      <c r="AF594" s="1"/>
      <c r="AH594" s="1"/>
      <c r="AJ594" s="1"/>
      <c r="AL594" s="1"/>
      <c r="AN594" s="1"/>
      <c r="AP594" s="1"/>
    </row>
    <row r="595" spans="26:42">
      <c r="Z595" s="140"/>
      <c r="AA595" s="140"/>
      <c r="AB595" s="1"/>
      <c r="AD595" s="1"/>
      <c r="AF595" s="1"/>
      <c r="AH595" s="1"/>
      <c r="AJ595" s="1"/>
      <c r="AL595" s="1"/>
      <c r="AN595" s="1"/>
      <c r="AP595" s="1"/>
    </row>
    <row r="596" spans="26:42">
      <c r="Z596" s="140"/>
      <c r="AA596" s="140"/>
      <c r="AB596" s="1"/>
      <c r="AD596" s="1"/>
      <c r="AF596" s="1"/>
      <c r="AH596" s="1"/>
      <c r="AJ596" s="1"/>
      <c r="AL596" s="1"/>
      <c r="AN596" s="1"/>
      <c r="AP596" s="1"/>
    </row>
    <row r="597" spans="26:42">
      <c r="Z597" s="140"/>
      <c r="AA597" s="140"/>
      <c r="AB597" s="1"/>
      <c r="AD597" s="1"/>
      <c r="AF597" s="1"/>
      <c r="AH597" s="1"/>
      <c r="AJ597" s="1"/>
      <c r="AL597" s="1"/>
      <c r="AN597" s="1"/>
      <c r="AP597" s="1"/>
    </row>
    <row r="598" spans="26:42">
      <c r="Z598" s="140"/>
      <c r="AA598" s="140"/>
      <c r="AB598" s="1"/>
      <c r="AD598" s="1"/>
      <c r="AF598" s="1"/>
      <c r="AH598" s="1"/>
      <c r="AJ598" s="1"/>
      <c r="AL598" s="1"/>
      <c r="AN598" s="1"/>
      <c r="AP598" s="1"/>
    </row>
    <row r="599" spans="26:42">
      <c r="Z599" s="140"/>
      <c r="AA599" s="140"/>
      <c r="AB599" s="1"/>
      <c r="AD599" s="1"/>
      <c r="AF599" s="1"/>
      <c r="AH599" s="1"/>
      <c r="AJ599" s="1"/>
      <c r="AL599" s="1"/>
      <c r="AN599" s="1"/>
      <c r="AP599" s="1"/>
    </row>
    <row r="600" spans="26:42">
      <c r="Z600" s="140"/>
      <c r="AA600" s="140"/>
      <c r="AB600" s="1"/>
      <c r="AD600" s="1"/>
      <c r="AF600" s="1"/>
      <c r="AH600" s="1"/>
      <c r="AJ600" s="1"/>
      <c r="AL600" s="1"/>
      <c r="AN600" s="1"/>
      <c r="AP600" s="1"/>
    </row>
    <row r="601" spans="26:42">
      <c r="Z601" s="140"/>
      <c r="AA601" s="140"/>
      <c r="AB601" s="1"/>
      <c r="AD601" s="1"/>
      <c r="AF601" s="1"/>
      <c r="AH601" s="1"/>
      <c r="AJ601" s="1"/>
      <c r="AL601" s="1"/>
      <c r="AN601" s="1"/>
      <c r="AP601" s="1"/>
    </row>
    <row r="602" spans="26:42">
      <c r="Z602" s="140"/>
      <c r="AA602" s="140"/>
      <c r="AB602" s="1"/>
      <c r="AD602" s="1"/>
      <c r="AF602" s="1"/>
      <c r="AH602" s="1"/>
      <c r="AJ602" s="1"/>
      <c r="AL602" s="1"/>
      <c r="AN602" s="1"/>
      <c r="AP602" s="1"/>
    </row>
    <row r="603" spans="26:42">
      <c r="Z603" s="140"/>
      <c r="AA603" s="140"/>
      <c r="AB603" s="1"/>
      <c r="AD603" s="1"/>
      <c r="AF603" s="1"/>
      <c r="AH603" s="1"/>
      <c r="AJ603" s="1"/>
      <c r="AL603" s="1"/>
      <c r="AN603" s="1"/>
      <c r="AP603" s="1"/>
    </row>
    <row r="604" spans="26:42">
      <c r="Z604" s="140"/>
      <c r="AA604" s="140"/>
      <c r="AB604" s="1"/>
      <c r="AD604" s="1"/>
      <c r="AF604" s="1"/>
      <c r="AH604" s="1"/>
      <c r="AJ604" s="1"/>
      <c r="AL604" s="1"/>
      <c r="AN604" s="1"/>
      <c r="AP604" s="1"/>
    </row>
    <row r="605" spans="26:42">
      <c r="Z605" s="140"/>
      <c r="AA605" s="140"/>
      <c r="AB605" s="1"/>
      <c r="AD605" s="1"/>
      <c r="AF605" s="1"/>
      <c r="AH605" s="1"/>
      <c r="AJ605" s="1"/>
      <c r="AL605" s="1"/>
      <c r="AN605" s="1"/>
      <c r="AP605" s="1"/>
    </row>
    <row r="606" spans="26:42">
      <c r="Z606" s="140"/>
      <c r="AA606" s="140"/>
      <c r="AB606" s="1"/>
      <c r="AD606" s="1"/>
      <c r="AF606" s="1"/>
      <c r="AH606" s="1"/>
      <c r="AJ606" s="1"/>
      <c r="AL606" s="1"/>
      <c r="AN606" s="1"/>
      <c r="AP606" s="1"/>
    </row>
    <row r="607" spans="26:42">
      <c r="Z607" s="140"/>
      <c r="AA607" s="140"/>
      <c r="AB607" s="1"/>
      <c r="AD607" s="1"/>
      <c r="AF607" s="1"/>
      <c r="AH607" s="1"/>
      <c r="AJ607" s="1"/>
      <c r="AL607" s="1"/>
      <c r="AN607" s="1"/>
      <c r="AP607" s="1"/>
    </row>
    <row r="608" spans="26:42">
      <c r="Z608" s="140"/>
      <c r="AA608" s="140"/>
      <c r="AB608" s="1"/>
      <c r="AD608" s="1"/>
      <c r="AF608" s="1"/>
      <c r="AH608" s="1"/>
      <c r="AJ608" s="1"/>
      <c r="AL608" s="1"/>
      <c r="AN608" s="1"/>
      <c r="AP608" s="1"/>
    </row>
    <row r="609" spans="26:42">
      <c r="Z609" s="140"/>
      <c r="AA609" s="140"/>
      <c r="AB609" s="1"/>
      <c r="AD609" s="1"/>
      <c r="AF609" s="1"/>
      <c r="AH609" s="1"/>
      <c r="AJ609" s="1"/>
      <c r="AL609" s="1"/>
      <c r="AN609" s="1"/>
      <c r="AP609" s="1"/>
    </row>
    <row r="610" spans="26:42">
      <c r="Z610" s="140"/>
      <c r="AA610" s="140"/>
      <c r="AB610" s="1"/>
      <c r="AD610" s="1"/>
      <c r="AF610" s="1"/>
      <c r="AH610" s="1"/>
      <c r="AJ610" s="1"/>
      <c r="AL610" s="1"/>
      <c r="AN610" s="1"/>
      <c r="AP610" s="1"/>
    </row>
    <row r="611" spans="26:42">
      <c r="Z611" s="140"/>
      <c r="AA611" s="140"/>
      <c r="AB611" s="1"/>
      <c r="AD611" s="1"/>
      <c r="AF611" s="1"/>
      <c r="AH611" s="1"/>
      <c r="AJ611" s="1"/>
      <c r="AL611" s="1"/>
      <c r="AN611" s="1"/>
      <c r="AP611" s="1"/>
    </row>
    <row r="612" spans="26:42">
      <c r="Z612" s="140"/>
      <c r="AA612" s="140"/>
      <c r="AB612" s="1"/>
      <c r="AD612" s="1"/>
      <c r="AF612" s="1"/>
      <c r="AH612" s="1"/>
      <c r="AJ612" s="1"/>
      <c r="AL612" s="1"/>
      <c r="AN612" s="1"/>
      <c r="AP612" s="1"/>
    </row>
    <row r="613" spans="26:42">
      <c r="Z613" s="140"/>
      <c r="AA613" s="140"/>
      <c r="AB613" s="1"/>
      <c r="AD613" s="1"/>
      <c r="AF613" s="1"/>
      <c r="AH613" s="1"/>
      <c r="AJ613" s="1"/>
      <c r="AL613" s="1"/>
      <c r="AN613" s="1"/>
      <c r="AP613" s="1"/>
    </row>
    <row r="614" spans="26:42">
      <c r="Z614" s="140"/>
      <c r="AA614" s="140"/>
      <c r="AB614" s="1"/>
      <c r="AD614" s="1"/>
      <c r="AF614" s="1"/>
      <c r="AH614" s="1"/>
      <c r="AJ614" s="1"/>
      <c r="AL614" s="1"/>
      <c r="AN614" s="1"/>
      <c r="AP614" s="1"/>
    </row>
    <row r="615" spans="26:42">
      <c r="Z615" s="140"/>
      <c r="AA615" s="140"/>
      <c r="AB615" s="1"/>
      <c r="AD615" s="1"/>
      <c r="AF615" s="1"/>
      <c r="AH615" s="1"/>
      <c r="AJ615" s="1"/>
      <c r="AL615" s="1"/>
      <c r="AN615" s="1"/>
      <c r="AP615" s="1"/>
    </row>
    <row r="616" spans="26:42">
      <c r="Z616" s="140"/>
      <c r="AA616" s="140"/>
      <c r="AB616" s="1"/>
      <c r="AD616" s="1"/>
      <c r="AF616" s="1"/>
      <c r="AH616" s="1"/>
      <c r="AJ616" s="1"/>
      <c r="AL616" s="1"/>
      <c r="AN616" s="1"/>
      <c r="AP616" s="1"/>
    </row>
    <row r="617" spans="26:42">
      <c r="Z617" s="140"/>
      <c r="AA617" s="140"/>
      <c r="AB617" s="1"/>
      <c r="AD617" s="1"/>
      <c r="AF617" s="1"/>
      <c r="AH617" s="1"/>
      <c r="AJ617" s="1"/>
      <c r="AL617" s="1"/>
      <c r="AN617" s="1"/>
      <c r="AP617" s="1"/>
    </row>
    <row r="618" spans="26:42">
      <c r="Z618" s="140"/>
      <c r="AA618" s="140"/>
      <c r="AB618" s="1"/>
      <c r="AD618" s="1"/>
      <c r="AF618" s="1"/>
      <c r="AH618" s="1"/>
      <c r="AJ618" s="1"/>
      <c r="AL618" s="1"/>
      <c r="AN618" s="1"/>
      <c r="AP618" s="1"/>
    </row>
    <row r="619" spans="26:42">
      <c r="Z619" s="140"/>
      <c r="AA619" s="140"/>
      <c r="AB619" s="1"/>
      <c r="AD619" s="1"/>
      <c r="AF619" s="1"/>
      <c r="AH619" s="1"/>
      <c r="AJ619" s="1"/>
      <c r="AL619" s="1"/>
      <c r="AN619" s="1"/>
      <c r="AP619" s="1"/>
    </row>
    <row r="620" spans="26:42">
      <c r="Z620" s="140"/>
      <c r="AA620" s="140"/>
      <c r="AB620" s="1"/>
      <c r="AD620" s="1"/>
      <c r="AF620" s="1"/>
      <c r="AH620" s="1"/>
      <c r="AJ620" s="1"/>
      <c r="AL620" s="1"/>
      <c r="AN620" s="1"/>
      <c r="AP620" s="1"/>
    </row>
    <row r="621" spans="26:42">
      <c r="Z621" s="140"/>
      <c r="AA621" s="140"/>
      <c r="AB621" s="1"/>
      <c r="AD621" s="1"/>
      <c r="AF621" s="1"/>
      <c r="AH621" s="1"/>
      <c r="AJ621" s="1"/>
      <c r="AL621" s="1"/>
      <c r="AN621" s="1"/>
      <c r="AP621" s="1"/>
    </row>
    <row r="622" spans="26:42">
      <c r="Z622" s="140"/>
      <c r="AA622" s="140"/>
      <c r="AB622" s="1"/>
      <c r="AD622" s="1"/>
      <c r="AF622" s="1"/>
      <c r="AH622" s="1"/>
      <c r="AJ622" s="1"/>
      <c r="AL622" s="1"/>
      <c r="AN622" s="1"/>
      <c r="AP622" s="1"/>
    </row>
    <row r="623" spans="26:42">
      <c r="Z623" s="140"/>
      <c r="AA623" s="140"/>
      <c r="AB623" s="1"/>
      <c r="AD623" s="1"/>
      <c r="AF623" s="1"/>
      <c r="AH623" s="1"/>
      <c r="AJ623" s="1"/>
      <c r="AL623" s="1"/>
      <c r="AN623" s="1"/>
      <c r="AP623" s="1"/>
    </row>
    <row r="624" spans="26:42">
      <c r="Z624" s="140"/>
      <c r="AA624" s="140"/>
      <c r="AB624" s="1"/>
      <c r="AD624" s="1"/>
      <c r="AF624" s="1"/>
      <c r="AH624" s="1"/>
      <c r="AJ624" s="1"/>
      <c r="AL624" s="1"/>
      <c r="AN624" s="1"/>
      <c r="AP624" s="1"/>
    </row>
    <row r="625" spans="26:42">
      <c r="Z625" s="140"/>
      <c r="AA625" s="140"/>
      <c r="AB625" s="1"/>
      <c r="AD625" s="1"/>
      <c r="AF625" s="1"/>
      <c r="AH625" s="1"/>
      <c r="AJ625" s="1"/>
      <c r="AL625" s="1"/>
      <c r="AN625" s="1"/>
      <c r="AP625" s="1"/>
    </row>
    <row r="626" spans="26:42">
      <c r="Z626" s="140"/>
      <c r="AA626" s="140"/>
      <c r="AB626" s="1"/>
      <c r="AD626" s="1"/>
      <c r="AF626" s="1"/>
      <c r="AH626" s="1"/>
      <c r="AJ626" s="1"/>
      <c r="AL626" s="1"/>
      <c r="AN626" s="1"/>
      <c r="AP626" s="1"/>
    </row>
    <row r="627" spans="26:42">
      <c r="Z627" s="140"/>
      <c r="AA627" s="140"/>
      <c r="AB627" s="1"/>
      <c r="AD627" s="1"/>
      <c r="AF627" s="1"/>
      <c r="AH627" s="1"/>
      <c r="AJ627" s="1"/>
      <c r="AL627" s="1"/>
      <c r="AN627" s="1"/>
      <c r="AP627" s="1"/>
    </row>
    <row r="628" spans="26:42">
      <c r="Z628" s="140"/>
      <c r="AA628" s="140"/>
      <c r="AB628" s="1"/>
      <c r="AD628" s="1"/>
      <c r="AF628" s="1"/>
      <c r="AH628" s="1"/>
      <c r="AJ628" s="1"/>
      <c r="AL628" s="1"/>
      <c r="AN628" s="1"/>
      <c r="AP628" s="1"/>
    </row>
    <row r="629" spans="26:42">
      <c r="Z629" s="140"/>
      <c r="AA629" s="140"/>
      <c r="AB629" s="1"/>
      <c r="AD629" s="1"/>
      <c r="AF629" s="1"/>
      <c r="AH629" s="1"/>
      <c r="AJ629" s="1"/>
      <c r="AL629" s="1"/>
      <c r="AN629" s="1"/>
      <c r="AP629" s="1"/>
    </row>
    <row r="630" spans="26:42">
      <c r="Z630" s="140"/>
      <c r="AA630" s="140"/>
      <c r="AB630" s="1"/>
      <c r="AD630" s="1"/>
      <c r="AF630" s="1"/>
      <c r="AH630" s="1"/>
      <c r="AJ630" s="1"/>
      <c r="AL630" s="1"/>
      <c r="AN630" s="1"/>
      <c r="AP630" s="1"/>
    </row>
    <row r="631" spans="26:42">
      <c r="Z631" s="140"/>
      <c r="AA631" s="140"/>
      <c r="AB631" s="1"/>
      <c r="AD631" s="1"/>
      <c r="AF631" s="1"/>
      <c r="AH631" s="1"/>
      <c r="AJ631" s="1"/>
      <c r="AL631" s="1"/>
      <c r="AN631" s="1"/>
      <c r="AP631" s="1"/>
    </row>
    <row r="632" spans="26:42">
      <c r="Z632" s="140"/>
      <c r="AA632" s="140"/>
      <c r="AB632" s="1"/>
      <c r="AD632" s="1"/>
      <c r="AF632" s="1"/>
      <c r="AH632" s="1"/>
      <c r="AJ632" s="1"/>
      <c r="AL632" s="1"/>
      <c r="AN632" s="1"/>
      <c r="AP632" s="1"/>
    </row>
    <row r="633" spans="26:42">
      <c r="Z633" s="140"/>
      <c r="AA633" s="140"/>
      <c r="AB633" s="1"/>
      <c r="AD633" s="1"/>
      <c r="AF633" s="1"/>
      <c r="AH633" s="1"/>
      <c r="AJ633" s="1"/>
      <c r="AL633" s="1"/>
      <c r="AN633" s="1"/>
      <c r="AP633" s="1"/>
    </row>
    <row r="634" spans="26:42">
      <c r="Z634" s="140"/>
      <c r="AA634" s="140"/>
      <c r="AB634" s="1"/>
      <c r="AD634" s="1"/>
      <c r="AF634" s="1"/>
      <c r="AH634" s="1"/>
      <c r="AJ634" s="1"/>
      <c r="AL634" s="1"/>
      <c r="AN634" s="1"/>
      <c r="AP634" s="1"/>
    </row>
    <row r="635" spans="26:42">
      <c r="Z635" s="140"/>
      <c r="AA635" s="140"/>
      <c r="AB635" s="1"/>
      <c r="AD635" s="1"/>
      <c r="AF635" s="1"/>
      <c r="AH635" s="1"/>
      <c r="AJ635" s="1"/>
      <c r="AL635" s="1"/>
      <c r="AN635" s="1"/>
      <c r="AP635" s="1"/>
    </row>
    <row r="636" spans="26:42">
      <c r="Z636" s="140"/>
      <c r="AA636" s="140"/>
      <c r="AB636" s="1"/>
      <c r="AD636" s="1"/>
      <c r="AF636" s="1"/>
      <c r="AH636" s="1"/>
      <c r="AJ636" s="1"/>
      <c r="AL636" s="1"/>
      <c r="AN636" s="1"/>
      <c r="AP636" s="1"/>
    </row>
    <row r="637" spans="26:42">
      <c r="Z637" s="140"/>
      <c r="AA637" s="140"/>
      <c r="AB637" s="1"/>
      <c r="AD637" s="1"/>
      <c r="AF637" s="1"/>
      <c r="AH637" s="1"/>
      <c r="AJ637" s="1"/>
      <c r="AL637" s="1"/>
      <c r="AN637" s="1"/>
      <c r="AP637" s="1"/>
    </row>
    <row r="638" spans="26:42">
      <c r="Z638" s="140"/>
      <c r="AA638" s="140"/>
      <c r="AB638" s="1"/>
      <c r="AD638" s="1"/>
      <c r="AF638" s="1"/>
      <c r="AH638" s="1"/>
      <c r="AJ638" s="1"/>
      <c r="AL638" s="1"/>
      <c r="AN638" s="1"/>
      <c r="AP638" s="1"/>
    </row>
    <row r="639" spans="26:42">
      <c r="Z639" s="140"/>
      <c r="AA639" s="140"/>
      <c r="AB639" s="1"/>
      <c r="AD639" s="1"/>
      <c r="AF639" s="1"/>
      <c r="AH639" s="1"/>
      <c r="AJ639" s="1"/>
      <c r="AL639" s="1"/>
      <c r="AN639" s="1"/>
      <c r="AP639" s="1"/>
    </row>
    <row r="640" spans="26:42">
      <c r="Z640" s="140"/>
      <c r="AA640" s="140"/>
      <c r="AB640" s="1"/>
      <c r="AD640" s="1"/>
      <c r="AF640" s="1"/>
      <c r="AH640" s="1"/>
      <c r="AJ640" s="1"/>
      <c r="AL640" s="1"/>
      <c r="AN640" s="1"/>
      <c r="AP640" s="1"/>
    </row>
    <row r="641" spans="26:42">
      <c r="Z641" s="140"/>
      <c r="AA641" s="140"/>
      <c r="AB641" s="1"/>
      <c r="AD641" s="1"/>
      <c r="AF641" s="1"/>
      <c r="AH641" s="1"/>
      <c r="AJ641" s="1"/>
      <c r="AL641" s="1"/>
      <c r="AN641" s="1"/>
      <c r="AP641" s="1"/>
    </row>
    <row r="642" spans="26:42">
      <c r="Z642" s="140"/>
      <c r="AA642" s="140"/>
      <c r="AB642" s="1"/>
      <c r="AD642" s="1"/>
      <c r="AF642" s="1"/>
      <c r="AH642" s="1"/>
      <c r="AJ642" s="1"/>
      <c r="AL642" s="1"/>
      <c r="AN642" s="1"/>
      <c r="AP642" s="1"/>
    </row>
    <row r="643" spans="26:42">
      <c r="Z643" s="140"/>
      <c r="AA643" s="140"/>
      <c r="AB643" s="1"/>
      <c r="AD643" s="1"/>
      <c r="AF643" s="1"/>
      <c r="AH643" s="1"/>
      <c r="AJ643" s="1"/>
      <c r="AL643" s="1"/>
      <c r="AN643" s="1"/>
      <c r="AP643" s="1"/>
    </row>
    <row r="644" spans="26:42">
      <c r="Z644" s="140"/>
      <c r="AA644" s="140"/>
      <c r="AB644" s="1"/>
      <c r="AD644" s="1"/>
      <c r="AF644" s="1"/>
      <c r="AH644" s="1"/>
      <c r="AJ644" s="1"/>
      <c r="AL644" s="1"/>
      <c r="AN644" s="1"/>
      <c r="AP644" s="1"/>
    </row>
    <row r="645" spans="26:42">
      <c r="Z645" s="140"/>
      <c r="AA645" s="140"/>
      <c r="AB645" s="1"/>
      <c r="AD645" s="1"/>
      <c r="AF645" s="1"/>
      <c r="AH645" s="1"/>
      <c r="AJ645" s="1"/>
      <c r="AL645" s="1"/>
      <c r="AN645" s="1"/>
      <c r="AP645" s="1"/>
    </row>
    <row r="646" spans="26:42">
      <c r="Z646" s="140"/>
      <c r="AA646" s="140"/>
      <c r="AB646" s="1"/>
      <c r="AD646" s="1"/>
      <c r="AF646" s="1"/>
      <c r="AH646" s="1"/>
      <c r="AJ646" s="1"/>
      <c r="AL646" s="1"/>
      <c r="AN646" s="1"/>
      <c r="AP646" s="1"/>
    </row>
    <row r="647" spans="26:42">
      <c r="Z647" s="140"/>
      <c r="AA647" s="140"/>
      <c r="AB647" s="1"/>
      <c r="AD647" s="1"/>
      <c r="AF647" s="1"/>
      <c r="AH647" s="1"/>
      <c r="AJ647" s="1"/>
      <c r="AL647" s="1"/>
      <c r="AN647" s="1"/>
      <c r="AP647" s="1"/>
    </row>
    <row r="648" spans="26:42">
      <c r="Z648" s="140"/>
      <c r="AA648" s="140"/>
      <c r="AB648" s="1"/>
      <c r="AD648" s="1"/>
      <c r="AF648" s="1"/>
      <c r="AH648" s="1"/>
      <c r="AJ648" s="1"/>
      <c r="AL648" s="1"/>
      <c r="AN648" s="1"/>
      <c r="AP648" s="1"/>
    </row>
    <row r="649" spans="26:42">
      <c r="Z649" s="140"/>
      <c r="AA649" s="140"/>
      <c r="AB649" s="1"/>
      <c r="AD649" s="1"/>
      <c r="AF649" s="1"/>
      <c r="AH649" s="1"/>
      <c r="AJ649" s="1"/>
      <c r="AL649" s="1"/>
      <c r="AN649" s="1"/>
      <c r="AP649" s="1"/>
    </row>
    <row r="650" spans="26:42">
      <c r="Z650" s="140"/>
      <c r="AA650" s="140"/>
      <c r="AB650" s="1"/>
      <c r="AD650" s="1"/>
      <c r="AF650" s="1"/>
      <c r="AH650" s="1"/>
      <c r="AJ650" s="1"/>
      <c r="AL650" s="1"/>
      <c r="AN650" s="1"/>
      <c r="AP650" s="1"/>
    </row>
    <row r="651" spans="26:42">
      <c r="Z651" s="140"/>
      <c r="AA651" s="140"/>
      <c r="AB651" s="1"/>
      <c r="AD651" s="1"/>
      <c r="AF651" s="1"/>
      <c r="AH651" s="1"/>
      <c r="AJ651" s="1"/>
      <c r="AL651" s="1"/>
      <c r="AN651" s="1"/>
      <c r="AP651" s="1"/>
    </row>
    <row r="652" spans="26:42">
      <c r="Z652" s="140"/>
      <c r="AA652" s="140"/>
      <c r="AB652" s="1"/>
      <c r="AD652" s="1"/>
      <c r="AF652" s="1"/>
      <c r="AH652" s="1"/>
      <c r="AJ652" s="1"/>
      <c r="AL652" s="1"/>
      <c r="AN652" s="1"/>
      <c r="AP652" s="1"/>
    </row>
    <row r="653" spans="26:42">
      <c r="Z653" s="140"/>
      <c r="AA653" s="140"/>
      <c r="AB653" s="1"/>
      <c r="AD653" s="1"/>
      <c r="AF653" s="1"/>
      <c r="AH653" s="1"/>
      <c r="AJ653" s="1"/>
      <c r="AL653" s="1"/>
      <c r="AN653" s="1"/>
      <c r="AP653" s="1"/>
    </row>
    <row r="654" spans="26:42">
      <c r="Z654" s="140"/>
      <c r="AA654" s="140"/>
      <c r="AB654" s="1"/>
      <c r="AD654" s="1"/>
      <c r="AF654" s="1"/>
      <c r="AH654" s="1"/>
      <c r="AJ654" s="1"/>
      <c r="AL654" s="1"/>
      <c r="AN654" s="1"/>
      <c r="AP654" s="1"/>
    </row>
    <row r="655" spans="26:42">
      <c r="Z655" s="140"/>
      <c r="AA655" s="140"/>
      <c r="AB655" s="1"/>
      <c r="AD655" s="1"/>
      <c r="AF655" s="1"/>
      <c r="AH655" s="1"/>
      <c r="AJ655" s="1"/>
      <c r="AL655" s="1"/>
      <c r="AN655" s="1"/>
      <c r="AP655" s="1"/>
    </row>
    <row r="656" spans="26:42">
      <c r="Z656" s="140"/>
      <c r="AA656" s="140"/>
      <c r="AB656" s="1"/>
      <c r="AD656" s="1"/>
      <c r="AF656" s="1"/>
      <c r="AH656" s="1"/>
      <c r="AJ656" s="1"/>
      <c r="AL656" s="1"/>
      <c r="AN656" s="1"/>
      <c r="AP656" s="1"/>
    </row>
    <row r="657" spans="26:42">
      <c r="Z657" s="140"/>
      <c r="AA657" s="140"/>
      <c r="AB657" s="1"/>
      <c r="AD657" s="1"/>
      <c r="AF657" s="1"/>
      <c r="AH657" s="1"/>
      <c r="AJ657" s="1"/>
      <c r="AL657" s="1"/>
      <c r="AN657" s="1"/>
      <c r="AP657" s="1"/>
    </row>
    <row r="658" spans="26:42">
      <c r="Z658" s="140"/>
      <c r="AA658" s="140"/>
      <c r="AB658" s="1"/>
      <c r="AD658" s="1"/>
      <c r="AF658" s="1"/>
      <c r="AH658" s="1"/>
      <c r="AJ658" s="1"/>
      <c r="AL658" s="1"/>
      <c r="AN658" s="1"/>
      <c r="AP658" s="1"/>
    </row>
    <row r="659" spans="26:42">
      <c r="Z659" s="140"/>
      <c r="AA659" s="140"/>
      <c r="AB659" s="1"/>
      <c r="AD659" s="1"/>
      <c r="AF659" s="1"/>
      <c r="AH659" s="1"/>
      <c r="AJ659" s="1"/>
      <c r="AL659" s="1"/>
      <c r="AN659" s="1"/>
      <c r="AP659" s="1"/>
    </row>
    <row r="660" spans="26:42">
      <c r="Z660" s="140"/>
      <c r="AA660" s="140"/>
      <c r="AB660" s="1"/>
      <c r="AD660" s="1"/>
      <c r="AF660" s="1"/>
      <c r="AH660" s="1"/>
      <c r="AJ660" s="1"/>
      <c r="AL660" s="1"/>
      <c r="AN660" s="1"/>
      <c r="AP660" s="1"/>
    </row>
    <row r="661" spans="26:42">
      <c r="Z661" s="140"/>
      <c r="AA661" s="140"/>
      <c r="AB661" s="1"/>
      <c r="AD661" s="1"/>
      <c r="AF661" s="1"/>
      <c r="AH661" s="1"/>
      <c r="AJ661" s="1"/>
      <c r="AL661" s="1"/>
      <c r="AN661" s="1"/>
      <c r="AP661" s="1"/>
    </row>
    <row r="662" spans="26:42">
      <c r="Z662" s="140"/>
      <c r="AA662" s="140"/>
      <c r="AB662" s="1"/>
      <c r="AD662" s="1"/>
      <c r="AF662" s="1"/>
      <c r="AH662" s="1"/>
      <c r="AJ662" s="1"/>
      <c r="AL662" s="1"/>
      <c r="AN662" s="1"/>
      <c r="AP662" s="1"/>
    </row>
    <row r="663" spans="26:42">
      <c r="Z663" s="140"/>
      <c r="AA663" s="140"/>
      <c r="AB663" s="1"/>
      <c r="AD663" s="1"/>
      <c r="AF663" s="1"/>
      <c r="AH663" s="1"/>
      <c r="AJ663" s="1"/>
      <c r="AL663" s="1"/>
      <c r="AN663" s="1"/>
      <c r="AP663" s="1"/>
    </row>
    <row r="664" spans="26:42">
      <c r="Z664" s="140"/>
      <c r="AA664" s="140"/>
      <c r="AB664" s="1"/>
      <c r="AD664" s="1"/>
      <c r="AF664" s="1"/>
      <c r="AH664" s="1"/>
      <c r="AJ664" s="1"/>
      <c r="AL664" s="1"/>
      <c r="AN664" s="1"/>
      <c r="AP664" s="1"/>
    </row>
    <row r="665" spans="26:42">
      <c r="Z665" s="140"/>
      <c r="AA665" s="140"/>
      <c r="AB665" s="1"/>
      <c r="AD665" s="1"/>
      <c r="AF665" s="1"/>
      <c r="AH665" s="1"/>
      <c r="AJ665" s="1"/>
      <c r="AL665" s="1"/>
      <c r="AN665" s="1"/>
      <c r="AP665" s="1"/>
    </row>
    <row r="666" spans="26:42">
      <c r="Z666" s="140"/>
      <c r="AA666" s="140"/>
      <c r="AB666" s="1"/>
      <c r="AD666" s="1"/>
      <c r="AF666" s="1"/>
      <c r="AH666" s="1"/>
      <c r="AJ666" s="1"/>
      <c r="AL666" s="1"/>
      <c r="AN666" s="1"/>
      <c r="AP666" s="1"/>
    </row>
    <row r="667" spans="26:42">
      <c r="Z667" s="140"/>
      <c r="AA667" s="140"/>
      <c r="AB667" s="1"/>
      <c r="AD667" s="1"/>
      <c r="AF667" s="1"/>
      <c r="AH667" s="1"/>
      <c r="AJ667" s="1"/>
      <c r="AL667" s="1"/>
      <c r="AN667" s="1"/>
      <c r="AP667" s="1"/>
    </row>
    <row r="668" spans="26:42">
      <c r="Z668" s="140"/>
      <c r="AA668" s="140"/>
      <c r="AB668" s="1"/>
      <c r="AD668" s="1"/>
      <c r="AF668" s="1"/>
      <c r="AH668" s="1"/>
      <c r="AJ668" s="1"/>
      <c r="AL668" s="1"/>
      <c r="AN668" s="1"/>
      <c r="AP668" s="1"/>
    </row>
    <row r="669" spans="26:42">
      <c r="Z669" s="140"/>
      <c r="AA669" s="140"/>
      <c r="AB669" s="1"/>
      <c r="AD669" s="1"/>
      <c r="AF669" s="1"/>
      <c r="AH669" s="1"/>
      <c r="AJ669" s="1"/>
      <c r="AL669" s="1"/>
      <c r="AN669" s="1"/>
      <c r="AP669" s="1"/>
    </row>
    <row r="670" spans="26:42">
      <c r="Z670" s="140"/>
      <c r="AA670" s="140"/>
      <c r="AB670" s="1"/>
      <c r="AD670" s="1"/>
      <c r="AF670" s="1"/>
      <c r="AH670" s="1"/>
      <c r="AJ670" s="1"/>
      <c r="AL670" s="1"/>
      <c r="AN670" s="1"/>
      <c r="AP670" s="1"/>
    </row>
    <row r="671" spans="26:42">
      <c r="Z671" s="140"/>
      <c r="AA671" s="140"/>
      <c r="AB671" s="1"/>
      <c r="AD671" s="1"/>
      <c r="AF671" s="1"/>
      <c r="AH671" s="1"/>
      <c r="AJ671" s="1"/>
      <c r="AL671" s="1"/>
      <c r="AN671" s="1"/>
      <c r="AP671" s="1"/>
    </row>
    <row r="672" spans="26:42">
      <c r="Z672" s="140"/>
      <c r="AA672" s="140"/>
      <c r="AB672" s="1"/>
      <c r="AD672" s="1"/>
      <c r="AF672" s="1"/>
      <c r="AH672" s="1"/>
      <c r="AJ672" s="1"/>
      <c r="AL672" s="1"/>
      <c r="AN672" s="1"/>
      <c r="AP672" s="1"/>
    </row>
    <row r="673" spans="26:42">
      <c r="Z673" s="140"/>
      <c r="AA673" s="140"/>
      <c r="AB673" s="1"/>
      <c r="AD673" s="1"/>
      <c r="AF673" s="1"/>
      <c r="AH673" s="1"/>
      <c r="AJ673" s="1"/>
      <c r="AL673" s="1"/>
      <c r="AN673" s="1"/>
      <c r="AP673" s="1"/>
    </row>
    <row r="674" spans="26:42">
      <c r="Z674" s="140"/>
      <c r="AA674" s="140"/>
      <c r="AB674" s="1"/>
      <c r="AD674" s="1"/>
      <c r="AF674" s="1"/>
      <c r="AH674" s="1"/>
      <c r="AJ674" s="1"/>
      <c r="AL674" s="1"/>
      <c r="AN674" s="1"/>
      <c r="AP674" s="1"/>
    </row>
    <row r="675" spans="26:42">
      <c r="Z675" s="140"/>
      <c r="AA675" s="140"/>
      <c r="AB675" s="1"/>
      <c r="AD675" s="1"/>
      <c r="AF675" s="1"/>
      <c r="AH675" s="1"/>
      <c r="AJ675" s="1"/>
      <c r="AL675" s="1"/>
      <c r="AN675" s="1"/>
      <c r="AP675" s="1"/>
    </row>
    <row r="676" spans="26:42">
      <c r="Z676" s="140"/>
      <c r="AA676" s="140"/>
      <c r="AB676" s="1"/>
      <c r="AD676" s="1"/>
      <c r="AF676" s="1"/>
      <c r="AH676" s="1"/>
      <c r="AJ676" s="1"/>
      <c r="AL676" s="1"/>
      <c r="AN676" s="1"/>
      <c r="AP676" s="1"/>
    </row>
    <row r="677" spans="26:42">
      <c r="Z677" s="140"/>
      <c r="AA677" s="140"/>
      <c r="AB677" s="1"/>
      <c r="AD677" s="1"/>
      <c r="AF677" s="1"/>
      <c r="AH677" s="1"/>
      <c r="AJ677" s="1"/>
      <c r="AL677" s="1"/>
      <c r="AN677" s="1"/>
      <c r="AP677" s="1"/>
    </row>
    <row r="678" spans="26:42">
      <c r="Z678" s="140"/>
      <c r="AA678" s="140"/>
      <c r="AB678" s="1"/>
      <c r="AD678" s="1"/>
      <c r="AF678" s="1"/>
      <c r="AH678" s="1"/>
      <c r="AJ678" s="1"/>
      <c r="AL678" s="1"/>
      <c r="AN678" s="1"/>
      <c r="AP678" s="1"/>
    </row>
    <row r="679" spans="26:42">
      <c r="Z679" s="140"/>
      <c r="AA679" s="140"/>
      <c r="AB679" s="1"/>
      <c r="AD679" s="1"/>
      <c r="AF679" s="1"/>
      <c r="AH679" s="1"/>
      <c r="AJ679" s="1"/>
      <c r="AL679" s="1"/>
      <c r="AN679" s="1"/>
      <c r="AP679" s="1"/>
    </row>
    <row r="680" spans="26:42">
      <c r="Z680" s="140"/>
      <c r="AA680" s="140"/>
      <c r="AB680" s="1"/>
      <c r="AD680" s="1"/>
      <c r="AF680" s="1"/>
      <c r="AH680" s="1"/>
      <c r="AJ680" s="1"/>
      <c r="AL680" s="1"/>
      <c r="AN680" s="1"/>
      <c r="AP680" s="1"/>
    </row>
    <row r="681" spans="26:42">
      <c r="Z681" s="140"/>
      <c r="AA681" s="140"/>
      <c r="AB681" s="1"/>
      <c r="AD681" s="1"/>
      <c r="AF681" s="1"/>
      <c r="AH681" s="1"/>
      <c r="AJ681" s="1"/>
      <c r="AL681" s="1"/>
      <c r="AN681" s="1"/>
      <c r="AP681" s="1"/>
    </row>
    <row r="682" spans="26:42">
      <c r="Z682" s="140"/>
      <c r="AA682" s="140"/>
      <c r="AB682" s="1"/>
      <c r="AD682" s="1"/>
      <c r="AF682" s="1"/>
      <c r="AH682" s="1"/>
      <c r="AJ682" s="1"/>
      <c r="AL682" s="1"/>
      <c r="AN682" s="1"/>
      <c r="AP682" s="1"/>
    </row>
    <row r="683" spans="26:42">
      <c r="Z683" s="140"/>
      <c r="AA683" s="140"/>
      <c r="AB683" s="1"/>
      <c r="AD683" s="1"/>
      <c r="AF683" s="1"/>
      <c r="AH683" s="1"/>
      <c r="AJ683" s="1"/>
      <c r="AL683" s="1"/>
      <c r="AN683" s="1"/>
      <c r="AP683" s="1"/>
    </row>
    <row r="684" spans="26:42">
      <c r="Z684" s="140"/>
      <c r="AA684" s="140"/>
      <c r="AB684" s="1"/>
      <c r="AD684" s="1"/>
      <c r="AF684" s="1"/>
      <c r="AH684" s="1"/>
      <c r="AJ684" s="1"/>
      <c r="AL684" s="1"/>
      <c r="AN684" s="1"/>
      <c r="AP684" s="1"/>
    </row>
    <row r="685" spans="26:42">
      <c r="Z685" s="140"/>
      <c r="AA685" s="140"/>
      <c r="AB685" s="1"/>
      <c r="AD685" s="1"/>
      <c r="AF685" s="1"/>
      <c r="AH685" s="1"/>
      <c r="AJ685" s="1"/>
      <c r="AL685" s="1"/>
      <c r="AN685" s="1"/>
      <c r="AP685" s="1"/>
    </row>
    <row r="686" spans="26:42">
      <c r="Z686" s="140"/>
      <c r="AA686" s="140"/>
      <c r="AB686" s="1"/>
      <c r="AD686" s="1"/>
      <c r="AF686" s="1"/>
      <c r="AH686" s="1"/>
      <c r="AJ686" s="1"/>
      <c r="AL686" s="1"/>
      <c r="AN686" s="1"/>
      <c r="AP686" s="1"/>
    </row>
    <row r="687" spans="26:42">
      <c r="Z687" s="140"/>
      <c r="AA687" s="140"/>
      <c r="AB687" s="1"/>
      <c r="AD687" s="1"/>
      <c r="AF687" s="1"/>
      <c r="AH687" s="1"/>
      <c r="AJ687" s="1"/>
      <c r="AL687" s="1"/>
      <c r="AN687" s="1"/>
      <c r="AP687" s="1"/>
    </row>
    <row r="688" spans="26:42">
      <c r="Z688" s="140"/>
      <c r="AA688" s="140"/>
      <c r="AB688" s="1"/>
      <c r="AD688" s="1"/>
      <c r="AF688" s="1"/>
      <c r="AH688" s="1"/>
      <c r="AJ688" s="1"/>
      <c r="AL688" s="1"/>
      <c r="AN688" s="1"/>
      <c r="AP688" s="1"/>
    </row>
    <row r="689" spans="26:42">
      <c r="Z689" s="140"/>
      <c r="AA689" s="140"/>
      <c r="AB689" s="1"/>
      <c r="AD689" s="1"/>
      <c r="AF689" s="1"/>
      <c r="AH689" s="1"/>
      <c r="AJ689" s="1"/>
      <c r="AL689" s="1"/>
      <c r="AN689" s="1"/>
      <c r="AP689" s="1"/>
    </row>
    <row r="690" spans="26:42">
      <c r="Z690" s="140"/>
      <c r="AA690" s="140"/>
      <c r="AB690" s="1"/>
      <c r="AD690" s="1"/>
      <c r="AF690" s="1"/>
      <c r="AH690" s="1"/>
      <c r="AJ690" s="1"/>
      <c r="AL690" s="1"/>
      <c r="AN690" s="1"/>
      <c r="AP690" s="1"/>
    </row>
    <row r="691" spans="26:42">
      <c r="Z691" s="140"/>
      <c r="AA691" s="140"/>
      <c r="AB691" s="1"/>
      <c r="AD691" s="1"/>
      <c r="AF691" s="1"/>
      <c r="AH691" s="1"/>
      <c r="AJ691" s="1"/>
      <c r="AL691" s="1"/>
      <c r="AN691" s="1"/>
      <c r="AP691" s="1"/>
    </row>
    <row r="692" spans="26:42">
      <c r="Z692" s="140"/>
      <c r="AA692" s="140"/>
      <c r="AB692" s="1"/>
      <c r="AD692" s="1"/>
      <c r="AF692" s="1"/>
      <c r="AH692" s="1"/>
      <c r="AJ692" s="1"/>
      <c r="AL692" s="1"/>
      <c r="AN692" s="1"/>
      <c r="AP692" s="1"/>
    </row>
    <row r="693" spans="26:42">
      <c r="Z693" s="140"/>
      <c r="AA693" s="140"/>
      <c r="AB693" s="1"/>
      <c r="AD693" s="1"/>
      <c r="AF693" s="1"/>
      <c r="AH693" s="1"/>
      <c r="AJ693" s="1"/>
      <c r="AL693" s="1"/>
      <c r="AN693" s="1"/>
      <c r="AP693" s="1"/>
    </row>
    <row r="694" spans="26:42">
      <c r="Z694" s="140"/>
      <c r="AA694" s="140"/>
      <c r="AB694" s="1"/>
      <c r="AD694" s="1"/>
      <c r="AF694" s="1"/>
      <c r="AH694" s="1"/>
      <c r="AJ694" s="1"/>
      <c r="AL694" s="1"/>
      <c r="AN694" s="1"/>
      <c r="AP694" s="1"/>
    </row>
    <row r="695" spans="26:42">
      <c r="Z695" s="140"/>
      <c r="AA695" s="140"/>
      <c r="AB695" s="1"/>
      <c r="AD695" s="1"/>
      <c r="AF695" s="1"/>
      <c r="AH695" s="1"/>
      <c r="AJ695" s="1"/>
      <c r="AL695" s="1"/>
      <c r="AN695" s="1"/>
      <c r="AP695" s="1"/>
    </row>
    <row r="696" spans="26:42">
      <c r="Z696" s="140"/>
      <c r="AA696" s="140"/>
      <c r="AB696" s="1"/>
      <c r="AD696" s="1"/>
      <c r="AF696" s="1"/>
      <c r="AH696" s="1"/>
      <c r="AJ696" s="1"/>
      <c r="AL696" s="1"/>
      <c r="AN696" s="1"/>
      <c r="AP696" s="1"/>
    </row>
    <row r="697" spans="26:42">
      <c r="Z697" s="140"/>
      <c r="AA697" s="140"/>
      <c r="AB697" s="1"/>
      <c r="AD697" s="1"/>
      <c r="AF697" s="1"/>
      <c r="AH697" s="1"/>
      <c r="AJ697" s="1"/>
      <c r="AL697" s="1"/>
      <c r="AN697" s="1"/>
      <c r="AP697" s="1"/>
    </row>
    <row r="698" spans="26:42">
      <c r="Z698" s="140"/>
      <c r="AA698" s="140"/>
      <c r="AB698" s="1"/>
      <c r="AD698" s="1"/>
      <c r="AF698" s="1"/>
      <c r="AH698" s="1"/>
      <c r="AJ698" s="1"/>
      <c r="AL698" s="1"/>
      <c r="AN698" s="1"/>
      <c r="AP698" s="1"/>
    </row>
    <row r="699" spans="26:42">
      <c r="Z699" s="140"/>
      <c r="AA699" s="140"/>
      <c r="AB699" s="1"/>
      <c r="AD699" s="1"/>
      <c r="AF699" s="1"/>
      <c r="AH699" s="1"/>
      <c r="AJ699" s="1"/>
      <c r="AL699" s="1"/>
      <c r="AN699" s="1"/>
      <c r="AP699" s="1"/>
    </row>
    <row r="700" spans="26:42">
      <c r="Z700" s="140"/>
      <c r="AA700" s="140"/>
      <c r="AB700" s="1"/>
      <c r="AD700" s="1"/>
      <c r="AF700" s="1"/>
      <c r="AH700" s="1"/>
      <c r="AJ700" s="1"/>
      <c r="AL700" s="1"/>
      <c r="AN700" s="1"/>
      <c r="AP700" s="1"/>
    </row>
    <row r="701" spans="26:42">
      <c r="Z701" s="140"/>
      <c r="AA701" s="140"/>
      <c r="AB701" s="1"/>
      <c r="AD701" s="1"/>
      <c r="AF701" s="1"/>
      <c r="AH701" s="1"/>
      <c r="AJ701" s="1"/>
      <c r="AL701" s="1"/>
      <c r="AN701" s="1"/>
      <c r="AP701" s="1"/>
    </row>
    <row r="702" spans="26:42">
      <c r="Z702" s="140"/>
      <c r="AA702" s="140"/>
      <c r="AB702" s="1"/>
      <c r="AD702" s="1"/>
      <c r="AF702" s="1"/>
      <c r="AH702" s="1"/>
      <c r="AJ702" s="1"/>
      <c r="AL702" s="1"/>
      <c r="AN702" s="1"/>
      <c r="AP702" s="1"/>
    </row>
    <row r="703" spans="26:42">
      <c r="Z703" s="140"/>
      <c r="AA703" s="140"/>
      <c r="AB703" s="1"/>
      <c r="AD703" s="1"/>
      <c r="AF703" s="1"/>
      <c r="AH703" s="1"/>
      <c r="AJ703" s="1"/>
      <c r="AL703" s="1"/>
      <c r="AN703" s="1"/>
      <c r="AP703" s="1"/>
    </row>
    <row r="704" spans="26:42">
      <c r="Z704" s="140"/>
      <c r="AA704" s="140"/>
      <c r="AB704" s="1"/>
      <c r="AD704" s="1"/>
      <c r="AF704" s="1"/>
      <c r="AH704" s="1"/>
      <c r="AJ704" s="1"/>
      <c r="AL704" s="1"/>
      <c r="AN704" s="1"/>
      <c r="AP704" s="1"/>
    </row>
    <row r="705" spans="26:42">
      <c r="Z705" s="140"/>
      <c r="AA705" s="140"/>
      <c r="AB705" s="1"/>
      <c r="AD705" s="1"/>
      <c r="AF705" s="1"/>
      <c r="AH705" s="1"/>
      <c r="AJ705" s="1"/>
      <c r="AL705" s="1"/>
      <c r="AN705" s="1"/>
      <c r="AP705" s="1"/>
    </row>
    <row r="706" spans="26:42">
      <c r="Z706" s="140"/>
      <c r="AA706" s="140"/>
      <c r="AB706" s="1"/>
      <c r="AD706" s="1"/>
      <c r="AF706" s="1"/>
      <c r="AH706" s="1"/>
      <c r="AJ706" s="1"/>
      <c r="AL706" s="1"/>
      <c r="AN706" s="1"/>
      <c r="AP706" s="1"/>
    </row>
    <row r="707" spans="26:42">
      <c r="Z707" s="140"/>
      <c r="AA707" s="140"/>
      <c r="AB707" s="1"/>
      <c r="AD707" s="1"/>
      <c r="AF707" s="1"/>
      <c r="AH707" s="1"/>
      <c r="AJ707" s="1"/>
      <c r="AL707" s="1"/>
      <c r="AN707" s="1"/>
      <c r="AP707" s="1"/>
    </row>
    <row r="708" spans="26:42">
      <c r="Z708" s="140"/>
      <c r="AA708" s="140"/>
      <c r="AB708" s="1"/>
      <c r="AD708" s="1"/>
      <c r="AF708" s="1"/>
      <c r="AH708" s="1"/>
      <c r="AJ708" s="1"/>
      <c r="AL708" s="1"/>
      <c r="AN708" s="1"/>
      <c r="AP708" s="1"/>
    </row>
    <row r="709" spans="26:42">
      <c r="Z709" s="140"/>
      <c r="AA709" s="140"/>
      <c r="AB709" s="1"/>
      <c r="AD709" s="1"/>
      <c r="AF709" s="1"/>
      <c r="AH709" s="1"/>
      <c r="AJ709" s="1"/>
      <c r="AL709" s="1"/>
      <c r="AN709" s="1"/>
      <c r="AP709" s="1"/>
    </row>
    <row r="710" spans="26:42">
      <c r="Z710" s="140"/>
      <c r="AA710" s="140"/>
      <c r="AB710" s="1"/>
      <c r="AD710" s="1"/>
      <c r="AF710" s="1"/>
      <c r="AH710" s="1"/>
      <c r="AJ710" s="1"/>
      <c r="AL710" s="1"/>
      <c r="AN710" s="1"/>
      <c r="AP710" s="1"/>
    </row>
    <row r="711" spans="26:42">
      <c r="Z711" s="140"/>
      <c r="AA711" s="140"/>
      <c r="AB711" s="1"/>
      <c r="AD711" s="1"/>
      <c r="AF711" s="1"/>
      <c r="AH711" s="1"/>
      <c r="AJ711" s="1"/>
      <c r="AL711" s="1"/>
      <c r="AN711" s="1"/>
      <c r="AP711" s="1"/>
    </row>
    <row r="712" spans="26:42">
      <c r="Z712" s="140"/>
      <c r="AA712" s="140"/>
      <c r="AB712" s="1"/>
      <c r="AD712" s="1"/>
      <c r="AF712" s="1"/>
      <c r="AH712" s="1"/>
      <c r="AJ712" s="1"/>
      <c r="AL712" s="1"/>
      <c r="AN712" s="1"/>
      <c r="AP712" s="1"/>
    </row>
    <row r="713" spans="26:42">
      <c r="Z713" s="140"/>
      <c r="AA713" s="140"/>
      <c r="AB713" s="1"/>
      <c r="AD713" s="1"/>
      <c r="AF713" s="1"/>
      <c r="AH713" s="1"/>
      <c r="AJ713" s="1"/>
      <c r="AL713" s="1"/>
      <c r="AN713" s="1"/>
      <c r="AP713" s="1"/>
    </row>
    <row r="714" spans="26:42">
      <c r="Z714" s="140"/>
      <c r="AA714" s="140"/>
      <c r="AB714" s="1"/>
      <c r="AD714" s="1"/>
      <c r="AF714" s="1"/>
      <c r="AH714" s="1"/>
      <c r="AJ714" s="1"/>
      <c r="AL714" s="1"/>
      <c r="AN714" s="1"/>
      <c r="AP714" s="1"/>
    </row>
    <row r="715" spans="26:42">
      <c r="Z715" s="140"/>
      <c r="AA715" s="140"/>
      <c r="AB715" s="1"/>
      <c r="AD715" s="1"/>
      <c r="AF715" s="1"/>
      <c r="AH715" s="1"/>
      <c r="AJ715" s="1"/>
      <c r="AL715" s="1"/>
      <c r="AN715" s="1"/>
      <c r="AP715" s="1"/>
    </row>
    <row r="716" spans="26:42">
      <c r="Z716" s="140"/>
      <c r="AA716" s="140"/>
      <c r="AB716" s="1"/>
      <c r="AD716" s="1"/>
      <c r="AF716" s="1"/>
      <c r="AH716" s="1"/>
      <c r="AJ716" s="1"/>
      <c r="AL716" s="1"/>
      <c r="AN716" s="1"/>
      <c r="AP716" s="1"/>
    </row>
    <row r="717" spans="26:42">
      <c r="Z717" s="140"/>
      <c r="AA717" s="140"/>
      <c r="AB717" s="1"/>
      <c r="AD717" s="1"/>
      <c r="AF717" s="1"/>
      <c r="AH717" s="1"/>
      <c r="AJ717" s="1"/>
      <c r="AL717" s="1"/>
      <c r="AN717" s="1"/>
      <c r="AP717" s="1"/>
    </row>
    <row r="718" spans="26:42">
      <c r="Z718" s="140"/>
      <c r="AA718" s="140"/>
      <c r="AB718" s="1"/>
      <c r="AD718" s="1"/>
      <c r="AF718" s="1"/>
      <c r="AH718" s="1"/>
      <c r="AJ718" s="1"/>
      <c r="AL718" s="1"/>
      <c r="AN718" s="1"/>
      <c r="AP718" s="1"/>
    </row>
    <row r="719" spans="26:42">
      <c r="Z719" s="140"/>
      <c r="AA719" s="140"/>
      <c r="AB719" s="1"/>
      <c r="AD719" s="1"/>
      <c r="AF719" s="1"/>
      <c r="AH719" s="1"/>
      <c r="AJ719" s="1"/>
      <c r="AL719" s="1"/>
      <c r="AN719" s="1"/>
      <c r="AP719" s="1"/>
    </row>
    <row r="720" spans="26:42">
      <c r="Z720" s="140"/>
      <c r="AA720" s="140"/>
      <c r="AB720" s="1"/>
      <c r="AD720" s="1"/>
      <c r="AF720" s="1"/>
      <c r="AH720" s="1"/>
      <c r="AJ720" s="1"/>
      <c r="AL720" s="1"/>
      <c r="AN720" s="1"/>
      <c r="AP720" s="1"/>
    </row>
    <row r="721" spans="26:42">
      <c r="Z721" s="140"/>
      <c r="AA721" s="140"/>
      <c r="AB721" s="1"/>
      <c r="AD721" s="1"/>
      <c r="AF721" s="1"/>
      <c r="AH721" s="1"/>
      <c r="AJ721" s="1"/>
      <c r="AL721" s="1"/>
      <c r="AN721" s="1"/>
      <c r="AP721" s="1"/>
    </row>
    <row r="722" spans="26:42">
      <c r="Z722" s="140"/>
      <c r="AA722" s="140"/>
      <c r="AB722" s="1"/>
      <c r="AD722" s="1"/>
      <c r="AF722" s="1"/>
      <c r="AH722" s="1"/>
      <c r="AJ722" s="1"/>
      <c r="AL722" s="1"/>
      <c r="AN722" s="1"/>
      <c r="AP722" s="1"/>
    </row>
    <row r="723" spans="26:42">
      <c r="Z723" s="140"/>
      <c r="AA723" s="140"/>
      <c r="AB723" s="1"/>
      <c r="AD723" s="1"/>
      <c r="AF723" s="1"/>
      <c r="AH723" s="1"/>
      <c r="AJ723" s="1"/>
      <c r="AL723" s="1"/>
      <c r="AN723" s="1"/>
      <c r="AP723" s="1"/>
    </row>
    <row r="724" spans="26:42">
      <c r="Z724" s="140"/>
      <c r="AA724" s="140"/>
      <c r="AB724" s="1"/>
      <c r="AD724" s="1"/>
      <c r="AF724" s="1"/>
      <c r="AH724" s="1"/>
      <c r="AJ724" s="1"/>
      <c r="AL724" s="1"/>
      <c r="AN724" s="1"/>
      <c r="AP724" s="1"/>
    </row>
    <row r="725" spans="26:42">
      <c r="Z725" s="140"/>
      <c r="AA725" s="140"/>
      <c r="AB725" s="1"/>
      <c r="AD725" s="1"/>
      <c r="AF725" s="1"/>
      <c r="AH725" s="1"/>
      <c r="AJ725" s="1"/>
      <c r="AL725" s="1"/>
      <c r="AN725" s="1"/>
      <c r="AP725" s="1"/>
    </row>
    <row r="726" spans="26:42">
      <c r="Z726" s="140"/>
      <c r="AA726" s="140"/>
      <c r="AB726" s="1"/>
      <c r="AD726" s="1"/>
      <c r="AF726" s="1"/>
      <c r="AH726" s="1"/>
      <c r="AJ726" s="1"/>
      <c r="AL726" s="1"/>
      <c r="AN726" s="1"/>
      <c r="AP726" s="1"/>
    </row>
    <row r="727" spans="26:42">
      <c r="Z727" s="140"/>
      <c r="AA727" s="140"/>
      <c r="AB727" s="1"/>
      <c r="AD727" s="1"/>
      <c r="AF727" s="1"/>
      <c r="AH727" s="1"/>
      <c r="AJ727" s="1"/>
      <c r="AL727" s="1"/>
      <c r="AN727" s="1"/>
      <c r="AP727" s="1"/>
    </row>
    <row r="728" spans="26:42">
      <c r="Z728" s="140"/>
      <c r="AA728" s="140"/>
      <c r="AB728" s="1"/>
      <c r="AD728" s="1"/>
      <c r="AF728" s="1"/>
      <c r="AH728" s="1"/>
      <c r="AJ728" s="1"/>
      <c r="AL728" s="1"/>
      <c r="AN728" s="1"/>
      <c r="AP728" s="1"/>
    </row>
    <row r="729" spans="26:42">
      <c r="Z729" s="140"/>
      <c r="AA729" s="140"/>
      <c r="AB729" s="1"/>
      <c r="AD729" s="1"/>
      <c r="AF729" s="1"/>
      <c r="AH729" s="1"/>
      <c r="AJ729" s="1"/>
      <c r="AL729" s="1"/>
      <c r="AN729" s="1"/>
      <c r="AP729" s="1"/>
    </row>
    <row r="730" spans="26:42">
      <c r="Z730" s="140"/>
      <c r="AA730" s="140"/>
      <c r="AB730" s="1"/>
      <c r="AD730" s="1"/>
      <c r="AF730" s="1"/>
      <c r="AH730" s="1"/>
      <c r="AJ730" s="1"/>
      <c r="AL730" s="1"/>
      <c r="AN730" s="1"/>
      <c r="AP730" s="1"/>
    </row>
    <row r="731" spans="26:42">
      <c r="Z731" s="140"/>
      <c r="AA731" s="140"/>
      <c r="AB731" s="1"/>
      <c r="AD731" s="1"/>
      <c r="AF731" s="1"/>
      <c r="AH731" s="1"/>
      <c r="AJ731" s="1"/>
      <c r="AL731" s="1"/>
      <c r="AN731" s="1"/>
      <c r="AP731" s="1"/>
    </row>
    <row r="732" spans="26:42">
      <c r="Z732" s="140"/>
      <c r="AA732" s="140"/>
      <c r="AB732" s="1"/>
      <c r="AD732" s="1"/>
      <c r="AF732" s="1"/>
      <c r="AH732" s="1"/>
      <c r="AJ732" s="1"/>
      <c r="AL732" s="1"/>
      <c r="AN732" s="1"/>
      <c r="AP732" s="1"/>
    </row>
    <row r="733" spans="26:42">
      <c r="Z733" s="140"/>
      <c r="AA733" s="140"/>
      <c r="AB733" s="1"/>
      <c r="AD733" s="1"/>
      <c r="AF733" s="1"/>
      <c r="AH733" s="1"/>
      <c r="AJ733" s="1"/>
      <c r="AL733" s="1"/>
      <c r="AN733" s="1"/>
      <c r="AP733" s="1"/>
    </row>
    <row r="734" spans="26:42">
      <c r="Z734" s="140"/>
      <c r="AA734" s="140"/>
      <c r="AB734" s="1"/>
      <c r="AD734" s="1"/>
      <c r="AF734" s="1"/>
      <c r="AH734" s="1"/>
      <c r="AJ734" s="1"/>
      <c r="AL734" s="1"/>
      <c r="AN734" s="1"/>
      <c r="AP734" s="1"/>
    </row>
    <row r="735" spans="26:42">
      <c r="Z735" s="140"/>
      <c r="AA735" s="140"/>
      <c r="AB735" s="1"/>
      <c r="AD735" s="1"/>
      <c r="AF735" s="1"/>
      <c r="AH735" s="1"/>
      <c r="AJ735" s="1"/>
      <c r="AL735" s="1"/>
      <c r="AN735" s="1"/>
      <c r="AP735" s="1"/>
    </row>
    <row r="736" spans="26:42">
      <c r="Z736" s="140"/>
      <c r="AA736" s="140"/>
      <c r="AB736" s="1"/>
      <c r="AD736" s="1"/>
      <c r="AF736" s="1"/>
      <c r="AH736" s="1"/>
      <c r="AJ736" s="1"/>
      <c r="AL736" s="1"/>
      <c r="AN736" s="1"/>
      <c r="AP736" s="1"/>
    </row>
    <row r="737" spans="26:42">
      <c r="Z737" s="140"/>
      <c r="AA737" s="140"/>
      <c r="AB737" s="1"/>
      <c r="AD737" s="1"/>
      <c r="AF737" s="1"/>
      <c r="AH737" s="1"/>
      <c r="AJ737" s="1"/>
      <c r="AL737" s="1"/>
      <c r="AN737" s="1"/>
      <c r="AP737" s="1"/>
    </row>
    <row r="738" spans="26:42">
      <c r="Z738" s="140"/>
      <c r="AA738" s="140"/>
      <c r="AB738" s="1"/>
      <c r="AD738" s="1"/>
      <c r="AF738" s="1"/>
      <c r="AH738" s="1"/>
      <c r="AJ738" s="1"/>
      <c r="AL738" s="1"/>
      <c r="AN738" s="1"/>
      <c r="AP738" s="1"/>
    </row>
    <row r="739" spans="26:42">
      <c r="Z739" s="140"/>
      <c r="AA739" s="140"/>
      <c r="AB739" s="1"/>
      <c r="AD739" s="1"/>
      <c r="AF739" s="1"/>
      <c r="AH739" s="1"/>
      <c r="AJ739" s="1"/>
      <c r="AL739" s="1"/>
      <c r="AN739" s="1"/>
      <c r="AP739" s="1"/>
    </row>
    <row r="740" spans="26:42">
      <c r="Z740" s="140"/>
      <c r="AA740" s="140"/>
      <c r="AB740" s="1"/>
      <c r="AD740" s="1"/>
      <c r="AF740" s="1"/>
      <c r="AH740" s="1"/>
      <c r="AJ740" s="1"/>
      <c r="AL740" s="1"/>
      <c r="AN740" s="1"/>
      <c r="AP740" s="1"/>
    </row>
    <row r="741" spans="26:42">
      <c r="Z741" s="140"/>
      <c r="AA741" s="140"/>
      <c r="AB741" s="1"/>
      <c r="AD741" s="1"/>
      <c r="AF741" s="1"/>
      <c r="AH741" s="1"/>
      <c r="AJ741" s="1"/>
      <c r="AL741" s="1"/>
      <c r="AN741" s="1"/>
      <c r="AP741" s="1"/>
    </row>
    <row r="742" spans="26:42">
      <c r="Z742" s="140"/>
      <c r="AA742" s="140"/>
      <c r="AB742" s="1"/>
      <c r="AD742" s="1"/>
      <c r="AF742" s="1"/>
      <c r="AH742" s="1"/>
      <c r="AJ742" s="1"/>
      <c r="AL742" s="1"/>
      <c r="AN742" s="1"/>
      <c r="AP742" s="1"/>
    </row>
    <row r="743" spans="26:42">
      <c r="Z743" s="140"/>
      <c r="AA743" s="140"/>
      <c r="AB743" s="1"/>
      <c r="AD743" s="1"/>
      <c r="AF743" s="1"/>
      <c r="AH743" s="1"/>
      <c r="AJ743" s="1"/>
      <c r="AL743" s="1"/>
      <c r="AN743" s="1"/>
      <c r="AP743" s="1"/>
    </row>
    <row r="744" spans="26:42">
      <c r="Z744" s="140"/>
      <c r="AA744" s="140"/>
      <c r="AB744" s="1"/>
      <c r="AD744" s="1"/>
      <c r="AF744" s="1"/>
      <c r="AH744" s="1"/>
      <c r="AJ744" s="1"/>
      <c r="AL744" s="1"/>
      <c r="AN744" s="1"/>
      <c r="AP744" s="1"/>
    </row>
    <row r="745" spans="26:42">
      <c r="Z745" s="140"/>
      <c r="AA745" s="140"/>
      <c r="AB745" s="1"/>
      <c r="AD745" s="1"/>
      <c r="AF745" s="1"/>
      <c r="AH745" s="1"/>
      <c r="AJ745" s="1"/>
      <c r="AL745" s="1"/>
      <c r="AN745" s="1"/>
      <c r="AP745" s="1"/>
    </row>
    <row r="746" spans="26:42">
      <c r="Z746" s="140"/>
      <c r="AA746" s="140"/>
      <c r="AB746" s="1"/>
      <c r="AD746" s="1"/>
      <c r="AF746" s="1"/>
      <c r="AH746" s="1"/>
      <c r="AJ746" s="1"/>
      <c r="AL746" s="1"/>
      <c r="AN746" s="1"/>
      <c r="AP746" s="1"/>
    </row>
    <row r="747" spans="26:42">
      <c r="Z747" s="140"/>
      <c r="AA747" s="140"/>
      <c r="AB747" s="1"/>
      <c r="AD747" s="1"/>
      <c r="AF747" s="1"/>
      <c r="AH747" s="1"/>
      <c r="AJ747" s="1"/>
      <c r="AL747" s="1"/>
      <c r="AN747" s="1"/>
      <c r="AP747" s="1"/>
    </row>
    <row r="748" spans="26:42">
      <c r="Z748" s="140"/>
      <c r="AA748" s="140"/>
      <c r="AB748" s="1"/>
      <c r="AD748" s="1"/>
      <c r="AF748" s="1"/>
      <c r="AH748" s="1"/>
      <c r="AJ748" s="1"/>
      <c r="AL748" s="1"/>
      <c r="AN748" s="1"/>
      <c r="AP748" s="1"/>
    </row>
    <row r="749" spans="26:42">
      <c r="Z749" s="140"/>
      <c r="AA749" s="140"/>
      <c r="AB749" s="1"/>
      <c r="AD749" s="1"/>
      <c r="AF749" s="1"/>
      <c r="AH749" s="1"/>
      <c r="AJ749" s="1"/>
      <c r="AL749" s="1"/>
      <c r="AN749" s="1"/>
      <c r="AP749" s="1"/>
    </row>
    <row r="750" spans="26:42">
      <c r="Z750" s="140"/>
      <c r="AA750" s="140"/>
      <c r="AB750" s="1"/>
      <c r="AD750" s="1"/>
      <c r="AF750" s="1"/>
      <c r="AH750" s="1"/>
      <c r="AJ750" s="1"/>
      <c r="AL750" s="1"/>
      <c r="AN750" s="1"/>
      <c r="AP750" s="1"/>
    </row>
    <row r="751" spans="26:42">
      <c r="Z751" s="140"/>
      <c r="AA751" s="140"/>
      <c r="AB751" s="1"/>
      <c r="AD751" s="1"/>
      <c r="AF751" s="1"/>
      <c r="AH751" s="1"/>
      <c r="AJ751" s="1"/>
      <c r="AL751" s="1"/>
      <c r="AN751" s="1"/>
      <c r="AP751" s="1"/>
    </row>
    <row r="752" spans="26:42">
      <c r="Z752" s="140"/>
      <c r="AA752" s="140"/>
      <c r="AB752" s="1"/>
      <c r="AD752" s="1"/>
      <c r="AF752" s="1"/>
      <c r="AH752" s="1"/>
      <c r="AJ752" s="1"/>
      <c r="AL752" s="1"/>
      <c r="AN752" s="1"/>
      <c r="AP752" s="1"/>
    </row>
    <row r="753" spans="26:42">
      <c r="Z753" s="140"/>
      <c r="AA753" s="140"/>
      <c r="AB753" s="1"/>
      <c r="AD753" s="1"/>
      <c r="AF753" s="1"/>
      <c r="AH753" s="1"/>
      <c r="AJ753" s="1"/>
      <c r="AL753" s="1"/>
      <c r="AN753" s="1"/>
      <c r="AP753" s="1"/>
    </row>
    <row r="754" spans="26:42">
      <c r="Z754" s="140"/>
      <c r="AA754" s="140"/>
      <c r="AB754" s="1"/>
      <c r="AD754" s="1"/>
      <c r="AF754" s="1"/>
      <c r="AH754" s="1"/>
      <c r="AJ754" s="1"/>
      <c r="AL754" s="1"/>
      <c r="AN754" s="1"/>
      <c r="AP754" s="1"/>
    </row>
    <row r="755" spans="26:42">
      <c r="Z755" s="140"/>
      <c r="AA755" s="140"/>
      <c r="AB755" s="1"/>
      <c r="AD755" s="1"/>
      <c r="AF755" s="1"/>
      <c r="AH755" s="1"/>
      <c r="AJ755" s="1"/>
      <c r="AL755" s="1"/>
      <c r="AN755" s="1"/>
      <c r="AP755" s="1"/>
    </row>
    <row r="756" spans="26:42">
      <c r="Z756" s="140"/>
      <c r="AA756" s="140"/>
      <c r="AB756" s="1"/>
      <c r="AD756" s="1"/>
      <c r="AF756" s="1"/>
      <c r="AH756" s="1"/>
      <c r="AJ756" s="1"/>
      <c r="AL756" s="1"/>
      <c r="AN756" s="1"/>
      <c r="AP756" s="1"/>
    </row>
    <row r="757" spans="26:42">
      <c r="Z757" s="140"/>
      <c r="AA757" s="140"/>
      <c r="AB757" s="1"/>
      <c r="AD757" s="1"/>
      <c r="AF757" s="1"/>
      <c r="AH757" s="1"/>
      <c r="AJ757" s="1"/>
      <c r="AL757" s="1"/>
      <c r="AN757" s="1"/>
      <c r="AP757" s="1"/>
    </row>
    <row r="758" spans="26:42">
      <c r="Z758" s="140"/>
      <c r="AA758" s="140"/>
      <c r="AB758" s="1"/>
      <c r="AD758" s="1"/>
      <c r="AF758" s="1"/>
      <c r="AH758" s="1"/>
      <c r="AJ758" s="1"/>
      <c r="AL758" s="1"/>
      <c r="AN758" s="1"/>
      <c r="AP758" s="1"/>
    </row>
    <row r="759" spans="26:42">
      <c r="Z759" s="140"/>
      <c r="AA759" s="140"/>
      <c r="AB759" s="1"/>
      <c r="AD759" s="1"/>
      <c r="AF759" s="1"/>
      <c r="AH759" s="1"/>
      <c r="AJ759" s="1"/>
      <c r="AL759" s="1"/>
      <c r="AN759" s="1"/>
      <c r="AP759" s="1"/>
    </row>
    <row r="760" spans="26:42">
      <c r="Z760" s="140"/>
      <c r="AA760" s="140"/>
      <c r="AB760" s="1"/>
      <c r="AD760" s="1"/>
      <c r="AF760" s="1"/>
      <c r="AH760" s="1"/>
      <c r="AJ760" s="1"/>
      <c r="AL760" s="1"/>
      <c r="AN760" s="1"/>
      <c r="AP760" s="1"/>
    </row>
    <row r="761" spans="26:42">
      <c r="Z761" s="140"/>
      <c r="AA761" s="140"/>
      <c r="AB761" s="1"/>
      <c r="AD761" s="1"/>
      <c r="AF761" s="1"/>
      <c r="AH761" s="1"/>
      <c r="AJ761" s="1"/>
      <c r="AL761" s="1"/>
      <c r="AN761" s="1"/>
      <c r="AP761" s="1"/>
    </row>
    <row r="762" spans="26:42">
      <c r="Z762" s="140"/>
      <c r="AA762" s="140"/>
      <c r="AB762" s="1"/>
      <c r="AD762" s="1"/>
      <c r="AF762" s="1"/>
      <c r="AH762" s="1"/>
      <c r="AJ762" s="1"/>
      <c r="AL762" s="1"/>
      <c r="AN762" s="1"/>
      <c r="AP762" s="1"/>
    </row>
    <row r="763" spans="26:42">
      <c r="Z763" s="140"/>
      <c r="AA763" s="140"/>
      <c r="AB763" s="1"/>
      <c r="AD763" s="1"/>
      <c r="AF763" s="1"/>
      <c r="AH763" s="1"/>
      <c r="AJ763" s="1"/>
      <c r="AL763" s="1"/>
      <c r="AN763" s="1"/>
      <c r="AP763" s="1"/>
    </row>
    <row r="764" spans="26:42">
      <c r="Z764" s="140"/>
      <c r="AA764" s="140"/>
      <c r="AB764" s="1"/>
      <c r="AD764" s="1"/>
      <c r="AF764" s="1"/>
      <c r="AH764" s="1"/>
      <c r="AJ764" s="1"/>
      <c r="AL764" s="1"/>
      <c r="AN764" s="1"/>
      <c r="AP764" s="1"/>
    </row>
    <row r="765" spans="26:42">
      <c r="Z765" s="140"/>
      <c r="AA765" s="140"/>
      <c r="AB765" s="1"/>
      <c r="AD765" s="1"/>
      <c r="AF765" s="1"/>
      <c r="AH765" s="1"/>
      <c r="AJ765" s="1"/>
      <c r="AL765" s="1"/>
      <c r="AN765" s="1"/>
      <c r="AP765" s="1"/>
    </row>
    <row r="766" spans="26:42">
      <c r="Z766" s="140"/>
      <c r="AA766" s="140"/>
      <c r="AB766" s="1"/>
      <c r="AD766" s="1"/>
      <c r="AF766" s="1"/>
      <c r="AH766" s="1"/>
      <c r="AJ766" s="1"/>
      <c r="AL766" s="1"/>
      <c r="AN766" s="1"/>
      <c r="AP766" s="1"/>
    </row>
    <row r="767" spans="26:42">
      <c r="Z767" s="140"/>
      <c r="AA767" s="140"/>
      <c r="AB767" s="1"/>
      <c r="AD767" s="1"/>
      <c r="AF767" s="1"/>
      <c r="AH767" s="1"/>
      <c r="AJ767" s="1"/>
      <c r="AL767" s="1"/>
      <c r="AN767" s="1"/>
      <c r="AP767" s="1"/>
    </row>
    <row r="768" spans="26:42">
      <c r="Z768" s="140"/>
      <c r="AA768" s="140"/>
      <c r="AB768" s="1"/>
      <c r="AD768" s="1"/>
      <c r="AF768" s="1"/>
      <c r="AH768" s="1"/>
      <c r="AJ768" s="1"/>
      <c r="AL768" s="1"/>
      <c r="AN768" s="1"/>
      <c r="AP768" s="1"/>
    </row>
    <row r="769" spans="26:42">
      <c r="Z769" s="140"/>
      <c r="AA769" s="140"/>
      <c r="AB769" s="1"/>
      <c r="AD769" s="1"/>
      <c r="AF769" s="1"/>
      <c r="AH769" s="1"/>
      <c r="AJ769" s="1"/>
      <c r="AL769" s="1"/>
      <c r="AN769" s="1"/>
      <c r="AP769" s="1"/>
    </row>
    <row r="770" spans="26:42">
      <c r="Z770" s="140"/>
      <c r="AA770" s="140"/>
      <c r="AB770" s="1"/>
      <c r="AD770" s="1"/>
      <c r="AF770" s="1"/>
      <c r="AH770" s="1"/>
      <c r="AJ770" s="1"/>
      <c r="AL770" s="1"/>
      <c r="AN770" s="1"/>
      <c r="AP770" s="1"/>
    </row>
    <row r="771" spans="26:42">
      <c r="Z771" s="140"/>
      <c r="AA771" s="140"/>
      <c r="AB771" s="1"/>
      <c r="AD771" s="1"/>
      <c r="AF771" s="1"/>
      <c r="AH771" s="1"/>
      <c r="AJ771" s="1"/>
      <c r="AL771" s="1"/>
      <c r="AN771" s="1"/>
      <c r="AP771" s="1"/>
    </row>
    <row r="772" spans="26:42">
      <c r="Z772" s="140"/>
      <c r="AA772" s="140"/>
      <c r="AB772" s="1"/>
      <c r="AD772" s="1"/>
      <c r="AF772" s="1"/>
      <c r="AH772" s="1"/>
      <c r="AJ772" s="1"/>
      <c r="AL772" s="1"/>
      <c r="AN772" s="1"/>
      <c r="AP772" s="1"/>
    </row>
    <row r="773" spans="26:42">
      <c r="Z773" s="140"/>
      <c r="AA773" s="140"/>
      <c r="AB773" s="1"/>
      <c r="AD773" s="1"/>
      <c r="AF773" s="1"/>
      <c r="AH773" s="1"/>
      <c r="AJ773" s="1"/>
      <c r="AL773" s="1"/>
      <c r="AN773" s="1"/>
      <c r="AP773" s="1"/>
    </row>
    <row r="774" spans="26:42">
      <c r="Z774" s="140"/>
      <c r="AA774" s="140"/>
      <c r="AB774" s="1"/>
      <c r="AD774" s="1"/>
      <c r="AF774" s="1"/>
      <c r="AH774" s="1"/>
      <c r="AJ774" s="1"/>
      <c r="AL774" s="1"/>
      <c r="AN774" s="1"/>
      <c r="AP774" s="1"/>
    </row>
    <row r="775" spans="26:42">
      <c r="Z775" s="140"/>
      <c r="AA775" s="140"/>
      <c r="AB775" s="1"/>
      <c r="AD775" s="1"/>
      <c r="AF775" s="1"/>
      <c r="AH775" s="1"/>
      <c r="AJ775" s="1"/>
      <c r="AL775" s="1"/>
      <c r="AN775" s="1"/>
      <c r="AP775" s="1"/>
    </row>
    <row r="776" spans="26:42">
      <c r="Z776" s="140"/>
      <c r="AA776" s="140"/>
      <c r="AB776" s="1"/>
      <c r="AD776" s="1"/>
      <c r="AF776" s="1"/>
      <c r="AH776" s="1"/>
      <c r="AJ776" s="1"/>
      <c r="AL776" s="1"/>
      <c r="AN776" s="1"/>
      <c r="AP776" s="1"/>
    </row>
    <row r="777" spans="26:42">
      <c r="Z777" s="140"/>
      <c r="AA777" s="140"/>
      <c r="AB777" s="1"/>
      <c r="AD777" s="1"/>
      <c r="AF777" s="1"/>
      <c r="AH777" s="1"/>
      <c r="AJ777" s="1"/>
      <c r="AL777" s="1"/>
      <c r="AN777" s="1"/>
      <c r="AP777" s="1"/>
    </row>
    <row r="778" spans="26:42">
      <c r="Z778" s="140"/>
      <c r="AA778" s="140"/>
      <c r="AB778" s="1"/>
      <c r="AD778" s="1"/>
      <c r="AF778" s="1"/>
      <c r="AH778" s="1"/>
      <c r="AJ778" s="1"/>
      <c r="AL778" s="1"/>
      <c r="AN778" s="1"/>
      <c r="AP778" s="1"/>
    </row>
    <row r="779" spans="26:42">
      <c r="Z779" s="140"/>
      <c r="AA779" s="140"/>
      <c r="AB779" s="1"/>
      <c r="AD779" s="1"/>
      <c r="AF779" s="1"/>
      <c r="AH779" s="1"/>
      <c r="AJ779" s="1"/>
      <c r="AL779" s="1"/>
      <c r="AN779" s="1"/>
      <c r="AP779" s="1"/>
    </row>
    <row r="780" spans="26:42">
      <c r="Z780" s="140"/>
      <c r="AA780" s="140"/>
      <c r="AB780" s="1"/>
      <c r="AD780" s="1"/>
      <c r="AF780" s="1"/>
      <c r="AH780" s="1"/>
      <c r="AJ780" s="1"/>
      <c r="AL780" s="1"/>
      <c r="AN780" s="1"/>
      <c r="AP780" s="1"/>
    </row>
    <row r="781" spans="26:42">
      <c r="Z781" s="140"/>
      <c r="AA781" s="140"/>
      <c r="AB781" s="1"/>
      <c r="AD781" s="1"/>
      <c r="AF781" s="1"/>
      <c r="AH781" s="1"/>
      <c r="AJ781" s="1"/>
      <c r="AL781" s="1"/>
      <c r="AN781" s="1"/>
      <c r="AP781" s="1"/>
    </row>
    <row r="782" spans="26:42">
      <c r="Z782" s="140"/>
      <c r="AA782" s="140"/>
      <c r="AB782" s="1"/>
      <c r="AD782" s="1"/>
      <c r="AF782" s="1"/>
      <c r="AH782" s="1"/>
      <c r="AJ782" s="1"/>
      <c r="AL782" s="1"/>
      <c r="AN782" s="1"/>
      <c r="AP782" s="1"/>
    </row>
    <row r="783" spans="26:42">
      <c r="Z783" s="140"/>
      <c r="AA783" s="140"/>
      <c r="AB783" s="1"/>
      <c r="AD783" s="1"/>
      <c r="AF783" s="1"/>
      <c r="AH783" s="1"/>
      <c r="AJ783" s="1"/>
      <c r="AL783" s="1"/>
      <c r="AN783" s="1"/>
      <c r="AP783" s="1"/>
    </row>
    <row r="784" spans="26:42">
      <c r="Z784" s="140"/>
      <c r="AA784" s="140"/>
      <c r="AB784" s="1"/>
      <c r="AD784" s="1"/>
      <c r="AF784" s="1"/>
      <c r="AH784" s="1"/>
      <c r="AJ784" s="1"/>
      <c r="AL784" s="1"/>
      <c r="AN784" s="1"/>
      <c r="AP784" s="1"/>
    </row>
    <row r="785" spans="26:42">
      <c r="Z785" s="140"/>
      <c r="AA785" s="140"/>
      <c r="AB785" s="1"/>
      <c r="AD785" s="1"/>
      <c r="AF785" s="1"/>
      <c r="AH785" s="1"/>
      <c r="AJ785" s="1"/>
      <c r="AL785" s="1"/>
      <c r="AN785" s="1"/>
      <c r="AP785" s="1"/>
    </row>
    <row r="786" spans="26:42">
      <c r="Z786" s="140"/>
      <c r="AA786" s="140"/>
      <c r="AB786" s="1"/>
      <c r="AD786" s="1"/>
      <c r="AF786" s="1"/>
      <c r="AH786" s="1"/>
      <c r="AJ786" s="1"/>
      <c r="AL786" s="1"/>
      <c r="AN786" s="1"/>
      <c r="AP786" s="1"/>
    </row>
    <row r="787" spans="26:42">
      <c r="Z787" s="140"/>
      <c r="AA787" s="140"/>
      <c r="AB787" s="1"/>
      <c r="AD787" s="1"/>
      <c r="AF787" s="1"/>
      <c r="AH787" s="1"/>
      <c r="AJ787" s="1"/>
      <c r="AL787" s="1"/>
      <c r="AN787" s="1"/>
      <c r="AP787" s="1"/>
    </row>
    <row r="788" spans="26:42">
      <c r="Z788" s="140"/>
      <c r="AA788" s="140"/>
      <c r="AB788" s="1"/>
      <c r="AD788" s="1"/>
      <c r="AF788" s="1"/>
      <c r="AH788" s="1"/>
      <c r="AJ788" s="1"/>
      <c r="AL788" s="1"/>
      <c r="AN788" s="1"/>
      <c r="AP788" s="1"/>
    </row>
    <row r="789" spans="26:42">
      <c r="Z789" s="140"/>
      <c r="AA789" s="140"/>
      <c r="AB789" s="1"/>
      <c r="AD789" s="1"/>
      <c r="AF789" s="1"/>
      <c r="AH789" s="1"/>
      <c r="AJ789" s="1"/>
      <c r="AL789" s="1"/>
      <c r="AN789" s="1"/>
      <c r="AP789" s="1"/>
    </row>
    <row r="790" spans="26:42">
      <c r="Z790" s="140"/>
      <c r="AA790" s="140"/>
      <c r="AB790" s="1"/>
      <c r="AD790" s="1"/>
      <c r="AF790" s="1"/>
      <c r="AH790" s="1"/>
      <c r="AJ790" s="1"/>
      <c r="AL790" s="1"/>
      <c r="AN790" s="1"/>
      <c r="AP790" s="1"/>
    </row>
    <row r="791" spans="26:42">
      <c r="Z791" s="140"/>
      <c r="AA791" s="140"/>
      <c r="AB791" s="1"/>
      <c r="AD791" s="1"/>
      <c r="AF791" s="1"/>
      <c r="AH791" s="1"/>
      <c r="AJ791" s="1"/>
      <c r="AL791" s="1"/>
      <c r="AN791" s="1"/>
      <c r="AP791" s="1"/>
    </row>
    <row r="792" spans="26:42">
      <c r="Z792" s="140"/>
      <c r="AA792" s="140"/>
      <c r="AB792" s="1"/>
      <c r="AD792" s="1"/>
      <c r="AF792" s="1"/>
      <c r="AH792" s="1"/>
      <c r="AJ792" s="1"/>
      <c r="AL792" s="1"/>
      <c r="AN792" s="1"/>
      <c r="AP792" s="1"/>
    </row>
    <row r="793" spans="26:42">
      <c r="Z793" s="140"/>
      <c r="AA793" s="140"/>
      <c r="AB793" s="1"/>
      <c r="AD793" s="1"/>
      <c r="AF793" s="1"/>
      <c r="AH793" s="1"/>
      <c r="AJ793" s="1"/>
      <c r="AL793" s="1"/>
      <c r="AN793" s="1"/>
      <c r="AP793" s="1"/>
    </row>
    <row r="794" spans="26:42">
      <c r="Z794" s="140"/>
      <c r="AA794" s="140"/>
      <c r="AB794" s="1"/>
      <c r="AD794" s="1"/>
      <c r="AF794" s="1"/>
      <c r="AH794" s="1"/>
      <c r="AJ794" s="1"/>
      <c r="AL794" s="1"/>
      <c r="AN794" s="1"/>
      <c r="AP794" s="1"/>
    </row>
    <row r="795" spans="26:42">
      <c r="Z795" s="140"/>
      <c r="AA795" s="140"/>
      <c r="AB795" s="1"/>
      <c r="AD795" s="1"/>
      <c r="AF795" s="1"/>
      <c r="AH795" s="1"/>
      <c r="AJ795" s="1"/>
      <c r="AL795" s="1"/>
      <c r="AN795" s="1"/>
      <c r="AP795" s="1"/>
    </row>
    <row r="796" spans="26:42">
      <c r="Z796" s="140"/>
      <c r="AA796" s="140"/>
      <c r="AB796" s="1"/>
      <c r="AD796" s="1"/>
      <c r="AF796" s="1"/>
      <c r="AH796" s="1"/>
      <c r="AJ796" s="1"/>
      <c r="AL796" s="1"/>
      <c r="AN796" s="1"/>
      <c r="AP796" s="1"/>
    </row>
    <row r="797" spans="26:42">
      <c r="Z797" s="140"/>
      <c r="AA797" s="140"/>
      <c r="AB797" s="1"/>
      <c r="AD797" s="1"/>
      <c r="AF797" s="1"/>
      <c r="AH797" s="1"/>
      <c r="AJ797" s="1"/>
      <c r="AL797" s="1"/>
      <c r="AN797" s="1"/>
      <c r="AP797" s="1"/>
    </row>
    <row r="798" spans="26:42">
      <c r="Z798" s="140"/>
      <c r="AA798" s="140"/>
      <c r="AB798" s="1"/>
      <c r="AD798" s="1"/>
      <c r="AF798" s="1"/>
      <c r="AH798" s="1"/>
      <c r="AJ798" s="1"/>
      <c r="AL798" s="1"/>
      <c r="AN798" s="1"/>
      <c r="AP798" s="1"/>
    </row>
    <row r="799" spans="26:42">
      <c r="Z799" s="140"/>
      <c r="AA799" s="140"/>
      <c r="AB799" s="1"/>
      <c r="AD799" s="1"/>
      <c r="AF799" s="1"/>
      <c r="AH799" s="1"/>
      <c r="AJ799" s="1"/>
      <c r="AL799" s="1"/>
      <c r="AN799" s="1"/>
      <c r="AP799" s="1"/>
    </row>
    <row r="800" spans="26:42">
      <c r="Z800" s="140"/>
      <c r="AA800" s="140"/>
      <c r="AB800" s="1"/>
      <c r="AD800" s="1"/>
      <c r="AF800" s="1"/>
      <c r="AH800" s="1"/>
      <c r="AJ800" s="1"/>
      <c r="AL800" s="1"/>
      <c r="AN800" s="1"/>
      <c r="AP800" s="1"/>
    </row>
    <row r="801" spans="26:42">
      <c r="Z801" s="140"/>
      <c r="AA801" s="140"/>
      <c r="AB801" s="1"/>
      <c r="AD801" s="1"/>
      <c r="AF801" s="1"/>
      <c r="AH801" s="1"/>
      <c r="AJ801" s="1"/>
      <c r="AL801" s="1"/>
      <c r="AN801" s="1"/>
      <c r="AP801" s="1"/>
    </row>
    <row r="802" spans="26:42">
      <c r="Z802" s="140"/>
      <c r="AA802" s="140"/>
      <c r="AB802" s="1"/>
      <c r="AD802" s="1"/>
      <c r="AF802" s="1"/>
      <c r="AH802" s="1"/>
      <c r="AJ802" s="1"/>
      <c r="AL802" s="1"/>
      <c r="AN802" s="1"/>
      <c r="AP802" s="1"/>
    </row>
    <row r="803" spans="26:42">
      <c r="Z803" s="140"/>
      <c r="AA803" s="140"/>
      <c r="AB803" s="1"/>
      <c r="AD803" s="1"/>
      <c r="AF803" s="1"/>
      <c r="AH803" s="1"/>
      <c r="AJ803" s="1"/>
      <c r="AL803" s="1"/>
      <c r="AN803" s="1"/>
      <c r="AP803" s="1"/>
    </row>
    <row r="804" spans="26:42">
      <c r="Z804" s="140"/>
      <c r="AA804" s="140"/>
      <c r="AB804" s="1"/>
      <c r="AD804" s="1"/>
      <c r="AF804" s="1"/>
      <c r="AH804" s="1"/>
      <c r="AJ804" s="1"/>
      <c r="AL804" s="1"/>
      <c r="AN804" s="1"/>
      <c r="AP804" s="1"/>
    </row>
    <row r="805" spans="26:42">
      <c r="Z805" s="140"/>
      <c r="AA805" s="140"/>
      <c r="AB805" s="1"/>
      <c r="AD805" s="1"/>
      <c r="AF805" s="1"/>
      <c r="AH805" s="1"/>
      <c r="AJ805" s="1"/>
      <c r="AL805" s="1"/>
      <c r="AN805" s="1"/>
      <c r="AP805" s="1"/>
    </row>
    <row r="806" spans="26:42">
      <c r="Z806" s="140"/>
      <c r="AA806" s="140"/>
      <c r="AB806" s="1"/>
      <c r="AD806" s="1"/>
      <c r="AF806" s="1"/>
      <c r="AH806" s="1"/>
      <c r="AJ806" s="1"/>
      <c r="AL806" s="1"/>
      <c r="AN806" s="1"/>
      <c r="AP806" s="1"/>
    </row>
    <row r="807" spans="26:42">
      <c r="Z807" s="140"/>
      <c r="AA807" s="140"/>
      <c r="AB807" s="1"/>
      <c r="AD807" s="1"/>
      <c r="AF807" s="1"/>
      <c r="AH807" s="1"/>
      <c r="AJ807" s="1"/>
      <c r="AL807" s="1"/>
      <c r="AN807" s="1"/>
      <c r="AP807" s="1"/>
    </row>
    <row r="808" spans="26:42">
      <c r="Z808" s="140"/>
      <c r="AA808" s="140"/>
      <c r="AB808" s="1"/>
      <c r="AD808" s="1"/>
      <c r="AF808" s="1"/>
      <c r="AH808" s="1"/>
      <c r="AJ808" s="1"/>
      <c r="AL808" s="1"/>
      <c r="AN808" s="1"/>
      <c r="AP808" s="1"/>
    </row>
    <row r="809" spans="26:42">
      <c r="Z809" s="140"/>
      <c r="AA809" s="140"/>
      <c r="AB809" s="1"/>
      <c r="AD809" s="1"/>
      <c r="AF809" s="1"/>
      <c r="AH809" s="1"/>
      <c r="AJ809" s="1"/>
      <c r="AL809" s="1"/>
      <c r="AN809" s="1"/>
      <c r="AP809" s="1"/>
    </row>
    <row r="810" spans="26:42">
      <c r="Z810" s="140"/>
      <c r="AA810" s="140"/>
      <c r="AB810" s="1"/>
      <c r="AD810" s="1"/>
      <c r="AF810" s="1"/>
      <c r="AH810" s="1"/>
      <c r="AJ810" s="1"/>
      <c r="AL810" s="1"/>
      <c r="AN810" s="1"/>
      <c r="AP810" s="1"/>
    </row>
    <row r="811" spans="26:42">
      <c r="Z811" s="140"/>
      <c r="AA811" s="140"/>
      <c r="AB811" s="1"/>
      <c r="AD811" s="1"/>
      <c r="AF811" s="1"/>
      <c r="AH811" s="1"/>
      <c r="AJ811" s="1"/>
      <c r="AL811" s="1"/>
      <c r="AN811" s="1"/>
      <c r="AP811" s="1"/>
    </row>
    <row r="812" spans="26:42">
      <c r="Z812" s="140"/>
      <c r="AA812" s="140"/>
      <c r="AB812" s="1"/>
      <c r="AD812" s="1"/>
      <c r="AF812" s="1"/>
      <c r="AH812" s="1"/>
      <c r="AJ812" s="1"/>
      <c r="AL812" s="1"/>
      <c r="AN812" s="1"/>
      <c r="AP812" s="1"/>
    </row>
    <row r="813" spans="26:42">
      <c r="Z813" s="140"/>
      <c r="AA813" s="140"/>
      <c r="AB813" s="1"/>
      <c r="AD813" s="1"/>
      <c r="AF813" s="1"/>
      <c r="AH813" s="1"/>
      <c r="AJ813" s="1"/>
      <c r="AL813" s="1"/>
      <c r="AN813" s="1"/>
      <c r="AP813" s="1"/>
    </row>
    <row r="814" spans="26:42">
      <c r="Z814" s="140"/>
      <c r="AA814" s="140"/>
      <c r="AB814" s="1"/>
      <c r="AD814" s="1"/>
      <c r="AF814" s="1"/>
      <c r="AH814" s="1"/>
      <c r="AJ814" s="1"/>
      <c r="AL814" s="1"/>
      <c r="AN814" s="1"/>
      <c r="AP814" s="1"/>
    </row>
    <row r="815" spans="26:42">
      <c r="Z815" s="140"/>
      <c r="AA815" s="140"/>
      <c r="AB815" s="1"/>
      <c r="AD815" s="1"/>
      <c r="AF815" s="1"/>
      <c r="AH815" s="1"/>
      <c r="AJ815" s="1"/>
      <c r="AL815" s="1"/>
      <c r="AN815" s="1"/>
      <c r="AP815" s="1"/>
    </row>
    <row r="816" spans="26:42">
      <c r="Z816" s="140"/>
      <c r="AA816" s="140"/>
      <c r="AB816" s="1"/>
      <c r="AD816" s="1"/>
      <c r="AF816" s="1"/>
      <c r="AH816" s="1"/>
      <c r="AJ816" s="1"/>
      <c r="AL816" s="1"/>
      <c r="AN816" s="1"/>
      <c r="AP816" s="1"/>
    </row>
    <row r="817" spans="26:42">
      <c r="Z817" s="140"/>
      <c r="AA817" s="140"/>
      <c r="AB817" s="1"/>
      <c r="AD817" s="1"/>
      <c r="AF817" s="1"/>
      <c r="AH817" s="1"/>
      <c r="AJ817" s="1"/>
      <c r="AL817" s="1"/>
      <c r="AN817" s="1"/>
      <c r="AP817" s="1"/>
    </row>
    <row r="818" spans="26:42">
      <c r="Z818" s="140"/>
      <c r="AA818" s="140"/>
      <c r="AB818" s="1"/>
      <c r="AD818" s="1"/>
      <c r="AF818" s="1"/>
      <c r="AH818" s="1"/>
      <c r="AJ818" s="1"/>
      <c r="AL818" s="1"/>
      <c r="AN818" s="1"/>
      <c r="AP818" s="1"/>
    </row>
    <row r="819" spans="26:42">
      <c r="Z819" s="140"/>
      <c r="AA819" s="140"/>
      <c r="AB819" s="1"/>
      <c r="AD819" s="1"/>
      <c r="AF819" s="1"/>
      <c r="AH819" s="1"/>
      <c r="AJ819" s="1"/>
      <c r="AL819" s="1"/>
      <c r="AN819" s="1"/>
      <c r="AP819" s="1"/>
    </row>
    <row r="820" spans="26:42">
      <c r="Z820" s="140"/>
      <c r="AA820" s="140"/>
      <c r="AB820" s="1"/>
      <c r="AD820" s="1"/>
      <c r="AF820" s="1"/>
      <c r="AH820" s="1"/>
      <c r="AJ820" s="1"/>
      <c r="AL820" s="1"/>
      <c r="AN820" s="1"/>
      <c r="AP820" s="1"/>
    </row>
    <row r="821" spans="26:42">
      <c r="Z821" s="140"/>
      <c r="AA821" s="140"/>
      <c r="AB821" s="1"/>
      <c r="AD821" s="1"/>
      <c r="AF821" s="1"/>
      <c r="AH821" s="1"/>
      <c r="AJ821" s="1"/>
      <c r="AL821" s="1"/>
      <c r="AN821" s="1"/>
      <c r="AP821" s="1"/>
    </row>
    <row r="822" spans="26:42">
      <c r="Z822" s="140"/>
      <c r="AA822" s="140"/>
      <c r="AB822" s="1"/>
      <c r="AD822" s="1"/>
      <c r="AF822" s="1"/>
      <c r="AH822" s="1"/>
      <c r="AJ822" s="1"/>
      <c r="AL822" s="1"/>
      <c r="AN822" s="1"/>
      <c r="AP822" s="1"/>
    </row>
    <row r="823" spans="26:42">
      <c r="Z823" s="140"/>
      <c r="AA823" s="140"/>
      <c r="AB823" s="1"/>
      <c r="AD823" s="1"/>
      <c r="AF823" s="1"/>
      <c r="AH823" s="1"/>
      <c r="AJ823" s="1"/>
      <c r="AL823" s="1"/>
      <c r="AN823" s="1"/>
      <c r="AP823" s="1"/>
    </row>
    <row r="824" spans="26:42">
      <c r="Z824" s="140"/>
      <c r="AA824" s="140"/>
      <c r="AB824" s="1"/>
      <c r="AD824" s="1"/>
      <c r="AF824" s="1"/>
      <c r="AH824" s="1"/>
      <c r="AJ824" s="1"/>
      <c r="AL824" s="1"/>
      <c r="AN824" s="1"/>
      <c r="AP824" s="1"/>
    </row>
    <row r="825" spans="26:42">
      <c r="Z825" s="140"/>
      <c r="AA825" s="140"/>
      <c r="AB825" s="1"/>
      <c r="AD825" s="1"/>
      <c r="AF825" s="1"/>
      <c r="AH825" s="1"/>
      <c r="AJ825" s="1"/>
      <c r="AL825" s="1"/>
      <c r="AN825" s="1"/>
      <c r="AP825" s="1"/>
    </row>
    <row r="826" spans="26:42">
      <c r="Z826" s="140"/>
      <c r="AA826" s="140"/>
      <c r="AB826" s="1"/>
      <c r="AD826" s="1"/>
      <c r="AF826" s="1"/>
      <c r="AH826" s="1"/>
      <c r="AJ826" s="1"/>
      <c r="AL826" s="1"/>
      <c r="AN826" s="1"/>
      <c r="AP826" s="1"/>
    </row>
    <row r="827" spans="26:42">
      <c r="Z827" s="140"/>
      <c r="AA827" s="140"/>
      <c r="AB827" s="1"/>
      <c r="AD827" s="1"/>
      <c r="AF827" s="1"/>
      <c r="AH827" s="1"/>
      <c r="AJ827" s="1"/>
      <c r="AL827" s="1"/>
      <c r="AN827" s="1"/>
      <c r="AP827" s="1"/>
    </row>
    <row r="828" spans="26:42">
      <c r="Z828" s="140"/>
      <c r="AA828" s="140"/>
      <c r="AB828" s="1"/>
      <c r="AD828" s="1"/>
      <c r="AF828" s="1"/>
      <c r="AH828" s="1"/>
      <c r="AJ828" s="1"/>
      <c r="AL828" s="1"/>
      <c r="AN828" s="1"/>
      <c r="AP828" s="1"/>
    </row>
    <row r="829" spans="26:42">
      <c r="Z829" s="140"/>
      <c r="AA829" s="140"/>
      <c r="AB829" s="1"/>
      <c r="AD829" s="1"/>
      <c r="AF829" s="1"/>
      <c r="AH829" s="1"/>
      <c r="AJ829" s="1"/>
      <c r="AL829" s="1"/>
      <c r="AN829" s="1"/>
      <c r="AP829" s="1"/>
    </row>
    <row r="830" spans="26:42">
      <c r="Z830" s="140"/>
      <c r="AA830" s="140"/>
      <c r="AB830" s="1"/>
      <c r="AD830" s="1"/>
      <c r="AF830" s="1"/>
      <c r="AH830" s="1"/>
      <c r="AJ830" s="1"/>
      <c r="AL830" s="1"/>
      <c r="AN830" s="1"/>
      <c r="AP830" s="1"/>
    </row>
    <row r="831" spans="26:42">
      <c r="Z831" s="140"/>
      <c r="AA831" s="140"/>
      <c r="AB831" s="1"/>
      <c r="AD831" s="1"/>
      <c r="AF831" s="1"/>
      <c r="AH831" s="1"/>
      <c r="AJ831" s="1"/>
      <c r="AL831" s="1"/>
      <c r="AN831" s="1"/>
      <c r="AP831" s="1"/>
    </row>
    <row r="832" spans="26:42">
      <c r="Z832" s="140"/>
      <c r="AA832" s="140"/>
      <c r="AB832" s="1"/>
      <c r="AD832" s="1"/>
      <c r="AF832" s="1"/>
      <c r="AH832" s="1"/>
      <c r="AJ832" s="1"/>
      <c r="AL832" s="1"/>
      <c r="AN832" s="1"/>
      <c r="AP832" s="1"/>
    </row>
    <row r="833" spans="26:42">
      <c r="Z833" s="140"/>
      <c r="AA833" s="140"/>
      <c r="AB833" s="1"/>
      <c r="AD833" s="1"/>
      <c r="AF833" s="1"/>
      <c r="AH833" s="1"/>
      <c r="AJ833" s="1"/>
      <c r="AL833" s="1"/>
      <c r="AN833" s="1"/>
      <c r="AP833" s="1"/>
    </row>
    <row r="834" spans="26:42">
      <c r="Z834" s="140"/>
      <c r="AA834" s="140"/>
      <c r="AB834" s="1"/>
      <c r="AD834" s="1"/>
      <c r="AF834" s="1"/>
      <c r="AH834" s="1"/>
      <c r="AJ834" s="1"/>
      <c r="AL834" s="1"/>
      <c r="AN834" s="1"/>
      <c r="AP834" s="1"/>
    </row>
    <row r="835" spans="26:42">
      <c r="Z835" s="140"/>
      <c r="AA835" s="140"/>
      <c r="AB835" s="1"/>
      <c r="AD835" s="1"/>
      <c r="AF835" s="1"/>
      <c r="AH835" s="1"/>
      <c r="AJ835" s="1"/>
      <c r="AL835" s="1"/>
      <c r="AN835" s="1"/>
      <c r="AP835" s="1"/>
    </row>
    <row r="836" spans="26:42">
      <c r="Z836" s="140"/>
      <c r="AA836" s="140"/>
      <c r="AB836" s="1"/>
      <c r="AD836" s="1"/>
      <c r="AF836" s="1"/>
      <c r="AH836" s="1"/>
      <c r="AJ836" s="1"/>
      <c r="AL836" s="1"/>
      <c r="AN836" s="1"/>
      <c r="AP836" s="1"/>
    </row>
    <row r="837" spans="26:42">
      <c r="Z837" s="140"/>
      <c r="AA837" s="140"/>
      <c r="AB837" s="1"/>
      <c r="AD837" s="1"/>
      <c r="AF837" s="1"/>
      <c r="AH837" s="1"/>
      <c r="AJ837" s="1"/>
      <c r="AL837" s="1"/>
      <c r="AN837" s="1"/>
      <c r="AP837" s="1"/>
    </row>
    <row r="838" spans="26:42">
      <c r="Z838" s="140"/>
      <c r="AA838" s="140"/>
      <c r="AB838" s="1"/>
      <c r="AD838" s="1"/>
      <c r="AF838" s="1"/>
      <c r="AH838" s="1"/>
      <c r="AJ838" s="1"/>
      <c r="AL838" s="1"/>
      <c r="AN838" s="1"/>
      <c r="AP838" s="1"/>
    </row>
    <row r="839" spans="26:42">
      <c r="Z839" s="140"/>
      <c r="AA839" s="140"/>
      <c r="AB839" s="1"/>
      <c r="AD839" s="1"/>
      <c r="AF839" s="1"/>
      <c r="AH839" s="1"/>
      <c r="AJ839" s="1"/>
      <c r="AL839" s="1"/>
      <c r="AN839" s="1"/>
      <c r="AP839" s="1"/>
    </row>
    <row r="840" spans="26:42">
      <c r="Z840" s="140"/>
      <c r="AA840" s="140"/>
      <c r="AB840" s="1"/>
      <c r="AD840" s="1"/>
      <c r="AF840" s="1"/>
      <c r="AH840" s="1"/>
      <c r="AJ840" s="1"/>
      <c r="AL840" s="1"/>
      <c r="AN840" s="1"/>
      <c r="AP840" s="1"/>
    </row>
    <row r="841" spans="26:42">
      <c r="Z841" s="140"/>
      <c r="AA841" s="140"/>
      <c r="AB841" s="1"/>
      <c r="AD841" s="1"/>
      <c r="AF841" s="1"/>
      <c r="AH841" s="1"/>
      <c r="AJ841" s="1"/>
      <c r="AL841" s="1"/>
      <c r="AN841" s="1"/>
      <c r="AP841" s="1"/>
    </row>
    <row r="842" spans="26:42">
      <c r="Z842" s="140"/>
      <c r="AA842" s="140"/>
      <c r="AB842" s="1"/>
      <c r="AD842" s="1"/>
      <c r="AF842" s="1"/>
      <c r="AH842" s="1"/>
      <c r="AJ842" s="1"/>
      <c r="AL842" s="1"/>
      <c r="AN842" s="1"/>
      <c r="AP842" s="1"/>
    </row>
    <row r="843" spans="26:42">
      <c r="Z843" s="140"/>
      <c r="AA843" s="140"/>
      <c r="AB843" s="1"/>
      <c r="AD843" s="1"/>
      <c r="AF843" s="1"/>
      <c r="AH843" s="1"/>
      <c r="AJ843" s="1"/>
      <c r="AL843" s="1"/>
      <c r="AN843" s="1"/>
      <c r="AP843" s="1"/>
    </row>
    <row r="844" spans="26:42">
      <c r="Z844" s="140"/>
      <c r="AA844" s="140"/>
      <c r="AB844" s="1"/>
      <c r="AD844" s="1"/>
      <c r="AF844" s="1"/>
      <c r="AH844" s="1"/>
      <c r="AJ844" s="1"/>
      <c r="AL844" s="1"/>
      <c r="AN844" s="1"/>
      <c r="AP844" s="1"/>
    </row>
    <row r="845" spans="26:42">
      <c r="Z845" s="140"/>
      <c r="AA845" s="140"/>
      <c r="AB845" s="1"/>
      <c r="AD845" s="1"/>
      <c r="AF845" s="1"/>
      <c r="AH845" s="1"/>
      <c r="AJ845" s="1"/>
      <c r="AL845" s="1"/>
      <c r="AN845" s="1"/>
      <c r="AP845" s="1"/>
    </row>
    <row r="846" spans="26:42">
      <c r="Z846" s="140"/>
      <c r="AA846" s="140"/>
      <c r="AB846" s="1"/>
      <c r="AD846" s="1"/>
      <c r="AF846" s="1"/>
      <c r="AH846" s="1"/>
      <c r="AJ846" s="1"/>
      <c r="AL846" s="1"/>
      <c r="AN846" s="1"/>
      <c r="AP846" s="1"/>
    </row>
    <row r="847" spans="26:42">
      <c r="Z847" s="140"/>
      <c r="AA847" s="140"/>
      <c r="AB847" s="1"/>
      <c r="AD847" s="1"/>
      <c r="AF847" s="1"/>
      <c r="AH847" s="1"/>
      <c r="AJ847" s="1"/>
      <c r="AL847" s="1"/>
      <c r="AN847" s="1"/>
      <c r="AP847" s="1"/>
    </row>
    <row r="848" spans="26:42">
      <c r="Z848" s="140"/>
      <c r="AA848" s="140"/>
      <c r="AB848" s="1"/>
      <c r="AD848" s="1"/>
      <c r="AF848" s="1"/>
      <c r="AH848" s="1"/>
      <c r="AJ848" s="1"/>
      <c r="AL848" s="1"/>
      <c r="AN848" s="1"/>
      <c r="AP848" s="1"/>
    </row>
    <row r="849" spans="26:42">
      <c r="Z849" s="140"/>
      <c r="AA849" s="140"/>
      <c r="AB849" s="1"/>
      <c r="AD849" s="1"/>
      <c r="AF849" s="1"/>
      <c r="AH849" s="1"/>
      <c r="AJ849" s="1"/>
      <c r="AL849" s="1"/>
      <c r="AN849" s="1"/>
      <c r="AP849" s="1"/>
    </row>
    <row r="850" spans="26:42">
      <c r="Z850" s="140"/>
      <c r="AA850" s="140"/>
      <c r="AB850" s="1"/>
      <c r="AD850" s="1"/>
      <c r="AF850" s="1"/>
      <c r="AH850" s="1"/>
      <c r="AJ850" s="1"/>
      <c r="AL850" s="1"/>
      <c r="AN850" s="1"/>
      <c r="AP850" s="1"/>
    </row>
    <row r="851" spans="26:42">
      <c r="Z851" s="140"/>
      <c r="AA851" s="140"/>
      <c r="AB851" s="1"/>
      <c r="AD851" s="1"/>
      <c r="AF851" s="1"/>
      <c r="AH851" s="1"/>
      <c r="AJ851" s="1"/>
      <c r="AL851" s="1"/>
      <c r="AN851" s="1"/>
      <c r="AP851" s="1"/>
    </row>
    <row r="852" spans="26:42">
      <c r="Z852" s="140"/>
      <c r="AA852" s="140"/>
      <c r="AB852" s="1"/>
      <c r="AD852" s="1"/>
      <c r="AF852" s="1"/>
      <c r="AH852" s="1"/>
      <c r="AJ852" s="1"/>
      <c r="AL852" s="1"/>
      <c r="AN852" s="1"/>
      <c r="AP852" s="1"/>
    </row>
    <row r="853" spans="26:42">
      <c r="Z853" s="140"/>
      <c r="AA853" s="140"/>
      <c r="AB853" s="1"/>
      <c r="AD853" s="1"/>
      <c r="AF853" s="1"/>
      <c r="AH853" s="1"/>
      <c r="AJ853" s="1"/>
      <c r="AL853" s="1"/>
      <c r="AN853" s="1"/>
      <c r="AP853" s="1"/>
    </row>
    <row r="854" spans="26:42">
      <c r="Z854" s="140"/>
      <c r="AA854" s="140"/>
      <c r="AB854" s="1"/>
      <c r="AD854" s="1"/>
      <c r="AF854" s="1"/>
      <c r="AH854" s="1"/>
      <c r="AJ854" s="1"/>
      <c r="AL854" s="1"/>
      <c r="AN854" s="1"/>
      <c r="AP854" s="1"/>
    </row>
    <row r="855" spans="26:42">
      <c r="Z855" s="140"/>
      <c r="AA855" s="140"/>
      <c r="AB855" s="1"/>
      <c r="AD855" s="1"/>
      <c r="AF855" s="1"/>
      <c r="AH855" s="1"/>
      <c r="AJ855" s="1"/>
      <c r="AL855" s="1"/>
      <c r="AN855" s="1"/>
      <c r="AP855" s="1"/>
    </row>
    <row r="856" spans="26:42">
      <c r="Z856" s="140"/>
      <c r="AA856" s="140"/>
      <c r="AB856" s="1"/>
      <c r="AD856" s="1"/>
      <c r="AF856" s="1"/>
      <c r="AH856" s="1"/>
      <c r="AJ856" s="1"/>
      <c r="AL856" s="1"/>
      <c r="AN856" s="1"/>
      <c r="AP856" s="1"/>
    </row>
    <row r="857" spans="26:42">
      <c r="Z857" s="140"/>
      <c r="AA857" s="140"/>
      <c r="AB857" s="1"/>
      <c r="AD857" s="1"/>
      <c r="AF857" s="1"/>
      <c r="AH857" s="1"/>
      <c r="AJ857" s="1"/>
      <c r="AL857" s="1"/>
      <c r="AN857" s="1"/>
      <c r="AP857" s="1"/>
    </row>
    <row r="858" spans="26:42">
      <c r="Z858" s="140"/>
      <c r="AA858" s="140"/>
      <c r="AB858" s="1"/>
      <c r="AD858" s="1"/>
      <c r="AF858" s="1"/>
      <c r="AH858" s="1"/>
      <c r="AJ858" s="1"/>
      <c r="AL858" s="1"/>
      <c r="AN858" s="1"/>
      <c r="AP858" s="1"/>
    </row>
    <row r="859" spans="26:42">
      <c r="Z859" s="140"/>
      <c r="AA859" s="140"/>
      <c r="AB859" s="1"/>
      <c r="AD859" s="1"/>
      <c r="AF859" s="1"/>
      <c r="AH859" s="1"/>
      <c r="AJ859" s="1"/>
      <c r="AL859" s="1"/>
      <c r="AN859" s="1"/>
      <c r="AP859" s="1"/>
    </row>
    <row r="860" spans="26:42">
      <c r="Z860" s="140"/>
      <c r="AA860" s="140"/>
      <c r="AB860" s="1"/>
      <c r="AD860" s="1"/>
      <c r="AF860" s="1"/>
      <c r="AH860" s="1"/>
      <c r="AJ860" s="1"/>
      <c r="AL860" s="1"/>
      <c r="AN860" s="1"/>
      <c r="AP860" s="1"/>
    </row>
    <row r="861" spans="26:42">
      <c r="Z861" s="140"/>
      <c r="AA861" s="140"/>
      <c r="AB861" s="1"/>
      <c r="AD861" s="1"/>
      <c r="AF861" s="1"/>
      <c r="AH861" s="1"/>
      <c r="AJ861" s="1"/>
      <c r="AL861" s="1"/>
      <c r="AN861" s="1"/>
      <c r="AP861" s="1"/>
    </row>
    <row r="862" spans="26:42">
      <c r="Z862" s="140"/>
      <c r="AA862" s="140"/>
      <c r="AB862" s="1"/>
      <c r="AD862" s="1"/>
      <c r="AF862" s="1"/>
      <c r="AH862" s="1"/>
      <c r="AJ862" s="1"/>
      <c r="AL862" s="1"/>
      <c r="AN862" s="1"/>
      <c r="AP862" s="1"/>
    </row>
    <row r="863" spans="26:42">
      <c r="Z863" s="140"/>
      <c r="AA863" s="140"/>
      <c r="AB863" s="1"/>
      <c r="AD863" s="1"/>
      <c r="AF863" s="1"/>
      <c r="AH863" s="1"/>
      <c r="AJ863" s="1"/>
      <c r="AL863" s="1"/>
      <c r="AN863" s="1"/>
      <c r="AP863" s="1"/>
    </row>
    <row r="864" spans="26:42">
      <c r="Z864" s="140"/>
      <c r="AA864" s="140"/>
      <c r="AB864" s="1"/>
      <c r="AD864" s="1"/>
      <c r="AF864" s="1"/>
      <c r="AH864" s="1"/>
      <c r="AJ864" s="1"/>
      <c r="AL864" s="1"/>
      <c r="AN864" s="1"/>
      <c r="AP864" s="1"/>
    </row>
    <row r="865" spans="26:42">
      <c r="Z865" s="140"/>
      <c r="AA865" s="140"/>
      <c r="AB865" s="1"/>
      <c r="AD865" s="1"/>
      <c r="AF865" s="1"/>
      <c r="AH865" s="1"/>
      <c r="AJ865" s="1"/>
      <c r="AL865" s="1"/>
      <c r="AN865" s="1"/>
      <c r="AP865" s="1"/>
    </row>
    <row r="866" spans="26:42">
      <c r="Z866" s="140"/>
      <c r="AA866" s="140"/>
      <c r="AB866" s="1"/>
      <c r="AD866" s="1"/>
      <c r="AF866" s="1"/>
      <c r="AH866" s="1"/>
      <c r="AJ866" s="1"/>
      <c r="AL866" s="1"/>
      <c r="AN866" s="1"/>
      <c r="AP866" s="1"/>
    </row>
    <row r="867" spans="26:42">
      <c r="Z867" s="140"/>
      <c r="AA867" s="140"/>
      <c r="AB867" s="1"/>
      <c r="AD867" s="1"/>
      <c r="AF867" s="1"/>
      <c r="AH867" s="1"/>
      <c r="AJ867" s="1"/>
      <c r="AL867" s="1"/>
      <c r="AN867" s="1"/>
      <c r="AP867" s="1"/>
    </row>
    <row r="868" spans="26:42">
      <c r="Z868" s="140"/>
      <c r="AA868" s="140"/>
      <c r="AB868" s="1"/>
      <c r="AD868" s="1"/>
      <c r="AF868" s="1"/>
      <c r="AH868" s="1"/>
      <c r="AJ868" s="1"/>
      <c r="AL868" s="1"/>
      <c r="AN868" s="1"/>
      <c r="AP868" s="1"/>
    </row>
    <row r="869" spans="26:42">
      <c r="Z869" s="140"/>
      <c r="AA869" s="140"/>
      <c r="AB869" s="1"/>
      <c r="AD869" s="1"/>
      <c r="AF869" s="1"/>
      <c r="AH869" s="1"/>
      <c r="AJ869" s="1"/>
      <c r="AL869" s="1"/>
      <c r="AN869" s="1"/>
      <c r="AP869" s="1"/>
    </row>
    <row r="870" spans="26:42">
      <c r="Z870" s="140"/>
      <c r="AA870" s="140"/>
      <c r="AB870" s="1"/>
      <c r="AD870" s="1"/>
      <c r="AF870" s="1"/>
      <c r="AH870" s="1"/>
      <c r="AJ870" s="1"/>
      <c r="AL870" s="1"/>
      <c r="AN870" s="1"/>
      <c r="AP870" s="1"/>
    </row>
    <row r="871" spans="26:42">
      <c r="Z871" s="140"/>
      <c r="AA871" s="140"/>
      <c r="AB871" s="1"/>
      <c r="AD871" s="1"/>
      <c r="AF871" s="1"/>
      <c r="AH871" s="1"/>
      <c r="AJ871" s="1"/>
      <c r="AL871" s="1"/>
      <c r="AN871" s="1"/>
      <c r="AP871" s="1"/>
    </row>
    <row r="872" spans="26:42">
      <c r="Z872" s="140"/>
      <c r="AA872" s="140"/>
      <c r="AB872" s="1"/>
      <c r="AD872" s="1"/>
      <c r="AF872" s="1"/>
      <c r="AH872" s="1"/>
      <c r="AJ872" s="1"/>
      <c r="AL872" s="1"/>
      <c r="AN872" s="1"/>
      <c r="AP872" s="1"/>
    </row>
    <row r="873" spans="26:42">
      <c r="Z873" s="140"/>
      <c r="AA873" s="140"/>
      <c r="AB873" s="1"/>
      <c r="AD873" s="1"/>
      <c r="AF873" s="1"/>
      <c r="AH873" s="1"/>
      <c r="AJ873" s="1"/>
      <c r="AL873" s="1"/>
      <c r="AN873" s="1"/>
      <c r="AP873" s="1"/>
    </row>
    <row r="874" spans="26:42">
      <c r="Z874" s="140"/>
      <c r="AA874" s="140"/>
      <c r="AB874" s="1"/>
      <c r="AD874" s="1"/>
      <c r="AF874" s="1"/>
      <c r="AH874" s="1"/>
      <c r="AJ874" s="1"/>
      <c r="AL874" s="1"/>
      <c r="AN874" s="1"/>
      <c r="AP874" s="1"/>
    </row>
    <row r="875" spans="26:42">
      <c r="Z875" s="140"/>
      <c r="AA875" s="140"/>
      <c r="AB875" s="1"/>
      <c r="AD875" s="1"/>
      <c r="AF875" s="1"/>
      <c r="AH875" s="1"/>
      <c r="AJ875" s="1"/>
      <c r="AL875" s="1"/>
      <c r="AN875" s="1"/>
      <c r="AP875" s="1"/>
    </row>
    <row r="876" spans="26:42">
      <c r="Z876" s="140"/>
      <c r="AA876" s="140"/>
      <c r="AB876" s="1"/>
      <c r="AD876" s="1"/>
      <c r="AF876" s="1"/>
      <c r="AH876" s="1"/>
      <c r="AJ876" s="1"/>
      <c r="AL876" s="1"/>
      <c r="AN876" s="1"/>
      <c r="AP876" s="1"/>
    </row>
    <row r="877" spans="26:42">
      <c r="Z877" s="140"/>
      <c r="AA877" s="140"/>
      <c r="AB877" s="1"/>
      <c r="AD877" s="1"/>
      <c r="AF877" s="1"/>
      <c r="AH877" s="1"/>
      <c r="AJ877" s="1"/>
      <c r="AL877" s="1"/>
      <c r="AN877" s="1"/>
      <c r="AP877" s="1"/>
    </row>
    <row r="878" spans="26:42">
      <c r="Z878" s="140"/>
      <c r="AA878" s="140"/>
      <c r="AB878" s="1"/>
      <c r="AD878" s="1"/>
      <c r="AF878" s="1"/>
      <c r="AH878" s="1"/>
      <c r="AJ878" s="1"/>
      <c r="AL878" s="1"/>
      <c r="AN878" s="1"/>
      <c r="AP878" s="1"/>
    </row>
    <row r="879" spans="26:42">
      <c r="Z879" s="140"/>
      <c r="AA879" s="140"/>
      <c r="AB879" s="1"/>
      <c r="AD879" s="1"/>
      <c r="AF879" s="1"/>
      <c r="AH879" s="1"/>
      <c r="AJ879" s="1"/>
      <c r="AL879" s="1"/>
      <c r="AN879" s="1"/>
      <c r="AP879" s="1"/>
    </row>
    <row r="880" spans="26:42">
      <c r="Z880" s="140"/>
      <c r="AA880" s="140"/>
      <c r="AB880" s="1"/>
      <c r="AD880" s="1"/>
      <c r="AF880" s="1"/>
      <c r="AH880" s="1"/>
      <c r="AJ880" s="1"/>
      <c r="AL880" s="1"/>
      <c r="AN880" s="1"/>
      <c r="AP880" s="1"/>
    </row>
    <row r="881" spans="26:42">
      <c r="Z881" s="140"/>
      <c r="AA881" s="140"/>
      <c r="AB881" s="1"/>
      <c r="AD881" s="1"/>
      <c r="AF881" s="1"/>
      <c r="AH881" s="1"/>
      <c r="AJ881" s="1"/>
      <c r="AL881" s="1"/>
      <c r="AN881" s="1"/>
      <c r="AP881" s="1"/>
    </row>
    <row r="882" spans="26:42">
      <c r="Z882" s="140"/>
      <c r="AA882" s="140"/>
      <c r="AB882" s="1"/>
      <c r="AD882" s="1"/>
      <c r="AF882" s="1"/>
      <c r="AH882" s="1"/>
      <c r="AJ882" s="1"/>
      <c r="AL882" s="1"/>
      <c r="AN882" s="1"/>
      <c r="AP882" s="1"/>
    </row>
    <row r="883" spans="26:42">
      <c r="Z883" s="140"/>
      <c r="AA883" s="140"/>
      <c r="AB883" s="1"/>
      <c r="AD883" s="1"/>
      <c r="AF883" s="1"/>
      <c r="AH883" s="1"/>
      <c r="AJ883" s="1"/>
      <c r="AL883" s="1"/>
      <c r="AN883" s="1"/>
      <c r="AP883" s="1"/>
    </row>
    <row r="884" spans="26:42">
      <c r="Z884" s="140"/>
      <c r="AA884" s="140"/>
      <c r="AB884" s="1"/>
      <c r="AD884" s="1"/>
      <c r="AF884" s="1"/>
      <c r="AH884" s="1"/>
      <c r="AJ884" s="1"/>
      <c r="AL884" s="1"/>
      <c r="AN884" s="1"/>
      <c r="AP884" s="1"/>
    </row>
    <row r="885" spans="26:42">
      <c r="Z885" s="140"/>
      <c r="AA885" s="140"/>
      <c r="AB885" s="1"/>
      <c r="AD885" s="1"/>
      <c r="AF885" s="1"/>
      <c r="AH885" s="1"/>
      <c r="AJ885" s="1"/>
      <c r="AL885" s="1"/>
      <c r="AN885" s="1"/>
      <c r="AP885" s="1"/>
    </row>
    <row r="886" spans="26:42">
      <c r="Z886" s="140"/>
      <c r="AA886" s="140"/>
      <c r="AB886" s="1"/>
      <c r="AD886" s="1"/>
      <c r="AF886" s="1"/>
      <c r="AH886" s="1"/>
      <c r="AJ886" s="1"/>
      <c r="AL886" s="1"/>
      <c r="AN886" s="1"/>
      <c r="AP886" s="1"/>
    </row>
    <row r="887" spans="26:42">
      <c r="Z887" s="140"/>
      <c r="AA887" s="140"/>
      <c r="AB887" s="1"/>
      <c r="AD887" s="1"/>
      <c r="AF887" s="1"/>
      <c r="AH887" s="1"/>
      <c r="AJ887" s="1"/>
      <c r="AL887" s="1"/>
      <c r="AN887" s="1"/>
      <c r="AP887" s="1"/>
    </row>
    <row r="888" spans="26:42">
      <c r="AA888" s="140"/>
      <c r="AB888" s="1"/>
      <c r="AD888" s="1"/>
      <c r="AF888" s="1"/>
      <c r="AH888" s="1"/>
      <c r="AJ888" s="1"/>
      <c r="AL888" s="1"/>
      <c r="AN888" s="1"/>
      <c r="AP888" s="1"/>
    </row>
    <row r="889" spans="26:42">
      <c r="AA889" s="140"/>
      <c r="AB889" s="1"/>
      <c r="AD889" s="1"/>
      <c r="AF889" s="1"/>
      <c r="AH889" s="1"/>
      <c r="AJ889" s="1"/>
      <c r="AL889" s="1"/>
      <c r="AN889" s="1"/>
      <c r="AP889" s="1"/>
    </row>
    <row r="890" spans="26:42">
      <c r="AA890" s="140"/>
      <c r="AB890" s="1"/>
      <c r="AD890" s="1"/>
      <c r="AF890" s="1"/>
      <c r="AH890" s="1"/>
      <c r="AJ890" s="1"/>
      <c r="AL890" s="1"/>
      <c r="AN890" s="1"/>
      <c r="AP890" s="1"/>
    </row>
    <row r="891" spans="26:42">
      <c r="AA891" s="140"/>
      <c r="AB891" s="1"/>
      <c r="AD891" s="1"/>
      <c r="AF891" s="1"/>
      <c r="AH891" s="1"/>
      <c r="AJ891" s="1"/>
      <c r="AL891" s="1"/>
      <c r="AN891" s="1"/>
      <c r="AP891" s="1"/>
    </row>
    <row r="892" spans="26:42">
      <c r="AA892" s="140"/>
      <c r="AB892" s="1"/>
      <c r="AD892" s="1"/>
      <c r="AF892" s="1"/>
      <c r="AH892" s="1"/>
      <c r="AJ892" s="1"/>
      <c r="AL892" s="1"/>
      <c r="AN892" s="1"/>
      <c r="AP892" s="1"/>
    </row>
    <row r="893" spans="26:42">
      <c r="AA893" s="140"/>
      <c r="AB893" s="1"/>
      <c r="AD893" s="1"/>
      <c r="AF893" s="1"/>
      <c r="AH893" s="1"/>
      <c r="AJ893" s="1"/>
      <c r="AL893" s="1"/>
      <c r="AN893" s="1"/>
      <c r="AP893" s="1"/>
    </row>
    <row r="894" spans="26:42">
      <c r="AA894" s="140"/>
      <c r="AB894" s="1"/>
      <c r="AD894" s="1"/>
      <c r="AF894" s="1"/>
      <c r="AH894" s="1"/>
      <c r="AJ894" s="1"/>
      <c r="AL894" s="1"/>
      <c r="AN894" s="1"/>
      <c r="AP894" s="1"/>
    </row>
    <row r="895" spans="26:42">
      <c r="AA895" s="140"/>
      <c r="AB895" s="1"/>
      <c r="AD895" s="1"/>
      <c r="AF895" s="1"/>
      <c r="AH895" s="1"/>
      <c r="AJ895" s="1"/>
      <c r="AL895" s="1"/>
      <c r="AN895" s="1"/>
      <c r="AP895" s="1"/>
    </row>
    <row r="896" spans="26:42">
      <c r="AA896" s="140"/>
      <c r="AB896" s="1"/>
      <c r="AD896" s="1"/>
      <c r="AF896" s="1"/>
      <c r="AH896" s="1"/>
      <c r="AJ896" s="1"/>
      <c r="AL896" s="1"/>
      <c r="AN896" s="1"/>
      <c r="AP896" s="1"/>
    </row>
    <row r="897" spans="27:42">
      <c r="AA897" s="140"/>
      <c r="AB897" s="1"/>
      <c r="AD897" s="1"/>
      <c r="AF897" s="1"/>
      <c r="AH897" s="1"/>
      <c r="AJ897" s="1"/>
      <c r="AL897" s="1"/>
      <c r="AN897" s="1"/>
      <c r="AP897" s="1"/>
    </row>
    <row r="898" spans="27:42">
      <c r="AA898" s="140"/>
      <c r="AB898" s="1"/>
      <c r="AD898" s="1"/>
      <c r="AF898" s="1"/>
      <c r="AH898" s="1"/>
      <c r="AJ898" s="1"/>
      <c r="AL898" s="1"/>
      <c r="AN898" s="1"/>
      <c r="AP898" s="1"/>
    </row>
    <row r="899" spans="27:42">
      <c r="AA899" s="140"/>
      <c r="AB899" s="1"/>
      <c r="AD899" s="1"/>
      <c r="AF899" s="1"/>
      <c r="AH899" s="1"/>
      <c r="AJ899" s="1"/>
      <c r="AL899" s="1"/>
      <c r="AN899" s="1"/>
      <c r="AP899" s="1"/>
    </row>
    <row r="900" spans="27:42">
      <c r="AA900" s="140"/>
      <c r="AB900" s="1"/>
      <c r="AD900" s="1"/>
      <c r="AF900" s="1"/>
      <c r="AH900" s="1"/>
      <c r="AJ900" s="1"/>
      <c r="AL900" s="1"/>
      <c r="AN900" s="1"/>
      <c r="AP900" s="1"/>
    </row>
    <row r="901" spans="27:42">
      <c r="AA901" s="140"/>
      <c r="AB901" s="1"/>
      <c r="AD901" s="1"/>
      <c r="AF901" s="1"/>
      <c r="AH901" s="1"/>
      <c r="AJ901" s="1"/>
      <c r="AL901" s="1"/>
      <c r="AN901" s="1"/>
      <c r="AP901" s="1"/>
    </row>
    <row r="902" spans="27:42">
      <c r="AA902" s="140"/>
      <c r="AB902" s="1"/>
      <c r="AD902" s="1"/>
      <c r="AF902" s="1"/>
      <c r="AH902" s="1"/>
      <c r="AJ902" s="1"/>
      <c r="AL902" s="1"/>
      <c r="AN902" s="1"/>
      <c r="AP902" s="1"/>
    </row>
    <row r="903" spans="27:42">
      <c r="AA903" s="140"/>
      <c r="AB903" s="1"/>
      <c r="AD903" s="1"/>
      <c r="AF903" s="1"/>
      <c r="AH903" s="1"/>
      <c r="AJ903" s="1"/>
      <c r="AL903" s="1"/>
      <c r="AN903" s="1"/>
      <c r="AP903" s="1"/>
    </row>
    <row r="904" spans="27:42">
      <c r="AA904" s="140"/>
      <c r="AB904" s="1"/>
      <c r="AD904" s="1"/>
      <c r="AF904" s="1"/>
      <c r="AH904" s="1"/>
      <c r="AJ904" s="1"/>
      <c r="AL904" s="1"/>
      <c r="AN904" s="1"/>
      <c r="AP904" s="1"/>
    </row>
    <row r="905" spans="27:42">
      <c r="AA905" s="140"/>
      <c r="AB905" s="1"/>
      <c r="AD905" s="1"/>
      <c r="AF905" s="1"/>
      <c r="AH905" s="1"/>
      <c r="AJ905" s="1"/>
      <c r="AL905" s="1"/>
      <c r="AN905" s="1"/>
      <c r="AP905" s="1"/>
    </row>
    <row r="906" spans="27:42">
      <c r="AA906" s="140"/>
      <c r="AB906" s="1"/>
      <c r="AD906" s="1"/>
      <c r="AF906" s="1"/>
      <c r="AH906" s="1"/>
      <c r="AJ906" s="1"/>
      <c r="AL906" s="1"/>
      <c r="AN906" s="1"/>
      <c r="AP906" s="1"/>
    </row>
    <row r="907" spans="27:42">
      <c r="AA907" s="140"/>
      <c r="AB907" s="1"/>
      <c r="AD907" s="1"/>
      <c r="AF907" s="1"/>
      <c r="AH907" s="1"/>
      <c r="AJ907" s="1"/>
      <c r="AL907" s="1"/>
      <c r="AN907" s="1"/>
      <c r="AP907" s="1"/>
    </row>
    <row r="908" spans="27:42">
      <c r="AA908" s="140"/>
      <c r="AB908" s="1"/>
      <c r="AD908" s="1"/>
      <c r="AF908" s="1"/>
      <c r="AH908" s="1"/>
      <c r="AJ908" s="1"/>
      <c r="AL908" s="1"/>
      <c r="AN908" s="1"/>
      <c r="AP908" s="1"/>
    </row>
    <row r="909" spans="27:42">
      <c r="AA909" s="140"/>
      <c r="AB909" s="1"/>
      <c r="AD909" s="1"/>
      <c r="AF909" s="1"/>
      <c r="AH909" s="1"/>
      <c r="AJ909" s="1"/>
      <c r="AL909" s="1"/>
      <c r="AN909" s="1"/>
      <c r="AP909" s="1"/>
    </row>
    <row r="910" spans="27:42">
      <c r="AA910" s="140"/>
      <c r="AB910" s="1"/>
      <c r="AD910" s="1"/>
      <c r="AF910" s="1"/>
      <c r="AH910" s="1"/>
      <c r="AJ910" s="1"/>
      <c r="AL910" s="1"/>
      <c r="AN910" s="1"/>
      <c r="AP910" s="1"/>
    </row>
    <row r="911" spans="27:42">
      <c r="AA911" s="140"/>
      <c r="AB911" s="1"/>
      <c r="AD911" s="1"/>
      <c r="AF911" s="1"/>
      <c r="AH911" s="1"/>
      <c r="AJ911" s="1"/>
      <c r="AL911" s="1"/>
      <c r="AN911" s="1"/>
      <c r="AP911" s="1"/>
    </row>
  </sheetData>
  <mergeCells count="34">
    <mergeCell ref="R25:S25"/>
    <mergeCell ref="T25:U25"/>
    <mergeCell ref="AN442:AO442"/>
    <mergeCell ref="AP442:AQ442"/>
    <mergeCell ref="B65:C65"/>
    <mergeCell ref="E65:F66"/>
    <mergeCell ref="M66:N66"/>
    <mergeCell ref="N78:Q78"/>
    <mergeCell ref="T442:U442"/>
    <mergeCell ref="A413:F413"/>
    <mergeCell ref="A442:A443"/>
    <mergeCell ref="B442:C442"/>
    <mergeCell ref="D442:E442"/>
    <mergeCell ref="F442:G442"/>
    <mergeCell ref="H442:I442"/>
    <mergeCell ref="B3:C3"/>
    <mergeCell ref="F3:F5"/>
    <mergeCell ref="G3:G5"/>
    <mergeCell ref="B16:F16"/>
    <mergeCell ref="B39:E39"/>
    <mergeCell ref="J442:K442"/>
    <mergeCell ref="L442:M442"/>
    <mergeCell ref="N442:O442"/>
    <mergeCell ref="P442:Q442"/>
    <mergeCell ref="R442:S442"/>
    <mergeCell ref="AH442:AI442"/>
    <mergeCell ref="AJ442:AK442"/>
    <mergeCell ref="AL442:AM442"/>
    <mergeCell ref="V442:W442"/>
    <mergeCell ref="X442:Y442"/>
    <mergeCell ref="Z442:AA442"/>
    <mergeCell ref="AB442:AC442"/>
    <mergeCell ref="AD442:AE442"/>
    <mergeCell ref="AF442:AG442"/>
  </mergeCells>
  <phoneticPr fontId="35" type="noConversion"/>
  <conditionalFormatting sqref="E81:E407 E408:G409">
    <cfRule type="expression" dxfId="113" priority="1" stopIfTrue="1">
      <formula>E81="Disponível"</formula>
    </cfRule>
  </conditionalFormatting>
  <dataValidations count="5">
    <dataValidation type="list" allowBlank="1" showInputMessage="1" showErrorMessage="1" sqref="C20" xr:uid="{5D67C248-968B-4319-AC18-F7695E94AE16}">
      <formula1>"Viabilidade,Cliente"</formula1>
    </dataValidation>
    <dataValidation type="list" allowBlank="1" showInputMessage="1" showErrorMessage="1" sqref="E67:E72" xr:uid="{A054C794-29C5-4870-B9FF-4ECE663CF944}">
      <formula1>"Pós Venda,Pós Entrega"</formula1>
    </dataValidation>
    <dataValidation type="list" allowBlank="1" showInputMessage="1" showErrorMessage="1" sqref="E408:G409" xr:uid="{CEAA9EB7-0BB3-4EDD-BF52-29855D7D95E7}">
      <formula1>"Contrato,Disponivel"</formula1>
    </dataValidation>
    <dataValidation type="list" allowBlank="1" showInputMessage="1" showErrorMessage="1" sqref="D408:D409" xr:uid="{A040FC1F-756D-465B-9DE0-A62CC911E469}">
      <formula1>$B$41:$B$58</formula1>
    </dataValidation>
    <dataValidation type="list" allowBlank="1" showInputMessage="1" showErrorMessage="1" sqref="D81:D407" xr:uid="{61E8BF34-C362-49D7-ABCB-D41606221074}">
      <formula1>$B$41:$B$60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7279C-3F04-4B76-9BBF-8C8FD9400775}">
  <dimension ref="A1:AL328"/>
  <sheetViews>
    <sheetView workbookViewId="0">
      <selection activeCell="E18" sqref="E18"/>
    </sheetView>
  </sheetViews>
  <sheetFormatPr defaultColWidth="8.85546875" defaultRowHeight="12.95"/>
  <cols>
    <col min="1" max="1" width="14.85546875" bestFit="1" customWidth="1"/>
    <col min="2" max="2" width="12.42578125" bestFit="1" customWidth="1"/>
    <col min="3" max="3" width="16.28515625" bestFit="1" customWidth="1"/>
    <col min="4" max="4" width="15.7109375" bestFit="1" customWidth="1"/>
    <col min="5" max="5" width="12.7109375" bestFit="1" customWidth="1"/>
    <col min="6" max="6" width="16.28515625" bestFit="1" customWidth="1"/>
    <col min="7" max="7" width="11.28515625" bestFit="1" customWidth="1"/>
    <col min="8" max="8" width="19.28515625" bestFit="1" customWidth="1"/>
    <col min="9" max="9" width="27" bestFit="1" customWidth="1"/>
    <col min="10" max="10" width="20" bestFit="1" customWidth="1"/>
    <col min="11" max="11" width="12.42578125" bestFit="1" customWidth="1"/>
    <col min="12" max="12" width="14.85546875" bestFit="1" customWidth="1"/>
    <col min="13" max="13" width="17.42578125" bestFit="1" customWidth="1"/>
    <col min="14" max="14" width="16" bestFit="1" customWidth="1"/>
    <col min="15" max="15" width="19" bestFit="1" customWidth="1"/>
    <col min="16" max="16" width="23.7109375" bestFit="1" customWidth="1"/>
    <col min="17" max="17" width="12.7109375" bestFit="1" customWidth="1"/>
    <col min="18" max="18" width="19.140625" bestFit="1" customWidth="1"/>
    <col min="19" max="19" width="19.85546875" bestFit="1" customWidth="1"/>
    <col min="20" max="20" width="23.7109375" bestFit="1" customWidth="1"/>
    <col min="21" max="21" width="24.42578125" bestFit="1" customWidth="1"/>
    <col min="22" max="22" width="40.42578125" bestFit="1" customWidth="1"/>
    <col min="23" max="23" width="26.42578125" bestFit="1" customWidth="1"/>
    <col min="24" max="24" width="16.140625" bestFit="1" customWidth="1"/>
    <col min="25" max="25" width="14.7109375" bestFit="1" customWidth="1"/>
    <col min="26" max="29" width="10.42578125" bestFit="1" customWidth="1"/>
    <col min="30" max="30" width="13.140625" bestFit="1" customWidth="1"/>
    <col min="31" max="34" width="10.42578125" bestFit="1" customWidth="1"/>
    <col min="35" max="35" width="11.85546875" bestFit="1" customWidth="1"/>
    <col min="36" max="36" width="14.42578125" bestFit="1" customWidth="1"/>
    <col min="37" max="38" width="22.28515625" bestFit="1" customWidth="1"/>
  </cols>
  <sheetData>
    <row r="1" spans="1:38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</row>
    <row r="2" spans="1:38">
      <c r="B2">
        <v>68</v>
      </c>
      <c r="C2">
        <v>47</v>
      </c>
      <c r="D2">
        <v>267</v>
      </c>
      <c r="E2" t="s">
        <v>156</v>
      </c>
      <c r="H2">
        <v>4.8500000000000001E-3</v>
      </c>
      <c r="I2">
        <v>4.85E-5</v>
      </c>
      <c r="J2">
        <v>2603</v>
      </c>
      <c r="K2">
        <v>1</v>
      </c>
      <c r="N2">
        <v>0</v>
      </c>
      <c r="V2" s="171"/>
      <c r="W2" s="171"/>
      <c r="X2" s="171">
        <v>44714</v>
      </c>
      <c r="Y2" t="s">
        <v>157</v>
      </c>
      <c r="Z2" t="s">
        <v>158</v>
      </c>
      <c r="AA2" t="s">
        <v>159</v>
      </c>
      <c r="AB2" t="s">
        <v>160</v>
      </c>
      <c r="AC2" t="s">
        <v>161</v>
      </c>
      <c r="AD2" t="s">
        <v>162</v>
      </c>
      <c r="AE2" t="s">
        <v>163</v>
      </c>
      <c r="AF2" t="s">
        <v>164</v>
      </c>
      <c r="AG2" t="s">
        <v>163</v>
      </c>
      <c r="AH2" t="s">
        <v>165</v>
      </c>
      <c r="AJ2" t="s">
        <v>98</v>
      </c>
    </row>
    <row r="3" spans="1:38">
      <c r="B3">
        <v>68</v>
      </c>
      <c r="C3">
        <v>47</v>
      </c>
      <c r="D3">
        <v>268</v>
      </c>
      <c r="E3" t="s">
        <v>156</v>
      </c>
      <c r="H3">
        <v>2.3800000000000002E-3</v>
      </c>
      <c r="I3">
        <v>2.3799999999999999E-5</v>
      </c>
      <c r="J3">
        <v>2604</v>
      </c>
      <c r="K3">
        <v>1</v>
      </c>
      <c r="N3">
        <v>0</v>
      </c>
      <c r="V3" s="171"/>
      <c r="W3" s="171"/>
      <c r="X3" s="171">
        <v>44714</v>
      </c>
      <c r="Y3" t="s">
        <v>157</v>
      </c>
      <c r="Z3" t="s">
        <v>166</v>
      </c>
      <c r="AA3" t="s">
        <v>166</v>
      </c>
      <c r="AB3" t="s">
        <v>160</v>
      </c>
      <c r="AC3" t="s">
        <v>167</v>
      </c>
      <c r="AD3" t="s">
        <v>168</v>
      </c>
      <c r="AE3" t="s">
        <v>169</v>
      </c>
      <c r="AF3" t="s">
        <v>160</v>
      </c>
      <c r="AG3" t="s">
        <v>167</v>
      </c>
      <c r="AH3" t="s">
        <v>170</v>
      </c>
      <c r="AJ3" t="s">
        <v>98</v>
      </c>
    </row>
    <row r="4" spans="1:38">
      <c r="B4">
        <v>68</v>
      </c>
      <c r="C4">
        <v>47</v>
      </c>
      <c r="D4">
        <v>269</v>
      </c>
      <c r="E4" t="s">
        <v>156</v>
      </c>
      <c r="H4">
        <v>2.0699999999999998E-3</v>
      </c>
      <c r="I4">
        <v>2.0699999999999998E-5</v>
      </c>
      <c r="J4">
        <v>2605</v>
      </c>
      <c r="K4">
        <v>1</v>
      </c>
      <c r="N4">
        <v>0</v>
      </c>
      <c r="V4" s="171"/>
      <c r="W4" s="171"/>
      <c r="X4" s="171">
        <v>44714</v>
      </c>
      <c r="Y4" t="s">
        <v>157</v>
      </c>
      <c r="Z4" t="s">
        <v>171</v>
      </c>
      <c r="AA4" t="s">
        <v>171</v>
      </c>
      <c r="AB4" t="s">
        <v>160</v>
      </c>
      <c r="AC4" t="s">
        <v>167</v>
      </c>
      <c r="AD4" t="s">
        <v>172</v>
      </c>
      <c r="AE4" t="s">
        <v>173</v>
      </c>
      <c r="AF4" t="s">
        <v>160</v>
      </c>
      <c r="AG4" t="s">
        <v>167</v>
      </c>
      <c r="AH4" t="s">
        <v>174</v>
      </c>
      <c r="AJ4" t="s">
        <v>98</v>
      </c>
    </row>
    <row r="5" spans="1:38">
      <c r="B5">
        <v>68</v>
      </c>
      <c r="C5">
        <v>47</v>
      </c>
      <c r="D5">
        <v>270</v>
      </c>
      <c r="E5" t="s">
        <v>156</v>
      </c>
      <c r="H5">
        <v>2.0699999999999998E-3</v>
      </c>
      <c r="I5">
        <v>2.0699999999999998E-5</v>
      </c>
      <c r="J5">
        <v>2606</v>
      </c>
      <c r="K5">
        <v>1</v>
      </c>
      <c r="N5">
        <v>8</v>
      </c>
      <c r="V5" s="171"/>
      <c r="W5" s="171"/>
      <c r="X5" s="171">
        <v>44714</v>
      </c>
      <c r="Y5" t="s">
        <v>157</v>
      </c>
      <c r="Z5" t="s">
        <v>175</v>
      </c>
      <c r="AA5" t="s">
        <v>175</v>
      </c>
      <c r="AB5" t="s">
        <v>160</v>
      </c>
      <c r="AC5" t="s">
        <v>167</v>
      </c>
      <c r="AD5" t="s">
        <v>176</v>
      </c>
      <c r="AE5" t="s">
        <v>173</v>
      </c>
      <c r="AF5" t="s">
        <v>160</v>
      </c>
      <c r="AG5" t="s">
        <v>167</v>
      </c>
      <c r="AH5" t="s">
        <v>174</v>
      </c>
      <c r="AJ5" t="s">
        <v>100</v>
      </c>
    </row>
    <row r="6" spans="1:38">
      <c r="B6">
        <v>68</v>
      </c>
      <c r="C6">
        <v>47</v>
      </c>
      <c r="D6">
        <v>271</v>
      </c>
      <c r="E6" t="s">
        <v>156</v>
      </c>
      <c r="H6">
        <v>3.46E-3</v>
      </c>
      <c r="I6">
        <v>3.4600000000000001E-5</v>
      </c>
      <c r="J6">
        <v>2607</v>
      </c>
      <c r="K6">
        <v>1</v>
      </c>
      <c r="N6">
        <v>0</v>
      </c>
      <c r="V6" s="171"/>
      <c r="W6" s="171"/>
      <c r="X6" s="171">
        <v>44714</v>
      </c>
      <c r="Y6" t="s">
        <v>157</v>
      </c>
      <c r="Z6" t="s">
        <v>177</v>
      </c>
      <c r="AA6" t="s">
        <v>178</v>
      </c>
      <c r="AB6" t="s">
        <v>160</v>
      </c>
      <c r="AC6" t="s">
        <v>179</v>
      </c>
      <c r="AD6" t="s">
        <v>180</v>
      </c>
      <c r="AE6" t="s">
        <v>163</v>
      </c>
      <c r="AF6" t="s">
        <v>181</v>
      </c>
      <c r="AG6" t="s">
        <v>163</v>
      </c>
      <c r="AH6" t="s">
        <v>174</v>
      </c>
      <c r="AJ6" t="s">
        <v>98</v>
      </c>
    </row>
    <row r="7" spans="1:38">
      <c r="B7">
        <v>68</v>
      </c>
      <c r="C7">
        <v>47</v>
      </c>
      <c r="D7">
        <v>272</v>
      </c>
      <c r="E7" t="s">
        <v>156</v>
      </c>
      <c r="H7">
        <v>3.2799999999999999E-3</v>
      </c>
      <c r="I7">
        <v>3.2799999999999998E-5</v>
      </c>
      <c r="J7">
        <v>2608</v>
      </c>
      <c r="K7">
        <v>1</v>
      </c>
      <c r="N7">
        <v>0</v>
      </c>
      <c r="V7" s="171"/>
      <c r="W7" s="171"/>
      <c r="X7" s="171">
        <v>44714</v>
      </c>
      <c r="Y7" t="s">
        <v>157</v>
      </c>
      <c r="Z7" t="s">
        <v>182</v>
      </c>
      <c r="AA7" t="s">
        <v>183</v>
      </c>
      <c r="AB7" t="s">
        <v>160</v>
      </c>
      <c r="AC7" t="s">
        <v>184</v>
      </c>
      <c r="AD7" t="s">
        <v>185</v>
      </c>
      <c r="AE7" t="s">
        <v>169</v>
      </c>
      <c r="AF7" t="s">
        <v>186</v>
      </c>
      <c r="AG7" t="s">
        <v>169</v>
      </c>
      <c r="AH7" t="s">
        <v>174</v>
      </c>
      <c r="AJ7" t="s">
        <v>98</v>
      </c>
    </row>
    <row r="8" spans="1:38">
      <c r="B8">
        <v>68</v>
      </c>
      <c r="C8">
        <v>47</v>
      </c>
      <c r="D8">
        <v>273</v>
      </c>
      <c r="E8" t="s">
        <v>156</v>
      </c>
      <c r="H8">
        <v>3.47E-3</v>
      </c>
      <c r="I8">
        <v>3.4700000000000003E-5</v>
      </c>
      <c r="J8">
        <v>2609</v>
      </c>
      <c r="K8">
        <v>1</v>
      </c>
      <c r="N8">
        <v>8</v>
      </c>
      <c r="V8" s="171"/>
      <c r="W8" s="171"/>
      <c r="X8" s="171">
        <v>44714</v>
      </c>
      <c r="Y8" t="s">
        <v>157</v>
      </c>
      <c r="Z8" t="s">
        <v>187</v>
      </c>
      <c r="AA8" t="s">
        <v>188</v>
      </c>
      <c r="AB8" t="s">
        <v>160</v>
      </c>
      <c r="AC8" t="s">
        <v>189</v>
      </c>
      <c r="AD8" t="s">
        <v>190</v>
      </c>
      <c r="AE8" t="s">
        <v>163</v>
      </c>
      <c r="AF8" t="s">
        <v>191</v>
      </c>
      <c r="AG8" t="s">
        <v>163</v>
      </c>
      <c r="AH8" t="s">
        <v>174</v>
      </c>
      <c r="AJ8" t="s">
        <v>100</v>
      </c>
    </row>
    <row r="9" spans="1:38">
      <c r="B9">
        <v>68</v>
      </c>
      <c r="C9">
        <v>47</v>
      </c>
      <c r="D9">
        <v>274</v>
      </c>
      <c r="E9" t="s">
        <v>156</v>
      </c>
      <c r="H9">
        <v>2.0999999999999999E-3</v>
      </c>
      <c r="I9">
        <v>2.0999999999999999E-5</v>
      </c>
      <c r="J9">
        <v>2610</v>
      </c>
      <c r="K9">
        <v>1</v>
      </c>
      <c r="N9">
        <v>0</v>
      </c>
      <c r="V9" s="171"/>
      <c r="W9" s="171"/>
      <c r="X9" s="171">
        <v>44714</v>
      </c>
      <c r="Y9" t="s">
        <v>157</v>
      </c>
      <c r="Z9" t="s">
        <v>192</v>
      </c>
      <c r="AA9" t="s">
        <v>192</v>
      </c>
      <c r="AB9" t="s">
        <v>160</v>
      </c>
      <c r="AC9" t="s">
        <v>167</v>
      </c>
      <c r="AD9" t="s">
        <v>193</v>
      </c>
      <c r="AE9" t="s">
        <v>173</v>
      </c>
      <c r="AF9" t="s">
        <v>160</v>
      </c>
      <c r="AG9" t="s">
        <v>167</v>
      </c>
      <c r="AH9" t="s">
        <v>174</v>
      </c>
      <c r="AJ9" t="s">
        <v>98</v>
      </c>
    </row>
    <row r="10" spans="1:38">
      <c r="B10">
        <v>68</v>
      </c>
      <c r="C10">
        <v>47</v>
      </c>
      <c r="D10">
        <v>275</v>
      </c>
      <c r="E10" t="s">
        <v>156</v>
      </c>
      <c r="H10">
        <v>2.1299999999999999E-3</v>
      </c>
      <c r="I10">
        <v>2.1299999999999999E-5</v>
      </c>
      <c r="J10">
        <v>2611</v>
      </c>
      <c r="K10">
        <v>1</v>
      </c>
      <c r="N10">
        <v>0</v>
      </c>
      <c r="V10" s="171"/>
      <c r="W10" s="171"/>
      <c r="X10" s="171">
        <v>44714</v>
      </c>
      <c r="Y10" t="s">
        <v>157</v>
      </c>
      <c r="Z10" t="s">
        <v>194</v>
      </c>
      <c r="AA10" t="s">
        <v>194</v>
      </c>
      <c r="AB10" t="s">
        <v>160</v>
      </c>
      <c r="AC10" t="s">
        <v>167</v>
      </c>
      <c r="AD10" t="s">
        <v>195</v>
      </c>
      <c r="AE10" t="s">
        <v>173</v>
      </c>
      <c r="AF10" t="s">
        <v>160</v>
      </c>
      <c r="AG10" t="s">
        <v>167</v>
      </c>
      <c r="AH10" t="s">
        <v>174</v>
      </c>
      <c r="AJ10" t="s">
        <v>98</v>
      </c>
    </row>
    <row r="11" spans="1:38">
      <c r="B11">
        <v>68</v>
      </c>
      <c r="C11">
        <v>47</v>
      </c>
      <c r="D11">
        <v>276</v>
      </c>
      <c r="E11" t="s">
        <v>156</v>
      </c>
      <c r="H11">
        <v>2.2899999999999999E-3</v>
      </c>
      <c r="I11">
        <v>2.2900000000000001E-5</v>
      </c>
      <c r="J11">
        <v>2612</v>
      </c>
      <c r="K11">
        <v>1</v>
      </c>
      <c r="N11">
        <v>8</v>
      </c>
      <c r="V11" s="171"/>
      <c r="W11" s="171"/>
      <c r="X11" s="171">
        <v>44714</v>
      </c>
      <c r="Y11" t="s">
        <v>157</v>
      </c>
      <c r="Z11" t="s">
        <v>196</v>
      </c>
      <c r="AA11" t="s">
        <v>196</v>
      </c>
      <c r="AB11" t="s">
        <v>160</v>
      </c>
      <c r="AC11" t="s">
        <v>167</v>
      </c>
      <c r="AD11" t="s">
        <v>197</v>
      </c>
      <c r="AE11" t="s">
        <v>173</v>
      </c>
      <c r="AF11" t="s">
        <v>160</v>
      </c>
      <c r="AG11" t="s">
        <v>167</v>
      </c>
      <c r="AH11" t="s">
        <v>174</v>
      </c>
      <c r="AJ11" t="s">
        <v>100</v>
      </c>
    </row>
    <row r="12" spans="1:38">
      <c r="B12">
        <v>68</v>
      </c>
      <c r="C12">
        <v>47</v>
      </c>
      <c r="D12">
        <v>277</v>
      </c>
      <c r="E12" t="s">
        <v>156</v>
      </c>
      <c r="H12">
        <v>4.6299999999999996E-3</v>
      </c>
      <c r="I12">
        <v>4.6300000000000001E-5</v>
      </c>
      <c r="J12">
        <v>2701</v>
      </c>
      <c r="K12">
        <v>1</v>
      </c>
      <c r="N12">
        <v>0</v>
      </c>
      <c r="V12" s="171"/>
      <c r="W12" s="171"/>
      <c r="X12" s="171">
        <v>44714</v>
      </c>
      <c r="Y12" t="s">
        <v>157</v>
      </c>
      <c r="Z12" t="s">
        <v>198</v>
      </c>
      <c r="AA12" t="s">
        <v>199</v>
      </c>
      <c r="AB12" t="s">
        <v>160</v>
      </c>
      <c r="AC12" t="s">
        <v>200</v>
      </c>
      <c r="AD12" t="s">
        <v>201</v>
      </c>
      <c r="AE12" t="s">
        <v>169</v>
      </c>
      <c r="AF12" t="s">
        <v>202</v>
      </c>
      <c r="AG12" t="s">
        <v>169</v>
      </c>
      <c r="AH12" t="s">
        <v>203</v>
      </c>
      <c r="AJ12" t="s">
        <v>98</v>
      </c>
    </row>
    <row r="13" spans="1:38">
      <c r="B13">
        <v>68</v>
      </c>
      <c r="C13">
        <v>47</v>
      </c>
      <c r="D13">
        <v>278</v>
      </c>
      <c r="E13" t="s">
        <v>156</v>
      </c>
      <c r="H13">
        <v>3.3E-3</v>
      </c>
      <c r="I13">
        <v>3.3000000000000003E-5</v>
      </c>
      <c r="J13">
        <v>2702</v>
      </c>
      <c r="K13">
        <v>1</v>
      </c>
      <c r="N13">
        <v>8</v>
      </c>
      <c r="V13" s="171"/>
      <c r="W13" s="171"/>
      <c r="X13" s="171">
        <v>44714</v>
      </c>
      <c r="Y13" t="s">
        <v>157</v>
      </c>
      <c r="Z13" t="s">
        <v>204</v>
      </c>
      <c r="AA13" t="s">
        <v>205</v>
      </c>
      <c r="AB13" t="s">
        <v>160</v>
      </c>
      <c r="AC13" t="s">
        <v>206</v>
      </c>
      <c r="AD13" t="s">
        <v>207</v>
      </c>
      <c r="AE13" t="s">
        <v>208</v>
      </c>
      <c r="AF13" t="s">
        <v>209</v>
      </c>
      <c r="AG13" t="s">
        <v>208</v>
      </c>
      <c r="AH13" t="s">
        <v>170</v>
      </c>
      <c r="AJ13" t="s">
        <v>100</v>
      </c>
    </row>
    <row r="14" spans="1:38">
      <c r="B14">
        <v>68</v>
      </c>
      <c r="C14">
        <v>47</v>
      </c>
      <c r="D14">
        <v>279</v>
      </c>
      <c r="E14" t="s">
        <v>156</v>
      </c>
      <c r="H14">
        <v>4.28E-3</v>
      </c>
      <c r="I14">
        <v>4.2799999999999997E-5</v>
      </c>
      <c r="J14">
        <v>2703</v>
      </c>
      <c r="K14">
        <v>1</v>
      </c>
      <c r="N14">
        <v>0</v>
      </c>
      <c r="V14" s="171"/>
      <c r="W14" s="171"/>
      <c r="X14" s="171">
        <v>44714</v>
      </c>
      <c r="Y14" t="s">
        <v>157</v>
      </c>
      <c r="Z14" t="s">
        <v>210</v>
      </c>
      <c r="AA14" t="s">
        <v>211</v>
      </c>
      <c r="AB14" t="s">
        <v>160</v>
      </c>
      <c r="AC14" t="s">
        <v>212</v>
      </c>
      <c r="AD14" t="s">
        <v>213</v>
      </c>
      <c r="AE14" t="s">
        <v>169</v>
      </c>
      <c r="AF14" t="s">
        <v>214</v>
      </c>
      <c r="AG14" t="s">
        <v>169</v>
      </c>
      <c r="AH14" t="s">
        <v>165</v>
      </c>
      <c r="AJ14" t="s">
        <v>98</v>
      </c>
    </row>
    <row r="15" spans="1:38">
      <c r="B15">
        <v>68</v>
      </c>
      <c r="C15">
        <v>47</v>
      </c>
      <c r="D15">
        <v>280</v>
      </c>
      <c r="E15" t="s">
        <v>156</v>
      </c>
      <c r="H15">
        <v>2.32E-3</v>
      </c>
      <c r="I15">
        <v>2.3200000000000001E-5</v>
      </c>
      <c r="J15">
        <v>2704</v>
      </c>
      <c r="K15">
        <v>1</v>
      </c>
      <c r="N15">
        <v>0</v>
      </c>
      <c r="V15" s="171"/>
      <c r="W15" s="171"/>
      <c r="X15" s="171">
        <v>44714</v>
      </c>
      <c r="Y15" t="s">
        <v>157</v>
      </c>
      <c r="Z15" t="s">
        <v>166</v>
      </c>
      <c r="AA15" t="s">
        <v>166</v>
      </c>
      <c r="AB15" t="s">
        <v>160</v>
      </c>
      <c r="AC15" t="s">
        <v>167</v>
      </c>
      <c r="AD15" t="s">
        <v>215</v>
      </c>
      <c r="AE15" t="s">
        <v>173</v>
      </c>
      <c r="AF15" t="s">
        <v>160</v>
      </c>
      <c r="AG15" t="s">
        <v>167</v>
      </c>
      <c r="AH15" t="s">
        <v>174</v>
      </c>
      <c r="AJ15" t="s">
        <v>98</v>
      </c>
    </row>
    <row r="16" spans="1:38">
      <c r="B16">
        <v>68</v>
      </c>
      <c r="C16">
        <v>47</v>
      </c>
      <c r="D16">
        <v>281</v>
      </c>
      <c r="E16" t="s">
        <v>156</v>
      </c>
      <c r="H16">
        <v>2.0699999999999998E-3</v>
      </c>
      <c r="I16">
        <v>2.0699999999999998E-5</v>
      </c>
      <c r="J16">
        <v>2705</v>
      </c>
      <c r="K16">
        <v>1</v>
      </c>
      <c r="N16">
        <v>0</v>
      </c>
      <c r="V16" s="171"/>
      <c r="W16" s="171"/>
      <c r="X16" s="171">
        <v>44714</v>
      </c>
      <c r="Y16" t="s">
        <v>157</v>
      </c>
      <c r="Z16" t="s">
        <v>171</v>
      </c>
      <c r="AA16" t="s">
        <v>171</v>
      </c>
      <c r="AB16" t="s">
        <v>160</v>
      </c>
      <c r="AC16" t="s">
        <v>167</v>
      </c>
      <c r="AD16" t="s">
        <v>216</v>
      </c>
      <c r="AE16" t="s">
        <v>173</v>
      </c>
      <c r="AF16" t="s">
        <v>160</v>
      </c>
      <c r="AG16" t="s">
        <v>167</v>
      </c>
      <c r="AH16" t="s">
        <v>174</v>
      </c>
      <c r="AJ16" t="s">
        <v>98</v>
      </c>
    </row>
    <row r="17" spans="2:36">
      <c r="B17">
        <v>68</v>
      </c>
      <c r="C17">
        <v>47</v>
      </c>
      <c r="D17">
        <v>282</v>
      </c>
      <c r="E17" t="s">
        <v>156</v>
      </c>
      <c r="H17">
        <v>2.0699999999999998E-3</v>
      </c>
      <c r="I17">
        <v>2.0699999999999998E-5</v>
      </c>
      <c r="J17">
        <v>2706</v>
      </c>
      <c r="K17">
        <v>1</v>
      </c>
      <c r="N17">
        <v>0</v>
      </c>
      <c r="V17" s="171"/>
      <c r="W17" s="171"/>
      <c r="X17" s="171">
        <v>44714</v>
      </c>
      <c r="Y17" t="s">
        <v>157</v>
      </c>
      <c r="Z17" t="s">
        <v>175</v>
      </c>
      <c r="AA17" t="s">
        <v>175</v>
      </c>
      <c r="AB17" t="s">
        <v>160</v>
      </c>
      <c r="AC17" t="s">
        <v>167</v>
      </c>
      <c r="AD17" t="s">
        <v>217</v>
      </c>
      <c r="AE17" t="s">
        <v>173</v>
      </c>
      <c r="AF17" t="s">
        <v>160</v>
      </c>
      <c r="AG17" t="s">
        <v>167</v>
      </c>
      <c r="AH17" t="s">
        <v>174</v>
      </c>
      <c r="AJ17" t="s">
        <v>98</v>
      </c>
    </row>
    <row r="18" spans="2:36">
      <c r="B18">
        <v>68</v>
      </c>
      <c r="C18">
        <v>47</v>
      </c>
      <c r="D18">
        <v>283</v>
      </c>
      <c r="E18" t="s">
        <v>156</v>
      </c>
      <c r="H18">
        <v>3.62E-3</v>
      </c>
      <c r="I18">
        <v>3.6199999999999999E-5</v>
      </c>
      <c r="J18">
        <v>2707</v>
      </c>
      <c r="K18">
        <v>1</v>
      </c>
      <c r="N18">
        <v>0</v>
      </c>
      <c r="V18" s="171"/>
      <c r="W18" s="171"/>
      <c r="X18" s="171">
        <v>44714</v>
      </c>
      <c r="Y18" t="s">
        <v>157</v>
      </c>
      <c r="Z18" t="s">
        <v>218</v>
      </c>
      <c r="AA18" t="s">
        <v>178</v>
      </c>
      <c r="AB18" t="s">
        <v>160</v>
      </c>
      <c r="AC18" t="s">
        <v>219</v>
      </c>
      <c r="AD18" t="s">
        <v>220</v>
      </c>
      <c r="AE18" t="s">
        <v>163</v>
      </c>
      <c r="AF18" t="s">
        <v>221</v>
      </c>
      <c r="AG18" t="s">
        <v>163</v>
      </c>
      <c r="AH18" t="s">
        <v>170</v>
      </c>
      <c r="AJ18" t="s">
        <v>98</v>
      </c>
    </row>
    <row r="19" spans="2:36">
      <c r="B19">
        <v>68</v>
      </c>
      <c r="C19">
        <v>47</v>
      </c>
      <c r="D19">
        <v>284</v>
      </c>
      <c r="E19" t="s">
        <v>156</v>
      </c>
      <c r="H19">
        <v>3.2599999999999999E-3</v>
      </c>
      <c r="I19">
        <v>3.26E-5</v>
      </c>
      <c r="J19">
        <v>2708</v>
      </c>
      <c r="K19">
        <v>1</v>
      </c>
      <c r="N19">
        <v>0</v>
      </c>
      <c r="V19" s="171"/>
      <c r="W19" s="171"/>
      <c r="X19" s="171">
        <v>44714</v>
      </c>
      <c r="Y19" t="s">
        <v>157</v>
      </c>
      <c r="Z19" t="s">
        <v>222</v>
      </c>
      <c r="AA19" t="s">
        <v>183</v>
      </c>
      <c r="AB19" t="s">
        <v>160</v>
      </c>
      <c r="AC19" t="s">
        <v>223</v>
      </c>
      <c r="AD19" t="s">
        <v>224</v>
      </c>
      <c r="AE19" t="s">
        <v>173</v>
      </c>
      <c r="AF19" t="s">
        <v>225</v>
      </c>
      <c r="AG19" t="s">
        <v>173</v>
      </c>
      <c r="AH19" t="s">
        <v>174</v>
      </c>
      <c r="AJ19" t="s">
        <v>98</v>
      </c>
    </row>
    <row r="20" spans="2:36">
      <c r="B20">
        <v>68</v>
      </c>
      <c r="C20">
        <v>47</v>
      </c>
      <c r="D20">
        <v>285</v>
      </c>
      <c r="E20" t="s">
        <v>156</v>
      </c>
      <c r="H20">
        <v>3.49E-3</v>
      </c>
      <c r="I20">
        <v>3.4900000000000001E-5</v>
      </c>
      <c r="J20">
        <v>2709</v>
      </c>
      <c r="K20">
        <v>1</v>
      </c>
      <c r="N20">
        <v>8</v>
      </c>
      <c r="V20" s="171"/>
      <c r="W20" s="171"/>
      <c r="X20" s="171">
        <v>44714</v>
      </c>
      <c r="Y20" t="s">
        <v>157</v>
      </c>
      <c r="Z20" t="s">
        <v>226</v>
      </c>
      <c r="AA20" t="s">
        <v>188</v>
      </c>
      <c r="AB20" t="s">
        <v>160</v>
      </c>
      <c r="AC20" t="s">
        <v>227</v>
      </c>
      <c r="AD20" t="s">
        <v>228</v>
      </c>
      <c r="AE20" t="s">
        <v>163</v>
      </c>
      <c r="AF20" t="s">
        <v>229</v>
      </c>
      <c r="AG20" t="s">
        <v>163</v>
      </c>
      <c r="AH20" t="s">
        <v>174</v>
      </c>
      <c r="AJ20" t="s">
        <v>100</v>
      </c>
    </row>
    <row r="21" spans="2:36">
      <c r="B21">
        <v>68</v>
      </c>
      <c r="C21">
        <v>47</v>
      </c>
      <c r="D21">
        <v>286</v>
      </c>
      <c r="E21" t="s">
        <v>156</v>
      </c>
      <c r="H21">
        <v>2.0999999999999999E-3</v>
      </c>
      <c r="I21">
        <v>2.0999999999999999E-5</v>
      </c>
      <c r="J21">
        <v>2710</v>
      </c>
      <c r="K21">
        <v>1</v>
      </c>
      <c r="N21">
        <v>0</v>
      </c>
      <c r="V21" s="171"/>
      <c r="W21" s="171"/>
      <c r="X21" s="171">
        <v>44714</v>
      </c>
      <c r="Y21" t="s">
        <v>157</v>
      </c>
      <c r="Z21" t="s">
        <v>192</v>
      </c>
      <c r="AA21" t="s">
        <v>192</v>
      </c>
      <c r="AB21" t="s">
        <v>160</v>
      </c>
      <c r="AC21" t="s">
        <v>167</v>
      </c>
      <c r="AD21" t="s">
        <v>230</v>
      </c>
      <c r="AE21" t="s">
        <v>173</v>
      </c>
      <c r="AF21" t="s">
        <v>160</v>
      </c>
      <c r="AG21" t="s">
        <v>167</v>
      </c>
      <c r="AH21" t="s">
        <v>174</v>
      </c>
      <c r="AJ21" t="s">
        <v>98</v>
      </c>
    </row>
    <row r="22" spans="2:36">
      <c r="B22">
        <v>68</v>
      </c>
      <c r="C22">
        <v>47</v>
      </c>
      <c r="D22">
        <v>287</v>
      </c>
      <c r="E22" t="s">
        <v>156</v>
      </c>
      <c r="H22">
        <v>2.1299999999999999E-3</v>
      </c>
      <c r="I22">
        <v>2.1299999999999999E-5</v>
      </c>
      <c r="J22">
        <v>2711</v>
      </c>
      <c r="K22">
        <v>1</v>
      </c>
      <c r="N22">
        <v>0</v>
      </c>
      <c r="V22" s="171"/>
      <c r="W22" s="171"/>
      <c r="X22" s="171">
        <v>44714</v>
      </c>
      <c r="Y22" t="s">
        <v>157</v>
      </c>
      <c r="Z22" t="s">
        <v>194</v>
      </c>
      <c r="AA22" t="s">
        <v>194</v>
      </c>
      <c r="AB22" t="s">
        <v>160</v>
      </c>
      <c r="AC22" t="s">
        <v>167</v>
      </c>
      <c r="AD22" t="s">
        <v>231</v>
      </c>
      <c r="AE22" t="s">
        <v>173</v>
      </c>
      <c r="AF22" t="s">
        <v>160</v>
      </c>
      <c r="AG22" t="s">
        <v>167</v>
      </c>
      <c r="AH22" t="s">
        <v>174</v>
      </c>
      <c r="AJ22" t="s">
        <v>98</v>
      </c>
    </row>
    <row r="23" spans="2:36">
      <c r="B23">
        <v>68</v>
      </c>
      <c r="C23">
        <v>47</v>
      </c>
      <c r="D23">
        <v>288</v>
      </c>
      <c r="E23" t="s">
        <v>156</v>
      </c>
      <c r="H23">
        <v>2.2899999999999999E-3</v>
      </c>
      <c r="I23">
        <v>2.2900000000000001E-5</v>
      </c>
      <c r="J23">
        <v>2712</v>
      </c>
      <c r="K23">
        <v>1</v>
      </c>
      <c r="N23">
        <v>8</v>
      </c>
      <c r="V23" s="171"/>
      <c r="W23" s="171"/>
      <c r="X23" s="171">
        <v>44714</v>
      </c>
      <c r="Y23" t="s">
        <v>157</v>
      </c>
      <c r="Z23" t="s">
        <v>196</v>
      </c>
      <c r="AA23" t="s">
        <v>196</v>
      </c>
      <c r="AB23" t="s">
        <v>160</v>
      </c>
      <c r="AC23" t="s">
        <v>167</v>
      </c>
      <c r="AD23" t="s">
        <v>232</v>
      </c>
      <c r="AE23" t="s">
        <v>173</v>
      </c>
      <c r="AF23" t="s">
        <v>160</v>
      </c>
      <c r="AG23" t="s">
        <v>167</v>
      </c>
      <c r="AH23" t="s">
        <v>174</v>
      </c>
      <c r="AJ23" t="s">
        <v>100</v>
      </c>
    </row>
    <row r="24" spans="2:36">
      <c r="B24">
        <v>68</v>
      </c>
      <c r="C24">
        <v>47</v>
      </c>
      <c r="D24">
        <v>289</v>
      </c>
      <c r="E24" t="s">
        <v>156</v>
      </c>
      <c r="H24">
        <v>4.2199999999999998E-3</v>
      </c>
      <c r="I24">
        <v>4.2200000000000003E-5</v>
      </c>
      <c r="J24">
        <v>2801</v>
      </c>
      <c r="K24">
        <v>1</v>
      </c>
      <c r="N24">
        <v>0</v>
      </c>
      <c r="V24" s="171"/>
      <c r="W24" s="171"/>
      <c r="X24" s="171">
        <v>44714</v>
      </c>
      <c r="Y24" t="s">
        <v>157</v>
      </c>
      <c r="Z24" t="s">
        <v>233</v>
      </c>
      <c r="AA24" t="s">
        <v>234</v>
      </c>
      <c r="AB24" t="s">
        <v>160</v>
      </c>
      <c r="AC24" t="s">
        <v>235</v>
      </c>
      <c r="AD24" t="s">
        <v>236</v>
      </c>
      <c r="AE24" t="s">
        <v>169</v>
      </c>
      <c r="AF24" t="s">
        <v>237</v>
      </c>
      <c r="AG24" t="s">
        <v>169</v>
      </c>
      <c r="AH24" t="s">
        <v>203</v>
      </c>
      <c r="AJ24" t="s">
        <v>98</v>
      </c>
    </row>
    <row r="25" spans="2:36">
      <c r="B25">
        <v>68</v>
      </c>
      <c r="C25">
        <v>47</v>
      </c>
      <c r="D25">
        <v>290</v>
      </c>
      <c r="E25" t="s">
        <v>156</v>
      </c>
      <c r="H25">
        <v>3.2399999999999998E-3</v>
      </c>
      <c r="I25">
        <v>3.2400000000000001E-5</v>
      </c>
      <c r="J25">
        <v>2802</v>
      </c>
      <c r="K25">
        <v>1</v>
      </c>
      <c r="N25">
        <v>8</v>
      </c>
      <c r="V25" s="171"/>
      <c r="W25" s="171"/>
      <c r="X25" s="171">
        <v>44714</v>
      </c>
      <c r="Y25" t="s">
        <v>157</v>
      </c>
      <c r="Z25" t="s">
        <v>238</v>
      </c>
      <c r="AA25" t="s">
        <v>205</v>
      </c>
      <c r="AB25" t="s">
        <v>160</v>
      </c>
      <c r="AC25" t="s">
        <v>239</v>
      </c>
      <c r="AD25" t="s">
        <v>240</v>
      </c>
      <c r="AE25" t="s">
        <v>173</v>
      </c>
      <c r="AF25" t="s">
        <v>241</v>
      </c>
      <c r="AG25" t="s">
        <v>173</v>
      </c>
      <c r="AH25" t="s">
        <v>174</v>
      </c>
      <c r="AJ25" t="s">
        <v>100</v>
      </c>
    </row>
    <row r="26" spans="2:36">
      <c r="B26">
        <v>68</v>
      </c>
      <c r="C26">
        <v>47</v>
      </c>
      <c r="D26">
        <v>291</v>
      </c>
      <c r="E26" t="s">
        <v>156</v>
      </c>
      <c r="H26">
        <v>4.7699999999999999E-3</v>
      </c>
      <c r="I26">
        <v>4.7700000000000001E-5</v>
      </c>
      <c r="J26">
        <v>2803</v>
      </c>
      <c r="K26">
        <v>1</v>
      </c>
      <c r="N26">
        <v>0</v>
      </c>
      <c r="V26" s="171"/>
      <c r="W26" s="171"/>
      <c r="X26" s="171">
        <v>44714</v>
      </c>
      <c r="Y26" t="s">
        <v>157</v>
      </c>
      <c r="Z26" t="s">
        <v>242</v>
      </c>
      <c r="AA26" t="s">
        <v>159</v>
      </c>
      <c r="AB26" t="s">
        <v>160</v>
      </c>
      <c r="AC26" t="s">
        <v>243</v>
      </c>
      <c r="AD26" t="s">
        <v>244</v>
      </c>
      <c r="AE26" t="s">
        <v>163</v>
      </c>
      <c r="AF26" t="s">
        <v>245</v>
      </c>
      <c r="AG26" t="s">
        <v>163</v>
      </c>
      <c r="AH26" t="s">
        <v>165</v>
      </c>
      <c r="AJ26" t="s">
        <v>98</v>
      </c>
    </row>
    <row r="27" spans="2:36">
      <c r="B27">
        <v>68</v>
      </c>
      <c r="C27">
        <v>47</v>
      </c>
      <c r="D27">
        <v>292</v>
      </c>
      <c r="E27" t="s">
        <v>156</v>
      </c>
      <c r="H27">
        <v>2.32E-3</v>
      </c>
      <c r="I27">
        <v>2.3200000000000001E-5</v>
      </c>
      <c r="J27">
        <v>2804</v>
      </c>
      <c r="K27">
        <v>1</v>
      </c>
      <c r="N27">
        <v>0</v>
      </c>
      <c r="V27" s="171"/>
      <c r="W27" s="171"/>
      <c r="X27" s="171">
        <v>44714</v>
      </c>
      <c r="Y27" t="s">
        <v>157</v>
      </c>
      <c r="Z27" t="s">
        <v>166</v>
      </c>
      <c r="AA27" t="s">
        <v>166</v>
      </c>
      <c r="AB27" t="s">
        <v>160</v>
      </c>
      <c r="AC27" t="s">
        <v>167</v>
      </c>
      <c r="AD27" t="s">
        <v>246</v>
      </c>
      <c r="AE27" t="s">
        <v>173</v>
      </c>
      <c r="AF27" t="s">
        <v>160</v>
      </c>
      <c r="AG27" t="s">
        <v>167</v>
      </c>
      <c r="AH27" t="s">
        <v>174</v>
      </c>
      <c r="AJ27" t="s">
        <v>98</v>
      </c>
    </row>
    <row r="28" spans="2:36">
      <c r="B28">
        <v>68</v>
      </c>
      <c r="C28">
        <v>47</v>
      </c>
      <c r="D28">
        <v>293</v>
      </c>
      <c r="E28" t="s">
        <v>156</v>
      </c>
      <c r="H28">
        <v>2.0699999999999998E-3</v>
      </c>
      <c r="I28">
        <v>2.0699999999999998E-5</v>
      </c>
      <c r="J28">
        <v>2805</v>
      </c>
      <c r="K28">
        <v>1</v>
      </c>
      <c r="N28">
        <v>0</v>
      </c>
      <c r="V28" s="171"/>
      <c r="W28" s="171"/>
      <c r="X28" s="171">
        <v>44714</v>
      </c>
      <c r="Y28" t="s">
        <v>157</v>
      </c>
      <c r="Z28" t="s">
        <v>171</v>
      </c>
      <c r="AA28" t="s">
        <v>171</v>
      </c>
      <c r="AB28" t="s">
        <v>160</v>
      </c>
      <c r="AC28" t="s">
        <v>167</v>
      </c>
      <c r="AD28" t="s">
        <v>247</v>
      </c>
      <c r="AE28" t="s">
        <v>173</v>
      </c>
      <c r="AF28" t="s">
        <v>160</v>
      </c>
      <c r="AG28" t="s">
        <v>167</v>
      </c>
      <c r="AH28" t="s">
        <v>174</v>
      </c>
      <c r="AJ28" t="s">
        <v>98</v>
      </c>
    </row>
    <row r="29" spans="2:36">
      <c r="B29">
        <v>68</v>
      </c>
      <c r="C29">
        <v>47</v>
      </c>
      <c r="D29">
        <v>294</v>
      </c>
      <c r="E29" t="s">
        <v>156</v>
      </c>
      <c r="H29">
        <v>2.0699999999999998E-3</v>
      </c>
      <c r="I29">
        <v>2.0699999999999998E-5</v>
      </c>
      <c r="J29">
        <v>2806</v>
      </c>
      <c r="K29">
        <v>1</v>
      </c>
      <c r="N29">
        <v>0</v>
      </c>
      <c r="V29" s="171"/>
      <c r="W29" s="171"/>
      <c r="X29" s="171">
        <v>44714</v>
      </c>
      <c r="Y29" t="s">
        <v>157</v>
      </c>
      <c r="Z29" t="s">
        <v>175</v>
      </c>
      <c r="AA29" t="s">
        <v>175</v>
      </c>
      <c r="AB29" t="s">
        <v>160</v>
      </c>
      <c r="AC29" t="s">
        <v>167</v>
      </c>
      <c r="AD29" t="s">
        <v>248</v>
      </c>
      <c r="AE29" t="s">
        <v>173</v>
      </c>
      <c r="AF29" t="s">
        <v>160</v>
      </c>
      <c r="AG29" t="s">
        <v>167</v>
      </c>
      <c r="AH29" t="s">
        <v>174</v>
      </c>
      <c r="AJ29" t="s">
        <v>98</v>
      </c>
    </row>
    <row r="30" spans="2:36">
      <c r="B30">
        <v>68</v>
      </c>
      <c r="C30">
        <v>47</v>
      </c>
      <c r="D30">
        <v>295</v>
      </c>
      <c r="E30" t="s">
        <v>156</v>
      </c>
      <c r="H30">
        <v>3.5599999999999998E-3</v>
      </c>
      <c r="I30">
        <v>3.5599999999999998E-5</v>
      </c>
      <c r="J30">
        <v>2807</v>
      </c>
      <c r="K30">
        <v>1</v>
      </c>
      <c r="N30">
        <v>0</v>
      </c>
      <c r="V30" s="171"/>
      <c r="W30" s="171"/>
      <c r="X30" s="171">
        <v>44714</v>
      </c>
      <c r="Y30" t="s">
        <v>157</v>
      </c>
      <c r="Z30" t="s">
        <v>249</v>
      </c>
      <c r="AA30" t="s">
        <v>178</v>
      </c>
      <c r="AB30" t="s">
        <v>160</v>
      </c>
      <c r="AC30" t="s">
        <v>250</v>
      </c>
      <c r="AD30" t="s">
        <v>251</v>
      </c>
      <c r="AE30" t="s">
        <v>163</v>
      </c>
      <c r="AF30" t="s">
        <v>252</v>
      </c>
      <c r="AG30" t="s">
        <v>163</v>
      </c>
      <c r="AH30" t="s">
        <v>170</v>
      </c>
      <c r="AJ30" t="s">
        <v>98</v>
      </c>
    </row>
    <row r="31" spans="2:36">
      <c r="B31">
        <v>68</v>
      </c>
      <c r="C31">
        <v>47</v>
      </c>
      <c r="D31">
        <v>296</v>
      </c>
      <c r="E31" t="s">
        <v>156</v>
      </c>
      <c r="H31">
        <v>3.2599999999999999E-3</v>
      </c>
      <c r="I31">
        <v>3.26E-5</v>
      </c>
      <c r="J31">
        <v>2808</v>
      </c>
      <c r="K31">
        <v>1</v>
      </c>
      <c r="N31">
        <v>0</v>
      </c>
      <c r="V31" s="171"/>
      <c r="W31" s="171"/>
      <c r="X31" s="171">
        <v>44714</v>
      </c>
      <c r="Y31" t="s">
        <v>157</v>
      </c>
      <c r="Z31" t="s">
        <v>253</v>
      </c>
      <c r="AA31" t="s">
        <v>183</v>
      </c>
      <c r="AB31" t="s">
        <v>160</v>
      </c>
      <c r="AC31" t="s">
        <v>254</v>
      </c>
      <c r="AD31" t="s">
        <v>191</v>
      </c>
      <c r="AE31" t="s">
        <v>173</v>
      </c>
      <c r="AF31" t="s">
        <v>255</v>
      </c>
      <c r="AG31" t="s">
        <v>173</v>
      </c>
      <c r="AH31" t="s">
        <v>174</v>
      </c>
      <c r="AJ31" t="s">
        <v>98</v>
      </c>
    </row>
    <row r="32" spans="2:36">
      <c r="B32">
        <v>68</v>
      </c>
      <c r="C32">
        <v>47</v>
      </c>
      <c r="D32">
        <v>1</v>
      </c>
      <c r="E32" t="s">
        <v>156</v>
      </c>
      <c r="H32">
        <v>4.15E-3</v>
      </c>
      <c r="I32">
        <v>4.1499999999999999E-5</v>
      </c>
      <c r="J32">
        <v>401</v>
      </c>
      <c r="K32">
        <v>1</v>
      </c>
      <c r="N32">
        <v>0</v>
      </c>
      <c r="V32" s="171"/>
      <c r="W32" s="171"/>
      <c r="X32" s="171">
        <v>44714</v>
      </c>
      <c r="Y32" t="s">
        <v>157</v>
      </c>
      <c r="Z32" t="s">
        <v>256</v>
      </c>
      <c r="AA32" t="s">
        <v>234</v>
      </c>
      <c r="AB32" t="s">
        <v>160</v>
      </c>
      <c r="AC32" t="s">
        <v>189</v>
      </c>
      <c r="AD32" t="s">
        <v>257</v>
      </c>
      <c r="AE32" t="s">
        <v>208</v>
      </c>
      <c r="AF32" t="s">
        <v>258</v>
      </c>
      <c r="AG32" t="s">
        <v>208</v>
      </c>
      <c r="AH32" t="s">
        <v>259</v>
      </c>
      <c r="AJ32" t="s">
        <v>98</v>
      </c>
    </row>
    <row r="33" spans="2:36">
      <c r="B33">
        <v>68</v>
      </c>
      <c r="C33">
        <v>47</v>
      </c>
      <c r="D33">
        <v>2</v>
      </c>
      <c r="E33" t="s">
        <v>156</v>
      </c>
      <c r="H33">
        <v>3.15E-3</v>
      </c>
      <c r="I33">
        <v>3.15E-5</v>
      </c>
      <c r="J33">
        <v>402</v>
      </c>
      <c r="K33">
        <v>1</v>
      </c>
      <c r="N33">
        <v>0</v>
      </c>
      <c r="V33" s="171"/>
      <c r="W33" s="171"/>
      <c r="X33" s="171">
        <v>44714</v>
      </c>
      <c r="Y33" t="s">
        <v>157</v>
      </c>
      <c r="Z33" t="s">
        <v>205</v>
      </c>
      <c r="AA33" t="s">
        <v>205</v>
      </c>
      <c r="AB33" t="s">
        <v>160</v>
      </c>
      <c r="AC33" t="s">
        <v>167</v>
      </c>
      <c r="AD33" t="s">
        <v>260</v>
      </c>
      <c r="AE33" t="s">
        <v>208</v>
      </c>
      <c r="AF33" t="s">
        <v>160</v>
      </c>
      <c r="AG33" t="s">
        <v>167</v>
      </c>
      <c r="AH33" t="s">
        <v>174</v>
      </c>
      <c r="AJ33" t="s">
        <v>98</v>
      </c>
    </row>
    <row r="34" spans="2:36">
      <c r="B34">
        <v>68</v>
      </c>
      <c r="C34">
        <v>47</v>
      </c>
      <c r="D34">
        <v>3</v>
      </c>
      <c r="E34" t="s">
        <v>156</v>
      </c>
      <c r="H34">
        <v>4.6899999999999997E-3</v>
      </c>
      <c r="I34">
        <v>4.6900000000000002E-5</v>
      </c>
      <c r="J34">
        <v>403</v>
      </c>
      <c r="K34">
        <v>1</v>
      </c>
      <c r="N34">
        <v>0</v>
      </c>
      <c r="V34" s="171"/>
      <c r="W34" s="171"/>
      <c r="X34" s="171">
        <v>44714</v>
      </c>
      <c r="Y34" t="s">
        <v>157</v>
      </c>
      <c r="Z34" t="s">
        <v>261</v>
      </c>
      <c r="AA34" t="s">
        <v>159</v>
      </c>
      <c r="AB34" t="s">
        <v>160</v>
      </c>
      <c r="AC34" t="s">
        <v>262</v>
      </c>
      <c r="AD34" t="s">
        <v>263</v>
      </c>
      <c r="AE34" t="s">
        <v>208</v>
      </c>
      <c r="AF34" t="s">
        <v>264</v>
      </c>
      <c r="AG34" t="s">
        <v>208</v>
      </c>
      <c r="AH34" t="s">
        <v>203</v>
      </c>
      <c r="AJ34" t="s">
        <v>98</v>
      </c>
    </row>
    <row r="35" spans="2:36">
      <c r="B35">
        <v>68</v>
      </c>
      <c r="C35">
        <v>47</v>
      </c>
      <c r="D35">
        <v>4</v>
      </c>
      <c r="E35" t="s">
        <v>156</v>
      </c>
      <c r="H35">
        <v>2.32E-3</v>
      </c>
      <c r="I35">
        <v>2.3200000000000001E-5</v>
      </c>
      <c r="J35">
        <v>404</v>
      </c>
      <c r="K35">
        <v>1</v>
      </c>
      <c r="N35">
        <v>0</v>
      </c>
      <c r="V35" s="171"/>
      <c r="W35" s="171"/>
      <c r="X35" s="171">
        <v>44714</v>
      </c>
      <c r="Y35" t="s">
        <v>157</v>
      </c>
      <c r="Z35" t="s">
        <v>166</v>
      </c>
      <c r="AA35" t="s">
        <v>166</v>
      </c>
      <c r="AB35" t="s">
        <v>160</v>
      </c>
      <c r="AC35" t="s">
        <v>167</v>
      </c>
      <c r="AD35" t="s">
        <v>265</v>
      </c>
      <c r="AE35" t="s">
        <v>266</v>
      </c>
      <c r="AF35" t="s">
        <v>160</v>
      </c>
      <c r="AG35" t="s">
        <v>167</v>
      </c>
      <c r="AH35" t="s">
        <v>174</v>
      </c>
      <c r="AJ35" t="s">
        <v>98</v>
      </c>
    </row>
    <row r="36" spans="2:36">
      <c r="B36">
        <v>68</v>
      </c>
      <c r="C36">
        <v>47</v>
      </c>
      <c r="D36">
        <v>5</v>
      </c>
      <c r="E36" t="s">
        <v>156</v>
      </c>
      <c r="H36">
        <v>2.0699999999999998E-3</v>
      </c>
      <c r="I36">
        <v>2.0699999999999998E-5</v>
      </c>
      <c r="J36">
        <v>405</v>
      </c>
      <c r="K36">
        <v>1</v>
      </c>
      <c r="N36">
        <v>0</v>
      </c>
      <c r="V36" s="171"/>
      <c r="W36" s="171"/>
      <c r="X36" s="171">
        <v>44714</v>
      </c>
      <c r="Y36" t="s">
        <v>157</v>
      </c>
      <c r="Z36" t="s">
        <v>171</v>
      </c>
      <c r="AA36" t="s">
        <v>171</v>
      </c>
      <c r="AB36" t="s">
        <v>160</v>
      </c>
      <c r="AC36" t="s">
        <v>167</v>
      </c>
      <c r="AD36" t="s">
        <v>267</v>
      </c>
      <c r="AE36" t="s">
        <v>268</v>
      </c>
      <c r="AF36" t="s">
        <v>160</v>
      </c>
      <c r="AG36" t="s">
        <v>167</v>
      </c>
      <c r="AH36" t="s">
        <v>174</v>
      </c>
      <c r="AJ36" t="s">
        <v>98</v>
      </c>
    </row>
    <row r="37" spans="2:36">
      <c r="B37">
        <v>68</v>
      </c>
      <c r="C37">
        <v>47</v>
      </c>
      <c r="D37">
        <v>6</v>
      </c>
      <c r="E37" t="s">
        <v>156</v>
      </c>
      <c r="H37">
        <v>2.0699999999999998E-3</v>
      </c>
      <c r="I37">
        <v>2.0699999999999998E-5</v>
      </c>
      <c r="J37">
        <v>406</v>
      </c>
      <c r="K37">
        <v>1</v>
      </c>
      <c r="N37">
        <v>0</v>
      </c>
      <c r="V37" s="171"/>
      <c r="W37" s="171"/>
      <c r="X37" s="171">
        <v>44714</v>
      </c>
      <c r="Y37" t="s">
        <v>157</v>
      </c>
      <c r="Z37" t="s">
        <v>175</v>
      </c>
      <c r="AA37" t="s">
        <v>175</v>
      </c>
      <c r="AB37" t="s">
        <v>160</v>
      </c>
      <c r="AC37" t="s">
        <v>167</v>
      </c>
      <c r="AD37" t="s">
        <v>269</v>
      </c>
      <c r="AE37" t="s">
        <v>266</v>
      </c>
      <c r="AF37" t="s">
        <v>160</v>
      </c>
      <c r="AG37" t="s">
        <v>167</v>
      </c>
      <c r="AH37" t="s">
        <v>174</v>
      </c>
      <c r="AJ37" t="s">
        <v>98</v>
      </c>
    </row>
    <row r="38" spans="2:36">
      <c r="B38">
        <v>68</v>
      </c>
      <c r="C38">
        <v>47</v>
      </c>
      <c r="D38">
        <v>7</v>
      </c>
      <c r="E38" t="s">
        <v>156</v>
      </c>
      <c r="H38">
        <v>3.46E-3</v>
      </c>
      <c r="I38">
        <v>3.4600000000000001E-5</v>
      </c>
      <c r="J38">
        <v>407</v>
      </c>
      <c r="K38">
        <v>1</v>
      </c>
      <c r="N38">
        <v>0</v>
      </c>
      <c r="V38" s="171"/>
      <c r="W38" s="171"/>
      <c r="X38" s="171">
        <v>44714</v>
      </c>
      <c r="Y38" t="s">
        <v>157</v>
      </c>
      <c r="Z38" t="s">
        <v>270</v>
      </c>
      <c r="AA38" t="s">
        <v>178</v>
      </c>
      <c r="AB38" t="s">
        <v>160</v>
      </c>
      <c r="AC38" t="s">
        <v>271</v>
      </c>
      <c r="AD38" t="s">
        <v>245</v>
      </c>
      <c r="AE38" t="s">
        <v>173</v>
      </c>
      <c r="AF38" t="s">
        <v>272</v>
      </c>
      <c r="AG38" t="s">
        <v>173</v>
      </c>
      <c r="AH38" t="s">
        <v>174</v>
      </c>
      <c r="AJ38" t="s">
        <v>98</v>
      </c>
    </row>
    <row r="39" spans="2:36">
      <c r="B39">
        <v>68</v>
      </c>
      <c r="C39">
        <v>47</v>
      </c>
      <c r="D39">
        <v>8</v>
      </c>
      <c r="E39" t="s">
        <v>156</v>
      </c>
      <c r="H39">
        <v>3.2399999999999998E-3</v>
      </c>
      <c r="I39">
        <v>3.2400000000000001E-5</v>
      </c>
      <c r="J39">
        <v>408</v>
      </c>
      <c r="K39">
        <v>1</v>
      </c>
      <c r="N39">
        <v>0</v>
      </c>
      <c r="V39" s="171"/>
      <c r="W39" s="171"/>
      <c r="X39" s="171">
        <v>44714</v>
      </c>
      <c r="Y39" t="s">
        <v>157</v>
      </c>
      <c r="Z39" t="s">
        <v>183</v>
      </c>
      <c r="AA39" t="s">
        <v>183</v>
      </c>
      <c r="AB39" t="s">
        <v>160</v>
      </c>
      <c r="AC39" t="s">
        <v>167</v>
      </c>
      <c r="AD39" t="s">
        <v>273</v>
      </c>
      <c r="AE39" t="s">
        <v>173</v>
      </c>
      <c r="AF39" t="s">
        <v>160</v>
      </c>
      <c r="AG39" t="s">
        <v>167</v>
      </c>
      <c r="AH39" t="s">
        <v>170</v>
      </c>
      <c r="AJ39" t="s">
        <v>98</v>
      </c>
    </row>
    <row r="40" spans="2:36">
      <c r="B40">
        <v>68</v>
      </c>
      <c r="C40">
        <v>47</v>
      </c>
      <c r="D40">
        <v>9</v>
      </c>
      <c r="E40" t="s">
        <v>156</v>
      </c>
      <c r="H40">
        <v>3.5500000000000002E-3</v>
      </c>
      <c r="I40">
        <v>3.5500000000000002E-5</v>
      </c>
      <c r="J40">
        <v>409</v>
      </c>
      <c r="K40">
        <v>1</v>
      </c>
      <c r="N40">
        <v>0</v>
      </c>
      <c r="V40" s="171"/>
      <c r="W40" s="171"/>
      <c r="X40" s="171">
        <v>44714</v>
      </c>
      <c r="Y40" t="s">
        <v>157</v>
      </c>
      <c r="Z40" t="s">
        <v>274</v>
      </c>
      <c r="AA40" t="s">
        <v>188</v>
      </c>
      <c r="AB40" t="s">
        <v>160</v>
      </c>
      <c r="AC40" t="s">
        <v>275</v>
      </c>
      <c r="AD40" t="s">
        <v>276</v>
      </c>
      <c r="AE40" t="s">
        <v>173</v>
      </c>
      <c r="AF40" t="s">
        <v>277</v>
      </c>
      <c r="AG40" t="s">
        <v>173</v>
      </c>
      <c r="AH40" t="s">
        <v>170</v>
      </c>
      <c r="AJ40" t="s">
        <v>98</v>
      </c>
    </row>
    <row r="41" spans="2:36">
      <c r="B41">
        <v>68</v>
      </c>
      <c r="C41">
        <v>47</v>
      </c>
      <c r="D41">
        <v>10</v>
      </c>
      <c r="E41" t="s">
        <v>156</v>
      </c>
      <c r="H41">
        <v>2.0999999999999999E-3</v>
      </c>
      <c r="I41">
        <v>2.0999999999999999E-5</v>
      </c>
      <c r="J41">
        <v>410</v>
      </c>
      <c r="K41">
        <v>1</v>
      </c>
      <c r="N41">
        <v>0</v>
      </c>
      <c r="V41" s="171"/>
      <c r="W41" s="171"/>
      <c r="X41" s="171">
        <v>44714</v>
      </c>
      <c r="Y41" t="s">
        <v>157</v>
      </c>
      <c r="Z41" t="s">
        <v>192</v>
      </c>
      <c r="AA41" t="s">
        <v>192</v>
      </c>
      <c r="AB41" t="s">
        <v>160</v>
      </c>
      <c r="AC41" t="s">
        <v>167</v>
      </c>
      <c r="AD41" t="s">
        <v>252</v>
      </c>
      <c r="AE41" t="s">
        <v>208</v>
      </c>
      <c r="AF41" t="s">
        <v>160</v>
      </c>
      <c r="AG41" t="s">
        <v>167</v>
      </c>
      <c r="AH41" t="s">
        <v>174</v>
      </c>
      <c r="AJ41" t="s">
        <v>98</v>
      </c>
    </row>
    <row r="42" spans="2:36">
      <c r="B42">
        <v>68</v>
      </c>
      <c r="C42">
        <v>47</v>
      </c>
      <c r="D42">
        <v>11</v>
      </c>
      <c r="E42" t="s">
        <v>156</v>
      </c>
      <c r="H42">
        <v>2.1299999999999999E-3</v>
      </c>
      <c r="I42">
        <v>2.1299999999999999E-5</v>
      </c>
      <c r="J42">
        <v>411</v>
      </c>
      <c r="K42">
        <v>1</v>
      </c>
      <c r="N42">
        <v>0</v>
      </c>
      <c r="V42" s="171"/>
      <c r="W42" s="171"/>
      <c r="X42" s="171">
        <v>44714</v>
      </c>
      <c r="Y42" t="s">
        <v>157</v>
      </c>
      <c r="Z42" t="s">
        <v>194</v>
      </c>
      <c r="AA42" t="s">
        <v>194</v>
      </c>
      <c r="AB42" t="s">
        <v>160</v>
      </c>
      <c r="AC42" t="s">
        <v>167</v>
      </c>
      <c r="AD42" t="s">
        <v>278</v>
      </c>
      <c r="AE42" t="s">
        <v>208</v>
      </c>
      <c r="AF42" t="s">
        <v>160</v>
      </c>
      <c r="AG42" t="s">
        <v>167</v>
      </c>
      <c r="AH42" t="s">
        <v>174</v>
      </c>
      <c r="AJ42" t="s">
        <v>98</v>
      </c>
    </row>
    <row r="43" spans="2:36">
      <c r="B43">
        <v>68</v>
      </c>
      <c r="C43">
        <v>47</v>
      </c>
      <c r="D43">
        <v>12</v>
      </c>
      <c r="E43" t="s">
        <v>156</v>
      </c>
      <c r="H43">
        <v>2.2899999999999999E-3</v>
      </c>
      <c r="I43">
        <v>2.2900000000000001E-5</v>
      </c>
      <c r="J43">
        <v>412</v>
      </c>
      <c r="K43">
        <v>1</v>
      </c>
      <c r="N43">
        <v>0</v>
      </c>
      <c r="V43" s="171"/>
      <c r="W43" s="171"/>
      <c r="X43" s="171">
        <v>44714</v>
      </c>
      <c r="Y43" t="s">
        <v>157</v>
      </c>
      <c r="Z43" t="s">
        <v>196</v>
      </c>
      <c r="AA43" t="s">
        <v>196</v>
      </c>
      <c r="AB43" t="s">
        <v>160</v>
      </c>
      <c r="AC43" t="s">
        <v>167</v>
      </c>
      <c r="AD43" t="s">
        <v>279</v>
      </c>
      <c r="AE43" t="s">
        <v>268</v>
      </c>
      <c r="AF43" t="s">
        <v>160</v>
      </c>
      <c r="AG43" t="s">
        <v>167</v>
      </c>
      <c r="AH43" t="s">
        <v>174</v>
      </c>
      <c r="AJ43" t="s">
        <v>98</v>
      </c>
    </row>
    <row r="44" spans="2:36">
      <c r="B44">
        <v>68</v>
      </c>
      <c r="C44">
        <v>47</v>
      </c>
      <c r="D44">
        <v>13</v>
      </c>
      <c r="E44" t="s">
        <v>156</v>
      </c>
      <c r="H44">
        <v>4.5500000000000002E-3</v>
      </c>
      <c r="I44">
        <v>4.5500000000000001E-5</v>
      </c>
      <c r="J44">
        <v>501</v>
      </c>
      <c r="K44">
        <v>1</v>
      </c>
      <c r="N44">
        <v>0</v>
      </c>
      <c r="V44" s="171"/>
      <c r="W44" s="171"/>
      <c r="X44" s="171">
        <v>44714</v>
      </c>
      <c r="Y44" t="s">
        <v>157</v>
      </c>
      <c r="Z44" t="s">
        <v>280</v>
      </c>
      <c r="AA44" t="s">
        <v>199</v>
      </c>
      <c r="AB44" t="s">
        <v>160</v>
      </c>
      <c r="AC44" t="s">
        <v>281</v>
      </c>
      <c r="AD44" t="s">
        <v>282</v>
      </c>
      <c r="AE44" t="s">
        <v>208</v>
      </c>
      <c r="AF44" t="s">
        <v>283</v>
      </c>
      <c r="AG44" t="s">
        <v>208</v>
      </c>
      <c r="AH44" t="s">
        <v>259</v>
      </c>
      <c r="AJ44" t="s">
        <v>98</v>
      </c>
    </row>
    <row r="45" spans="2:36">
      <c r="B45">
        <v>68</v>
      </c>
      <c r="C45">
        <v>47</v>
      </c>
      <c r="D45">
        <v>14</v>
      </c>
      <c r="E45" t="s">
        <v>156</v>
      </c>
      <c r="H45">
        <v>3.31E-3</v>
      </c>
      <c r="I45">
        <v>3.3099999999999998E-5</v>
      </c>
      <c r="J45">
        <v>502</v>
      </c>
      <c r="K45">
        <v>1</v>
      </c>
      <c r="N45">
        <v>0</v>
      </c>
      <c r="V45" s="171"/>
      <c r="W45" s="171"/>
      <c r="X45" s="171">
        <v>44714</v>
      </c>
      <c r="Y45" t="s">
        <v>157</v>
      </c>
      <c r="Z45" t="s">
        <v>284</v>
      </c>
      <c r="AA45" t="s">
        <v>205</v>
      </c>
      <c r="AB45" t="s">
        <v>160</v>
      </c>
      <c r="AC45" t="s">
        <v>285</v>
      </c>
      <c r="AD45" t="s">
        <v>286</v>
      </c>
      <c r="AE45" t="s">
        <v>268</v>
      </c>
      <c r="AF45" t="s">
        <v>287</v>
      </c>
      <c r="AG45" t="s">
        <v>268</v>
      </c>
      <c r="AH45" t="s">
        <v>170</v>
      </c>
      <c r="AJ45" t="s">
        <v>98</v>
      </c>
    </row>
    <row r="46" spans="2:36">
      <c r="B46">
        <v>68</v>
      </c>
      <c r="C46">
        <v>47</v>
      </c>
      <c r="D46">
        <v>15</v>
      </c>
      <c r="E46" t="s">
        <v>156</v>
      </c>
      <c r="H46">
        <v>4.2100000000000002E-3</v>
      </c>
      <c r="I46">
        <v>4.21E-5</v>
      </c>
      <c r="J46">
        <v>503</v>
      </c>
      <c r="K46">
        <v>1</v>
      </c>
      <c r="N46">
        <v>0</v>
      </c>
      <c r="V46" s="171"/>
      <c r="W46" s="171"/>
      <c r="X46" s="171">
        <v>44714</v>
      </c>
      <c r="Y46" t="s">
        <v>157</v>
      </c>
      <c r="Z46" t="s">
        <v>288</v>
      </c>
      <c r="AA46" t="s">
        <v>211</v>
      </c>
      <c r="AB46" t="s">
        <v>160</v>
      </c>
      <c r="AC46" t="s">
        <v>289</v>
      </c>
      <c r="AD46" t="s">
        <v>290</v>
      </c>
      <c r="AE46" t="s">
        <v>208</v>
      </c>
      <c r="AF46" t="s">
        <v>291</v>
      </c>
      <c r="AG46" t="s">
        <v>208</v>
      </c>
      <c r="AH46" t="s">
        <v>203</v>
      </c>
      <c r="AJ46" t="s">
        <v>98</v>
      </c>
    </row>
    <row r="47" spans="2:36">
      <c r="B47">
        <v>68</v>
      </c>
      <c r="C47">
        <v>47</v>
      </c>
      <c r="D47">
        <v>16</v>
      </c>
      <c r="E47" t="s">
        <v>156</v>
      </c>
      <c r="H47">
        <v>2.32E-3</v>
      </c>
      <c r="I47">
        <v>2.3200000000000001E-5</v>
      </c>
      <c r="J47">
        <v>504</v>
      </c>
      <c r="K47">
        <v>1</v>
      </c>
      <c r="N47">
        <v>0</v>
      </c>
      <c r="V47" s="171"/>
      <c r="W47" s="171"/>
      <c r="X47" s="171">
        <v>44714</v>
      </c>
      <c r="Y47" t="s">
        <v>157</v>
      </c>
      <c r="Z47" t="s">
        <v>166</v>
      </c>
      <c r="AA47" t="s">
        <v>166</v>
      </c>
      <c r="AB47" t="s">
        <v>160</v>
      </c>
      <c r="AC47" t="s">
        <v>167</v>
      </c>
      <c r="AD47" t="s">
        <v>292</v>
      </c>
      <c r="AE47" t="s">
        <v>268</v>
      </c>
      <c r="AF47" t="s">
        <v>160</v>
      </c>
      <c r="AG47" t="s">
        <v>167</v>
      </c>
      <c r="AH47" t="s">
        <v>174</v>
      </c>
      <c r="AJ47" t="s">
        <v>98</v>
      </c>
    </row>
    <row r="48" spans="2:36">
      <c r="B48">
        <v>68</v>
      </c>
      <c r="C48">
        <v>47</v>
      </c>
      <c r="D48">
        <v>17</v>
      </c>
      <c r="E48" t="s">
        <v>156</v>
      </c>
      <c r="H48">
        <v>2.0699999999999998E-3</v>
      </c>
      <c r="I48">
        <v>2.0699999999999998E-5</v>
      </c>
      <c r="J48">
        <v>505</v>
      </c>
      <c r="K48">
        <v>1</v>
      </c>
      <c r="N48">
        <v>0</v>
      </c>
      <c r="V48" s="171"/>
      <c r="W48" s="171"/>
      <c r="X48" s="171">
        <v>44714</v>
      </c>
      <c r="Y48" t="s">
        <v>157</v>
      </c>
      <c r="Z48" t="s">
        <v>171</v>
      </c>
      <c r="AA48" t="s">
        <v>171</v>
      </c>
      <c r="AB48" t="s">
        <v>160</v>
      </c>
      <c r="AC48" t="s">
        <v>167</v>
      </c>
      <c r="AD48" t="s">
        <v>293</v>
      </c>
      <c r="AE48" t="s">
        <v>268</v>
      </c>
      <c r="AF48" t="s">
        <v>160</v>
      </c>
      <c r="AG48" t="s">
        <v>167</v>
      </c>
      <c r="AH48" t="s">
        <v>174</v>
      </c>
      <c r="AJ48" t="s">
        <v>98</v>
      </c>
    </row>
    <row r="49" spans="2:36">
      <c r="B49">
        <v>68</v>
      </c>
      <c r="C49">
        <v>47</v>
      </c>
      <c r="D49">
        <v>18</v>
      </c>
      <c r="E49" t="s">
        <v>156</v>
      </c>
      <c r="H49">
        <v>2.0699999999999998E-3</v>
      </c>
      <c r="I49">
        <v>2.0699999999999998E-5</v>
      </c>
      <c r="J49">
        <v>506</v>
      </c>
      <c r="K49">
        <v>1</v>
      </c>
      <c r="N49">
        <v>0</v>
      </c>
      <c r="V49" s="171"/>
      <c r="W49" s="171"/>
      <c r="X49" s="171">
        <v>44714</v>
      </c>
      <c r="Y49" t="s">
        <v>157</v>
      </c>
      <c r="Z49" t="s">
        <v>175</v>
      </c>
      <c r="AA49" t="s">
        <v>175</v>
      </c>
      <c r="AB49" t="s">
        <v>160</v>
      </c>
      <c r="AC49" t="s">
        <v>167</v>
      </c>
      <c r="AD49" t="s">
        <v>294</v>
      </c>
      <c r="AE49" t="s">
        <v>266</v>
      </c>
      <c r="AF49" t="s">
        <v>160</v>
      </c>
      <c r="AG49" t="s">
        <v>167</v>
      </c>
      <c r="AH49" t="s">
        <v>174</v>
      </c>
      <c r="AJ49" t="s">
        <v>98</v>
      </c>
    </row>
    <row r="50" spans="2:36">
      <c r="B50">
        <v>68</v>
      </c>
      <c r="C50">
        <v>47</v>
      </c>
      <c r="D50">
        <v>19</v>
      </c>
      <c r="E50" t="s">
        <v>156</v>
      </c>
      <c r="H50">
        <v>3.5699999999999998E-3</v>
      </c>
      <c r="I50">
        <v>3.57E-5</v>
      </c>
      <c r="J50">
        <v>507</v>
      </c>
      <c r="K50">
        <v>1</v>
      </c>
      <c r="N50">
        <v>0</v>
      </c>
      <c r="V50" s="171"/>
      <c r="W50" s="171"/>
      <c r="X50" s="171">
        <v>44714</v>
      </c>
      <c r="Y50" t="s">
        <v>157</v>
      </c>
      <c r="Z50" t="s">
        <v>295</v>
      </c>
      <c r="AA50" t="s">
        <v>178</v>
      </c>
      <c r="AB50" t="s">
        <v>160</v>
      </c>
      <c r="AC50" t="s">
        <v>296</v>
      </c>
      <c r="AD50" t="s">
        <v>297</v>
      </c>
      <c r="AE50" t="s">
        <v>173</v>
      </c>
      <c r="AF50" t="s">
        <v>298</v>
      </c>
      <c r="AG50" t="s">
        <v>173</v>
      </c>
      <c r="AH50" t="s">
        <v>170</v>
      </c>
      <c r="AJ50" t="s">
        <v>98</v>
      </c>
    </row>
    <row r="51" spans="2:36">
      <c r="B51">
        <v>68</v>
      </c>
      <c r="C51">
        <v>47</v>
      </c>
      <c r="D51">
        <v>20</v>
      </c>
      <c r="E51" t="s">
        <v>156</v>
      </c>
      <c r="H51">
        <v>3.2399999999999998E-3</v>
      </c>
      <c r="I51">
        <v>3.2400000000000001E-5</v>
      </c>
      <c r="J51">
        <v>508</v>
      </c>
      <c r="K51">
        <v>1</v>
      </c>
      <c r="N51">
        <v>0</v>
      </c>
      <c r="V51" s="171"/>
      <c r="W51" s="171"/>
      <c r="X51" s="171">
        <v>44714</v>
      </c>
      <c r="Y51" t="s">
        <v>157</v>
      </c>
      <c r="Z51" t="s">
        <v>299</v>
      </c>
      <c r="AA51" t="s">
        <v>183</v>
      </c>
      <c r="AB51" t="s">
        <v>160</v>
      </c>
      <c r="AC51" t="s">
        <v>300</v>
      </c>
      <c r="AD51" t="s">
        <v>301</v>
      </c>
      <c r="AE51" t="s">
        <v>266</v>
      </c>
      <c r="AF51" t="s">
        <v>231</v>
      </c>
      <c r="AG51" t="s">
        <v>266</v>
      </c>
      <c r="AH51" t="s">
        <v>174</v>
      </c>
      <c r="AJ51" t="s">
        <v>98</v>
      </c>
    </row>
    <row r="52" spans="2:36">
      <c r="B52">
        <v>68</v>
      </c>
      <c r="C52">
        <v>47</v>
      </c>
      <c r="D52">
        <v>21</v>
      </c>
      <c r="E52" t="s">
        <v>156</v>
      </c>
      <c r="H52">
        <v>3.48E-3</v>
      </c>
      <c r="I52">
        <v>3.4799999999999999E-5</v>
      </c>
      <c r="J52">
        <v>509</v>
      </c>
      <c r="K52">
        <v>1</v>
      </c>
      <c r="N52">
        <v>0</v>
      </c>
      <c r="V52" s="171"/>
      <c r="W52" s="171"/>
      <c r="X52" s="171">
        <v>44714</v>
      </c>
      <c r="Y52" t="s">
        <v>157</v>
      </c>
      <c r="Z52" t="s">
        <v>302</v>
      </c>
      <c r="AA52" t="s">
        <v>188</v>
      </c>
      <c r="AB52" t="s">
        <v>160</v>
      </c>
      <c r="AC52" t="s">
        <v>303</v>
      </c>
      <c r="AD52" t="s">
        <v>304</v>
      </c>
      <c r="AE52" t="s">
        <v>173</v>
      </c>
      <c r="AF52" t="s">
        <v>305</v>
      </c>
      <c r="AG52" t="s">
        <v>173</v>
      </c>
      <c r="AH52" t="s">
        <v>174</v>
      </c>
      <c r="AJ52" t="s">
        <v>98</v>
      </c>
    </row>
    <row r="53" spans="2:36">
      <c r="B53">
        <v>68</v>
      </c>
      <c r="C53">
        <v>47</v>
      </c>
      <c r="D53">
        <v>22</v>
      </c>
      <c r="E53" t="s">
        <v>156</v>
      </c>
      <c r="H53">
        <v>2.0999999999999999E-3</v>
      </c>
      <c r="I53">
        <v>2.0999999999999999E-5</v>
      </c>
      <c r="J53">
        <v>510</v>
      </c>
      <c r="K53">
        <v>1</v>
      </c>
      <c r="N53">
        <v>0</v>
      </c>
      <c r="V53" s="171"/>
      <c r="W53" s="171"/>
      <c r="X53" s="171">
        <v>44714</v>
      </c>
      <c r="Y53" t="s">
        <v>157</v>
      </c>
      <c r="Z53" t="s">
        <v>192</v>
      </c>
      <c r="AA53" t="s">
        <v>192</v>
      </c>
      <c r="AB53" t="s">
        <v>160</v>
      </c>
      <c r="AC53" t="s">
        <v>167</v>
      </c>
      <c r="AD53" t="s">
        <v>306</v>
      </c>
      <c r="AE53" t="s">
        <v>268</v>
      </c>
      <c r="AF53" t="s">
        <v>160</v>
      </c>
      <c r="AG53" t="s">
        <v>167</v>
      </c>
      <c r="AH53" t="s">
        <v>174</v>
      </c>
      <c r="AJ53" t="s">
        <v>98</v>
      </c>
    </row>
    <row r="54" spans="2:36">
      <c r="B54">
        <v>68</v>
      </c>
      <c r="C54">
        <v>47</v>
      </c>
      <c r="D54">
        <v>23</v>
      </c>
      <c r="E54" t="s">
        <v>156</v>
      </c>
      <c r="H54">
        <v>2.1299999999999999E-3</v>
      </c>
      <c r="I54">
        <v>2.1299999999999999E-5</v>
      </c>
      <c r="J54">
        <v>511</v>
      </c>
      <c r="K54">
        <v>1</v>
      </c>
      <c r="N54">
        <v>0</v>
      </c>
      <c r="V54" s="171"/>
      <c r="W54" s="171"/>
      <c r="X54" s="171">
        <v>44714</v>
      </c>
      <c r="Y54" t="s">
        <v>157</v>
      </c>
      <c r="Z54" t="s">
        <v>194</v>
      </c>
      <c r="AA54" t="s">
        <v>194</v>
      </c>
      <c r="AB54" t="s">
        <v>160</v>
      </c>
      <c r="AC54" t="s">
        <v>167</v>
      </c>
      <c r="AD54" t="s">
        <v>307</v>
      </c>
      <c r="AE54" t="s">
        <v>266</v>
      </c>
      <c r="AF54" t="s">
        <v>160</v>
      </c>
      <c r="AG54" t="s">
        <v>167</v>
      </c>
      <c r="AH54" t="s">
        <v>174</v>
      </c>
      <c r="AJ54" t="s">
        <v>98</v>
      </c>
    </row>
    <row r="55" spans="2:36">
      <c r="B55">
        <v>68</v>
      </c>
      <c r="C55">
        <v>47</v>
      </c>
      <c r="D55">
        <v>24</v>
      </c>
      <c r="E55" t="s">
        <v>156</v>
      </c>
      <c r="H55">
        <v>2.2899999999999999E-3</v>
      </c>
      <c r="I55">
        <v>2.2900000000000001E-5</v>
      </c>
      <c r="J55">
        <v>512</v>
      </c>
      <c r="K55">
        <v>1</v>
      </c>
      <c r="N55">
        <v>0</v>
      </c>
      <c r="V55" s="171"/>
      <c r="W55" s="171"/>
      <c r="X55" s="171">
        <v>44714</v>
      </c>
      <c r="Y55" t="s">
        <v>157</v>
      </c>
      <c r="Z55" t="s">
        <v>196</v>
      </c>
      <c r="AA55" t="s">
        <v>196</v>
      </c>
      <c r="AB55" t="s">
        <v>160</v>
      </c>
      <c r="AC55" t="s">
        <v>167</v>
      </c>
      <c r="AD55" t="s">
        <v>308</v>
      </c>
      <c r="AE55" t="s">
        <v>208</v>
      </c>
      <c r="AF55" t="s">
        <v>160</v>
      </c>
      <c r="AG55" t="s">
        <v>167</v>
      </c>
      <c r="AH55" t="s">
        <v>174</v>
      </c>
      <c r="AJ55" t="s">
        <v>98</v>
      </c>
    </row>
    <row r="56" spans="2:36">
      <c r="B56">
        <v>68</v>
      </c>
      <c r="C56">
        <v>47</v>
      </c>
      <c r="D56">
        <v>25</v>
      </c>
      <c r="E56" t="s">
        <v>156</v>
      </c>
      <c r="H56">
        <v>4.1799999999999997E-3</v>
      </c>
      <c r="I56">
        <v>4.18E-5</v>
      </c>
      <c r="J56">
        <v>601</v>
      </c>
      <c r="K56">
        <v>1</v>
      </c>
      <c r="N56">
        <v>0</v>
      </c>
      <c r="V56" s="171"/>
      <c r="W56" s="171"/>
      <c r="X56" s="171">
        <v>44714</v>
      </c>
      <c r="Y56" t="s">
        <v>157</v>
      </c>
      <c r="Z56" t="s">
        <v>309</v>
      </c>
      <c r="AA56" t="s">
        <v>234</v>
      </c>
      <c r="AB56" t="s">
        <v>160</v>
      </c>
      <c r="AC56" t="s">
        <v>271</v>
      </c>
      <c r="AD56" t="s">
        <v>310</v>
      </c>
      <c r="AE56" t="s">
        <v>169</v>
      </c>
      <c r="AF56" t="s">
        <v>172</v>
      </c>
      <c r="AG56" t="s">
        <v>169</v>
      </c>
      <c r="AH56" t="s">
        <v>203</v>
      </c>
      <c r="AJ56" t="s">
        <v>98</v>
      </c>
    </row>
    <row r="57" spans="2:36">
      <c r="B57">
        <v>68</v>
      </c>
      <c r="C57">
        <v>47</v>
      </c>
      <c r="D57">
        <v>26</v>
      </c>
      <c r="E57" t="s">
        <v>156</v>
      </c>
      <c r="H57">
        <v>3.3E-3</v>
      </c>
      <c r="I57">
        <v>3.3000000000000003E-5</v>
      </c>
      <c r="J57">
        <v>602</v>
      </c>
      <c r="K57">
        <v>1</v>
      </c>
      <c r="N57">
        <v>0</v>
      </c>
      <c r="V57" s="171"/>
      <c r="W57" s="171"/>
      <c r="X57" s="171">
        <v>44714</v>
      </c>
      <c r="Y57" t="s">
        <v>157</v>
      </c>
      <c r="Z57" t="s">
        <v>311</v>
      </c>
      <c r="AA57" t="s">
        <v>205</v>
      </c>
      <c r="AB57" t="s">
        <v>160</v>
      </c>
      <c r="AC57" t="s">
        <v>312</v>
      </c>
      <c r="AD57" t="s">
        <v>313</v>
      </c>
      <c r="AE57" t="s">
        <v>173</v>
      </c>
      <c r="AF57" t="s">
        <v>314</v>
      </c>
      <c r="AG57" t="s">
        <v>173</v>
      </c>
      <c r="AH57" t="s">
        <v>170</v>
      </c>
      <c r="AJ57" t="s">
        <v>98</v>
      </c>
    </row>
    <row r="58" spans="2:36">
      <c r="B58">
        <v>68</v>
      </c>
      <c r="C58">
        <v>47</v>
      </c>
      <c r="D58">
        <v>297</v>
      </c>
      <c r="E58" t="s">
        <v>156</v>
      </c>
      <c r="H58">
        <v>3.47E-3</v>
      </c>
      <c r="I58">
        <v>3.4700000000000003E-5</v>
      </c>
      <c r="J58">
        <v>2809</v>
      </c>
      <c r="K58">
        <v>1</v>
      </c>
      <c r="N58">
        <v>0</v>
      </c>
      <c r="V58" s="171"/>
      <c r="W58" s="171"/>
      <c r="X58" s="171">
        <v>44714</v>
      </c>
      <c r="Y58" t="s">
        <v>157</v>
      </c>
      <c r="Z58" t="s">
        <v>315</v>
      </c>
      <c r="AA58" t="s">
        <v>188</v>
      </c>
      <c r="AB58" t="s">
        <v>160</v>
      </c>
      <c r="AC58" t="s">
        <v>316</v>
      </c>
      <c r="AD58" t="s">
        <v>317</v>
      </c>
      <c r="AE58" t="s">
        <v>163</v>
      </c>
      <c r="AF58" t="s">
        <v>318</v>
      </c>
      <c r="AG58" t="s">
        <v>163</v>
      </c>
      <c r="AH58" t="s">
        <v>174</v>
      </c>
      <c r="AJ58" t="s">
        <v>98</v>
      </c>
    </row>
    <row r="59" spans="2:36">
      <c r="B59">
        <v>68</v>
      </c>
      <c r="C59">
        <v>47</v>
      </c>
      <c r="D59">
        <v>298</v>
      </c>
      <c r="E59" t="s">
        <v>156</v>
      </c>
      <c r="H59">
        <v>2.0999999999999999E-3</v>
      </c>
      <c r="I59">
        <v>2.0999999999999999E-5</v>
      </c>
      <c r="J59">
        <v>2810</v>
      </c>
      <c r="K59">
        <v>1</v>
      </c>
      <c r="N59">
        <v>0</v>
      </c>
      <c r="V59" s="171"/>
      <c r="W59" s="171"/>
      <c r="X59" s="171">
        <v>44714</v>
      </c>
      <c r="Y59" t="s">
        <v>157</v>
      </c>
      <c r="Z59" t="s">
        <v>192</v>
      </c>
      <c r="AA59" t="s">
        <v>192</v>
      </c>
      <c r="AB59" t="s">
        <v>160</v>
      </c>
      <c r="AC59" t="s">
        <v>167</v>
      </c>
      <c r="AD59" t="s">
        <v>319</v>
      </c>
      <c r="AE59" t="s">
        <v>173</v>
      </c>
      <c r="AF59" t="s">
        <v>160</v>
      </c>
      <c r="AG59" t="s">
        <v>167</v>
      </c>
      <c r="AH59" t="s">
        <v>174</v>
      </c>
      <c r="AJ59" t="s">
        <v>98</v>
      </c>
    </row>
    <row r="60" spans="2:36">
      <c r="B60">
        <v>68</v>
      </c>
      <c r="C60">
        <v>47</v>
      </c>
      <c r="D60">
        <v>299</v>
      </c>
      <c r="E60" t="s">
        <v>156</v>
      </c>
      <c r="H60">
        <v>2.1299999999999999E-3</v>
      </c>
      <c r="I60">
        <v>2.1299999999999999E-5</v>
      </c>
      <c r="J60">
        <v>2811</v>
      </c>
      <c r="K60">
        <v>1</v>
      </c>
      <c r="N60">
        <v>0</v>
      </c>
      <c r="V60" s="171"/>
      <c r="W60" s="171"/>
      <c r="X60" s="171">
        <v>44714</v>
      </c>
      <c r="Y60" t="s">
        <v>157</v>
      </c>
      <c r="Z60" t="s">
        <v>194</v>
      </c>
      <c r="AA60" t="s">
        <v>194</v>
      </c>
      <c r="AB60" t="s">
        <v>160</v>
      </c>
      <c r="AC60" t="s">
        <v>167</v>
      </c>
      <c r="AD60" t="s">
        <v>202</v>
      </c>
      <c r="AE60" t="s">
        <v>173</v>
      </c>
      <c r="AF60" t="s">
        <v>160</v>
      </c>
      <c r="AG60" t="s">
        <v>167</v>
      </c>
      <c r="AH60" t="s">
        <v>174</v>
      </c>
      <c r="AJ60" t="s">
        <v>98</v>
      </c>
    </row>
    <row r="61" spans="2:36">
      <c r="B61">
        <v>68</v>
      </c>
      <c r="C61">
        <v>47</v>
      </c>
      <c r="D61">
        <v>300</v>
      </c>
      <c r="E61" t="s">
        <v>156</v>
      </c>
      <c r="H61">
        <v>2.2899999999999999E-3</v>
      </c>
      <c r="I61">
        <v>2.2900000000000001E-5</v>
      </c>
      <c r="J61">
        <v>2812</v>
      </c>
      <c r="K61">
        <v>1</v>
      </c>
      <c r="N61">
        <v>8</v>
      </c>
      <c r="V61" s="171"/>
      <c r="W61" s="171"/>
      <c r="X61" s="171">
        <v>44714</v>
      </c>
      <c r="Y61" t="s">
        <v>157</v>
      </c>
      <c r="Z61" t="s">
        <v>196</v>
      </c>
      <c r="AA61" t="s">
        <v>196</v>
      </c>
      <c r="AB61" t="s">
        <v>160</v>
      </c>
      <c r="AC61" t="s">
        <v>167</v>
      </c>
      <c r="AD61" t="s">
        <v>320</v>
      </c>
      <c r="AE61" t="s">
        <v>173</v>
      </c>
      <c r="AF61" t="s">
        <v>160</v>
      </c>
      <c r="AG61" t="s">
        <v>167</v>
      </c>
      <c r="AH61" t="s">
        <v>174</v>
      </c>
      <c r="AJ61" t="s">
        <v>100</v>
      </c>
    </row>
    <row r="62" spans="2:36">
      <c r="B62">
        <v>68</v>
      </c>
      <c r="C62">
        <v>47</v>
      </c>
      <c r="D62">
        <v>301</v>
      </c>
      <c r="E62" t="s">
        <v>156</v>
      </c>
      <c r="H62">
        <v>4.6299999999999996E-3</v>
      </c>
      <c r="I62">
        <v>4.6300000000000001E-5</v>
      </c>
      <c r="J62">
        <v>2901</v>
      </c>
      <c r="K62">
        <v>1</v>
      </c>
      <c r="N62">
        <v>0</v>
      </c>
      <c r="V62" s="171"/>
      <c r="W62" s="171"/>
      <c r="X62" s="171">
        <v>44714</v>
      </c>
      <c r="Y62" t="s">
        <v>157</v>
      </c>
      <c r="Z62" t="s">
        <v>321</v>
      </c>
      <c r="AA62" t="s">
        <v>199</v>
      </c>
      <c r="AB62" t="s">
        <v>160</v>
      </c>
      <c r="AC62" t="s">
        <v>322</v>
      </c>
      <c r="AD62" t="s">
        <v>323</v>
      </c>
      <c r="AE62" t="s">
        <v>169</v>
      </c>
      <c r="AF62" t="s">
        <v>217</v>
      </c>
      <c r="AG62" t="s">
        <v>169</v>
      </c>
      <c r="AH62" t="s">
        <v>165</v>
      </c>
      <c r="AJ62" t="s">
        <v>98</v>
      </c>
    </row>
    <row r="63" spans="2:36">
      <c r="B63">
        <v>68</v>
      </c>
      <c r="C63">
        <v>47</v>
      </c>
      <c r="D63">
        <v>302</v>
      </c>
      <c r="E63" t="s">
        <v>156</v>
      </c>
      <c r="H63">
        <v>3.2200000000000002E-3</v>
      </c>
      <c r="I63">
        <v>3.2199999999999997E-5</v>
      </c>
      <c r="J63">
        <v>2902</v>
      </c>
      <c r="K63">
        <v>1</v>
      </c>
      <c r="N63">
        <v>8</v>
      </c>
      <c r="V63" s="171"/>
      <c r="W63" s="171"/>
      <c r="X63" s="171">
        <v>44714</v>
      </c>
      <c r="Y63" t="s">
        <v>157</v>
      </c>
      <c r="Z63" t="s">
        <v>324</v>
      </c>
      <c r="AA63" t="s">
        <v>205</v>
      </c>
      <c r="AB63" t="s">
        <v>160</v>
      </c>
      <c r="AC63" t="s">
        <v>325</v>
      </c>
      <c r="AD63" t="s">
        <v>326</v>
      </c>
      <c r="AE63" t="s">
        <v>173</v>
      </c>
      <c r="AF63" t="s">
        <v>327</v>
      </c>
      <c r="AG63" t="s">
        <v>173</v>
      </c>
      <c r="AH63" t="s">
        <v>174</v>
      </c>
      <c r="AJ63" t="s">
        <v>100</v>
      </c>
    </row>
    <row r="64" spans="2:36">
      <c r="B64">
        <v>68</v>
      </c>
      <c r="C64">
        <v>47</v>
      </c>
      <c r="D64">
        <v>303</v>
      </c>
      <c r="E64" t="s">
        <v>156</v>
      </c>
      <c r="H64">
        <v>4.2100000000000002E-3</v>
      </c>
      <c r="I64">
        <v>4.21E-5</v>
      </c>
      <c r="J64">
        <v>2903</v>
      </c>
      <c r="K64">
        <v>1</v>
      </c>
      <c r="N64">
        <v>0</v>
      </c>
      <c r="V64" s="171"/>
      <c r="W64" s="171"/>
      <c r="X64" s="171">
        <v>44714</v>
      </c>
      <c r="Y64" t="s">
        <v>157</v>
      </c>
      <c r="Z64" t="s">
        <v>328</v>
      </c>
      <c r="AA64" t="s">
        <v>211</v>
      </c>
      <c r="AB64" t="s">
        <v>160</v>
      </c>
      <c r="AC64" t="s">
        <v>329</v>
      </c>
      <c r="AD64" t="s">
        <v>330</v>
      </c>
      <c r="AE64" t="s">
        <v>163</v>
      </c>
      <c r="AF64" t="s">
        <v>331</v>
      </c>
      <c r="AG64" t="s">
        <v>163</v>
      </c>
      <c r="AH64" t="s">
        <v>203</v>
      </c>
      <c r="AJ64" t="s">
        <v>98</v>
      </c>
    </row>
    <row r="65" spans="2:36">
      <c r="B65">
        <v>68</v>
      </c>
      <c r="C65">
        <v>47</v>
      </c>
      <c r="D65">
        <v>304</v>
      </c>
      <c r="E65" t="s">
        <v>156</v>
      </c>
      <c r="H65">
        <v>2.32E-3</v>
      </c>
      <c r="I65">
        <v>2.3200000000000001E-5</v>
      </c>
      <c r="J65">
        <v>2904</v>
      </c>
      <c r="K65">
        <v>1</v>
      </c>
      <c r="N65">
        <v>0</v>
      </c>
      <c r="V65" s="171"/>
      <c r="W65" s="171"/>
      <c r="X65" s="171">
        <v>44714</v>
      </c>
      <c r="Y65" t="s">
        <v>157</v>
      </c>
      <c r="Z65" t="s">
        <v>166</v>
      </c>
      <c r="AA65" t="s">
        <v>166</v>
      </c>
      <c r="AB65" t="s">
        <v>160</v>
      </c>
      <c r="AC65" t="s">
        <v>167</v>
      </c>
      <c r="AD65" t="s">
        <v>332</v>
      </c>
      <c r="AE65" t="s">
        <v>173</v>
      </c>
      <c r="AF65" t="s">
        <v>160</v>
      </c>
      <c r="AG65" t="s">
        <v>167</v>
      </c>
      <c r="AH65" t="s">
        <v>174</v>
      </c>
      <c r="AJ65" t="s">
        <v>98</v>
      </c>
    </row>
    <row r="66" spans="2:36">
      <c r="B66">
        <v>68</v>
      </c>
      <c r="C66">
        <v>47</v>
      </c>
      <c r="D66">
        <v>305</v>
      </c>
      <c r="E66" t="s">
        <v>156</v>
      </c>
      <c r="H66">
        <v>2.0699999999999998E-3</v>
      </c>
      <c r="I66">
        <v>2.0699999999999998E-5</v>
      </c>
      <c r="J66">
        <v>2905</v>
      </c>
      <c r="K66">
        <v>1</v>
      </c>
      <c r="N66">
        <v>0</v>
      </c>
      <c r="V66" s="171"/>
      <c r="W66" s="171"/>
      <c r="X66" s="171">
        <v>44714</v>
      </c>
      <c r="Y66" t="s">
        <v>157</v>
      </c>
      <c r="Z66" t="s">
        <v>171</v>
      </c>
      <c r="AA66" t="s">
        <v>171</v>
      </c>
      <c r="AB66" t="s">
        <v>160</v>
      </c>
      <c r="AC66" t="s">
        <v>167</v>
      </c>
      <c r="AD66" t="s">
        <v>333</v>
      </c>
      <c r="AE66" t="s">
        <v>173</v>
      </c>
      <c r="AF66" t="s">
        <v>160</v>
      </c>
      <c r="AG66" t="s">
        <v>167</v>
      </c>
      <c r="AH66" t="s">
        <v>174</v>
      </c>
      <c r="AJ66" t="s">
        <v>98</v>
      </c>
    </row>
    <row r="67" spans="2:36">
      <c r="B67">
        <v>68</v>
      </c>
      <c r="C67">
        <v>47</v>
      </c>
      <c r="D67">
        <v>306</v>
      </c>
      <c r="E67" t="s">
        <v>156</v>
      </c>
      <c r="H67">
        <v>2.0699999999999998E-3</v>
      </c>
      <c r="I67">
        <v>2.0699999999999998E-5</v>
      </c>
      <c r="J67">
        <v>2906</v>
      </c>
      <c r="K67">
        <v>1</v>
      </c>
      <c r="N67">
        <v>0</v>
      </c>
      <c r="V67" s="171"/>
      <c r="W67" s="171"/>
      <c r="X67" s="171">
        <v>44714</v>
      </c>
      <c r="Y67" t="s">
        <v>157</v>
      </c>
      <c r="Z67" t="s">
        <v>175</v>
      </c>
      <c r="AA67" t="s">
        <v>175</v>
      </c>
      <c r="AB67" t="s">
        <v>160</v>
      </c>
      <c r="AC67" t="s">
        <v>167</v>
      </c>
      <c r="AD67" t="s">
        <v>334</v>
      </c>
      <c r="AE67" t="s">
        <v>173</v>
      </c>
      <c r="AF67" t="s">
        <v>160</v>
      </c>
      <c r="AG67" t="s">
        <v>167</v>
      </c>
      <c r="AH67" t="s">
        <v>174</v>
      </c>
      <c r="AJ67" t="s">
        <v>98</v>
      </c>
    </row>
    <row r="68" spans="2:36">
      <c r="B68">
        <v>68</v>
      </c>
      <c r="C68">
        <v>47</v>
      </c>
      <c r="D68">
        <v>307</v>
      </c>
      <c r="E68" t="s">
        <v>156</v>
      </c>
      <c r="H68">
        <v>3.46E-3</v>
      </c>
      <c r="I68">
        <v>3.4600000000000001E-5</v>
      </c>
      <c r="J68">
        <v>2907</v>
      </c>
      <c r="K68">
        <v>1</v>
      </c>
      <c r="N68">
        <v>0</v>
      </c>
      <c r="V68" s="171"/>
      <c r="W68" s="171"/>
      <c r="X68" s="171">
        <v>44714</v>
      </c>
      <c r="Y68" t="s">
        <v>157</v>
      </c>
      <c r="Z68" t="s">
        <v>335</v>
      </c>
      <c r="AA68" t="s">
        <v>178</v>
      </c>
      <c r="AB68" t="s">
        <v>160</v>
      </c>
      <c r="AC68" t="s">
        <v>336</v>
      </c>
      <c r="AD68" t="s">
        <v>337</v>
      </c>
      <c r="AE68" t="s">
        <v>163</v>
      </c>
      <c r="AF68" t="s">
        <v>278</v>
      </c>
      <c r="AG68" t="s">
        <v>163</v>
      </c>
      <c r="AH68" t="s">
        <v>174</v>
      </c>
      <c r="AJ68" t="s">
        <v>98</v>
      </c>
    </row>
    <row r="69" spans="2:36">
      <c r="B69">
        <v>68</v>
      </c>
      <c r="C69">
        <v>47</v>
      </c>
      <c r="D69">
        <v>308</v>
      </c>
      <c r="E69" t="s">
        <v>156</v>
      </c>
      <c r="H69">
        <v>3.3300000000000001E-3</v>
      </c>
      <c r="I69">
        <v>3.3300000000000003E-5</v>
      </c>
      <c r="J69">
        <v>2908</v>
      </c>
      <c r="K69">
        <v>1</v>
      </c>
      <c r="N69">
        <v>0</v>
      </c>
      <c r="V69" s="171"/>
      <c r="W69" s="171"/>
      <c r="X69" s="171">
        <v>44714</v>
      </c>
      <c r="Y69" t="s">
        <v>157</v>
      </c>
      <c r="Z69" t="s">
        <v>338</v>
      </c>
      <c r="AA69" t="s">
        <v>183</v>
      </c>
      <c r="AB69" t="s">
        <v>160</v>
      </c>
      <c r="AC69" t="s">
        <v>339</v>
      </c>
      <c r="AD69" t="s">
        <v>340</v>
      </c>
      <c r="AE69" t="s">
        <v>173</v>
      </c>
      <c r="AF69" t="s">
        <v>341</v>
      </c>
      <c r="AG69" t="s">
        <v>173</v>
      </c>
      <c r="AH69" t="s">
        <v>170</v>
      </c>
      <c r="AJ69" t="s">
        <v>98</v>
      </c>
    </row>
    <row r="70" spans="2:36">
      <c r="B70">
        <v>68</v>
      </c>
      <c r="C70">
        <v>47</v>
      </c>
      <c r="D70">
        <v>309</v>
      </c>
      <c r="E70" t="s">
        <v>156</v>
      </c>
      <c r="H70">
        <v>3.47E-3</v>
      </c>
      <c r="I70">
        <v>3.4700000000000003E-5</v>
      </c>
      <c r="J70">
        <v>2909</v>
      </c>
      <c r="K70">
        <v>1</v>
      </c>
      <c r="N70">
        <v>8</v>
      </c>
      <c r="V70" s="171"/>
      <c r="W70" s="171"/>
      <c r="X70" s="171">
        <v>44714</v>
      </c>
      <c r="Y70" t="s">
        <v>157</v>
      </c>
      <c r="Z70" t="s">
        <v>342</v>
      </c>
      <c r="AA70" t="s">
        <v>188</v>
      </c>
      <c r="AB70" t="s">
        <v>160</v>
      </c>
      <c r="AC70" t="s">
        <v>343</v>
      </c>
      <c r="AD70" t="s">
        <v>344</v>
      </c>
      <c r="AE70" t="s">
        <v>163</v>
      </c>
      <c r="AF70" t="s">
        <v>240</v>
      </c>
      <c r="AG70" t="s">
        <v>163</v>
      </c>
      <c r="AH70" t="s">
        <v>174</v>
      </c>
      <c r="AJ70" t="s">
        <v>100</v>
      </c>
    </row>
    <row r="71" spans="2:36">
      <c r="B71">
        <v>68</v>
      </c>
      <c r="C71">
        <v>47</v>
      </c>
      <c r="D71">
        <v>310</v>
      </c>
      <c r="E71" t="s">
        <v>156</v>
      </c>
      <c r="H71">
        <v>2.0999999999999999E-3</v>
      </c>
      <c r="I71">
        <v>2.0999999999999999E-5</v>
      </c>
      <c r="J71">
        <v>2910</v>
      </c>
      <c r="K71">
        <v>1</v>
      </c>
      <c r="N71">
        <v>0</v>
      </c>
      <c r="V71" s="171"/>
      <c r="W71" s="171"/>
      <c r="X71" s="171">
        <v>44714</v>
      </c>
      <c r="Y71" t="s">
        <v>157</v>
      </c>
      <c r="Z71" t="s">
        <v>192</v>
      </c>
      <c r="AA71" t="s">
        <v>192</v>
      </c>
      <c r="AB71" t="s">
        <v>160</v>
      </c>
      <c r="AC71" t="s">
        <v>167</v>
      </c>
      <c r="AD71" t="s">
        <v>345</v>
      </c>
      <c r="AE71" t="s">
        <v>173</v>
      </c>
      <c r="AF71" t="s">
        <v>160</v>
      </c>
      <c r="AG71" t="s">
        <v>167</v>
      </c>
      <c r="AH71" t="s">
        <v>174</v>
      </c>
      <c r="AJ71" t="s">
        <v>98</v>
      </c>
    </row>
    <row r="72" spans="2:36">
      <c r="B72">
        <v>68</v>
      </c>
      <c r="C72">
        <v>47</v>
      </c>
      <c r="D72">
        <v>311</v>
      </c>
      <c r="E72" t="s">
        <v>156</v>
      </c>
      <c r="H72">
        <v>2.1299999999999999E-3</v>
      </c>
      <c r="I72">
        <v>2.1299999999999999E-5</v>
      </c>
      <c r="J72">
        <v>2911</v>
      </c>
      <c r="K72">
        <v>1</v>
      </c>
      <c r="N72">
        <v>0</v>
      </c>
      <c r="V72" s="171"/>
      <c r="W72" s="171"/>
      <c r="X72" s="171">
        <v>44714</v>
      </c>
      <c r="Y72" t="s">
        <v>157</v>
      </c>
      <c r="Z72" t="s">
        <v>194</v>
      </c>
      <c r="AA72" t="s">
        <v>194</v>
      </c>
      <c r="AB72" t="s">
        <v>160</v>
      </c>
      <c r="AC72" t="s">
        <v>167</v>
      </c>
      <c r="AD72" t="s">
        <v>237</v>
      </c>
      <c r="AE72" t="s">
        <v>173</v>
      </c>
      <c r="AF72" t="s">
        <v>160</v>
      </c>
      <c r="AG72" t="s">
        <v>167</v>
      </c>
      <c r="AH72" t="s">
        <v>174</v>
      </c>
      <c r="AJ72" t="s">
        <v>98</v>
      </c>
    </row>
    <row r="73" spans="2:36">
      <c r="B73">
        <v>68</v>
      </c>
      <c r="C73">
        <v>47</v>
      </c>
      <c r="D73">
        <v>312</v>
      </c>
      <c r="E73" t="s">
        <v>156</v>
      </c>
      <c r="H73">
        <v>2.2899999999999999E-3</v>
      </c>
      <c r="I73">
        <v>2.2900000000000001E-5</v>
      </c>
      <c r="J73">
        <v>2912</v>
      </c>
      <c r="K73">
        <v>1</v>
      </c>
      <c r="N73">
        <v>8</v>
      </c>
      <c r="V73" s="171"/>
      <c r="W73" s="171"/>
      <c r="X73" s="171">
        <v>44714</v>
      </c>
      <c r="Y73" t="s">
        <v>157</v>
      </c>
      <c r="Z73" t="s">
        <v>196</v>
      </c>
      <c r="AA73" t="s">
        <v>196</v>
      </c>
      <c r="AB73" t="s">
        <v>160</v>
      </c>
      <c r="AC73" t="s">
        <v>167</v>
      </c>
      <c r="AD73" t="s">
        <v>346</v>
      </c>
      <c r="AE73" t="s">
        <v>173</v>
      </c>
      <c r="AF73" t="s">
        <v>160</v>
      </c>
      <c r="AG73" t="s">
        <v>167</v>
      </c>
      <c r="AH73" t="s">
        <v>174</v>
      </c>
      <c r="AJ73" t="s">
        <v>100</v>
      </c>
    </row>
    <row r="74" spans="2:36">
      <c r="B74">
        <v>68</v>
      </c>
      <c r="C74">
        <v>47</v>
      </c>
      <c r="D74">
        <v>313</v>
      </c>
      <c r="E74" t="s">
        <v>156</v>
      </c>
      <c r="H74">
        <v>4.2599999999999999E-3</v>
      </c>
      <c r="I74">
        <v>4.2599999999999999E-5</v>
      </c>
      <c r="J74">
        <v>3001</v>
      </c>
      <c r="K74">
        <v>1</v>
      </c>
      <c r="N74">
        <v>8</v>
      </c>
      <c r="V74" s="171"/>
      <c r="W74" s="171"/>
      <c r="X74" s="171">
        <v>44714</v>
      </c>
      <c r="Y74" t="s">
        <v>157</v>
      </c>
      <c r="Z74" t="s">
        <v>347</v>
      </c>
      <c r="AA74" t="s">
        <v>234</v>
      </c>
      <c r="AB74" t="s">
        <v>160</v>
      </c>
      <c r="AC74" t="s">
        <v>348</v>
      </c>
      <c r="AD74" t="s">
        <v>349</v>
      </c>
      <c r="AE74" t="s">
        <v>169</v>
      </c>
      <c r="AF74" t="s">
        <v>319</v>
      </c>
      <c r="AG74" t="s">
        <v>169</v>
      </c>
      <c r="AH74" t="s">
        <v>165</v>
      </c>
      <c r="AJ74" t="s">
        <v>100</v>
      </c>
    </row>
    <row r="75" spans="2:36">
      <c r="B75">
        <v>68</v>
      </c>
      <c r="C75">
        <v>47</v>
      </c>
      <c r="D75">
        <v>314</v>
      </c>
      <c r="E75" t="s">
        <v>156</v>
      </c>
      <c r="H75">
        <v>3.2200000000000002E-3</v>
      </c>
      <c r="I75">
        <v>3.2199999999999997E-5</v>
      </c>
      <c r="J75">
        <v>3002</v>
      </c>
      <c r="K75">
        <v>1</v>
      </c>
      <c r="N75">
        <v>8</v>
      </c>
      <c r="V75" s="171"/>
      <c r="W75" s="171"/>
      <c r="X75" s="171">
        <v>44714</v>
      </c>
      <c r="Y75" t="s">
        <v>157</v>
      </c>
      <c r="Z75" t="s">
        <v>350</v>
      </c>
      <c r="AA75" t="s">
        <v>205</v>
      </c>
      <c r="AB75" t="s">
        <v>160</v>
      </c>
      <c r="AC75" t="s">
        <v>316</v>
      </c>
      <c r="AD75" t="s">
        <v>186</v>
      </c>
      <c r="AE75" t="s">
        <v>173</v>
      </c>
      <c r="AF75" t="s">
        <v>351</v>
      </c>
      <c r="AG75" t="s">
        <v>173</v>
      </c>
      <c r="AH75" t="s">
        <v>174</v>
      </c>
      <c r="AJ75" t="s">
        <v>100</v>
      </c>
    </row>
    <row r="76" spans="2:36">
      <c r="B76">
        <v>68</v>
      </c>
      <c r="C76">
        <v>47</v>
      </c>
      <c r="D76">
        <v>315</v>
      </c>
      <c r="E76" t="s">
        <v>156</v>
      </c>
      <c r="H76">
        <v>4.7000000000000002E-3</v>
      </c>
      <c r="I76">
        <v>4.6999999999999997E-5</v>
      </c>
      <c r="J76">
        <v>3003</v>
      </c>
      <c r="K76">
        <v>1</v>
      </c>
      <c r="N76">
        <v>0</v>
      </c>
      <c r="V76" s="171"/>
      <c r="W76" s="171"/>
      <c r="X76" s="171">
        <v>44714</v>
      </c>
      <c r="Y76" t="s">
        <v>157</v>
      </c>
      <c r="Z76" t="s">
        <v>352</v>
      </c>
      <c r="AA76" t="s">
        <v>159</v>
      </c>
      <c r="AB76" t="s">
        <v>160</v>
      </c>
      <c r="AC76" t="s">
        <v>353</v>
      </c>
      <c r="AD76" t="s">
        <v>354</v>
      </c>
      <c r="AE76" t="s">
        <v>163</v>
      </c>
      <c r="AF76" t="s">
        <v>326</v>
      </c>
      <c r="AG76" t="s">
        <v>163</v>
      </c>
      <c r="AH76" t="s">
        <v>203</v>
      </c>
      <c r="AJ76" t="s">
        <v>98</v>
      </c>
    </row>
    <row r="77" spans="2:36">
      <c r="B77">
        <v>68</v>
      </c>
      <c r="C77">
        <v>47</v>
      </c>
      <c r="D77">
        <v>316</v>
      </c>
      <c r="E77" t="s">
        <v>156</v>
      </c>
      <c r="H77">
        <v>2.3800000000000002E-3</v>
      </c>
      <c r="I77">
        <v>2.3799999999999999E-5</v>
      </c>
      <c r="J77">
        <v>3004</v>
      </c>
      <c r="K77">
        <v>1</v>
      </c>
      <c r="N77">
        <v>0</v>
      </c>
      <c r="V77" s="171"/>
      <c r="W77" s="171"/>
      <c r="X77" s="171">
        <v>44714</v>
      </c>
      <c r="Y77" t="s">
        <v>157</v>
      </c>
      <c r="Z77" t="s">
        <v>166</v>
      </c>
      <c r="AA77" t="s">
        <v>166</v>
      </c>
      <c r="AB77" t="s">
        <v>160</v>
      </c>
      <c r="AC77" t="s">
        <v>167</v>
      </c>
      <c r="AD77" t="s">
        <v>355</v>
      </c>
      <c r="AE77" t="s">
        <v>173</v>
      </c>
      <c r="AF77" t="s">
        <v>160</v>
      </c>
      <c r="AG77" t="s">
        <v>167</v>
      </c>
      <c r="AH77" t="s">
        <v>170</v>
      </c>
      <c r="AJ77" t="s">
        <v>98</v>
      </c>
    </row>
    <row r="78" spans="2:36">
      <c r="B78">
        <v>68</v>
      </c>
      <c r="C78">
        <v>47</v>
      </c>
      <c r="D78">
        <v>317</v>
      </c>
      <c r="E78" t="s">
        <v>156</v>
      </c>
      <c r="H78">
        <v>2.0699999999999998E-3</v>
      </c>
      <c r="I78">
        <v>2.0699999999999998E-5</v>
      </c>
      <c r="J78">
        <v>3005</v>
      </c>
      <c r="K78">
        <v>1</v>
      </c>
      <c r="N78">
        <v>0</v>
      </c>
      <c r="V78" s="171"/>
      <c r="W78" s="171"/>
      <c r="X78" s="171">
        <v>44714</v>
      </c>
      <c r="Y78" t="s">
        <v>157</v>
      </c>
      <c r="Z78" t="s">
        <v>171</v>
      </c>
      <c r="AA78" t="s">
        <v>171</v>
      </c>
      <c r="AB78" t="s">
        <v>160</v>
      </c>
      <c r="AC78" t="s">
        <v>167</v>
      </c>
      <c r="AD78" t="s">
        <v>356</v>
      </c>
      <c r="AE78" t="s">
        <v>173</v>
      </c>
      <c r="AF78" t="s">
        <v>160</v>
      </c>
      <c r="AG78" t="s">
        <v>167</v>
      </c>
      <c r="AH78" t="s">
        <v>174</v>
      </c>
      <c r="AJ78" t="s">
        <v>98</v>
      </c>
    </row>
    <row r="79" spans="2:36">
      <c r="B79">
        <v>68</v>
      </c>
      <c r="C79">
        <v>47</v>
      </c>
      <c r="D79">
        <v>318</v>
      </c>
      <c r="E79" t="s">
        <v>156</v>
      </c>
      <c r="H79">
        <v>2.0699999999999998E-3</v>
      </c>
      <c r="I79">
        <v>2.0699999999999998E-5</v>
      </c>
      <c r="J79">
        <v>3006</v>
      </c>
      <c r="K79">
        <v>1</v>
      </c>
      <c r="N79">
        <v>0</v>
      </c>
      <c r="V79" s="171"/>
      <c r="W79" s="171"/>
      <c r="X79" s="171">
        <v>44714</v>
      </c>
      <c r="Y79" t="s">
        <v>157</v>
      </c>
      <c r="Z79" t="s">
        <v>175</v>
      </c>
      <c r="AA79" t="s">
        <v>175</v>
      </c>
      <c r="AB79" t="s">
        <v>160</v>
      </c>
      <c r="AC79" t="s">
        <v>167</v>
      </c>
      <c r="AD79" t="s">
        <v>357</v>
      </c>
      <c r="AE79" t="s">
        <v>173</v>
      </c>
      <c r="AF79" t="s">
        <v>160</v>
      </c>
      <c r="AG79" t="s">
        <v>167</v>
      </c>
      <c r="AH79" t="s">
        <v>174</v>
      </c>
      <c r="AJ79" t="s">
        <v>98</v>
      </c>
    </row>
    <row r="80" spans="2:36">
      <c r="B80">
        <v>68</v>
      </c>
      <c r="C80">
        <v>47</v>
      </c>
      <c r="D80">
        <v>319</v>
      </c>
      <c r="E80" t="s">
        <v>156</v>
      </c>
      <c r="H80">
        <v>3.49E-3</v>
      </c>
      <c r="I80">
        <v>3.4900000000000001E-5</v>
      </c>
      <c r="J80">
        <v>3007</v>
      </c>
      <c r="K80">
        <v>1</v>
      </c>
      <c r="N80">
        <v>0</v>
      </c>
      <c r="V80" s="171"/>
      <c r="W80" s="171"/>
      <c r="X80" s="171">
        <v>44714</v>
      </c>
      <c r="Y80" t="s">
        <v>157</v>
      </c>
      <c r="Z80" t="s">
        <v>358</v>
      </c>
      <c r="AA80" t="s">
        <v>178</v>
      </c>
      <c r="AB80" t="s">
        <v>160</v>
      </c>
      <c r="AC80" t="s">
        <v>359</v>
      </c>
      <c r="AD80" t="s">
        <v>360</v>
      </c>
      <c r="AE80" t="s">
        <v>163</v>
      </c>
      <c r="AF80" t="s">
        <v>361</v>
      </c>
      <c r="AG80" t="s">
        <v>163</v>
      </c>
      <c r="AH80" t="s">
        <v>174</v>
      </c>
      <c r="AJ80" t="s">
        <v>98</v>
      </c>
    </row>
    <row r="81" spans="2:36">
      <c r="B81">
        <v>68</v>
      </c>
      <c r="C81">
        <v>47</v>
      </c>
      <c r="D81">
        <v>320</v>
      </c>
      <c r="E81" t="s">
        <v>156</v>
      </c>
      <c r="H81">
        <v>3.32E-3</v>
      </c>
      <c r="I81">
        <v>3.3200000000000001E-5</v>
      </c>
      <c r="J81">
        <v>3008</v>
      </c>
      <c r="K81">
        <v>1</v>
      </c>
      <c r="N81">
        <v>0</v>
      </c>
      <c r="V81" s="171"/>
      <c r="W81" s="171"/>
      <c r="X81" s="171">
        <v>44714</v>
      </c>
      <c r="Y81" t="s">
        <v>157</v>
      </c>
      <c r="Z81" t="s">
        <v>362</v>
      </c>
      <c r="AA81" t="s">
        <v>183</v>
      </c>
      <c r="AB81" t="s">
        <v>160</v>
      </c>
      <c r="AC81" t="s">
        <v>363</v>
      </c>
      <c r="AD81" t="s">
        <v>364</v>
      </c>
      <c r="AE81" t="s">
        <v>173</v>
      </c>
      <c r="AF81" t="s">
        <v>365</v>
      </c>
      <c r="AG81" t="s">
        <v>173</v>
      </c>
      <c r="AH81" t="s">
        <v>170</v>
      </c>
      <c r="AJ81" t="s">
        <v>98</v>
      </c>
    </row>
    <row r="82" spans="2:36">
      <c r="B82">
        <v>68</v>
      </c>
      <c r="C82">
        <v>47</v>
      </c>
      <c r="D82">
        <v>321</v>
      </c>
      <c r="E82" t="s">
        <v>156</v>
      </c>
      <c r="H82">
        <v>3.5899999999999999E-3</v>
      </c>
      <c r="I82">
        <v>3.5899999999999998E-5</v>
      </c>
      <c r="J82">
        <v>3009</v>
      </c>
      <c r="K82">
        <v>1</v>
      </c>
      <c r="N82">
        <v>0</v>
      </c>
      <c r="V82" s="171"/>
      <c r="W82" s="171"/>
      <c r="X82" s="171">
        <v>44714</v>
      </c>
      <c r="Y82" t="s">
        <v>157</v>
      </c>
      <c r="Z82" t="s">
        <v>366</v>
      </c>
      <c r="AA82" t="s">
        <v>188</v>
      </c>
      <c r="AB82" t="s">
        <v>160</v>
      </c>
      <c r="AC82" t="s">
        <v>367</v>
      </c>
      <c r="AD82" t="s">
        <v>368</v>
      </c>
      <c r="AE82" t="s">
        <v>163</v>
      </c>
      <c r="AF82" t="s">
        <v>369</v>
      </c>
      <c r="AG82" t="s">
        <v>163</v>
      </c>
      <c r="AH82" t="s">
        <v>170</v>
      </c>
      <c r="AJ82" t="s">
        <v>98</v>
      </c>
    </row>
    <row r="83" spans="2:36">
      <c r="B83">
        <v>68</v>
      </c>
      <c r="C83">
        <v>47</v>
      </c>
      <c r="D83">
        <v>322</v>
      </c>
      <c r="E83" t="s">
        <v>156</v>
      </c>
      <c r="H83">
        <v>2.0999999999999999E-3</v>
      </c>
      <c r="I83">
        <v>2.0999999999999999E-5</v>
      </c>
      <c r="J83">
        <v>3010</v>
      </c>
      <c r="K83">
        <v>1</v>
      </c>
      <c r="N83">
        <v>0</v>
      </c>
      <c r="V83" s="171"/>
      <c r="W83" s="171"/>
      <c r="X83" s="171">
        <v>44714</v>
      </c>
      <c r="Y83" t="s">
        <v>157</v>
      </c>
      <c r="Z83" t="s">
        <v>192</v>
      </c>
      <c r="AA83" t="s">
        <v>192</v>
      </c>
      <c r="AB83" t="s">
        <v>160</v>
      </c>
      <c r="AC83" t="s">
        <v>167</v>
      </c>
      <c r="AD83" t="s">
        <v>370</v>
      </c>
      <c r="AE83" t="s">
        <v>173</v>
      </c>
      <c r="AF83" t="s">
        <v>160</v>
      </c>
      <c r="AG83" t="s">
        <v>167</v>
      </c>
      <c r="AH83" t="s">
        <v>174</v>
      </c>
      <c r="AJ83" t="s">
        <v>98</v>
      </c>
    </row>
    <row r="84" spans="2:36">
      <c r="B84">
        <v>68</v>
      </c>
      <c r="C84">
        <v>47</v>
      </c>
      <c r="D84">
        <v>323</v>
      </c>
      <c r="E84" t="s">
        <v>156</v>
      </c>
      <c r="H84">
        <v>2.1299999999999999E-3</v>
      </c>
      <c r="I84">
        <v>2.1299999999999999E-5</v>
      </c>
      <c r="J84">
        <v>3011</v>
      </c>
      <c r="K84">
        <v>1</v>
      </c>
      <c r="N84">
        <v>0</v>
      </c>
      <c r="V84" s="171"/>
      <c r="W84" s="171"/>
      <c r="X84" s="171">
        <v>44714</v>
      </c>
      <c r="Y84" t="s">
        <v>157</v>
      </c>
      <c r="Z84" t="s">
        <v>194</v>
      </c>
      <c r="AA84" t="s">
        <v>194</v>
      </c>
      <c r="AB84" t="s">
        <v>160</v>
      </c>
      <c r="AC84" t="s">
        <v>167</v>
      </c>
      <c r="AD84" t="s">
        <v>371</v>
      </c>
      <c r="AE84" t="s">
        <v>173</v>
      </c>
      <c r="AF84" t="s">
        <v>160</v>
      </c>
      <c r="AG84" t="s">
        <v>167</v>
      </c>
      <c r="AH84" t="s">
        <v>174</v>
      </c>
      <c r="AJ84" t="s">
        <v>98</v>
      </c>
    </row>
    <row r="85" spans="2:36">
      <c r="B85">
        <v>68</v>
      </c>
      <c r="C85">
        <v>47</v>
      </c>
      <c r="D85">
        <v>324</v>
      </c>
      <c r="E85" t="s">
        <v>156</v>
      </c>
      <c r="H85">
        <v>2.2899999999999999E-3</v>
      </c>
      <c r="I85">
        <v>2.2900000000000001E-5</v>
      </c>
      <c r="J85">
        <v>3012</v>
      </c>
      <c r="K85">
        <v>1</v>
      </c>
      <c r="N85">
        <v>8</v>
      </c>
      <c r="V85" s="171"/>
      <c r="W85" s="171"/>
      <c r="X85" s="171">
        <v>44714</v>
      </c>
      <c r="Y85" t="s">
        <v>157</v>
      </c>
      <c r="Z85" t="s">
        <v>196</v>
      </c>
      <c r="AA85" t="s">
        <v>196</v>
      </c>
      <c r="AB85" t="s">
        <v>160</v>
      </c>
      <c r="AC85" t="s">
        <v>167</v>
      </c>
      <c r="AD85" t="s">
        <v>372</v>
      </c>
      <c r="AE85" t="s">
        <v>173</v>
      </c>
      <c r="AF85" t="s">
        <v>160</v>
      </c>
      <c r="AG85" t="s">
        <v>167</v>
      </c>
      <c r="AH85" t="s">
        <v>174</v>
      </c>
      <c r="AJ85" t="s">
        <v>100</v>
      </c>
    </row>
    <row r="86" spans="2:36">
      <c r="B86">
        <v>68</v>
      </c>
      <c r="C86">
        <v>47</v>
      </c>
      <c r="D86">
        <v>325</v>
      </c>
      <c r="E86" t="s">
        <v>156</v>
      </c>
      <c r="H86">
        <v>8.1799999999999998E-3</v>
      </c>
      <c r="I86">
        <v>8.1799999999999996E-5</v>
      </c>
      <c r="J86">
        <v>3101</v>
      </c>
      <c r="K86">
        <v>1</v>
      </c>
      <c r="N86">
        <v>0</v>
      </c>
      <c r="V86" s="171"/>
      <c r="W86" s="171"/>
      <c r="X86" s="171">
        <v>44714</v>
      </c>
      <c r="Y86" t="s">
        <v>157</v>
      </c>
      <c r="Z86" t="s">
        <v>373</v>
      </c>
      <c r="AA86" t="s">
        <v>374</v>
      </c>
      <c r="AB86" t="s">
        <v>375</v>
      </c>
      <c r="AC86" t="s">
        <v>376</v>
      </c>
      <c r="AD86" t="s">
        <v>377</v>
      </c>
      <c r="AE86" t="s">
        <v>163</v>
      </c>
      <c r="AF86" t="s">
        <v>224</v>
      </c>
      <c r="AG86" t="s">
        <v>163</v>
      </c>
      <c r="AH86" t="s">
        <v>378</v>
      </c>
      <c r="AJ86" t="s">
        <v>98</v>
      </c>
    </row>
    <row r="87" spans="2:36">
      <c r="B87">
        <v>68</v>
      </c>
      <c r="C87">
        <v>47</v>
      </c>
      <c r="D87">
        <v>326</v>
      </c>
      <c r="E87" t="s">
        <v>156</v>
      </c>
      <c r="H87">
        <v>7.79E-3</v>
      </c>
      <c r="I87">
        <v>7.7899999999999996E-5</v>
      </c>
      <c r="J87">
        <v>3102</v>
      </c>
      <c r="K87">
        <v>1</v>
      </c>
      <c r="N87">
        <v>0</v>
      </c>
      <c r="V87" s="171"/>
      <c r="W87" s="171"/>
      <c r="X87" s="171">
        <v>44714</v>
      </c>
      <c r="Y87" t="s">
        <v>157</v>
      </c>
      <c r="Z87" t="s">
        <v>379</v>
      </c>
      <c r="AA87" t="s">
        <v>380</v>
      </c>
      <c r="AB87" t="s">
        <v>381</v>
      </c>
      <c r="AC87" t="s">
        <v>382</v>
      </c>
      <c r="AD87" t="s">
        <v>383</v>
      </c>
      <c r="AE87" t="s">
        <v>163</v>
      </c>
      <c r="AF87" t="s">
        <v>304</v>
      </c>
      <c r="AG87" t="s">
        <v>163</v>
      </c>
      <c r="AH87" t="s">
        <v>378</v>
      </c>
      <c r="AJ87" t="s">
        <v>98</v>
      </c>
    </row>
    <row r="88" spans="2:36">
      <c r="B88">
        <v>68</v>
      </c>
      <c r="C88">
        <v>47</v>
      </c>
      <c r="D88">
        <v>327</v>
      </c>
      <c r="E88" t="s">
        <v>156</v>
      </c>
      <c r="H88">
        <v>8.0800000000000004E-3</v>
      </c>
      <c r="I88">
        <v>8.0799999999999999E-5</v>
      </c>
      <c r="J88">
        <v>3103</v>
      </c>
      <c r="K88">
        <v>1</v>
      </c>
      <c r="N88">
        <v>0</v>
      </c>
      <c r="V88" s="171"/>
      <c r="W88" s="171"/>
      <c r="X88" s="171">
        <v>44714</v>
      </c>
      <c r="Y88" t="s">
        <v>157</v>
      </c>
      <c r="Z88" t="s">
        <v>384</v>
      </c>
      <c r="AA88" t="s">
        <v>385</v>
      </c>
      <c r="AB88" t="s">
        <v>386</v>
      </c>
      <c r="AC88" t="s">
        <v>387</v>
      </c>
      <c r="AD88" t="s">
        <v>388</v>
      </c>
      <c r="AE88" t="s">
        <v>163</v>
      </c>
      <c r="AF88" t="s">
        <v>389</v>
      </c>
      <c r="AG88" t="s">
        <v>163</v>
      </c>
      <c r="AH88" t="s">
        <v>390</v>
      </c>
      <c r="AJ88" t="s">
        <v>98</v>
      </c>
    </row>
    <row r="89" spans="2:36">
      <c r="B89">
        <v>68</v>
      </c>
      <c r="C89">
        <v>47</v>
      </c>
      <c r="D89">
        <v>27</v>
      </c>
      <c r="E89" t="s">
        <v>156</v>
      </c>
      <c r="H89">
        <v>4.7499999999999999E-3</v>
      </c>
      <c r="I89">
        <v>4.7500000000000003E-5</v>
      </c>
      <c r="J89">
        <v>603</v>
      </c>
      <c r="K89">
        <v>1</v>
      </c>
      <c r="N89">
        <v>0</v>
      </c>
      <c r="V89" s="171"/>
      <c r="W89" s="171"/>
      <c r="X89" s="171">
        <v>44714</v>
      </c>
      <c r="Y89" t="s">
        <v>157</v>
      </c>
      <c r="Z89" t="s">
        <v>391</v>
      </c>
      <c r="AA89" t="s">
        <v>159</v>
      </c>
      <c r="AB89" t="s">
        <v>160</v>
      </c>
      <c r="AC89" t="s">
        <v>392</v>
      </c>
      <c r="AD89" t="s">
        <v>393</v>
      </c>
      <c r="AE89" t="s">
        <v>169</v>
      </c>
      <c r="AF89" t="s">
        <v>394</v>
      </c>
      <c r="AG89" t="s">
        <v>169</v>
      </c>
      <c r="AH89" t="s">
        <v>203</v>
      </c>
      <c r="AJ89" t="s">
        <v>98</v>
      </c>
    </row>
    <row r="90" spans="2:36">
      <c r="B90">
        <v>68</v>
      </c>
      <c r="C90">
        <v>47</v>
      </c>
      <c r="D90">
        <v>28</v>
      </c>
      <c r="E90" t="s">
        <v>156</v>
      </c>
      <c r="H90">
        <v>2.32E-3</v>
      </c>
      <c r="I90">
        <v>2.3200000000000001E-5</v>
      </c>
      <c r="J90">
        <v>604</v>
      </c>
      <c r="K90">
        <v>1</v>
      </c>
      <c r="N90">
        <v>0</v>
      </c>
      <c r="V90" s="171"/>
      <c r="W90" s="171"/>
      <c r="X90" s="171">
        <v>44714</v>
      </c>
      <c r="Y90" t="s">
        <v>157</v>
      </c>
      <c r="Z90" t="s">
        <v>166</v>
      </c>
      <c r="AA90" t="s">
        <v>166</v>
      </c>
      <c r="AB90" t="s">
        <v>160</v>
      </c>
      <c r="AC90" t="s">
        <v>167</v>
      </c>
      <c r="AD90" t="s">
        <v>395</v>
      </c>
      <c r="AE90" t="s">
        <v>266</v>
      </c>
      <c r="AF90" t="s">
        <v>160</v>
      </c>
      <c r="AG90" t="s">
        <v>167</v>
      </c>
      <c r="AH90" t="s">
        <v>174</v>
      </c>
      <c r="AJ90" t="s">
        <v>98</v>
      </c>
    </row>
    <row r="91" spans="2:36">
      <c r="B91">
        <v>68</v>
      </c>
      <c r="C91">
        <v>47</v>
      </c>
      <c r="D91">
        <v>29</v>
      </c>
      <c r="E91" t="s">
        <v>156</v>
      </c>
      <c r="H91">
        <v>2.0699999999999998E-3</v>
      </c>
      <c r="I91">
        <v>2.0699999999999998E-5</v>
      </c>
      <c r="J91">
        <v>605</v>
      </c>
      <c r="K91">
        <v>1</v>
      </c>
      <c r="N91">
        <v>0</v>
      </c>
      <c r="V91" s="171"/>
      <c r="W91" s="171"/>
      <c r="X91" s="171">
        <v>44714</v>
      </c>
      <c r="Y91" t="s">
        <v>157</v>
      </c>
      <c r="Z91" t="s">
        <v>171</v>
      </c>
      <c r="AA91" t="s">
        <v>171</v>
      </c>
      <c r="AB91" t="s">
        <v>160</v>
      </c>
      <c r="AC91" t="s">
        <v>167</v>
      </c>
      <c r="AD91" t="s">
        <v>396</v>
      </c>
      <c r="AE91" t="s">
        <v>208</v>
      </c>
      <c r="AF91" t="s">
        <v>160</v>
      </c>
      <c r="AG91" t="s">
        <v>167</v>
      </c>
      <c r="AH91" t="s">
        <v>174</v>
      </c>
      <c r="AJ91" t="s">
        <v>98</v>
      </c>
    </row>
    <row r="92" spans="2:36">
      <c r="B92">
        <v>68</v>
      </c>
      <c r="C92">
        <v>47</v>
      </c>
      <c r="D92">
        <v>30</v>
      </c>
      <c r="E92" t="s">
        <v>156</v>
      </c>
      <c r="H92">
        <v>2.0699999999999998E-3</v>
      </c>
      <c r="I92">
        <v>2.0699999999999998E-5</v>
      </c>
      <c r="J92">
        <v>606</v>
      </c>
      <c r="K92">
        <v>1</v>
      </c>
      <c r="N92">
        <v>0</v>
      </c>
      <c r="V92" s="171"/>
      <c r="W92" s="171"/>
      <c r="X92" s="171">
        <v>44714</v>
      </c>
      <c r="Y92" t="s">
        <v>157</v>
      </c>
      <c r="Z92" t="s">
        <v>175</v>
      </c>
      <c r="AA92" t="s">
        <v>175</v>
      </c>
      <c r="AB92" t="s">
        <v>160</v>
      </c>
      <c r="AC92" t="s">
        <v>167</v>
      </c>
      <c r="AD92" t="s">
        <v>397</v>
      </c>
      <c r="AE92" t="s">
        <v>266</v>
      </c>
      <c r="AF92" t="s">
        <v>160</v>
      </c>
      <c r="AG92" t="s">
        <v>167</v>
      </c>
      <c r="AH92" t="s">
        <v>174</v>
      </c>
      <c r="AJ92" t="s">
        <v>98</v>
      </c>
    </row>
    <row r="93" spans="2:36">
      <c r="B93">
        <v>68</v>
      </c>
      <c r="C93">
        <v>47</v>
      </c>
      <c r="D93">
        <v>31</v>
      </c>
      <c r="E93" t="s">
        <v>156</v>
      </c>
      <c r="H93">
        <v>3.5000000000000001E-3</v>
      </c>
      <c r="I93">
        <v>3.4999999999999997E-5</v>
      </c>
      <c r="J93">
        <v>607</v>
      </c>
      <c r="K93">
        <v>1</v>
      </c>
      <c r="N93">
        <v>0</v>
      </c>
      <c r="V93" s="171"/>
      <c r="W93" s="171"/>
      <c r="X93" s="171">
        <v>44714</v>
      </c>
      <c r="Y93" t="s">
        <v>157</v>
      </c>
      <c r="Z93" t="s">
        <v>398</v>
      </c>
      <c r="AA93" t="s">
        <v>178</v>
      </c>
      <c r="AB93" t="s">
        <v>160</v>
      </c>
      <c r="AC93" t="s">
        <v>399</v>
      </c>
      <c r="AD93" t="s">
        <v>361</v>
      </c>
      <c r="AE93" t="s">
        <v>173</v>
      </c>
      <c r="AF93" t="s">
        <v>400</v>
      </c>
      <c r="AG93" t="s">
        <v>173</v>
      </c>
      <c r="AH93" t="s">
        <v>174</v>
      </c>
      <c r="AJ93" t="s">
        <v>98</v>
      </c>
    </row>
    <row r="94" spans="2:36">
      <c r="B94">
        <v>68</v>
      </c>
      <c r="C94">
        <v>47</v>
      </c>
      <c r="D94">
        <v>32</v>
      </c>
      <c r="E94" t="s">
        <v>156</v>
      </c>
      <c r="H94">
        <v>3.3E-3</v>
      </c>
      <c r="I94">
        <v>3.3000000000000003E-5</v>
      </c>
      <c r="J94">
        <v>608</v>
      </c>
      <c r="K94">
        <v>1</v>
      </c>
      <c r="N94">
        <v>0</v>
      </c>
      <c r="V94" s="171"/>
      <c r="W94" s="171"/>
      <c r="X94" s="171">
        <v>44714</v>
      </c>
      <c r="Y94" t="s">
        <v>157</v>
      </c>
      <c r="Z94" t="s">
        <v>401</v>
      </c>
      <c r="AA94" t="s">
        <v>183</v>
      </c>
      <c r="AB94" t="s">
        <v>160</v>
      </c>
      <c r="AC94" t="s">
        <v>271</v>
      </c>
      <c r="AD94" t="s">
        <v>402</v>
      </c>
      <c r="AE94" t="s">
        <v>266</v>
      </c>
      <c r="AF94" t="s">
        <v>370</v>
      </c>
      <c r="AG94" t="s">
        <v>266</v>
      </c>
      <c r="AH94" t="s">
        <v>170</v>
      </c>
      <c r="AJ94" t="s">
        <v>98</v>
      </c>
    </row>
    <row r="95" spans="2:36">
      <c r="B95">
        <v>68</v>
      </c>
      <c r="C95">
        <v>47</v>
      </c>
      <c r="D95">
        <v>33</v>
      </c>
      <c r="E95" t="s">
        <v>156</v>
      </c>
      <c r="H95">
        <v>3.5300000000000002E-3</v>
      </c>
      <c r="I95">
        <v>3.5299999999999997E-5</v>
      </c>
      <c r="J95">
        <v>609</v>
      </c>
      <c r="K95">
        <v>1</v>
      </c>
      <c r="N95">
        <v>0</v>
      </c>
      <c r="V95" s="171"/>
      <c r="W95" s="171"/>
      <c r="X95" s="171">
        <v>44714</v>
      </c>
      <c r="Y95" t="s">
        <v>157</v>
      </c>
      <c r="Z95" t="s">
        <v>403</v>
      </c>
      <c r="AA95" t="s">
        <v>188</v>
      </c>
      <c r="AB95" t="s">
        <v>160</v>
      </c>
      <c r="AC95" t="s">
        <v>404</v>
      </c>
      <c r="AD95" t="s">
        <v>405</v>
      </c>
      <c r="AE95" t="s">
        <v>173</v>
      </c>
      <c r="AF95" t="s">
        <v>406</v>
      </c>
      <c r="AG95" t="s">
        <v>173</v>
      </c>
      <c r="AH95" t="s">
        <v>174</v>
      </c>
      <c r="AJ95" t="s">
        <v>98</v>
      </c>
    </row>
    <row r="96" spans="2:36">
      <c r="B96">
        <v>68</v>
      </c>
      <c r="C96">
        <v>47</v>
      </c>
      <c r="D96">
        <v>34</v>
      </c>
      <c r="E96" t="s">
        <v>156</v>
      </c>
      <c r="H96">
        <v>2.0999999999999999E-3</v>
      </c>
      <c r="I96">
        <v>2.0999999999999999E-5</v>
      </c>
      <c r="J96">
        <v>610</v>
      </c>
      <c r="K96">
        <v>1</v>
      </c>
      <c r="N96">
        <v>0</v>
      </c>
      <c r="V96" s="171"/>
      <c r="W96" s="171"/>
      <c r="X96" s="171">
        <v>44714</v>
      </c>
      <c r="Y96" t="s">
        <v>157</v>
      </c>
      <c r="Z96" t="s">
        <v>192</v>
      </c>
      <c r="AA96" t="s">
        <v>192</v>
      </c>
      <c r="AB96" t="s">
        <v>160</v>
      </c>
      <c r="AC96" t="s">
        <v>167</v>
      </c>
      <c r="AD96" t="s">
        <v>331</v>
      </c>
      <c r="AE96" t="s">
        <v>208</v>
      </c>
      <c r="AF96" t="s">
        <v>160</v>
      </c>
      <c r="AG96" t="s">
        <v>167</v>
      </c>
      <c r="AH96" t="s">
        <v>174</v>
      </c>
      <c r="AJ96" t="s">
        <v>98</v>
      </c>
    </row>
    <row r="97" spans="2:36">
      <c r="B97">
        <v>68</v>
      </c>
      <c r="C97">
        <v>47</v>
      </c>
      <c r="D97">
        <v>35</v>
      </c>
      <c r="E97" t="s">
        <v>156</v>
      </c>
      <c r="H97">
        <v>2.1299999999999999E-3</v>
      </c>
      <c r="I97">
        <v>2.1299999999999999E-5</v>
      </c>
      <c r="J97">
        <v>611</v>
      </c>
      <c r="K97">
        <v>1</v>
      </c>
      <c r="N97">
        <v>0</v>
      </c>
      <c r="V97" s="171"/>
      <c r="W97" s="171"/>
      <c r="X97" s="171">
        <v>44714</v>
      </c>
      <c r="Y97" t="s">
        <v>157</v>
      </c>
      <c r="Z97" t="s">
        <v>194</v>
      </c>
      <c r="AA97" t="s">
        <v>194</v>
      </c>
      <c r="AB97" t="s">
        <v>160</v>
      </c>
      <c r="AC97" t="s">
        <v>167</v>
      </c>
      <c r="AD97" t="s">
        <v>407</v>
      </c>
      <c r="AE97" t="s">
        <v>266</v>
      </c>
      <c r="AF97" t="s">
        <v>160</v>
      </c>
      <c r="AG97" t="s">
        <v>167</v>
      </c>
      <c r="AH97" t="s">
        <v>174</v>
      </c>
      <c r="AJ97" t="s">
        <v>98</v>
      </c>
    </row>
    <row r="98" spans="2:36">
      <c r="B98">
        <v>68</v>
      </c>
      <c r="C98">
        <v>47</v>
      </c>
      <c r="D98">
        <v>36</v>
      </c>
      <c r="E98" t="s">
        <v>156</v>
      </c>
      <c r="H98">
        <v>2.2899999999999999E-3</v>
      </c>
      <c r="I98">
        <v>2.2900000000000001E-5</v>
      </c>
      <c r="J98">
        <v>612</v>
      </c>
      <c r="K98">
        <v>1</v>
      </c>
      <c r="N98">
        <v>0</v>
      </c>
      <c r="V98" s="171"/>
      <c r="W98" s="171"/>
      <c r="X98" s="171">
        <v>44714</v>
      </c>
      <c r="Y98" t="s">
        <v>157</v>
      </c>
      <c r="Z98" t="s">
        <v>196</v>
      </c>
      <c r="AA98" t="s">
        <v>196</v>
      </c>
      <c r="AB98" t="s">
        <v>160</v>
      </c>
      <c r="AC98" t="s">
        <v>167</v>
      </c>
      <c r="AD98" t="s">
        <v>408</v>
      </c>
      <c r="AE98" t="s">
        <v>266</v>
      </c>
      <c r="AF98" t="s">
        <v>160</v>
      </c>
      <c r="AG98" t="s">
        <v>167</v>
      </c>
      <c r="AH98" t="s">
        <v>174</v>
      </c>
      <c r="AJ98" t="s">
        <v>98</v>
      </c>
    </row>
    <row r="99" spans="2:36">
      <c r="B99">
        <v>68</v>
      </c>
      <c r="C99">
        <v>47</v>
      </c>
      <c r="D99">
        <v>37</v>
      </c>
      <c r="E99" t="s">
        <v>156</v>
      </c>
      <c r="H99">
        <v>4.5900000000000003E-3</v>
      </c>
      <c r="I99">
        <v>4.5899999999999998E-5</v>
      </c>
      <c r="J99">
        <v>701</v>
      </c>
      <c r="K99">
        <v>1</v>
      </c>
      <c r="N99">
        <v>0</v>
      </c>
      <c r="V99" s="171"/>
      <c r="W99" s="171"/>
      <c r="X99" s="171">
        <v>44714</v>
      </c>
      <c r="Y99" t="s">
        <v>157</v>
      </c>
      <c r="Z99" t="s">
        <v>409</v>
      </c>
      <c r="AA99" t="s">
        <v>199</v>
      </c>
      <c r="AB99" t="s">
        <v>160</v>
      </c>
      <c r="AC99" t="s">
        <v>410</v>
      </c>
      <c r="AD99" t="s">
        <v>411</v>
      </c>
      <c r="AE99" t="s">
        <v>208</v>
      </c>
      <c r="AF99" t="s">
        <v>412</v>
      </c>
      <c r="AG99" t="s">
        <v>208</v>
      </c>
      <c r="AH99" t="s">
        <v>203</v>
      </c>
      <c r="AJ99" t="s">
        <v>98</v>
      </c>
    </row>
    <row r="100" spans="2:36">
      <c r="B100">
        <v>68</v>
      </c>
      <c r="C100">
        <v>47</v>
      </c>
      <c r="D100">
        <v>38</v>
      </c>
      <c r="E100" t="s">
        <v>156</v>
      </c>
      <c r="H100">
        <v>3.2699999999999999E-3</v>
      </c>
      <c r="I100">
        <v>3.2700000000000002E-5</v>
      </c>
      <c r="J100">
        <v>702</v>
      </c>
      <c r="K100">
        <v>1</v>
      </c>
      <c r="N100">
        <v>0</v>
      </c>
      <c r="V100" s="171"/>
      <c r="W100" s="171"/>
      <c r="X100" s="171">
        <v>44714</v>
      </c>
      <c r="Y100" t="s">
        <v>157</v>
      </c>
      <c r="Z100" t="s">
        <v>413</v>
      </c>
      <c r="AA100" t="s">
        <v>205</v>
      </c>
      <c r="AB100" t="s">
        <v>160</v>
      </c>
      <c r="AC100" t="s">
        <v>414</v>
      </c>
      <c r="AD100" t="s">
        <v>415</v>
      </c>
      <c r="AE100" t="s">
        <v>173</v>
      </c>
      <c r="AF100" t="s">
        <v>416</v>
      </c>
      <c r="AG100" t="s">
        <v>173</v>
      </c>
      <c r="AH100" t="s">
        <v>174</v>
      </c>
      <c r="AJ100" t="s">
        <v>98</v>
      </c>
    </row>
    <row r="101" spans="2:36">
      <c r="B101">
        <v>68</v>
      </c>
      <c r="C101">
        <v>47</v>
      </c>
      <c r="D101">
        <v>39</v>
      </c>
      <c r="E101" t="s">
        <v>156</v>
      </c>
      <c r="H101">
        <v>4.2599999999999999E-3</v>
      </c>
      <c r="I101">
        <v>4.2599999999999999E-5</v>
      </c>
      <c r="J101">
        <v>703</v>
      </c>
      <c r="K101">
        <v>1</v>
      </c>
      <c r="N101">
        <v>0</v>
      </c>
      <c r="V101" s="171"/>
      <c r="W101" s="171"/>
      <c r="X101" s="171">
        <v>44714</v>
      </c>
      <c r="Y101" t="s">
        <v>157</v>
      </c>
      <c r="Z101" t="s">
        <v>417</v>
      </c>
      <c r="AA101" t="s">
        <v>211</v>
      </c>
      <c r="AB101" t="s">
        <v>160</v>
      </c>
      <c r="AC101" t="s">
        <v>418</v>
      </c>
      <c r="AD101" t="s">
        <v>419</v>
      </c>
      <c r="AE101" t="s">
        <v>208</v>
      </c>
      <c r="AF101" t="s">
        <v>420</v>
      </c>
      <c r="AG101" t="s">
        <v>208</v>
      </c>
      <c r="AH101" t="s">
        <v>165</v>
      </c>
      <c r="AJ101" t="s">
        <v>98</v>
      </c>
    </row>
    <row r="102" spans="2:36">
      <c r="B102">
        <v>68</v>
      </c>
      <c r="C102">
        <v>47</v>
      </c>
      <c r="D102">
        <v>40</v>
      </c>
      <c r="E102" t="s">
        <v>156</v>
      </c>
      <c r="H102">
        <v>2.32E-3</v>
      </c>
      <c r="I102">
        <v>2.3200000000000001E-5</v>
      </c>
      <c r="J102">
        <v>704</v>
      </c>
      <c r="K102">
        <v>1</v>
      </c>
      <c r="N102">
        <v>0</v>
      </c>
      <c r="V102" s="171"/>
      <c r="W102" s="171"/>
      <c r="X102" s="171">
        <v>44714</v>
      </c>
      <c r="Y102" t="s">
        <v>157</v>
      </c>
      <c r="Z102" t="s">
        <v>166</v>
      </c>
      <c r="AA102" t="s">
        <v>166</v>
      </c>
      <c r="AB102" t="s">
        <v>160</v>
      </c>
      <c r="AC102" t="s">
        <v>167</v>
      </c>
      <c r="AD102" t="s">
        <v>369</v>
      </c>
      <c r="AE102" t="s">
        <v>208</v>
      </c>
      <c r="AF102" t="s">
        <v>160</v>
      </c>
      <c r="AG102" t="s">
        <v>167</v>
      </c>
      <c r="AH102" t="s">
        <v>174</v>
      </c>
      <c r="AJ102" t="s">
        <v>98</v>
      </c>
    </row>
    <row r="103" spans="2:36">
      <c r="B103">
        <v>68</v>
      </c>
      <c r="C103">
        <v>47</v>
      </c>
      <c r="D103">
        <v>41</v>
      </c>
      <c r="E103" t="s">
        <v>156</v>
      </c>
      <c r="H103">
        <v>2.0699999999999998E-3</v>
      </c>
      <c r="I103">
        <v>2.0699999999999998E-5</v>
      </c>
      <c r="J103">
        <v>705</v>
      </c>
      <c r="K103">
        <v>1</v>
      </c>
      <c r="N103">
        <v>0</v>
      </c>
      <c r="V103" s="171"/>
      <c r="W103" s="171"/>
      <c r="X103" s="171">
        <v>44714</v>
      </c>
      <c r="Y103" t="s">
        <v>157</v>
      </c>
      <c r="Z103" t="s">
        <v>171</v>
      </c>
      <c r="AA103" t="s">
        <v>171</v>
      </c>
      <c r="AB103" t="s">
        <v>160</v>
      </c>
      <c r="AC103" t="s">
        <v>167</v>
      </c>
      <c r="AD103" t="s">
        <v>421</v>
      </c>
      <c r="AE103" t="s">
        <v>266</v>
      </c>
      <c r="AF103" t="s">
        <v>160</v>
      </c>
      <c r="AG103" t="s">
        <v>167</v>
      </c>
      <c r="AH103" t="s">
        <v>174</v>
      </c>
      <c r="AJ103" t="s">
        <v>98</v>
      </c>
    </row>
    <row r="104" spans="2:36">
      <c r="B104">
        <v>68</v>
      </c>
      <c r="C104">
        <v>47</v>
      </c>
      <c r="D104">
        <v>42</v>
      </c>
      <c r="E104" t="s">
        <v>156</v>
      </c>
      <c r="H104">
        <v>2.0699999999999998E-3</v>
      </c>
      <c r="I104">
        <v>2.0699999999999998E-5</v>
      </c>
      <c r="J104">
        <v>706</v>
      </c>
      <c r="K104">
        <v>1</v>
      </c>
      <c r="N104">
        <v>0</v>
      </c>
      <c r="V104" s="171"/>
      <c r="W104" s="171"/>
      <c r="X104" s="171">
        <v>44714</v>
      </c>
      <c r="Y104" t="s">
        <v>157</v>
      </c>
      <c r="Z104" t="s">
        <v>175</v>
      </c>
      <c r="AA104" t="s">
        <v>175</v>
      </c>
      <c r="AB104" t="s">
        <v>160</v>
      </c>
      <c r="AC104" t="s">
        <v>167</v>
      </c>
      <c r="AD104" t="s">
        <v>422</v>
      </c>
      <c r="AE104" t="s">
        <v>173</v>
      </c>
      <c r="AF104" t="s">
        <v>160</v>
      </c>
      <c r="AG104" t="s">
        <v>167</v>
      </c>
      <c r="AH104" t="s">
        <v>174</v>
      </c>
      <c r="AJ104" t="s">
        <v>98</v>
      </c>
    </row>
    <row r="105" spans="2:36">
      <c r="B105">
        <v>68</v>
      </c>
      <c r="C105">
        <v>47</v>
      </c>
      <c r="D105">
        <v>43</v>
      </c>
      <c r="E105" t="s">
        <v>156</v>
      </c>
      <c r="H105">
        <v>4.0000000000000001E-3</v>
      </c>
      <c r="I105">
        <v>4.0000000000000003E-5</v>
      </c>
      <c r="J105">
        <v>707</v>
      </c>
      <c r="K105">
        <v>1</v>
      </c>
      <c r="N105">
        <v>0</v>
      </c>
      <c r="V105" s="171"/>
      <c r="W105" s="171"/>
      <c r="X105" s="171">
        <v>44714</v>
      </c>
      <c r="Y105" t="s">
        <v>157</v>
      </c>
      <c r="Z105" t="s">
        <v>423</v>
      </c>
      <c r="AA105" t="s">
        <v>178</v>
      </c>
      <c r="AB105" t="s">
        <v>160</v>
      </c>
      <c r="AC105" t="s">
        <v>424</v>
      </c>
      <c r="AD105" t="s">
        <v>425</v>
      </c>
      <c r="AE105" t="s">
        <v>173</v>
      </c>
      <c r="AF105" t="s">
        <v>426</v>
      </c>
      <c r="AG105" t="s">
        <v>173</v>
      </c>
      <c r="AH105" t="s">
        <v>427</v>
      </c>
      <c r="AJ105" t="s">
        <v>98</v>
      </c>
    </row>
    <row r="106" spans="2:36">
      <c r="B106">
        <v>68</v>
      </c>
      <c r="C106">
        <v>47</v>
      </c>
      <c r="D106">
        <v>44</v>
      </c>
      <c r="E106" t="s">
        <v>156</v>
      </c>
      <c r="H106">
        <v>3.32E-3</v>
      </c>
      <c r="I106">
        <v>3.3200000000000001E-5</v>
      </c>
      <c r="J106">
        <v>708</v>
      </c>
      <c r="K106">
        <v>1</v>
      </c>
      <c r="N106">
        <v>0</v>
      </c>
      <c r="V106" s="171"/>
      <c r="W106" s="171"/>
      <c r="X106" s="171">
        <v>44714</v>
      </c>
      <c r="Y106" t="s">
        <v>157</v>
      </c>
      <c r="Z106" t="s">
        <v>428</v>
      </c>
      <c r="AA106" t="s">
        <v>183</v>
      </c>
      <c r="AB106" t="s">
        <v>160</v>
      </c>
      <c r="AC106" t="s">
        <v>429</v>
      </c>
      <c r="AD106" t="s">
        <v>430</v>
      </c>
      <c r="AE106" t="s">
        <v>266</v>
      </c>
      <c r="AF106" t="s">
        <v>228</v>
      </c>
      <c r="AG106" t="s">
        <v>266</v>
      </c>
      <c r="AH106" t="s">
        <v>170</v>
      </c>
      <c r="AJ106" t="s">
        <v>98</v>
      </c>
    </row>
    <row r="107" spans="2:36">
      <c r="B107">
        <v>68</v>
      </c>
      <c r="C107">
        <v>47</v>
      </c>
      <c r="D107">
        <v>45</v>
      </c>
      <c r="E107" t="s">
        <v>156</v>
      </c>
      <c r="H107">
        <v>3.5500000000000002E-3</v>
      </c>
      <c r="I107">
        <v>3.5500000000000002E-5</v>
      </c>
      <c r="J107">
        <v>709</v>
      </c>
      <c r="K107">
        <v>1</v>
      </c>
      <c r="N107">
        <v>0</v>
      </c>
      <c r="V107" s="171"/>
      <c r="W107" s="171"/>
      <c r="X107" s="171">
        <v>44714</v>
      </c>
      <c r="Y107" t="s">
        <v>157</v>
      </c>
      <c r="Z107" t="s">
        <v>431</v>
      </c>
      <c r="AA107" t="s">
        <v>188</v>
      </c>
      <c r="AB107" t="s">
        <v>160</v>
      </c>
      <c r="AC107" t="s">
        <v>432</v>
      </c>
      <c r="AD107" t="s">
        <v>433</v>
      </c>
      <c r="AE107" t="s">
        <v>173</v>
      </c>
      <c r="AF107" t="s">
        <v>434</v>
      </c>
      <c r="AG107" t="s">
        <v>173</v>
      </c>
      <c r="AH107" t="s">
        <v>170</v>
      </c>
      <c r="AJ107" t="s">
        <v>98</v>
      </c>
    </row>
    <row r="108" spans="2:36">
      <c r="B108">
        <v>68</v>
      </c>
      <c r="C108">
        <v>47</v>
      </c>
      <c r="D108">
        <v>46</v>
      </c>
      <c r="E108" t="s">
        <v>156</v>
      </c>
      <c r="H108">
        <v>2.0999999999999999E-3</v>
      </c>
      <c r="I108">
        <v>2.0999999999999999E-5</v>
      </c>
      <c r="J108">
        <v>710</v>
      </c>
      <c r="K108">
        <v>1</v>
      </c>
      <c r="N108">
        <v>0</v>
      </c>
      <c r="V108" s="171"/>
      <c r="W108" s="171"/>
      <c r="X108" s="171">
        <v>44714</v>
      </c>
      <c r="Y108" t="s">
        <v>157</v>
      </c>
      <c r="Z108" t="s">
        <v>192</v>
      </c>
      <c r="AA108" t="s">
        <v>192</v>
      </c>
      <c r="AB108" t="s">
        <v>160</v>
      </c>
      <c r="AC108" t="s">
        <v>167</v>
      </c>
      <c r="AD108" t="s">
        <v>435</v>
      </c>
      <c r="AE108" t="s">
        <v>266</v>
      </c>
      <c r="AF108" t="s">
        <v>160</v>
      </c>
      <c r="AG108" t="s">
        <v>167</v>
      </c>
      <c r="AH108" t="s">
        <v>174</v>
      </c>
      <c r="AJ108" t="s">
        <v>98</v>
      </c>
    </row>
    <row r="109" spans="2:36">
      <c r="B109">
        <v>68</v>
      </c>
      <c r="C109">
        <v>47</v>
      </c>
      <c r="D109">
        <v>47</v>
      </c>
      <c r="E109" t="s">
        <v>156</v>
      </c>
      <c r="H109">
        <v>2.1299999999999999E-3</v>
      </c>
      <c r="I109">
        <v>2.1299999999999999E-5</v>
      </c>
      <c r="J109">
        <v>711</v>
      </c>
      <c r="K109">
        <v>1</v>
      </c>
      <c r="N109">
        <v>0</v>
      </c>
      <c r="V109" s="171"/>
      <c r="W109" s="171"/>
      <c r="X109" s="171">
        <v>44714</v>
      </c>
      <c r="Y109" t="s">
        <v>157</v>
      </c>
      <c r="Z109" t="s">
        <v>194</v>
      </c>
      <c r="AA109" t="s">
        <v>194</v>
      </c>
      <c r="AB109" t="s">
        <v>160</v>
      </c>
      <c r="AC109" t="s">
        <v>167</v>
      </c>
      <c r="AD109" t="s">
        <v>436</v>
      </c>
      <c r="AE109" t="s">
        <v>266</v>
      </c>
      <c r="AF109" t="s">
        <v>160</v>
      </c>
      <c r="AG109" t="s">
        <v>167</v>
      </c>
      <c r="AH109" t="s">
        <v>174</v>
      </c>
      <c r="AJ109" t="s">
        <v>98</v>
      </c>
    </row>
    <row r="110" spans="2:36">
      <c r="B110">
        <v>68</v>
      </c>
      <c r="C110">
        <v>47</v>
      </c>
      <c r="D110">
        <v>48</v>
      </c>
      <c r="E110" t="s">
        <v>156</v>
      </c>
      <c r="H110">
        <v>2.2899999999999999E-3</v>
      </c>
      <c r="I110">
        <v>2.2900000000000001E-5</v>
      </c>
      <c r="J110">
        <v>712</v>
      </c>
      <c r="K110">
        <v>1</v>
      </c>
      <c r="N110">
        <v>0</v>
      </c>
      <c r="V110" s="171"/>
      <c r="W110" s="171"/>
      <c r="X110" s="171">
        <v>44714</v>
      </c>
      <c r="Y110" t="s">
        <v>157</v>
      </c>
      <c r="Z110" t="s">
        <v>196</v>
      </c>
      <c r="AA110" t="s">
        <v>196</v>
      </c>
      <c r="AB110" t="s">
        <v>160</v>
      </c>
      <c r="AC110" t="s">
        <v>167</v>
      </c>
      <c r="AD110" t="s">
        <v>437</v>
      </c>
      <c r="AE110" t="s">
        <v>266</v>
      </c>
      <c r="AF110" t="s">
        <v>160</v>
      </c>
      <c r="AG110" t="s">
        <v>167</v>
      </c>
      <c r="AH110" t="s">
        <v>174</v>
      </c>
      <c r="AJ110" t="s">
        <v>98</v>
      </c>
    </row>
    <row r="111" spans="2:36">
      <c r="B111">
        <v>68</v>
      </c>
      <c r="C111">
        <v>47</v>
      </c>
      <c r="D111">
        <v>49</v>
      </c>
      <c r="E111" t="s">
        <v>156</v>
      </c>
      <c r="H111">
        <v>4.1999999999999997E-3</v>
      </c>
      <c r="I111">
        <v>4.1999999999999998E-5</v>
      </c>
      <c r="J111">
        <v>801</v>
      </c>
      <c r="K111">
        <v>1</v>
      </c>
      <c r="N111">
        <v>0</v>
      </c>
      <c r="V111" s="171"/>
      <c r="W111" s="171"/>
      <c r="X111" s="171">
        <v>44714</v>
      </c>
      <c r="Y111" t="s">
        <v>157</v>
      </c>
      <c r="Z111" t="s">
        <v>438</v>
      </c>
      <c r="AA111" t="s">
        <v>234</v>
      </c>
      <c r="AB111" t="s">
        <v>160</v>
      </c>
      <c r="AC111" t="s">
        <v>439</v>
      </c>
      <c r="AD111" t="s">
        <v>440</v>
      </c>
      <c r="AE111" t="s">
        <v>208</v>
      </c>
      <c r="AF111" t="s">
        <v>441</v>
      </c>
      <c r="AG111" t="s">
        <v>208</v>
      </c>
      <c r="AH111" t="s">
        <v>203</v>
      </c>
      <c r="AJ111" t="s">
        <v>98</v>
      </c>
    </row>
    <row r="112" spans="2:36">
      <c r="B112">
        <v>68</v>
      </c>
      <c r="C112">
        <v>47</v>
      </c>
      <c r="D112">
        <v>50</v>
      </c>
      <c r="E112" t="s">
        <v>156</v>
      </c>
      <c r="H112">
        <v>3.2299999999999998E-3</v>
      </c>
      <c r="I112">
        <v>3.2299999999999999E-5</v>
      </c>
      <c r="J112">
        <v>802</v>
      </c>
      <c r="K112">
        <v>1</v>
      </c>
      <c r="N112">
        <v>0</v>
      </c>
      <c r="V112" s="171"/>
      <c r="W112" s="171"/>
      <c r="X112" s="171">
        <v>44714</v>
      </c>
      <c r="Y112" t="s">
        <v>157</v>
      </c>
      <c r="Z112" t="s">
        <v>442</v>
      </c>
      <c r="AA112" t="s">
        <v>205</v>
      </c>
      <c r="AB112" t="s">
        <v>160</v>
      </c>
      <c r="AC112" t="s">
        <v>424</v>
      </c>
      <c r="AD112" t="s">
        <v>443</v>
      </c>
      <c r="AE112" t="s">
        <v>266</v>
      </c>
      <c r="AF112" t="s">
        <v>444</v>
      </c>
      <c r="AG112" t="s">
        <v>266</v>
      </c>
      <c r="AH112" t="s">
        <v>174</v>
      </c>
      <c r="AJ112" t="s">
        <v>98</v>
      </c>
    </row>
    <row r="113" spans="2:36">
      <c r="B113">
        <v>68</v>
      </c>
      <c r="C113">
        <v>47</v>
      </c>
      <c r="D113">
        <v>51</v>
      </c>
      <c r="E113" t="s">
        <v>156</v>
      </c>
      <c r="H113">
        <v>4.7299999999999998E-3</v>
      </c>
      <c r="I113">
        <v>4.7299999999999998E-5</v>
      </c>
      <c r="J113">
        <v>803</v>
      </c>
      <c r="K113">
        <v>1</v>
      </c>
      <c r="N113">
        <v>0</v>
      </c>
      <c r="V113" s="171"/>
      <c r="W113" s="171"/>
      <c r="X113" s="171">
        <v>44714</v>
      </c>
      <c r="Y113" t="s">
        <v>157</v>
      </c>
      <c r="Z113" t="s">
        <v>445</v>
      </c>
      <c r="AA113" t="s">
        <v>159</v>
      </c>
      <c r="AB113" t="s">
        <v>160</v>
      </c>
      <c r="AC113" t="s">
        <v>212</v>
      </c>
      <c r="AD113" t="s">
        <v>446</v>
      </c>
      <c r="AE113" t="s">
        <v>208</v>
      </c>
      <c r="AF113" t="s">
        <v>447</v>
      </c>
      <c r="AG113" t="s">
        <v>208</v>
      </c>
      <c r="AH113" t="s">
        <v>203</v>
      </c>
      <c r="AJ113" t="s">
        <v>98</v>
      </c>
    </row>
    <row r="114" spans="2:36">
      <c r="B114">
        <v>68</v>
      </c>
      <c r="C114">
        <v>47</v>
      </c>
      <c r="D114">
        <v>52</v>
      </c>
      <c r="E114" t="s">
        <v>156</v>
      </c>
      <c r="H114">
        <v>2.3800000000000002E-3</v>
      </c>
      <c r="I114">
        <v>2.3799999999999999E-5</v>
      </c>
      <c r="J114">
        <v>804</v>
      </c>
      <c r="K114">
        <v>1</v>
      </c>
      <c r="N114">
        <v>0</v>
      </c>
      <c r="V114" s="171"/>
      <c r="W114" s="171"/>
      <c r="X114" s="171">
        <v>44714</v>
      </c>
      <c r="Y114" t="s">
        <v>157</v>
      </c>
      <c r="Z114" t="s">
        <v>166</v>
      </c>
      <c r="AA114" t="s">
        <v>166</v>
      </c>
      <c r="AB114" t="s">
        <v>160</v>
      </c>
      <c r="AC114" t="s">
        <v>167</v>
      </c>
      <c r="AD114" t="s">
        <v>448</v>
      </c>
      <c r="AE114" t="s">
        <v>266</v>
      </c>
      <c r="AF114" t="s">
        <v>160</v>
      </c>
      <c r="AG114" t="s">
        <v>167</v>
      </c>
      <c r="AH114" t="s">
        <v>170</v>
      </c>
      <c r="AJ114" t="s">
        <v>98</v>
      </c>
    </row>
    <row r="115" spans="2:36">
      <c r="B115">
        <v>68</v>
      </c>
      <c r="C115">
        <v>47</v>
      </c>
      <c r="D115">
        <v>53</v>
      </c>
      <c r="E115" t="s">
        <v>156</v>
      </c>
      <c r="H115">
        <v>2.0699999999999998E-3</v>
      </c>
      <c r="I115">
        <v>2.0699999999999998E-5</v>
      </c>
      <c r="J115">
        <v>805</v>
      </c>
      <c r="K115">
        <v>1</v>
      </c>
      <c r="N115">
        <v>0</v>
      </c>
      <c r="V115" s="171"/>
      <c r="W115" s="171"/>
      <c r="X115" s="171">
        <v>44714</v>
      </c>
      <c r="Y115" t="s">
        <v>157</v>
      </c>
      <c r="Z115" t="s">
        <v>171</v>
      </c>
      <c r="AA115" t="s">
        <v>171</v>
      </c>
      <c r="AB115" t="s">
        <v>160</v>
      </c>
      <c r="AC115" t="s">
        <v>167</v>
      </c>
      <c r="AD115" t="s">
        <v>449</v>
      </c>
      <c r="AE115" t="s">
        <v>266</v>
      </c>
      <c r="AF115" t="s">
        <v>160</v>
      </c>
      <c r="AG115" t="s">
        <v>167</v>
      </c>
      <c r="AH115" t="s">
        <v>174</v>
      </c>
      <c r="AJ115" t="s">
        <v>98</v>
      </c>
    </row>
    <row r="116" spans="2:36">
      <c r="B116">
        <v>68</v>
      </c>
      <c r="C116">
        <v>47</v>
      </c>
      <c r="D116">
        <v>54</v>
      </c>
      <c r="E116" t="s">
        <v>156</v>
      </c>
      <c r="H116">
        <v>2.0699999999999998E-3</v>
      </c>
      <c r="I116">
        <v>2.0699999999999998E-5</v>
      </c>
      <c r="J116">
        <v>806</v>
      </c>
      <c r="K116">
        <v>1</v>
      </c>
      <c r="N116">
        <v>0</v>
      </c>
      <c r="V116" s="171"/>
      <c r="W116" s="171"/>
      <c r="X116" s="171">
        <v>44714</v>
      </c>
      <c r="Y116" t="s">
        <v>157</v>
      </c>
      <c r="Z116" t="s">
        <v>175</v>
      </c>
      <c r="AA116" t="s">
        <v>175</v>
      </c>
      <c r="AB116" t="s">
        <v>160</v>
      </c>
      <c r="AC116" t="s">
        <v>167</v>
      </c>
      <c r="AD116" t="s">
        <v>450</v>
      </c>
      <c r="AE116" t="s">
        <v>266</v>
      </c>
      <c r="AF116" t="s">
        <v>160</v>
      </c>
      <c r="AG116" t="s">
        <v>167</v>
      </c>
      <c r="AH116" t="s">
        <v>174</v>
      </c>
      <c r="AJ116" t="s">
        <v>98</v>
      </c>
    </row>
    <row r="117" spans="2:36">
      <c r="B117">
        <v>68</v>
      </c>
      <c r="C117">
        <v>47</v>
      </c>
      <c r="D117">
        <v>55</v>
      </c>
      <c r="E117" t="s">
        <v>156</v>
      </c>
      <c r="H117">
        <v>3.5200000000000001E-3</v>
      </c>
      <c r="I117">
        <v>3.5200000000000002E-5</v>
      </c>
      <c r="J117">
        <v>807</v>
      </c>
      <c r="K117">
        <v>1</v>
      </c>
      <c r="N117">
        <v>0</v>
      </c>
      <c r="V117" s="171"/>
      <c r="W117" s="171"/>
      <c r="X117" s="171">
        <v>44714</v>
      </c>
      <c r="Y117" t="s">
        <v>157</v>
      </c>
      <c r="Z117" t="s">
        <v>451</v>
      </c>
      <c r="AA117" t="s">
        <v>178</v>
      </c>
      <c r="AB117" t="s">
        <v>160</v>
      </c>
      <c r="AC117" t="s">
        <v>452</v>
      </c>
      <c r="AD117" t="s">
        <v>453</v>
      </c>
      <c r="AE117" t="s">
        <v>173</v>
      </c>
      <c r="AF117" t="s">
        <v>454</v>
      </c>
      <c r="AG117" t="s">
        <v>173</v>
      </c>
      <c r="AH117" t="s">
        <v>174</v>
      </c>
      <c r="AJ117" t="s">
        <v>98</v>
      </c>
    </row>
    <row r="118" spans="2:36">
      <c r="B118">
        <v>68</v>
      </c>
      <c r="C118">
        <v>47</v>
      </c>
      <c r="D118">
        <v>56</v>
      </c>
      <c r="E118" t="s">
        <v>156</v>
      </c>
      <c r="H118">
        <v>3.2499999999999999E-3</v>
      </c>
      <c r="I118">
        <v>3.2499999999999997E-5</v>
      </c>
      <c r="J118">
        <v>808</v>
      </c>
      <c r="K118">
        <v>1</v>
      </c>
      <c r="N118">
        <v>0</v>
      </c>
      <c r="V118" s="171"/>
      <c r="W118" s="171"/>
      <c r="X118" s="171">
        <v>44714</v>
      </c>
      <c r="Y118" t="s">
        <v>157</v>
      </c>
      <c r="Z118" t="s">
        <v>455</v>
      </c>
      <c r="AA118" t="s">
        <v>183</v>
      </c>
      <c r="AB118" t="s">
        <v>160</v>
      </c>
      <c r="AC118" t="s">
        <v>456</v>
      </c>
      <c r="AD118" t="s">
        <v>457</v>
      </c>
      <c r="AE118" t="s">
        <v>266</v>
      </c>
      <c r="AF118" t="s">
        <v>220</v>
      </c>
      <c r="AG118" t="s">
        <v>266</v>
      </c>
      <c r="AH118" t="s">
        <v>174</v>
      </c>
      <c r="AJ118" t="s">
        <v>98</v>
      </c>
    </row>
    <row r="119" spans="2:36">
      <c r="B119">
        <v>68</v>
      </c>
      <c r="C119">
        <v>47</v>
      </c>
      <c r="D119">
        <v>57</v>
      </c>
      <c r="E119" t="s">
        <v>156</v>
      </c>
      <c r="H119">
        <v>3.49E-3</v>
      </c>
      <c r="I119">
        <v>3.4900000000000001E-5</v>
      </c>
      <c r="J119">
        <v>809</v>
      </c>
      <c r="K119">
        <v>1</v>
      </c>
      <c r="N119">
        <v>0</v>
      </c>
      <c r="V119" s="171"/>
      <c r="W119" s="171"/>
      <c r="X119" s="171">
        <v>44714</v>
      </c>
      <c r="Y119" t="s">
        <v>157</v>
      </c>
      <c r="Z119" t="s">
        <v>458</v>
      </c>
      <c r="AA119" t="s">
        <v>188</v>
      </c>
      <c r="AB119" t="s">
        <v>160</v>
      </c>
      <c r="AC119" t="s">
        <v>459</v>
      </c>
      <c r="AD119" t="s">
        <v>460</v>
      </c>
      <c r="AE119" t="s">
        <v>173</v>
      </c>
      <c r="AF119" t="s">
        <v>461</v>
      </c>
      <c r="AG119" t="s">
        <v>173</v>
      </c>
      <c r="AH119" t="s">
        <v>174</v>
      </c>
      <c r="AJ119" t="s">
        <v>98</v>
      </c>
    </row>
    <row r="120" spans="2:36">
      <c r="B120">
        <v>68</v>
      </c>
      <c r="C120">
        <v>47</v>
      </c>
      <c r="D120">
        <v>58</v>
      </c>
      <c r="E120" t="s">
        <v>156</v>
      </c>
      <c r="H120">
        <v>2.0999999999999999E-3</v>
      </c>
      <c r="I120">
        <v>2.0999999999999999E-5</v>
      </c>
      <c r="J120">
        <v>810</v>
      </c>
      <c r="K120">
        <v>1</v>
      </c>
      <c r="N120">
        <v>0</v>
      </c>
      <c r="V120" s="171"/>
      <c r="W120" s="171"/>
      <c r="X120" s="171">
        <v>44714</v>
      </c>
      <c r="Y120" t="s">
        <v>157</v>
      </c>
      <c r="Z120" t="s">
        <v>192</v>
      </c>
      <c r="AA120" t="s">
        <v>192</v>
      </c>
      <c r="AB120" t="s">
        <v>160</v>
      </c>
      <c r="AC120" t="s">
        <v>167</v>
      </c>
      <c r="AD120" t="s">
        <v>462</v>
      </c>
      <c r="AE120" t="s">
        <v>266</v>
      </c>
      <c r="AF120" t="s">
        <v>160</v>
      </c>
      <c r="AG120" t="s">
        <v>167</v>
      </c>
      <c r="AH120" t="s">
        <v>174</v>
      </c>
      <c r="AJ120" t="s">
        <v>98</v>
      </c>
    </row>
    <row r="121" spans="2:36">
      <c r="B121">
        <v>68</v>
      </c>
      <c r="C121">
        <v>47</v>
      </c>
      <c r="D121">
        <v>59</v>
      </c>
      <c r="E121" t="s">
        <v>156</v>
      </c>
      <c r="H121">
        <v>2.1299999999999999E-3</v>
      </c>
      <c r="I121">
        <v>2.1299999999999999E-5</v>
      </c>
      <c r="J121">
        <v>811</v>
      </c>
      <c r="K121">
        <v>1</v>
      </c>
      <c r="N121">
        <v>0</v>
      </c>
      <c r="V121" s="171"/>
      <c r="W121" s="171"/>
      <c r="X121" s="171">
        <v>44714</v>
      </c>
      <c r="Y121" t="s">
        <v>157</v>
      </c>
      <c r="Z121" t="s">
        <v>194</v>
      </c>
      <c r="AA121" t="s">
        <v>194</v>
      </c>
      <c r="AB121" t="s">
        <v>160</v>
      </c>
      <c r="AC121" t="s">
        <v>167</v>
      </c>
      <c r="AD121" t="s">
        <v>463</v>
      </c>
      <c r="AE121" t="s">
        <v>266</v>
      </c>
      <c r="AF121" t="s">
        <v>160</v>
      </c>
      <c r="AG121" t="s">
        <v>167</v>
      </c>
      <c r="AH121" t="s">
        <v>174</v>
      </c>
      <c r="AJ121" t="s">
        <v>98</v>
      </c>
    </row>
    <row r="122" spans="2:36">
      <c r="B122">
        <v>68</v>
      </c>
      <c r="C122">
        <v>47</v>
      </c>
      <c r="D122">
        <v>60</v>
      </c>
      <c r="E122" t="s">
        <v>156</v>
      </c>
      <c r="H122">
        <v>2.2899999999999999E-3</v>
      </c>
      <c r="I122">
        <v>2.2900000000000001E-5</v>
      </c>
      <c r="J122">
        <v>812</v>
      </c>
      <c r="K122">
        <v>1</v>
      </c>
      <c r="N122">
        <v>0</v>
      </c>
      <c r="V122" s="171"/>
      <c r="W122" s="171"/>
      <c r="X122" s="171">
        <v>44714</v>
      </c>
      <c r="Y122" t="s">
        <v>157</v>
      </c>
      <c r="Z122" t="s">
        <v>196</v>
      </c>
      <c r="AA122" t="s">
        <v>196</v>
      </c>
      <c r="AB122" t="s">
        <v>160</v>
      </c>
      <c r="AC122" t="s">
        <v>167</v>
      </c>
      <c r="AD122" t="s">
        <v>464</v>
      </c>
      <c r="AE122" t="s">
        <v>266</v>
      </c>
      <c r="AF122" t="s">
        <v>160</v>
      </c>
      <c r="AG122" t="s">
        <v>167</v>
      </c>
      <c r="AH122" t="s">
        <v>174</v>
      </c>
      <c r="AJ122" t="s">
        <v>98</v>
      </c>
    </row>
    <row r="123" spans="2:36">
      <c r="B123">
        <v>68</v>
      </c>
      <c r="C123">
        <v>47</v>
      </c>
      <c r="D123">
        <v>61</v>
      </c>
      <c r="E123" t="s">
        <v>156</v>
      </c>
      <c r="H123">
        <v>4.5799999999999999E-3</v>
      </c>
      <c r="I123">
        <v>4.5800000000000002E-5</v>
      </c>
      <c r="J123">
        <v>901</v>
      </c>
      <c r="K123">
        <v>1</v>
      </c>
      <c r="N123">
        <v>0</v>
      </c>
      <c r="V123" s="171"/>
      <c r="W123" s="171"/>
      <c r="X123" s="171">
        <v>44714</v>
      </c>
      <c r="Y123" t="s">
        <v>157</v>
      </c>
      <c r="Z123" t="s">
        <v>465</v>
      </c>
      <c r="AA123" t="s">
        <v>199</v>
      </c>
      <c r="AB123" t="s">
        <v>160</v>
      </c>
      <c r="AC123" t="s">
        <v>466</v>
      </c>
      <c r="AD123" t="s">
        <v>467</v>
      </c>
      <c r="AE123" t="s">
        <v>208</v>
      </c>
      <c r="AF123" t="s">
        <v>468</v>
      </c>
      <c r="AG123" t="s">
        <v>208</v>
      </c>
      <c r="AH123" t="s">
        <v>203</v>
      </c>
      <c r="AJ123" t="s">
        <v>98</v>
      </c>
    </row>
    <row r="124" spans="2:36">
      <c r="B124">
        <v>68</v>
      </c>
      <c r="C124">
        <v>47</v>
      </c>
      <c r="D124">
        <v>62</v>
      </c>
      <c r="E124" t="s">
        <v>156</v>
      </c>
      <c r="H124">
        <v>3.2200000000000002E-3</v>
      </c>
      <c r="I124">
        <v>3.2199999999999997E-5</v>
      </c>
      <c r="J124">
        <v>902</v>
      </c>
      <c r="K124">
        <v>1</v>
      </c>
      <c r="N124">
        <v>0</v>
      </c>
      <c r="V124" s="171"/>
      <c r="W124" s="171"/>
      <c r="X124" s="171">
        <v>44714</v>
      </c>
      <c r="Y124" t="s">
        <v>157</v>
      </c>
      <c r="Z124" t="s">
        <v>469</v>
      </c>
      <c r="AA124" t="s">
        <v>205</v>
      </c>
      <c r="AB124" t="s">
        <v>160</v>
      </c>
      <c r="AC124" t="s">
        <v>470</v>
      </c>
      <c r="AD124" t="s">
        <v>471</v>
      </c>
      <c r="AE124" t="s">
        <v>266</v>
      </c>
      <c r="AF124" t="s">
        <v>472</v>
      </c>
      <c r="AG124" t="s">
        <v>266</v>
      </c>
      <c r="AH124" t="s">
        <v>174</v>
      </c>
      <c r="AJ124" t="s">
        <v>98</v>
      </c>
    </row>
    <row r="125" spans="2:36">
      <c r="B125">
        <v>68</v>
      </c>
      <c r="C125">
        <v>47</v>
      </c>
      <c r="D125">
        <v>63</v>
      </c>
      <c r="E125" t="s">
        <v>156</v>
      </c>
      <c r="H125">
        <v>4.2399999999999998E-3</v>
      </c>
      <c r="I125">
        <v>4.2400000000000001E-5</v>
      </c>
      <c r="J125">
        <v>903</v>
      </c>
      <c r="K125">
        <v>1</v>
      </c>
      <c r="N125">
        <v>0</v>
      </c>
      <c r="V125" s="171"/>
      <c r="W125" s="171"/>
      <c r="X125" s="171">
        <v>44714</v>
      </c>
      <c r="Y125" t="s">
        <v>157</v>
      </c>
      <c r="Z125" t="s">
        <v>473</v>
      </c>
      <c r="AA125" t="s">
        <v>211</v>
      </c>
      <c r="AB125" t="s">
        <v>160</v>
      </c>
      <c r="AC125" t="s">
        <v>474</v>
      </c>
      <c r="AD125" t="s">
        <v>475</v>
      </c>
      <c r="AE125" t="s">
        <v>208</v>
      </c>
      <c r="AF125" t="s">
        <v>235</v>
      </c>
      <c r="AG125" t="s">
        <v>208</v>
      </c>
      <c r="AH125" t="s">
        <v>165</v>
      </c>
      <c r="AJ125" t="s">
        <v>98</v>
      </c>
    </row>
    <row r="126" spans="2:36">
      <c r="B126">
        <v>68</v>
      </c>
      <c r="C126">
        <v>47</v>
      </c>
      <c r="D126">
        <v>64</v>
      </c>
      <c r="E126" t="s">
        <v>156</v>
      </c>
      <c r="H126">
        <v>2.32E-3</v>
      </c>
      <c r="I126">
        <v>2.3200000000000001E-5</v>
      </c>
      <c r="J126">
        <v>904</v>
      </c>
      <c r="K126">
        <v>1</v>
      </c>
      <c r="N126">
        <v>0</v>
      </c>
      <c r="V126" s="171"/>
      <c r="W126" s="171"/>
      <c r="X126" s="171">
        <v>44714</v>
      </c>
      <c r="Y126" t="s">
        <v>157</v>
      </c>
      <c r="Z126" t="s">
        <v>166</v>
      </c>
      <c r="AA126" t="s">
        <v>166</v>
      </c>
      <c r="AB126" t="s">
        <v>160</v>
      </c>
      <c r="AC126" t="s">
        <v>167</v>
      </c>
      <c r="AD126" t="s">
        <v>476</v>
      </c>
      <c r="AE126" t="s">
        <v>266</v>
      </c>
      <c r="AF126" t="s">
        <v>160</v>
      </c>
      <c r="AG126" t="s">
        <v>167</v>
      </c>
      <c r="AH126" t="s">
        <v>174</v>
      </c>
      <c r="AJ126" t="s">
        <v>98</v>
      </c>
    </row>
    <row r="127" spans="2:36">
      <c r="B127">
        <v>68</v>
      </c>
      <c r="C127">
        <v>47</v>
      </c>
      <c r="D127">
        <v>65</v>
      </c>
      <c r="E127" t="s">
        <v>156</v>
      </c>
      <c r="H127">
        <v>2.0699999999999998E-3</v>
      </c>
      <c r="I127">
        <v>2.0699999999999998E-5</v>
      </c>
      <c r="J127">
        <v>905</v>
      </c>
      <c r="K127">
        <v>1</v>
      </c>
      <c r="N127">
        <v>0</v>
      </c>
      <c r="V127" s="171"/>
      <c r="W127" s="171"/>
      <c r="X127" s="171">
        <v>44714</v>
      </c>
      <c r="Y127" t="s">
        <v>157</v>
      </c>
      <c r="Z127" t="s">
        <v>171</v>
      </c>
      <c r="AA127" t="s">
        <v>171</v>
      </c>
      <c r="AB127" t="s">
        <v>160</v>
      </c>
      <c r="AC127" t="s">
        <v>167</v>
      </c>
      <c r="AD127" t="s">
        <v>477</v>
      </c>
      <c r="AE127" t="s">
        <v>266</v>
      </c>
      <c r="AF127" t="s">
        <v>160</v>
      </c>
      <c r="AG127" t="s">
        <v>167</v>
      </c>
      <c r="AH127" t="s">
        <v>174</v>
      </c>
      <c r="AJ127" t="s">
        <v>98</v>
      </c>
    </row>
    <row r="128" spans="2:36">
      <c r="B128">
        <v>68</v>
      </c>
      <c r="C128">
        <v>47</v>
      </c>
      <c r="D128">
        <v>66</v>
      </c>
      <c r="E128" t="s">
        <v>156</v>
      </c>
      <c r="H128">
        <v>2.0699999999999998E-3</v>
      </c>
      <c r="I128">
        <v>2.0699999999999998E-5</v>
      </c>
      <c r="J128">
        <v>906</v>
      </c>
      <c r="K128">
        <v>1</v>
      </c>
      <c r="N128">
        <v>0</v>
      </c>
      <c r="V128" s="171"/>
      <c r="W128" s="171"/>
      <c r="X128" s="171">
        <v>44714</v>
      </c>
      <c r="Y128" t="s">
        <v>157</v>
      </c>
      <c r="Z128" t="s">
        <v>175</v>
      </c>
      <c r="AA128" t="s">
        <v>175</v>
      </c>
      <c r="AB128" t="s">
        <v>160</v>
      </c>
      <c r="AC128" t="s">
        <v>167</v>
      </c>
      <c r="AD128" t="s">
        <v>478</v>
      </c>
      <c r="AE128" t="s">
        <v>266</v>
      </c>
      <c r="AF128" t="s">
        <v>160</v>
      </c>
      <c r="AG128" t="s">
        <v>167</v>
      </c>
      <c r="AH128" t="s">
        <v>174</v>
      </c>
      <c r="AJ128" t="s">
        <v>98</v>
      </c>
    </row>
    <row r="129" spans="2:36">
      <c r="B129">
        <v>68</v>
      </c>
      <c r="C129">
        <v>47</v>
      </c>
      <c r="D129">
        <v>67</v>
      </c>
      <c r="E129" t="s">
        <v>156</v>
      </c>
      <c r="H129">
        <v>3.8E-3</v>
      </c>
      <c r="I129">
        <v>3.8000000000000002E-5</v>
      </c>
      <c r="J129">
        <v>907</v>
      </c>
      <c r="K129">
        <v>1</v>
      </c>
      <c r="N129">
        <v>0</v>
      </c>
      <c r="V129" s="171"/>
      <c r="W129" s="171"/>
      <c r="X129" s="171">
        <v>44714</v>
      </c>
      <c r="Y129" t="s">
        <v>157</v>
      </c>
      <c r="Z129" t="s">
        <v>479</v>
      </c>
      <c r="AA129" t="s">
        <v>178</v>
      </c>
      <c r="AB129" t="s">
        <v>160</v>
      </c>
      <c r="AC129" t="s">
        <v>480</v>
      </c>
      <c r="AD129" t="s">
        <v>481</v>
      </c>
      <c r="AE129" t="s">
        <v>173</v>
      </c>
      <c r="AF129" t="s">
        <v>482</v>
      </c>
      <c r="AG129" t="s">
        <v>173</v>
      </c>
      <c r="AH129" t="s">
        <v>203</v>
      </c>
      <c r="AJ129" t="s">
        <v>98</v>
      </c>
    </row>
    <row r="130" spans="2:36">
      <c r="B130">
        <v>68</v>
      </c>
      <c r="C130">
        <v>47</v>
      </c>
      <c r="D130">
        <v>68</v>
      </c>
      <c r="E130" t="s">
        <v>156</v>
      </c>
      <c r="H130">
        <v>3.2599999999999999E-3</v>
      </c>
      <c r="I130">
        <v>3.26E-5</v>
      </c>
      <c r="J130">
        <v>908</v>
      </c>
      <c r="K130">
        <v>1</v>
      </c>
      <c r="N130">
        <v>0</v>
      </c>
      <c r="V130" s="171"/>
      <c r="W130" s="171"/>
      <c r="X130" s="171">
        <v>44714</v>
      </c>
      <c r="Y130" t="s">
        <v>157</v>
      </c>
      <c r="Z130" t="s">
        <v>483</v>
      </c>
      <c r="AA130" t="s">
        <v>183</v>
      </c>
      <c r="AB130" t="s">
        <v>160</v>
      </c>
      <c r="AC130" t="s">
        <v>239</v>
      </c>
      <c r="AD130" t="s">
        <v>484</v>
      </c>
      <c r="AE130" t="s">
        <v>266</v>
      </c>
      <c r="AF130" t="s">
        <v>246</v>
      </c>
      <c r="AG130" t="s">
        <v>266</v>
      </c>
      <c r="AH130" t="s">
        <v>174</v>
      </c>
      <c r="AJ130" t="s">
        <v>98</v>
      </c>
    </row>
    <row r="131" spans="2:36">
      <c r="B131">
        <v>68</v>
      </c>
      <c r="C131">
        <v>47</v>
      </c>
      <c r="D131">
        <v>69</v>
      </c>
      <c r="E131" t="s">
        <v>156</v>
      </c>
      <c r="H131">
        <v>3.47E-3</v>
      </c>
      <c r="I131">
        <v>3.4700000000000003E-5</v>
      </c>
      <c r="J131">
        <v>909</v>
      </c>
      <c r="K131">
        <v>1</v>
      </c>
      <c r="N131">
        <v>0</v>
      </c>
      <c r="V131" s="171"/>
      <c r="W131" s="171"/>
      <c r="X131" s="171">
        <v>44714</v>
      </c>
      <c r="Y131" t="s">
        <v>157</v>
      </c>
      <c r="Z131" t="s">
        <v>315</v>
      </c>
      <c r="AA131" t="s">
        <v>188</v>
      </c>
      <c r="AB131" t="s">
        <v>160</v>
      </c>
      <c r="AC131" t="s">
        <v>316</v>
      </c>
      <c r="AD131" t="s">
        <v>485</v>
      </c>
      <c r="AE131" t="s">
        <v>169</v>
      </c>
      <c r="AF131" t="s">
        <v>405</v>
      </c>
      <c r="AG131" t="s">
        <v>169</v>
      </c>
      <c r="AH131" t="s">
        <v>174</v>
      </c>
      <c r="AJ131" t="s">
        <v>98</v>
      </c>
    </row>
    <row r="132" spans="2:36">
      <c r="B132">
        <v>68</v>
      </c>
      <c r="C132">
        <v>47</v>
      </c>
      <c r="D132">
        <v>70</v>
      </c>
      <c r="E132" t="s">
        <v>156</v>
      </c>
      <c r="H132">
        <v>2.0999999999999999E-3</v>
      </c>
      <c r="I132">
        <v>2.0999999999999999E-5</v>
      </c>
      <c r="J132">
        <v>910</v>
      </c>
      <c r="K132">
        <v>1</v>
      </c>
      <c r="N132">
        <v>0</v>
      </c>
      <c r="V132" s="171"/>
      <c r="W132" s="171"/>
      <c r="X132" s="171">
        <v>44714</v>
      </c>
      <c r="Y132" t="s">
        <v>157</v>
      </c>
      <c r="Z132" t="s">
        <v>192</v>
      </c>
      <c r="AA132" t="s">
        <v>192</v>
      </c>
      <c r="AB132" t="s">
        <v>160</v>
      </c>
      <c r="AC132" t="s">
        <v>167</v>
      </c>
      <c r="AD132" t="s">
        <v>486</v>
      </c>
      <c r="AE132" t="s">
        <v>266</v>
      </c>
      <c r="AF132" t="s">
        <v>160</v>
      </c>
      <c r="AG132" t="s">
        <v>167</v>
      </c>
      <c r="AH132" t="s">
        <v>174</v>
      </c>
      <c r="AJ132" t="s">
        <v>98</v>
      </c>
    </row>
    <row r="133" spans="2:36">
      <c r="B133">
        <v>68</v>
      </c>
      <c r="C133">
        <v>47</v>
      </c>
      <c r="D133">
        <v>71</v>
      </c>
      <c r="E133" t="s">
        <v>156</v>
      </c>
      <c r="H133">
        <v>2.1299999999999999E-3</v>
      </c>
      <c r="I133">
        <v>2.1299999999999999E-5</v>
      </c>
      <c r="J133">
        <v>911</v>
      </c>
      <c r="K133">
        <v>1</v>
      </c>
      <c r="N133">
        <v>0</v>
      </c>
      <c r="V133" s="171"/>
      <c r="W133" s="171"/>
      <c r="X133" s="171">
        <v>44714</v>
      </c>
      <c r="Y133" t="s">
        <v>157</v>
      </c>
      <c r="Z133" t="s">
        <v>194</v>
      </c>
      <c r="AA133" t="s">
        <v>194</v>
      </c>
      <c r="AB133" t="s">
        <v>160</v>
      </c>
      <c r="AC133" t="s">
        <v>167</v>
      </c>
      <c r="AD133" t="s">
        <v>487</v>
      </c>
      <c r="AE133" t="s">
        <v>266</v>
      </c>
      <c r="AF133" t="s">
        <v>160</v>
      </c>
      <c r="AG133" t="s">
        <v>167</v>
      </c>
      <c r="AH133" t="s">
        <v>174</v>
      </c>
      <c r="AJ133" t="s">
        <v>98</v>
      </c>
    </row>
    <row r="134" spans="2:36">
      <c r="B134">
        <v>68</v>
      </c>
      <c r="C134">
        <v>47</v>
      </c>
      <c r="D134">
        <v>72</v>
      </c>
      <c r="E134" t="s">
        <v>156</v>
      </c>
      <c r="H134">
        <v>2.2899999999999999E-3</v>
      </c>
      <c r="I134">
        <v>2.2900000000000001E-5</v>
      </c>
      <c r="J134">
        <v>912</v>
      </c>
      <c r="K134">
        <v>1</v>
      </c>
      <c r="N134">
        <v>0</v>
      </c>
      <c r="V134" s="171"/>
      <c r="W134" s="171"/>
      <c r="X134" s="171">
        <v>44714</v>
      </c>
      <c r="Y134" t="s">
        <v>157</v>
      </c>
      <c r="Z134" t="s">
        <v>196</v>
      </c>
      <c r="AA134" t="s">
        <v>196</v>
      </c>
      <c r="AB134" t="s">
        <v>160</v>
      </c>
      <c r="AC134" t="s">
        <v>167</v>
      </c>
      <c r="AD134" t="s">
        <v>488</v>
      </c>
      <c r="AE134" t="s">
        <v>266</v>
      </c>
      <c r="AF134" t="s">
        <v>160</v>
      </c>
      <c r="AG134" t="s">
        <v>167</v>
      </c>
      <c r="AH134" t="s">
        <v>174</v>
      </c>
      <c r="AJ134" t="s">
        <v>98</v>
      </c>
    </row>
    <row r="135" spans="2:36">
      <c r="B135">
        <v>68</v>
      </c>
      <c r="C135">
        <v>47</v>
      </c>
      <c r="D135">
        <v>73</v>
      </c>
      <c r="E135" t="s">
        <v>156</v>
      </c>
      <c r="H135">
        <v>4.2399999999999998E-3</v>
      </c>
      <c r="I135">
        <v>4.2400000000000001E-5</v>
      </c>
      <c r="J135">
        <v>1001</v>
      </c>
      <c r="K135">
        <v>1</v>
      </c>
      <c r="N135">
        <v>0</v>
      </c>
      <c r="V135" s="171"/>
      <c r="W135" s="171"/>
      <c r="X135" s="171">
        <v>44714</v>
      </c>
      <c r="Y135" t="s">
        <v>157</v>
      </c>
      <c r="Z135" t="s">
        <v>489</v>
      </c>
      <c r="AA135" t="s">
        <v>234</v>
      </c>
      <c r="AB135" t="s">
        <v>160</v>
      </c>
      <c r="AC135" t="s">
        <v>490</v>
      </c>
      <c r="AD135" t="s">
        <v>491</v>
      </c>
      <c r="AE135" t="s">
        <v>208</v>
      </c>
      <c r="AF135" t="s">
        <v>432</v>
      </c>
      <c r="AG135" t="s">
        <v>208</v>
      </c>
      <c r="AH135" t="s">
        <v>165</v>
      </c>
      <c r="AJ135" t="s">
        <v>98</v>
      </c>
    </row>
    <row r="136" spans="2:36">
      <c r="B136">
        <v>68</v>
      </c>
      <c r="C136">
        <v>47</v>
      </c>
      <c r="D136">
        <v>74</v>
      </c>
      <c r="E136" t="s">
        <v>156</v>
      </c>
      <c r="H136">
        <v>3.2200000000000002E-3</v>
      </c>
      <c r="I136">
        <v>3.2199999999999997E-5</v>
      </c>
      <c r="J136">
        <v>1002</v>
      </c>
      <c r="K136">
        <v>1</v>
      </c>
      <c r="N136">
        <v>0</v>
      </c>
      <c r="V136" s="171"/>
      <c r="W136" s="171"/>
      <c r="X136" s="171">
        <v>44714</v>
      </c>
      <c r="Y136" t="s">
        <v>157</v>
      </c>
      <c r="Z136" t="s">
        <v>492</v>
      </c>
      <c r="AA136" t="s">
        <v>205</v>
      </c>
      <c r="AB136" t="s">
        <v>160</v>
      </c>
      <c r="AC136" t="s">
        <v>474</v>
      </c>
      <c r="AD136" t="s">
        <v>493</v>
      </c>
      <c r="AE136" t="s">
        <v>266</v>
      </c>
      <c r="AF136" t="s">
        <v>494</v>
      </c>
      <c r="AG136" t="s">
        <v>266</v>
      </c>
      <c r="AH136" t="s">
        <v>174</v>
      </c>
      <c r="AJ136" t="s">
        <v>98</v>
      </c>
    </row>
    <row r="137" spans="2:36">
      <c r="B137">
        <v>68</v>
      </c>
      <c r="C137">
        <v>47</v>
      </c>
      <c r="D137">
        <v>75</v>
      </c>
      <c r="E137" t="s">
        <v>156</v>
      </c>
      <c r="H137">
        <v>4.7299999999999998E-3</v>
      </c>
      <c r="I137">
        <v>4.7299999999999998E-5</v>
      </c>
      <c r="J137">
        <v>1003</v>
      </c>
      <c r="K137">
        <v>1</v>
      </c>
      <c r="N137">
        <v>0</v>
      </c>
      <c r="V137" s="171"/>
      <c r="W137" s="171"/>
      <c r="X137" s="171">
        <v>44714</v>
      </c>
      <c r="Y137" t="s">
        <v>157</v>
      </c>
      <c r="Z137" t="s">
        <v>495</v>
      </c>
      <c r="AA137" t="s">
        <v>159</v>
      </c>
      <c r="AB137" t="s">
        <v>160</v>
      </c>
      <c r="AC137" t="s">
        <v>496</v>
      </c>
      <c r="AD137" t="s">
        <v>497</v>
      </c>
      <c r="AE137" t="s">
        <v>268</v>
      </c>
      <c r="AF137" t="s">
        <v>498</v>
      </c>
      <c r="AG137" t="s">
        <v>268</v>
      </c>
      <c r="AH137" t="s">
        <v>203</v>
      </c>
      <c r="AJ137" t="s">
        <v>98</v>
      </c>
    </row>
    <row r="138" spans="2:36">
      <c r="B138">
        <v>68</v>
      </c>
      <c r="C138">
        <v>47</v>
      </c>
      <c r="D138">
        <v>76</v>
      </c>
      <c r="E138" t="s">
        <v>156</v>
      </c>
      <c r="H138">
        <v>2.3800000000000002E-3</v>
      </c>
      <c r="I138">
        <v>2.3799999999999999E-5</v>
      </c>
      <c r="J138">
        <v>1004</v>
      </c>
      <c r="K138">
        <v>1</v>
      </c>
      <c r="N138">
        <v>0</v>
      </c>
      <c r="V138" s="171"/>
      <c r="W138" s="171"/>
      <c r="X138" s="171">
        <v>44714</v>
      </c>
      <c r="Y138" t="s">
        <v>157</v>
      </c>
      <c r="Z138" t="s">
        <v>166</v>
      </c>
      <c r="AA138" t="s">
        <v>166</v>
      </c>
      <c r="AB138" t="s">
        <v>160</v>
      </c>
      <c r="AC138" t="s">
        <v>167</v>
      </c>
      <c r="AD138" t="s">
        <v>499</v>
      </c>
      <c r="AE138" t="s">
        <v>266</v>
      </c>
      <c r="AF138" t="s">
        <v>160</v>
      </c>
      <c r="AG138" t="s">
        <v>167</v>
      </c>
      <c r="AH138" t="s">
        <v>170</v>
      </c>
      <c r="AJ138" t="s">
        <v>98</v>
      </c>
    </row>
    <row r="139" spans="2:36">
      <c r="B139">
        <v>68</v>
      </c>
      <c r="C139">
        <v>47</v>
      </c>
      <c r="D139">
        <v>77</v>
      </c>
      <c r="E139" t="s">
        <v>156</v>
      </c>
      <c r="H139">
        <v>2.0699999999999998E-3</v>
      </c>
      <c r="I139">
        <v>2.0699999999999998E-5</v>
      </c>
      <c r="J139">
        <v>1005</v>
      </c>
      <c r="K139">
        <v>1</v>
      </c>
      <c r="N139">
        <v>0</v>
      </c>
      <c r="V139" s="171"/>
      <c r="W139" s="171"/>
      <c r="X139" s="171">
        <v>44714</v>
      </c>
      <c r="Y139" t="s">
        <v>157</v>
      </c>
      <c r="Z139" t="s">
        <v>171</v>
      </c>
      <c r="AA139" t="s">
        <v>171</v>
      </c>
      <c r="AB139" t="s">
        <v>160</v>
      </c>
      <c r="AC139" t="s">
        <v>167</v>
      </c>
      <c r="AD139" t="s">
        <v>500</v>
      </c>
      <c r="AE139" t="s">
        <v>266</v>
      </c>
      <c r="AF139" t="s">
        <v>160</v>
      </c>
      <c r="AG139" t="s">
        <v>167</v>
      </c>
      <c r="AH139" t="s">
        <v>174</v>
      </c>
      <c r="AJ139" t="s">
        <v>98</v>
      </c>
    </row>
    <row r="140" spans="2:36">
      <c r="B140">
        <v>68</v>
      </c>
      <c r="C140">
        <v>47</v>
      </c>
      <c r="D140">
        <v>78</v>
      </c>
      <c r="E140" t="s">
        <v>156</v>
      </c>
      <c r="H140">
        <v>2.0699999999999998E-3</v>
      </c>
      <c r="I140">
        <v>2.0699999999999998E-5</v>
      </c>
      <c r="J140">
        <v>1006</v>
      </c>
      <c r="K140">
        <v>1</v>
      </c>
      <c r="N140">
        <v>0</v>
      </c>
      <c r="V140" s="171"/>
      <c r="W140" s="171"/>
      <c r="X140" s="171">
        <v>44714</v>
      </c>
      <c r="Y140" t="s">
        <v>157</v>
      </c>
      <c r="Z140" t="s">
        <v>175</v>
      </c>
      <c r="AA140" t="s">
        <v>175</v>
      </c>
      <c r="AB140" t="s">
        <v>160</v>
      </c>
      <c r="AC140" t="s">
        <v>167</v>
      </c>
      <c r="AD140" t="s">
        <v>501</v>
      </c>
      <c r="AE140" t="s">
        <v>266</v>
      </c>
      <c r="AF140" t="s">
        <v>160</v>
      </c>
      <c r="AG140" t="s">
        <v>167</v>
      </c>
      <c r="AH140" t="s">
        <v>174</v>
      </c>
      <c r="AJ140" t="s">
        <v>98</v>
      </c>
    </row>
    <row r="141" spans="2:36">
      <c r="B141">
        <v>68</v>
      </c>
      <c r="C141">
        <v>47</v>
      </c>
      <c r="D141">
        <v>79</v>
      </c>
      <c r="E141" t="s">
        <v>156</v>
      </c>
      <c r="H141">
        <v>3.46E-3</v>
      </c>
      <c r="I141">
        <v>3.4600000000000001E-5</v>
      </c>
      <c r="J141">
        <v>1007</v>
      </c>
      <c r="K141">
        <v>1</v>
      </c>
      <c r="N141">
        <v>0</v>
      </c>
      <c r="V141" s="171"/>
      <c r="W141" s="171"/>
      <c r="X141" s="171">
        <v>44714</v>
      </c>
      <c r="Y141" t="s">
        <v>157</v>
      </c>
      <c r="Z141" t="s">
        <v>502</v>
      </c>
      <c r="AA141" t="s">
        <v>178</v>
      </c>
      <c r="AB141" t="s">
        <v>160</v>
      </c>
      <c r="AC141" t="s">
        <v>343</v>
      </c>
      <c r="AD141" t="s">
        <v>503</v>
      </c>
      <c r="AE141" t="s">
        <v>169</v>
      </c>
      <c r="AF141" t="s">
        <v>371</v>
      </c>
      <c r="AG141" t="s">
        <v>169</v>
      </c>
      <c r="AH141" t="s">
        <v>174</v>
      </c>
      <c r="AJ141" t="s">
        <v>98</v>
      </c>
    </row>
    <row r="142" spans="2:36">
      <c r="B142">
        <v>68</v>
      </c>
      <c r="C142">
        <v>47</v>
      </c>
      <c r="D142">
        <v>80</v>
      </c>
      <c r="E142" t="s">
        <v>156</v>
      </c>
      <c r="H142">
        <v>3.2799999999999999E-3</v>
      </c>
      <c r="I142">
        <v>3.2799999999999998E-5</v>
      </c>
      <c r="J142">
        <v>1008</v>
      </c>
      <c r="K142">
        <v>1</v>
      </c>
      <c r="N142">
        <v>0</v>
      </c>
      <c r="V142" s="171"/>
      <c r="W142" s="171"/>
      <c r="X142" s="171">
        <v>44714</v>
      </c>
      <c r="Y142" t="s">
        <v>157</v>
      </c>
      <c r="Z142" t="s">
        <v>504</v>
      </c>
      <c r="AA142" t="s">
        <v>183</v>
      </c>
      <c r="AB142" t="s">
        <v>160</v>
      </c>
      <c r="AC142" t="s">
        <v>505</v>
      </c>
      <c r="AD142" t="s">
        <v>506</v>
      </c>
      <c r="AE142" t="s">
        <v>266</v>
      </c>
      <c r="AF142" t="s">
        <v>507</v>
      </c>
      <c r="AG142" t="s">
        <v>266</v>
      </c>
      <c r="AH142" t="s">
        <v>174</v>
      </c>
      <c r="AJ142" t="s">
        <v>98</v>
      </c>
    </row>
    <row r="143" spans="2:36">
      <c r="B143">
        <v>68</v>
      </c>
      <c r="C143">
        <v>47</v>
      </c>
      <c r="D143">
        <v>81</v>
      </c>
      <c r="E143" t="s">
        <v>156</v>
      </c>
      <c r="H143">
        <v>3.5300000000000002E-3</v>
      </c>
      <c r="I143">
        <v>3.5299999999999997E-5</v>
      </c>
      <c r="J143">
        <v>1009</v>
      </c>
      <c r="K143">
        <v>1</v>
      </c>
      <c r="N143">
        <v>0</v>
      </c>
      <c r="V143" s="171"/>
      <c r="W143" s="171"/>
      <c r="X143" s="171">
        <v>44714</v>
      </c>
      <c r="Y143" t="s">
        <v>157</v>
      </c>
      <c r="Z143" t="s">
        <v>508</v>
      </c>
      <c r="AA143" t="s">
        <v>188</v>
      </c>
      <c r="AB143" t="s">
        <v>160</v>
      </c>
      <c r="AC143" t="s">
        <v>509</v>
      </c>
      <c r="AD143" t="s">
        <v>510</v>
      </c>
      <c r="AE143" t="s">
        <v>169</v>
      </c>
      <c r="AF143" t="s">
        <v>273</v>
      </c>
      <c r="AG143" t="s">
        <v>169</v>
      </c>
      <c r="AH143" t="s">
        <v>174</v>
      </c>
      <c r="AJ143" t="s">
        <v>98</v>
      </c>
    </row>
    <row r="144" spans="2:36">
      <c r="B144">
        <v>68</v>
      </c>
      <c r="C144">
        <v>47</v>
      </c>
      <c r="D144">
        <v>82</v>
      </c>
      <c r="E144" t="s">
        <v>156</v>
      </c>
      <c r="H144">
        <v>2.0999999999999999E-3</v>
      </c>
      <c r="I144">
        <v>2.0999999999999999E-5</v>
      </c>
      <c r="J144">
        <v>1010</v>
      </c>
      <c r="K144">
        <v>1</v>
      </c>
      <c r="N144">
        <v>0</v>
      </c>
      <c r="V144" s="171"/>
      <c r="W144" s="171"/>
      <c r="X144" s="171">
        <v>44714</v>
      </c>
      <c r="Y144" t="s">
        <v>157</v>
      </c>
      <c r="Z144" t="s">
        <v>192</v>
      </c>
      <c r="AA144" t="s">
        <v>192</v>
      </c>
      <c r="AB144" t="s">
        <v>160</v>
      </c>
      <c r="AC144" t="s">
        <v>167</v>
      </c>
      <c r="AD144" t="s">
        <v>511</v>
      </c>
      <c r="AE144" t="s">
        <v>266</v>
      </c>
      <c r="AF144" t="s">
        <v>160</v>
      </c>
      <c r="AG144" t="s">
        <v>167</v>
      </c>
      <c r="AH144" t="s">
        <v>174</v>
      </c>
      <c r="AJ144" t="s">
        <v>98</v>
      </c>
    </row>
    <row r="145" spans="2:36">
      <c r="B145">
        <v>68</v>
      </c>
      <c r="C145">
        <v>47</v>
      </c>
      <c r="D145">
        <v>83</v>
      </c>
      <c r="E145" t="s">
        <v>156</v>
      </c>
      <c r="H145">
        <v>2.1299999999999999E-3</v>
      </c>
      <c r="I145">
        <v>2.1299999999999999E-5</v>
      </c>
      <c r="J145">
        <v>1011</v>
      </c>
      <c r="K145">
        <v>1</v>
      </c>
      <c r="N145">
        <v>0</v>
      </c>
      <c r="V145" s="171"/>
      <c r="W145" s="171"/>
      <c r="X145" s="171">
        <v>44714</v>
      </c>
      <c r="Y145" t="s">
        <v>157</v>
      </c>
      <c r="Z145" t="s">
        <v>194</v>
      </c>
      <c r="AA145" t="s">
        <v>194</v>
      </c>
      <c r="AB145" t="s">
        <v>160</v>
      </c>
      <c r="AC145" t="s">
        <v>167</v>
      </c>
      <c r="AD145" t="s">
        <v>512</v>
      </c>
      <c r="AE145" t="s">
        <v>266</v>
      </c>
      <c r="AF145" t="s">
        <v>160</v>
      </c>
      <c r="AG145" t="s">
        <v>167</v>
      </c>
      <c r="AH145" t="s">
        <v>174</v>
      </c>
      <c r="AJ145" t="s">
        <v>98</v>
      </c>
    </row>
    <row r="146" spans="2:36">
      <c r="B146">
        <v>68</v>
      </c>
      <c r="C146">
        <v>47</v>
      </c>
      <c r="D146">
        <v>84</v>
      </c>
      <c r="E146" t="s">
        <v>156</v>
      </c>
      <c r="H146">
        <v>2.2899999999999999E-3</v>
      </c>
      <c r="I146">
        <v>2.2900000000000001E-5</v>
      </c>
      <c r="J146">
        <v>1012</v>
      </c>
      <c r="K146">
        <v>1</v>
      </c>
      <c r="N146">
        <v>0</v>
      </c>
      <c r="V146" s="171"/>
      <c r="W146" s="171"/>
      <c r="X146" s="171">
        <v>44714</v>
      </c>
      <c r="Y146" t="s">
        <v>157</v>
      </c>
      <c r="Z146" t="s">
        <v>196</v>
      </c>
      <c r="AA146" t="s">
        <v>196</v>
      </c>
      <c r="AB146" t="s">
        <v>160</v>
      </c>
      <c r="AC146" t="s">
        <v>167</v>
      </c>
      <c r="AD146" t="s">
        <v>513</v>
      </c>
      <c r="AE146" t="s">
        <v>266</v>
      </c>
      <c r="AF146" t="s">
        <v>160</v>
      </c>
      <c r="AG146" t="s">
        <v>167</v>
      </c>
      <c r="AH146" t="s">
        <v>174</v>
      </c>
      <c r="AJ146" t="s">
        <v>98</v>
      </c>
    </row>
    <row r="147" spans="2:36">
      <c r="B147">
        <v>68</v>
      </c>
      <c r="C147">
        <v>47</v>
      </c>
      <c r="D147">
        <v>85</v>
      </c>
      <c r="E147" t="s">
        <v>156</v>
      </c>
      <c r="H147">
        <v>4.5999999999999999E-3</v>
      </c>
      <c r="I147">
        <v>4.6E-5</v>
      </c>
      <c r="J147">
        <v>1101</v>
      </c>
      <c r="K147">
        <v>1</v>
      </c>
      <c r="N147">
        <v>0</v>
      </c>
      <c r="V147" s="171"/>
      <c r="W147" s="171"/>
      <c r="X147" s="171">
        <v>44714</v>
      </c>
      <c r="Y147" t="s">
        <v>157</v>
      </c>
      <c r="Z147" t="s">
        <v>514</v>
      </c>
      <c r="AA147" t="s">
        <v>199</v>
      </c>
      <c r="AB147" t="s">
        <v>160</v>
      </c>
      <c r="AC147" t="s">
        <v>515</v>
      </c>
      <c r="AD147" t="s">
        <v>516</v>
      </c>
      <c r="AE147" t="s">
        <v>268</v>
      </c>
      <c r="AF147" t="s">
        <v>517</v>
      </c>
      <c r="AG147" t="s">
        <v>268</v>
      </c>
      <c r="AH147" t="s">
        <v>203</v>
      </c>
      <c r="AJ147" t="s">
        <v>98</v>
      </c>
    </row>
    <row r="148" spans="2:36">
      <c r="B148">
        <v>68</v>
      </c>
      <c r="C148">
        <v>47</v>
      </c>
      <c r="D148">
        <v>86</v>
      </c>
      <c r="E148" t="s">
        <v>156</v>
      </c>
      <c r="H148">
        <v>3.29E-3</v>
      </c>
      <c r="I148">
        <v>3.29E-5</v>
      </c>
      <c r="J148">
        <v>1102</v>
      </c>
      <c r="K148">
        <v>1</v>
      </c>
      <c r="N148">
        <v>8</v>
      </c>
      <c r="V148" s="171"/>
      <c r="W148" s="171"/>
      <c r="X148" s="171">
        <v>44714</v>
      </c>
      <c r="Y148" t="s">
        <v>157</v>
      </c>
      <c r="Z148" t="s">
        <v>518</v>
      </c>
      <c r="AA148" t="s">
        <v>205</v>
      </c>
      <c r="AB148" t="s">
        <v>160</v>
      </c>
      <c r="AC148" t="s">
        <v>519</v>
      </c>
      <c r="AD148" t="s">
        <v>520</v>
      </c>
      <c r="AE148" t="s">
        <v>266</v>
      </c>
      <c r="AF148" t="s">
        <v>415</v>
      </c>
      <c r="AG148" t="s">
        <v>266</v>
      </c>
      <c r="AH148" t="s">
        <v>170</v>
      </c>
      <c r="AJ148" t="s">
        <v>100</v>
      </c>
    </row>
    <row r="149" spans="2:36">
      <c r="B149">
        <v>68</v>
      </c>
      <c r="C149">
        <v>47</v>
      </c>
      <c r="D149">
        <v>87</v>
      </c>
      <c r="E149" t="s">
        <v>156</v>
      </c>
      <c r="H149">
        <v>4.2399999999999998E-3</v>
      </c>
      <c r="I149">
        <v>4.2400000000000001E-5</v>
      </c>
      <c r="J149">
        <v>1103</v>
      </c>
      <c r="K149">
        <v>1</v>
      </c>
      <c r="N149">
        <v>0</v>
      </c>
      <c r="V149" s="171"/>
      <c r="W149" s="171"/>
      <c r="X149" s="171">
        <v>44714</v>
      </c>
      <c r="Y149" t="s">
        <v>157</v>
      </c>
      <c r="Z149" t="s">
        <v>521</v>
      </c>
      <c r="AA149" t="s">
        <v>211</v>
      </c>
      <c r="AB149" t="s">
        <v>160</v>
      </c>
      <c r="AC149" t="s">
        <v>522</v>
      </c>
      <c r="AD149" t="s">
        <v>523</v>
      </c>
      <c r="AE149" t="s">
        <v>268</v>
      </c>
      <c r="AF149" t="s">
        <v>524</v>
      </c>
      <c r="AG149" t="s">
        <v>268</v>
      </c>
      <c r="AH149" t="s">
        <v>203</v>
      </c>
      <c r="AJ149" t="s">
        <v>98</v>
      </c>
    </row>
    <row r="150" spans="2:36">
      <c r="B150">
        <v>68</v>
      </c>
      <c r="C150">
        <v>47</v>
      </c>
      <c r="D150">
        <v>88</v>
      </c>
      <c r="E150" t="s">
        <v>156</v>
      </c>
      <c r="H150">
        <v>2.32E-3</v>
      </c>
      <c r="I150">
        <v>2.3200000000000001E-5</v>
      </c>
      <c r="J150">
        <v>1104</v>
      </c>
      <c r="K150">
        <v>1</v>
      </c>
      <c r="N150">
        <v>0</v>
      </c>
      <c r="V150" s="171"/>
      <c r="W150" s="171"/>
      <c r="X150" s="171">
        <v>44714</v>
      </c>
      <c r="Y150" t="s">
        <v>157</v>
      </c>
      <c r="Z150" t="s">
        <v>166</v>
      </c>
      <c r="AA150" t="s">
        <v>166</v>
      </c>
      <c r="AB150" t="s">
        <v>160</v>
      </c>
      <c r="AC150" t="s">
        <v>167</v>
      </c>
      <c r="AD150" t="s">
        <v>181</v>
      </c>
      <c r="AE150" t="s">
        <v>208</v>
      </c>
      <c r="AF150" t="s">
        <v>160</v>
      </c>
      <c r="AG150" t="s">
        <v>167</v>
      </c>
      <c r="AH150" t="s">
        <v>174</v>
      </c>
      <c r="AJ150" t="s">
        <v>98</v>
      </c>
    </row>
    <row r="151" spans="2:36">
      <c r="B151">
        <v>68</v>
      </c>
      <c r="C151">
        <v>47</v>
      </c>
      <c r="D151">
        <v>89</v>
      </c>
      <c r="E151" t="s">
        <v>156</v>
      </c>
      <c r="H151">
        <v>2.0699999999999998E-3</v>
      </c>
      <c r="I151">
        <v>2.0699999999999998E-5</v>
      </c>
      <c r="J151">
        <v>1105</v>
      </c>
      <c r="K151">
        <v>1</v>
      </c>
      <c r="N151">
        <v>0</v>
      </c>
      <c r="V151" s="171"/>
      <c r="W151" s="171"/>
      <c r="X151" s="171">
        <v>44714</v>
      </c>
      <c r="Y151" t="s">
        <v>157</v>
      </c>
      <c r="Z151" t="s">
        <v>171</v>
      </c>
      <c r="AA151" t="s">
        <v>171</v>
      </c>
      <c r="AB151" t="s">
        <v>160</v>
      </c>
      <c r="AC151" t="s">
        <v>167</v>
      </c>
      <c r="AD151" t="s">
        <v>525</v>
      </c>
      <c r="AE151" t="s">
        <v>266</v>
      </c>
      <c r="AF151" t="s">
        <v>160</v>
      </c>
      <c r="AG151" t="s">
        <v>167</v>
      </c>
      <c r="AH151" t="s">
        <v>174</v>
      </c>
      <c r="AJ151" t="s">
        <v>98</v>
      </c>
    </row>
    <row r="152" spans="2:36">
      <c r="B152">
        <v>68</v>
      </c>
      <c r="C152">
        <v>47</v>
      </c>
      <c r="D152">
        <v>90</v>
      </c>
      <c r="E152" t="s">
        <v>156</v>
      </c>
      <c r="H152">
        <v>2.0699999999999998E-3</v>
      </c>
      <c r="I152">
        <v>2.0699999999999998E-5</v>
      </c>
      <c r="J152">
        <v>1106</v>
      </c>
      <c r="K152">
        <v>1</v>
      </c>
      <c r="N152">
        <v>0</v>
      </c>
      <c r="V152" s="171"/>
      <c r="W152" s="171"/>
      <c r="X152" s="171">
        <v>44714</v>
      </c>
      <c r="Y152" t="s">
        <v>157</v>
      </c>
      <c r="Z152" t="s">
        <v>175</v>
      </c>
      <c r="AA152" t="s">
        <v>175</v>
      </c>
      <c r="AB152" t="s">
        <v>160</v>
      </c>
      <c r="AC152" t="s">
        <v>167</v>
      </c>
      <c r="AD152" t="s">
        <v>526</v>
      </c>
      <c r="AE152" t="s">
        <v>266</v>
      </c>
      <c r="AF152" t="s">
        <v>160</v>
      </c>
      <c r="AG152" t="s">
        <v>167</v>
      </c>
      <c r="AH152" t="s">
        <v>174</v>
      </c>
      <c r="AJ152" t="s">
        <v>98</v>
      </c>
    </row>
    <row r="153" spans="2:36">
      <c r="B153">
        <v>68</v>
      </c>
      <c r="C153">
        <v>47</v>
      </c>
      <c r="D153">
        <v>91</v>
      </c>
      <c r="E153" t="s">
        <v>156</v>
      </c>
      <c r="H153">
        <v>3.46E-3</v>
      </c>
      <c r="I153">
        <v>3.4600000000000001E-5</v>
      </c>
      <c r="J153">
        <v>1107</v>
      </c>
      <c r="K153">
        <v>1</v>
      </c>
      <c r="N153">
        <v>0</v>
      </c>
      <c r="V153" s="171"/>
      <c r="W153" s="171"/>
      <c r="X153" s="171">
        <v>44714</v>
      </c>
      <c r="Y153" t="s">
        <v>157</v>
      </c>
      <c r="Z153" t="s">
        <v>527</v>
      </c>
      <c r="AA153" t="s">
        <v>178</v>
      </c>
      <c r="AB153" t="s">
        <v>160</v>
      </c>
      <c r="AC153" t="s">
        <v>316</v>
      </c>
      <c r="AD153" t="s">
        <v>528</v>
      </c>
      <c r="AE153" t="s">
        <v>169</v>
      </c>
      <c r="AF153" t="s">
        <v>529</v>
      </c>
      <c r="AG153" t="s">
        <v>169</v>
      </c>
      <c r="AH153" t="s">
        <v>174</v>
      </c>
      <c r="AJ153" t="s">
        <v>98</v>
      </c>
    </row>
    <row r="154" spans="2:36">
      <c r="B154">
        <v>68</v>
      </c>
      <c r="C154">
        <v>47</v>
      </c>
      <c r="D154">
        <v>92</v>
      </c>
      <c r="E154" t="s">
        <v>156</v>
      </c>
      <c r="H154">
        <v>3.2499999999999999E-3</v>
      </c>
      <c r="I154">
        <v>3.2499999999999997E-5</v>
      </c>
      <c r="J154">
        <v>1108</v>
      </c>
      <c r="K154">
        <v>1</v>
      </c>
      <c r="N154">
        <v>0</v>
      </c>
      <c r="V154" s="171"/>
      <c r="W154" s="171"/>
      <c r="X154" s="171">
        <v>44714</v>
      </c>
      <c r="Y154" t="s">
        <v>157</v>
      </c>
      <c r="Z154" t="s">
        <v>530</v>
      </c>
      <c r="AA154" t="s">
        <v>183</v>
      </c>
      <c r="AB154" t="s">
        <v>160</v>
      </c>
      <c r="AC154" t="s">
        <v>531</v>
      </c>
      <c r="AD154" t="s">
        <v>532</v>
      </c>
      <c r="AE154" t="s">
        <v>266</v>
      </c>
      <c r="AF154" t="s">
        <v>533</v>
      </c>
      <c r="AG154" t="s">
        <v>266</v>
      </c>
      <c r="AH154" t="s">
        <v>174</v>
      </c>
      <c r="AJ154" t="s">
        <v>98</v>
      </c>
    </row>
    <row r="155" spans="2:36">
      <c r="B155">
        <v>68</v>
      </c>
      <c r="C155">
        <v>47</v>
      </c>
      <c r="D155">
        <v>93</v>
      </c>
      <c r="E155" t="s">
        <v>156</v>
      </c>
      <c r="H155">
        <v>3.47E-3</v>
      </c>
      <c r="I155">
        <v>3.4700000000000003E-5</v>
      </c>
      <c r="J155">
        <v>1109</v>
      </c>
      <c r="K155">
        <v>1</v>
      </c>
      <c r="N155">
        <v>0</v>
      </c>
      <c r="V155" s="171"/>
      <c r="W155" s="171"/>
      <c r="X155" s="171">
        <v>44714</v>
      </c>
      <c r="Y155" t="s">
        <v>157</v>
      </c>
      <c r="Z155" t="s">
        <v>315</v>
      </c>
      <c r="AA155" t="s">
        <v>188</v>
      </c>
      <c r="AB155" t="s">
        <v>160</v>
      </c>
      <c r="AC155" t="s">
        <v>316</v>
      </c>
      <c r="AD155" t="s">
        <v>534</v>
      </c>
      <c r="AE155" t="s">
        <v>169</v>
      </c>
      <c r="AF155" t="s">
        <v>535</v>
      </c>
      <c r="AG155" t="s">
        <v>169</v>
      </c>
      <c r="AH155" t="s">
        <v>174</v>
      </c>
      <c r="AJ155" t="s">
        <v>98</v>
      </c>
    </row>
    <row r="156" spans="2:36">
      <c r="B156">
        <v>68</v>
      </c>
      <c r="C156">
        <v>47</v>
      </c>
      <c r="D156">
        <v>94</v>
      </c>
      <c r="E156" t="s">
        <v>156</v>
      </c>
      <c r="H156">
        <v>2.0999999999999999E-3</v>
      </c>
      <c r="I156">
        <v>2.0999999999999999E-5</v>
      </c>
      <c r="J156">
        <v>1110</v>
      </c>
      <c r="K156">
        <v>1</v>
      </c>
      <c r="N156">
        <v>0</v>
      </c>
      <c r="V156" s="171"/>
      <c r="W156" s="171"/>
      <c r="X156" s="171">
        <v>44714</v>
      </c>
      <c r="Y156" t="s">
        <v>157</v>
      </c>
      <c r="Z156" t="s">
        <v>192</v>
      </c>
      <c r="AA156" t="s">
        <v>192</v>
      </c>
      <c r="AB156" t="s">
        <v>160</v>
      </c>
      <c r="AC156" t="s">
        <v>167</v>
      </c>
      <c r="AD156" t="s">
        <v>536</v>
      </c>
      <c r="AE156" t="s">
        <v>208</v>
      </c>
      <c r="AF156" t="s">
        <v>160</v>
      </c>
      <c r="AG156" t="s">
        <v>167</v>
      </c>
      <c r="AH156" t="s">
        <v>174</v>
      </c>
      <c r="AJ156" t="s">
        <v>98</v>
      </c>
    </row>
    <row r="157" spans="2:36">
      <c r="B157">
        <v>68</v>
      </c>
      <c r="C157">
        <v>47</v>
      </c>
      <c r="D157">
        <v>95</v>
      </c>
      <c r="E157" t="s">
        <v>156</v>
      </c>
      <c r="H157">
        <v>2.1299999999999999E-3</v>
      </c>
      <c r="I157">
        <v>2.1299999999999999E-5</v>
      </c>
      <c r="J157">
        <v>1111</v>
      </c>
      <c r="K157">
        <v>1</v>
      </c>
      <c r="N157">
        <v>0</v>
      </c>
      <c r="V157" s="171"/>
      <c r="W157" s="171"/>
      <c r="X157" s="171">
        <v>44714</v>
      </c>
      <c r="Y157" t="s">
        <v>157</v>
      </c>
      <c r="Z157" t="s">
        <v>194</v>
      </c>
      <c r="AA157" t="s">
        <v>194</v>
      </c>
      <c r="AB157" t="s">
        <v>160</v>
      </c>
      <c r="AC157" t="s">
        <v>167</v>
      </c>
      <c r="AD157" t="s">
        <v>537</v>
      </c>
      <c r="AE157" t="s">
        <v>208</v>
      </c>
      <c r="AF157" t="s">
        <v>160</v>
      </c>
      <c r="AG157" t="s">
        <v>167</v>
      </c>
      <c r="AH157" t="s">
        <v>174</v>
      </c>
      <c r="AJ157" t="s">
        <v>98</v>
      </c>
    </row>
    <row r="158" spans="2:36">
      <c r="B158">
        <v>68</v>
      </c>
      <c r="C158">
        <v>47</v>
      </c>
      <c r="D158">
        <v>96</v>
      </c>
      <c r="E158" t="s">
        <v>156</v>
      </c>
      <c r="H158">
        <v>2.2899999999999999E-3</v>
      </c>
      <c r="I158">
        <v>2.2900000000000001E-5</v>
      </c>
      <c r="J158">
        <v>1112</v>
      </c>
      <c r="K158">
        <v>1</v>
      </c>
      <c r="N158">
        <v>0</v>
      </c>
      <c r="V158" s="171"/>
      <c r="W158" s="171"/>
      <c r="X158" s="171">
        <v>44714</v>
      </c>
      <c r="Y158" t="s">
        <v>157</v>
      </c>
      <c r="Z158" t="s">
        <v>196</v>
      </c>
      <c r="AA158" t="s">
        <v>196</v>
      </c>
      <c r="AB158" t="s">
        <v>160</v>
      </c>
      <c r="AC158" t="s">
        <v>167</v>
      </c>
      <c r="AD158" t="s">
        <v>538</v>
      </c>
      <c r="AE158" t="s">
        <v>266</v>
      </c>
      <c r="AF158" t="s">
        <v>160</v>
      </c>
      <c r="AG158" t="s">
        <v>167</v>
      </c>
      <c r="AH158" t="s">
        <v>174</v>
      </c>
      <c r="AJ158" t="s">
        <v>98</v>
      </c>
    </row>
    <row r="159" spans="2:36">
      <c r="B159">
        <v>68</v>
      </c>
      <c r="C159">
        <v>47</v>
      </c>
      <c r="D159">
        <v>97</v>
      </c>
      <c r="E159" t="s">
        <v>156</v>
      </c>
      <c r="H159">
        <v>4.1999999999999997E-3</v>
      </c>
      <c r="I159">
        <v>4.1999999999999998E-5</v>
      </c>
      <c r="J159">
        <v>1201</v>
      </c>
      <c r="K159">
        <v>1</v>
      </c>
      <c r="N159">
        <v>0</v>
      </c>
      <c r="V159" s="171"/>
      <c r="W159" s="171"/>
      <c r="X159" s="171">
        <v>44714</v>
      </c>
      <c r="Y159" t="s">
        <v>157</v>
      </c>
      <c r="Z159" t="s">
        <v>539</v>
      </c>
      <c r="AA159" t="s">
        <v>234</v>
      </c>
      <c r="AB159" t="s">
        <v>160</v>
      </c>
      <c r="AC159" t="s">
        <v>540</v>
      </c>
      <c r="AD159" t="s">
        <v>541</v>
      </c>
      <c r="AE159" t="s">
        <v>266</v>
      </c>
      <c r="AF159" t="s">
        <v>542</v>
      </c>
      <c r="AG159" t="s">
        <v>266</v>
      </c>
      <c r="AH159" t="s">
        <v>259</v>
      </c>
      <c r="AJ159" t="s">
        <v>98</v>
      </c>
    </row>
    <row r="160" spans="2:36">
      <c r="B160">
        <v>68</v>
      </c>
      <c r="C160">
        <v>47</v>
      </c>
      <c r="D160">
        <v>98</v>
      </c>
      <c r="E160" t="s">
        <v>156</v>
      </c>
      <c r="H160">
        <v>3.2599999999999999E-3</v>
      </c>
      <c r="I160">
        <v>3.26E-5</v>
      </c>
      <c r="J160">
        <v>1202</v>
      </c>
      <c r="K160">
        <v>1</v>
      </c>
      <c r="N160">
        <v>0</v>
      </c>
      <c r="V160" s="171"/>
      <c r="W160" s="171"/>
      <c r="X160" s="171">
        <v>44714</v>
      </c>
      <c r="Y160" t="s">
        <v>157</v>
      </c>
      <c r="Z160" t="s">
        <v>543</v>
      </c>
      <c r="AA160" t="s">
        <v>205</v>
      </c>
      <c r="AB160" t="s">
        <v>160</v>
      </c>
      <c r="AC160" t="s">
        <v>544</v>
      </c>
      <c r="AD160" t="s">
        <v>545</v>
      </c>
      <c r="AE160" t="s">
        <v>266</v>
      </c>
      <c r="AF160" t="s">
        <v>546</v>
      </c>
      <c r="AG160" t="s">
        <v>266</v>
      </c>
      <c r="AH160" t="s">
        <v>174</v>
      </c>
      <c r="AJ160" t="s">
        <v>98</v>
      </c>
    </row>
    <row r="161" spans="2:36">
      <c r="B161">
        <v>68</v>
      </c>
      <c r="C161">
        <v>47</v>
      </c>
      <c r="D161">
        <v>99</v>
      </c>
      <c r="E161" t="s">
        <v>156</v>
      </c>
      <c r="H161">
        <v>4.7299999999999998E-3</v>
      </c>
      <c r="I161">
        <v>4.7299999999999998E-5</v>
      </c>
      <c r="J161">
        <v>1203</v>
      </c>
      <c r="K161">
        <v>1</v>
      </c>
      <c r="N161">
        <v>0</v>
      </c>
      <c r="V161" s="171"/>
      <c r="W161" s="171"/>
      <c r="X161" s="171">
        <v>44714</v>
      </c>
      <c r="Y161" t="s">
        <v>157</v>
      </c>
      <c r="Z161" t="s">
        <v>547</v>
      </c>
      <c r="AA161" t="s">
        <v>159</v>
      </c>
      <c r="AB161" t="s">
        <v>160</v>
      </c>
      <c r="AC161" t="s">
        <v>548</v>
      </c>
      <c r="AD161" t="s">
        <v>549</v>
      </c>
      <c r="AE161" t="s">
        <v>266</v>
      </c>
      <c r="AF161" t="s">
        <v>332</v>
      </c>
      <c r="AG161" t="s">
        <v>266</v>
      </c>
      <c r="AH161" t="s">
        <v>203</v>
      </c>
      <c r="AJ161" t="s">
        <v>98</v>
      </c>
    </row>
    <row r="162" spans="2:36">
      <c r="B162">
        <v>68</v>
      </c>
      <c r="C162">
        <v>47</v>
      </c>
      <c r="D162">
        <v>100</v>
      </c>
      <c r="E162" t="s">
        <v>156</v>
      </c>
      <c r="H162">
        <v>2.32E-3</v>
      </c>
      <c r="I162">
        <v>2.3200000000000001E-5</v>
      </c>
      <c r="J162">
        <v>1204</v>
      </c>
      <c r="K162">
        <v>1</v>
      </c>
      <c r="N162">
        <v>0</v>
      </c>
      <c r="V162" s="171"/>
      <c r="W162" s="171"/>
      <c r="X162" s="171">
        <v>44714</v>
      </c>
      <c r="Y162" t="s">
        <v>157</v>
      </c>
      <c r="Z162" t="s">
        <v>166</v>
      </c>
      <c r="AA162" t="s">
        <v>166</v>
      </c>
      <c r="AB162" t="s">
        <v>160</v>
      </c>
      <c r="AC162" t="s">
        <v>167</v>
      </c>
      <c r="AD162" t="s">
        <v>550</v>
      </c>
      <c r="AE162" t="s">
        <v>266</v>
      </c>
      <c r="AF162" t="s">
        <v>160</v>
      </c>
      <c r="AG162" t="s">
        <v>167</v>
      </c>
      <c r="AH162" t="s">
        <v>174</v>
      </c>
      <c r="AJ162" t="s">
        <v>98</v>
      </c>
    </row>
    <row r="163" spans="2:36">
      <c r="B163">
        <v>68</v>
      </c>
      <c r="C163">
        <v>47</v>
      </c>
      <c r="D163">
        <v>101</v>
      </c>
      <c r="E163" t="s">
        <v>156</v>
      </c>
      <c r="H163">
        <v>2.0699999999999998E-3</v>
      </c>
      <c r="I163">
        <v>2.0699999999999998E-5</v>
      </c>
      <c r="J163">
        <v>1205</v>
      </c>
      <c r="K163">
        <v>1</v>
      </c>
      <c r="N163">
        <v>0</v>
      </c>
      <c r="V163" s="171"/>
      <c r="W163" s="171"/>
      <c r="X163" s="171">
        <v>44714</v>
      </c>
      <c r="Y163" t="s">
        <v>157</v>
      </c>
      <c r="Z163" t="s">
        <v>171</v>
      </c>
      <c r="AA163" t="s">
        <v>171</v>
      </c>
      <c r="AB163" t="s">
        <v>160</v>
      </c>
      <c r="AC163" t="s">
        <v>167</v>
      </c>
      <c r="AD163" t="s">
        <v>551</v>
      </c>
      <c r="AE163" t="s">
        <v>208</v>
      </c>
      <c r="AF163" t="s">
        <v>160</v>
      </c>
      <c r="AG163" t="s">
        <v>167</v>
      </c>
      <c r="AH163" t="s">
        <v>174</v>
      </c>
      <c r="AJ163" t="s">
        <v>98</v>
      </c>
    </row>
    <row r="164" spans="2:36">
      <c r="B164">
        <v>68</v>
      </c>
      <c r="C164">
        <v>47</v>
      </c>
      <c r="D164">
        <v>102</v>
      </c>
      <c r="E164" t="s">
        <v>156</v>
      </c>
      <c r="H164">
        <v>2.0699999999999998E-3</v>
      </c>
      <c r="I164">
        <v>2.0699999999999998E-5</v>
      </c>
      <c r="J164">
        <v>1206</v>
      </c>
      <c r="K164">
        <v>1</v>
      </c>
      <c r="N164">
        <v>0</v>
      </c>
      <c r="V164" s="171"/>
      <c r="W164" s="171"/>
      <c r="X164" s="171">
        <v>44714</v>
      </c>
      <c r="Y164" t="s">
        <v>157</v>
      </c>
      <c r="Z164" t="s">
        <v>175</v>
      </c>
      <c r="AA164" t="s">
        <v>175</v>
      </c>
      <c r="AB164" t="s">
        <v>160</v>
      </c>
      <c r="AC164" t="s">
        <v>167</v>
      </c>
      <c r="AD164" t="s">
        <v>552</v>
      </c>
      <c r="AE164" t="s">
        <v>208</v>
      </c>
      <c r="AF164" t="s">
        <v>160</v>
      </c>
      <c r="AG164" t="s">
        <v>167</v>
      </c>
      <c r="AH164" t="s">
        <v>174</v>
      </c>
      <c r="AJ164" t="s">
        <v>98</v>
      </c>
    </row>
    <row r="165" spans="2:36">
      <c r="B165">
        <v>68</v>
      </c>
      <c r="C165">
        <v>47</v>
      </c>
      <c r="D165">
        <v>103</v>
      </c>
      <c r="E165" t="s">
        <v>156</v>
      </c>
      <c r="H165">
        <v>3.5599999999999998E-3</v>
      </c>
      <c r="I165">
        <v>3.5599999999999998E-5</v>
      </c>
      <c r="J165">
        <v>1207</v>
      </c>
      <c r="K165">
        <v>1</v>
      </c>
      <c r="N165">
        <v>0</v>
      </c>
      <c r="V165" s="171"/>
      <c r="W165" s="171"/>
      <c r="X165" s="171">
        <v>44714</v>
      </c>
      <c r="Y165" t="s">
        <v>157</v>
      </c>
      <c r="Z165" t="s">
        <v>553</v>
      </c>
      <c r="AA165" t="s">
        <v>178</v>
      </c>
      <c r="AB165" t="s">
        <v>160</v>
      </c>
      <c r="AC165" t="s">
        <v>554</v>
      </c>
      <c r="AD165" t="s">
        <v>555</v>
      </c>
      <c r="AE165" t="s">
        <v>169</v>
      </c>
      <c r="AF165" t="s">
        <v>556</v>
      </c>
      <c r="AG165" t="s">
        <v>169</v>
      </c>
      <c r="AH165" t="s">
        <v>174</v>
      </c>
      <c r="AJ165" t="s">
        <v>98</v>
      </c>
    </row>
    <row r="166" spans="2:36">
      <c r="B166">
        <v>68</v>
      </c>
      <c r="C166">
        <v>47</v>
      </c>
      <c r="D166">
        <v>104</v>
      </c>
      <c r="E166" t="s">
        <v>156</v>
      </c>
      <c r="H166">
        <v>3.3400000000000001E-3</v>
      </c>
      <c r="I166">
        <v>3.3399999999999999E-5</v>
      </c>
      <c r="J166">
        <v>1208</v>
      </c>
      <c r="K166">
        <v>1</v>
      </c>
      <c r="N166">
        <v>0</v>
      </c>
      <c r="V166" s="171"/>
      <c r="W166" s="171"/>
      <c r="X166" s="171">
        <v>44714</v>
      </c>
      <c r="Y166" t="s">
        <v>157</v>
      </c>
      <c r="Z166" t="s">
        <v>557</v>
      </c>
      <c r="AA166" t="s">
        <v>183</v>
      </c>
      <c r="AB166" t="s">
        <v>160</v>
      </c>
      <c r="AC166" t="s">
        <v>558</v>
      </c>
      <c r="AD166" t="s">
        <v>559</v>
      </c>
      <c r="AE166" t="s">
        <v>266</v>
      </c>
      <c r="AF166" t="s">
        <v>313</v>
      </c>
      <c r="AG166" t="s">
        <v>266</v>
      </c>
      <c r="AH166" t="s">
        <v>174</v>
      </c>
      <c r="AJ166" t="s">
        <v>98</v>
      </c>
    </row>
    <row r="167" spans="2:36">
      <c r="B167">
        <v>68</v>
      </c>
      <c r="C167">
        <v>47</v>
      </c>
      <c r="D167">
        <v>105</v>
      </c>
      <c r="E167" t="s">
        <v>156</v>
      </c>
      <c r="H167">
        <v>3.5699999999999998E-3</v>
      </c>
      <c r="I167">
        <v>3.57E-5</v>
      </c>
      <c r="J167">
        <v>1209</v>
      </c>
      <c r="K167">
        <v>1</v>
      </c>
      <c r="N167">
        <v>0</v>
      </c>
      <c r="V167" s="171"/>
      <c r="W167" s="171"/>
      <c r="X167" s="171">
        <v>44714</v>
      </c>
      <c r="Y167" t="s">
        <v>157</v>
      </c>
      <c r="Z167" t="s">
        <v>560</v>
      </c>
      <c r="AA167" t="s">
        <v>188</v>
      </c>
      <c r="AB167" t="s">
        <v>160</v>
      </c>
      <c r="AC167" t="s">
        <v>561</v>
      </c>
      <c r="AD167" t="s">
        <v>562</v>
      </c>
      <c r="AE167" t="s">
        <v>169</v>
      </c>
      <c r="AF167" t="s">
        <v>372</v>
      </c>
      <c r="AG167" t="s">
        <v>169</v>
      </c>
      <c r="AH167" t="s">
        <v>174</v>
      </c>
      <c r="AJ167" t="s">
        <v>98</v>
      </c>
    </row>
    <row r="168" spans="2:36">
      <c r="B168">
        <v>68</v>
      </c>
      <c r="C168">
        <v>47</v>
      </c>
      <c r="D168">
        <v>106</v>
      </c>
      <c r="E168" t="s">
        <v>156</v>
      </c>
      <c r="H168">
        <v>2.0999999999999999E-3</v>
      </c>
      <c r="I168">
        <v>2.0999999999999999E-5</v>
      </c>
      <c r="J168">
        <v>1210</v>
      </c>
      <c r="K168">
        <v>1</v>
      </c>
      <c r="N168">
        <v>0</v>
      </c>
      <c r="V168" s="171"/>
      <c r="W168" s="171"/>
      <c r="X168" s="171">
        <v>44714</v>
      </c>
      <c r="Y168" t="s">
        <v>157</v>
      </c>
      <c r="Z168" t="s">
        <v>192</v>
      </c>
      <c r="AA168" t="s">
        <v>192</v>
      </c>
      <c r="AB168" t="s">
        <v>160</v>
      </c>
      <c r="AC168" t="s">
        <v>167</v>
      </c>
      <c r="AD168" t="s">
        <v>221</v>
      </c>
      <c r="AE168" t="s">
        <v>208</v>
      </c>
      <c r="AF168" t="s">
        <v>160</v>
      </c>
      <c r="AG168" t="s">
        <v>167</v>
      </c>
      <c r="AH168" t="s">
        <v>174</v>
      </c>
      <c r="AJ168" t="s">
        <v>98</v>
      </c>
    </row>
    <row r="169" spans="2:36">
      <c r="B169">
        <v>68</v>
      </c>
      <c r="C169">
        <v>47</v>
      </c>
      <c r="D169">
        <v>107</v>
      </c>
      <c r="E169" t="s">
        <v>156</v>
      </c>
      <c r="H169">
        <v>2.1299999999999999E-3</v>
      </c>
      <c r="I169">
        <v>2.1299999999999999E-5</v>
      </c>
      <c r="J169">
        <v>1211</v>
      </c>
      <c r="K169">
        <v>1</v>
      </c>
      <c r="N169">
        <v>0</v>
      </c>
      <c r="V169" s="171"/>
      <c r="W169" s="171"/>
      <c r="X169" s="171">
        <v>44714</v>
      </c>
      <c r="Y169" t="s">
        <v>157</v>
      </c>
      <c r="Z169" t="s">
        <v>194</v>
      </c>
      <c r="AA169" t="s">
        <v>194</v>
      </c>
      <c r="AB169" t="s">
        <v>160</v>
      </c>
      <c r="AC169" t="s">
        <v>167</v>
      </c>
      <c r="AD169" t="s">
        <v>563</v>
      </c>
      <c r="AE169" t="s">
        <v>208</v>
      </c>
      <c r="AF169" t="s">
        <v>160</v>
      </c>
      <c r="AG169" t="s">
        <v>167</v>
      </c>
      <c r="AH169" t="s">
        <v>174</v>
      </c>
      <c r="AJ169" t="s">
        <v>98</v>
      </c>
    </row>
    <row r="170" spans="2:36">
      <c r="B170">
        <v>68</v>
      </c>
      <c r="C170">
        <v>47</v>
      </c>
      <c r="D170">
        <v>108</v>
      </c>
      <c r="E170" t="s">
        <v>156</v>
      </c>
      <c r="H170">
        <v>2.2899999999999999E-3</v>
      </c>
      <c r="I170">
        <v>2.2900000000000001E-5</v>
      </c>
      <c r="J170">
        <v>1212</v>
      </c>
      <c r="K170">
        <v>1</v>
      </c>
      <c r="N170">
        <v>0</v>
      </c>
      <c r="V170" s="171"/>
      <c r="W170" s="171"/>
      <c r="X170" s="171">
        <v>44714</v>
      </c>
      <c r="Y170" t="s">
        <v>157</v>
      </c>
      <c r="Z170" t="s">
        <v>196</v>
      </c>
      <c r="AA170" t="s">
        <v>196</v>
      </c>
      <c r="AB170" t="s">
        <v>160</v>
      </c>
      <c r="AC170" t="s">
        <v>167</v>
      </c>
      <c r="AD170" t="s">
        <v>564</v>
      </c>
      <c r="AE170" t="s">
        <v>208</v>
      </c>
      <c r="AF170" t="s">
        <v>160</v>
      </c>
      <c r="AG170" t="s">
        <v>167</v>
      </c>
      <c r="AH170" t="s">
        <v>174</v>
      </c>
      <c r="AJ170" t="s">
        <v>98</v>
      </c>
    </row>
    <row r="171" spans="2:36">
      <c r="B171">
        <v>68</v>
      </c>
      <c r="C171">
        <v>47</v>
      </c>
      <c r="D171">
        <v>109</v>
      </c>
      <c r="E171" t="s">
        <v>156</v>
      </c>
      <c r="H171">
        <v>4.62E-3</v>
      </c>
      <c r="I171">
        <v>4.6199999999999998E-5</v>
      </c>
      <c r="J171">
        <v>1301</v>
      </c>
      <c r="K171">
        <v>1</v>
      </c>
      <c r="N171">
        <v>0</v>
      </c>
      <c r="V171" s="171"/>
      <c r="W171" s="171"/>
      <c r="X171" s="171">
        <v>44714</v>
      </c>
      <c r="Y171" t="s">
        <v>157</v>
      </c>
      <c r="Z171" t="s">
        <v>565</v>
      </c>
      <c r="AA171" t="s">
        <v>199</v>
      </c>
      <c r="AB171" t="s">
        <v>160</v>
      </c>
      <c r="AC171" t="s">
        <v>566</v>
      </c>
      <c r="AD171" t="s">
        <v>567</v>
      </c>
      <c r="AE171" t="s">
        <v>266</v>
      </c>
      <c r="AF171" t="s">
        <v>355</v>
      </c>
      <c r="AG171" t="s">
        <v>266</v>
      </c>
      <c r="AH171" t="s">
        <v>203</v>
      </c>
      <c r="AJ171" t="s">
        <v>98</v>
      </c>
    </row>
    <row r="172" spans="2:36">
      <c r="B172">
        <v>68</v>
      </c>
      <c r="C172">
        <v>47</v>
      </c>
      <c r="D172">
        <v>110</v>
      </c>
      <c r="E172" t="s">
        <v>156</v>
      </c>
      <c r="H172">
        <v>3.29E-3</v>
      </c>
      <c r="I172">
        <v>3.29E-5</v>
      </c>
      <c r="J172">
        <v>1302</v>
      </c>
      <c r="K172">
        <v>1</v>
      </c>
      <c r="N172">
        <v>0</v>
      </c>
      <c r="V172" s="171"/>
      <c r="W172" s="171"/>
      <c r="X172" s="171">
        <v>44714</v>
      </c>
      <c r="Y172" t="s">
        <v>157</v>
      </c>
      <c r="Z172" t="s">
        <v>568</v>
      </c>
      <c r="AA172" t="s">
        <v>205</v>
      </c>
      <c r="AB172" t="s">
        <v>160</v>
      </c>
      <c r="AC172" t="s">
        <v>569</v>
      </c>
      <c r="AD172" t="s">
        <v>570</v>
      </c>
      <c r="AE172" t="s">
        <v>266</v>
      </c>
      <c r="AF172" t="s">
        <v>345</v>
      </c>
      <c r="AG172" t="s">
        <v>266</v>
      </c>
      <c r="AH172" t="s">
        <v>174</v>
      </c>
      <c r="AJ172" t="s">
        <v>98</v>
      </c>
    </row>
    <row r="173" spans="2:36">
      <c r="B173">
        <v>68</v>
      </c>
      <c r="C173">
        <v>47</v>
      </c>
      <c r="D173">
        <v>111</v>
      </c>
      <c r="E173" t="s">
        <v>156</v>
      </c>
      <c r="H173">
        <v>4.2500000000000003E-3</v>
      </c>
      <c r="I173">
        <v>4.2500000000000003E-5</v>
      </c>
      <c r="J173">
        <v>1303</v>
      </c>
      <c r="K173">
        <v>1</v>
      </c>
      <c r="N173">
        <v>0</v>
      </c>
      <c r="V173" s="171"/>
      <c r="W173" s="171"/>
      <c r="X173" s="171">
        <v>44714</v>
      </c>
      <c r="Y173" t="s">
        <v>157</v>
      </c>
      <c r="Z173" t="s">
        <v>571</v>
      </c>
      <c r="AA173" t="s">
        <v>211</v>
      </c>
      <c r="AB173" t="s">
        <v>160</v>
      </c>
      <c r="AC173" t="s">
        <v>200</v>
      </c>
      <c r="AD173" t="s">
        <v>572</v>
      </c>
      <c r="AE173" t="s">
        <v>266</v>
      </c>
      <c r="AF173" t="s">
        <v>340</v>
      </c>
      <c r="AG173" t="s">
        <v>266</v>
      </c>
      <c r="AH173" t="s">
        <v>203</v>
      </c>
      <c r="AJ173" t="s">
        <v>98</v>
      </c>
    </row>
    <row r="174" spans="2:36">
      <c r="B174">
        <v>68</v>
      </c>
      <c r="C174">
        <v>47</v>
      </c>
      <c r="D174">
        <v>112</v>
      </c>
      <c r="E174" t="s">
        <v>156</v>
      </c>
      <c r="H174">
        <v>2.32E-3</v>
      </c>
      <c r="I174">
        <v>2.3200000000000001E-5</v>
      </c>
      <c r="J174">
        <v>1304</v>
      </c>
      <c r="K174">
        <v>1</v>
      </c>
      <c r="N174">
        <v>0</v>
      </c>
      <c r="V174" s="171"/>
      <c r="W174" s="171"/>
      <c r="X174" s="171">
        <v>44714</v>
      </c>
      <c r="Y174" t="s">
        <v>157</v>
      </c>
      <c r="Z174" t="s">
        <v>166</v>
      </c>
      <c r="AA174" t="s">
        <v>166</v>
      </c>
      <c r="AB174" t="s">
        <v>160</v>
      </c>
      <c r="AC174" t="s">
        <v>167</v>
      </c>
      <c r="AD174" t="s">
        <v>468</v>
      </c>
      <c r="AE174" t="s">
        <v>208</v>
      </c>
      <c r="AF174" t="s">
        <v>160</v>
      </c>
      <c r="AG174" t="s">
        <v>167</v>
      </c>
      <c r="AH174" t="s">
        <v>174</v>
      </c>
      <c r="AJ174" t="s">
        <v>98</v>
      </c>
    </row>
    <row r="175" spans="2:36">
      <c r="B175">
        <v>68</v>
      </c>
      <c r="C175">
        <v>47</v>
      </c>
      <c r="D175">
        <v>113</v>
      </c>
      <c r="E175" t="s">
        <v>156</v>
      </c>
      <c r="H175">
        <v>2.0699999999999998E-3</v>
      </c>
      <c r="I175">
        <v>2.0699999999999998E-5</v>
      </c>
      <c r="J175">
        <v>1305</v>
      </c>
      <c r="K175">
        <v>1</v>
      </c>
      <c r="N175">
        <v>0</v>
      </c>
      <c r="V175" s="171"/>
      <c r="W175" s="171"/>
      <c r="X175" s="171">
        <v>44714</v>
      </c>
      <c r="Y175" t="s">
        <v>157</v>
      </c>
      <c r="Z175" t="s">
        <v>171</v>
      </c>
      <c r="AA175" t="s">
        <v>171</v>
      </c>
      <c r="AB175" t="s">
        <v>160</v>
      </c>
      <c r="AC175" t="s">
        <v>167</v>
      </c>
      <c r="AD175" t="s">
        <v>389</v>
      </c>
      <c r="AE175" t="s">
        <v>208</v>
      </c>
      <c r="AF175" t="s">
        <v>160</v>
      </c>
      <c r="AG175" t="s">
        <v>167</v>
      </c>
      <c r="AH175" t="s">
        <v>174</v>
      </c>
      <c r="AJ175" t="s">
        <v>98</v>
      </c>
    </row>
    <row r="176" spans="2:36">
      <c r="B176">
        <v>68</v>
      </c>
      <c r="C176">
        <v>47</v>
      </c>
      <c r="D176">
        <v>114</v>
      </c>
      <c r="E176" t="s">
        <v>156</v>
      </c>
      <c r="H176">
        <v>2.0699999999999998E-3</v>
      </c>
      <c r="I176">
        <v>2.0699999999999998E-5</v>
      </c>
      <c r="J176">
        <v>1306</v>
      </c>
      <c r="K176">
        <v>1</v>
      </c>
      <c r="N176">
        <v>0</v>
      </c>
      <c r="V176" s="171"/>
      <c r="W176" s="171"/>
      <c r="X176" s="171">
        <v>44714</v>
      </c>
      <c r="Y176" t="s">
        <v>157</v>
      </c>
      <c r="Z176" t="s">
        <v>175</v>
      </c>
      <c r="AA176" t="s">
        <v>175</v>
      </c>
      <c r="AB176" t="s">
        <v>160</v>
      </c>
      <c r="AC176" t="s">
        <v>167</v>
      </c>
      <c r="AD176" t="s">
        <v>420</v>
      </c>
      <c r="AE176" t="s">
        <v>208</v>
      </c>
      <c r="AF176" t="s">
        <v>160</v>
      </c>
      <c r="AG176" t="s">
        <v>167</v>
      </c>
      <c r="AH176" t="s">
        <v>174</v>
      </c>
      <c r="AJ176" t="s">
        <v>98</v>
      </c>
    </row>
    <row r="177" spans="2:36">
      <c r="B177">
        <v>68</v>
      </c>
      <c r="C177">
        <v>47</v>
      </c>
      <c r="D177">
        <v>115</v>
      </c>
      <c r="E177" t="s">
        <v>156</v>
      </c>
      <c r="H177">
        <v>3.5400000000000002E-3</v>
      </c>
      <c r="I177">
        <v>3.54E-5</v>
      </c>
      <c r="J177">
        <v>1307</v>
      </c>
      <c r="K177">
        <v>1</v>
      </c>
      <c r="N177">
        <v>0</v>
      </c>
      <c r="V177" s="171"/>
      <c r="W177" s="171"/>
      <c r="X177" s="171">
        <v>44714</v>
      </c>
      <c r="Y177" t="s">
        <v>157</v>
      </c>
      <c r="Z177" t="s">
        <v>573</v>
      </c>
      <c r="AA177" t="s">
        <v>178</v>
      </c>
      <c r="AB177" t="s">
        <v>160</v>
      </c>
      <c r="AC177" t="s">
        <v>574</v>
      </c>
      <c r="AD177" t="s">
        <v>575</v>
      </c>
      <c r="AE177" t="s">
        <v>169</v>
      </c>
      <c r="AF177" t="s">
        <v>576</v>
      </c>
      <c r="AG177" t="s">
        <v>169</v>
      </c>
      <c r="AH177" t="s">
        <v>170</v>
      </c>
      <c r="AJ177" t="s">
        <v>98</v>
      </c>
    </row>
    <row r="178" spans="2:36">
      <c r="B178">
        <v>68</v>
      </c>
      <c r="C178">
        <v>47</v>
      </c>
      <c r="D178">
        <v>116</v>
      </c>
      <c r="E178" t="s">
        <v>156</v>
      </c>
      <c r="H178">
        <v>3.3300000000000001E-3</v>
      </c>
      <c r="I178">
        <v>3.3300000000000003E-5</v>
      </c>
      <c r="J178">
        <v>1308</v>
      </c>
      <c r="K178">
        <v>1</v>
      </c>
      <c r="N178">
        <v>0</v>
      </c>
      <c r="V178" s="171"/>
      <c r="W178" s="171"/>
      <c r="X178" s="171">
        <v>44714</v>
      </c>
      <c r="Y178" t="s">
        <v>157</v>
      </c>
      <c r="Z178" t="s">
        <v>577</v>
      </c>
      <c r="AA178" t="s">
        <v>183</v>
      </c>
      <c r="AB178" t="s">
        <v>160</v>
      </c>
      <c r="AC178" t="s">
        <v>578</v>
      </c>
      <c r="AD178" t="s">
        <v>579</v>
      </c>
      <c r="AE178" t="s">
        <v>266</v>
      </c>
      <c r="AF178" t="s">
        <v>580</v>
      </c>
      <c r="AG178" t="s">
        <v>266</v>
      </c>
      <c r="AH178" t="s">
        <v>170</v>
      </c>
      <c r="AJ178" t="s">
        <v>98</v>
      </c>
    </row>
    <row r="179" spans="2:36">
      <c r="B179">
        <v>68</v>
      </c>
      <c r="C179">
        <v>47</v>
      </c>
      <c r="D179">
        <v>117</v>
      </c>
      <c r="E179" t="s">
        <v>156</v>
      </c>
      <c r="H179">
        <v>3.5000000000000001E-3</v>
      </c>
      <c r="I179">
        <v>3.4999999999999997E-5</v>
      </c>
      <c r="J179">
        <v>1309</v>
      </c>
      <c r="K179">
        <v>1</v>
      </c>
      <c r="N179">
        <v>0</v>
      </c>
      <c r="V179" s="171"/>
      <c r="W179" s="171"/>
      <c r="X179" s="171">
        <v>44714</v>
      </c>
      <c r="Y179" t="s">
        <v>157</v>
      </c>
      <c r="Z179" t="s">
        <v>581</v>
      </c>
      <c r="AA179" t="s">
        <v>188</v>
      </c>
      <c r="AB179" t="s">
        <v>160</v>
      </c>
      <c r="AC179" t="s">
        <v>582</v>
      </c>
      <c r="AD179" t="s">
        <v>583</v>
      </c>
      <c r="AE179" t="s">
        <v>169</v>
      </c>
      <c r="AF179" t="s">
        <v>584</v>
      </c>
      <c r="AG179" t="s">
        <v>169</v>
      </c>
      <c r="AH179" t="s">
        <v>174</v>
      </c>
      <c r="AJ179" t="s">
        <v>98</v>
      </c>
    </row>
    <row r="180" spans="2:36">
      <c r="B180">
        <v>68</v>
      </c>
      <c r="C180">
        <v>47</v>
      </c>
      <c r="D180">
        <v>118</v>
      </c>
      <c r="E180" t="s">
        <v>156</v>
      </c>
      <c r="H180">
        <v>2.0999999999999999E-3</v>
      </c>
      <c r="I180">
        <v>2.0999999999999999E-5</v>
      </c>
      <c r="J180">
        <v>1310</v>
      </c>
      <c r="K180">
        <v>1</v>
      </c>
      <c r="N180">
        <v>0</v>
      </c>
      <c r="V180" s="171"/>
      <c r="W180" s="171"/>
      <c r="X180" s="171">
        <v>44714</v>
      </c>
      <c r="Y180" t="s">
        <v>157</v>
      </c>
      <c r="Z180" t="s">
        <v>192</v>
      </c>
      <c r="AA180" t="s">
        <v>192</v>
      </c>
      <c r="AB180" t="s">
        <v>160</v>
      </c>
      <c r="AC180" t="s">
        <v>167</v>
      </c>
      <c r="AD180" t="s">
        <v>441</v>
      </c>
      <c r="AE180" t="s">
        <v>208</v>
      </c>
      <c r="AF180" t="s">
        <v>160</v>
      </c>
      <c r="AG180" t="s">
        <v>167</v>
      </c>
      <c r="AH180" t="s">
        <v>174</v>
      </c>
      <c r="AJ180" t="s">
        <v>98</v>
      </c>
    </row>
    <row r="181" spans="2:36">
      <c r="B181">
        <v>68</v>
      </c>
      <c r="C181">
        <v>47</v>
      </c>
      <c r="D181">
        <v>119</v>
      </c>
      <c r="E181" t="s">
        <v>156</v>
      </c>
      <c r="H181">
        <v>2.1299999999999999E-3</v>
      </c>
      <c r="I181">
        <v>2.1299999999999999E-5</v>
      </c>
      <c r="J181">
        <v>1311</v>
      </c>
      <c r="K181">
        <v>1</v>
      </c>
      <c r="N181">
        <v>0</v>
      </c>
      <c r="V181" s="171"/>
      <c r="W181" s="171"/>
      <c r="X181" s="171">
        <v>44714</v>
      </c>
      <c r="Y181" t="s">
        <v>157</v>
      </c>
      <c r="Z181" t="s">
        <v>194</v>
      </c>
      <c r="AA181" t="s">
        <v>194</v>
      </c>
      <c r="AB181" t="s">
        <v>160</v>
      </c>
      <c r="AC181" t="s">
        <v>167</v>
      </c>
      <c r="AD181" t="s">
        <v>229</v>
      </c>
      <c r="AE181" t="s">
        <v>208</v>
      </c>
      <c r="AF181" t="s">
        <v>160</v>
      </c>
      <c r="AG181" t="s">
        <v>167</v>
      </c>
      <c r="AH181" t="s">
        <v>174</v>
      </c>
      <c r="AJ181" t="s">
        <v>98</v>
      </c>
    </row>
    <row r="182" spans="2:36">
      <c r="B182">
        <v>68</v>
      </c>
      <c r="C182">
        <v>47</v>
      </c>
      <c r="D182">
        <v>120</v>
      </c>
      <c r="E182" t="s">
        <v>156</v>
      </c>
      <c r="H182">
        <v>2.2899999999999999E-3</v>
      </c>
      <c r="I182">
        <v>2.2900000000000001E-5</v>
      </c>
      <c r="J182">
        <v>1312</v>
      </c>
      <c r="K182">
        <v>1</v>
      </c>
      <c r="N182">
        <v>0</v>
      </c>
      <c r="V182" s="171"/>
      <c r="W182" s="171"/>
      <c r="X182" s="171">
        <v>44714</v>
      </c>
      <c r="Y182" t="s">
        <v>157</v>
      </c>
      <c r="Z182" t="s">
        <v>196</v>
      </c>
      <c r="AA182" t="s">
        <v>196</v>
      </c>
      <c r="AB182" t="s">
        <v>160</v>
      </c>
      <c r="AC182" t="s">
        <v>167</v>
      </c>
      <c r="AD182" t="s">
        <v>585</v>
      </c>
      <c r="AE182" t="s">
        <v>208</v>
      </c>
      <c r="AF182" t="s">
        <v>160</v>
      </c>
      <c r="AG182" t="s">
        <v>167</v>
      </c>
      <c r="AH182" t="s">
        <v>174</v>
      </c>
      <c r="AJ182" t="s">
        <v>98</v>
      </c>
    </row>
    <row r="183" spans="2:36">
      <c r="B183">
        <v>68</v>
      </c>
      <c r="C183">
        <v>47</v>
      </c>
      <c r="D183">
        <v>121</v>
      </c>
      <c r="E183" t="s">
        <v>156</v>
      </c>
      <c r="H183">
        <v>4.2300000000000003E-3</v>
      </c>
      <c r="I183">
        <v>4.2299999999999998E-5</v>
      </c>
      <c r="J183">
        <v>1401</v>
      </c>
      <c r="K183">
        <v>1</v>
      </c>
      <c r="N183">
        <v>0</v>
      </c>
      <c r="V183" s="171"/>
      <c r="W183" s="171"/>
      <c r="X183" s="171">
        <v>44714</v>
      </c>
      <c r="Y183" t="s">
        <v>157</v>
      </c>
      <c r="Z183" t="s">
        <v>539</v>
      </c>
      <c r="AA183" t="s">
        <v>234</v>
      </c>
      <c r="AB183" t="s">
        <v>160</v>
      </c>
      <c r="AC183" t="s">
        <v>540</v>
      </c>
      <c r="AD183" t="s">
        <v>586</v>
      </c>
      <c r="AE183" t="s">
        <v>266</v>
      </c>
      <c r="AF183" t="s">
        <v>364</v>
      </c>
      <c r="AG183" t="s">
        <v>266</v>
      </c>
      <c r="AH183" t="s">
        <v>203</v>
      </c>
      <c r="AJ183" t="s">
        <v>98</v>
      </c>
    </row>
    <row r="184" spans="2:36">
      <c r="B184">
        <v>68</v>
      </c>
      <c r="C184">
        <v>47</v>
      </c>
      <c r="D184">
        <v>122</v>
      </c>
      <c r="E184" t="s">
        <v>156</v>
      </c>
      <c r="H184">
        <v>3.2599999999999999E-3</v>
      </c>
      <c r="I184">
        <v>3.26E-5</v>
      </c>
      <c r="J184">
        <v>1402</v>
      </c>
      <c r="K184">
        <v>1</v>
      </c>
      <c r="N184">
        <v>0</v>
      </c>
      <c r="V184" s="171"/>
      <c r="W184" s="171"/>
      <c r="X184" s="171">
        <v>44714</v>
      </c>
      <c r="Y184" t="s">
        <v>157</v>
      </c>
      <c r="Z184" t="s">
        <v>483</v>
      </c>
      <c r="AA184" t="s">
        <v>205</v>
      </c>
      <c r="AB184" t="s">
        <v>160</v>
      </c>
      <c r="AC184" t="s">
        <v>496</v>
      </c>
      <c r="AD184" t="s">
        <v>587</v>
      </c>
      <c r="AE184" t="s">
        <v>266</v>
      </c>
      <c r="AF184" t="s">
        <v>251</v>
      </c>
      <c r="AG184" t="s">
        <v>266</v>
      </c>
      <c r="AH184" t="s">
        <v>174</v>
      </c>
      <c r="AJ184" t="s">
        <v>98</v>
      </c>
    </row>
    <row r="185" spans="2:36">
      <c r="B185">
        <v>68</v>
      </c>
      <c r="C185">
        <v>47</v>
      </c>
      <c r="D185">
        <v>123</v>
      </c>
      <c r="E185" t="s">
        <v>156</v>
      </c>
      <c r="H185">
        <v>4.7200000000000002E-3</v>
      </c>
      <c r="I185">
        <v>4.7200000000000002E-5</v>
      </c>
      <c r="J185">
        <v>1403</v>
      </c>
      <c r="K185">
        <v>1</v>
      </c>
      <c r="N185">
        <v>0</v>
      </c>
      <c r="V185" s="171"/>
      <c r="W185" s="171"/>
      <c r="X185" s="171">
        <v>44714</v>
      </c>
      <c r="Y185" t="s">
        <v>157</v>
      </c>
      <c r="Z185" t="s">
        <v>588</v>
      </c>
      <c r="AA185" t="s">
        <v>159</v>
      </c>
      <c r="AB185" t="s">
        <v>160</v>
      </c>
      <c r="AC185" t="s">
        <v>578</v>
      </c>
      <c r="AD185" t="s">
        <v>589</v>
      </c>
      <c r="AE185" t="s">
        <v>266</v>
      </c>
      <c r="AF185" t="s">
        <v>590</v>
      </c>
      <c r="AG185" t="s">
        <v>266</v>
      </c>
      <c r="AH185" t="s">
        <v>203</v>
      </c>
      <c r="AJ185" t="s">
        <v>98</v>
      </c>
    </row>
    <row r="186" spans="2:36">
      <c r="B186">
        <v>68</v>
      </c>
      <c r="C186">
        <v>47</v>
      </c>
      <c r="D186">
        <v>124</v>
      </c>
      <c r="E186" t="s">
        <v>156</v>
      </c>
      <c r="H186">
        <v>2.32E-3</v>
      </c>
      <c r="I186">
        <v>2.3200000000000001E-5</v>
      </c>
      <c r="J186">
        <v>1404</v>
      </c>
      <c r="K186">
        <v>1</v>
      </c>
      <c r="N186">
        <v>0</v>
      </c>
      <c r="V186" s="171"/>
      <c r="W186" s="171"/>
      <c r="X186" s="171">
        <v>44714</v>
      </c>
      <c r="Y186" t="s">
        <v>157</v>
      </c>
      <c r="Z186" t="s">
        <v>166</v>
      </c>
      <c r="AA186" t="s">
        <v>166</v>
      </c>
      <c r="AB186" t="s">
        <v>160</v>
      </c>
      <c r="AC186" t="s">
        <v>167</v>
      </c>
      <c r="AD186" t="s">
        <v>591</v>
      </c>
      <c r="AE186" t="s">
        <v>266</v>
      </c>
      <c r="AF186" t="s">
        <v>160</v>
      </c>
      <c r="AG186" t="s">
        <v>167</v>
      </c>
      <c r="AH186" t="s">
        <v>174</v>
      </c>
      <c r="AJ186" t="s">
        <v>98</v>
      </c>
    </row>
    <row r="187" spans="2:36">
      <c r="B187">
        <v>68</v>
      </c>
      <c r="C187">
        <v>47</v>
      </c>
      <c r="D187">
        <v>125</v>
      </c>
      <c r="E187" t="s">
        <v>156</v>
      </c>
      <c r="H187">
        <v>2.0699999999999998E-3</v>
      </c>
      <c r="I187">
        <v>2.0699999999999998E-5</v>
      </c>
      <c r="J187">
        <v>1405</v>
      </c>
      <c r="K187">
        <v>1</v>
      </c>
      <c r="N187">
        <v>0</v>
      </c>
      <c r="V187" s="171"/>
      <c r="W187" s="171"/>
      <c r="X187" s="171">
        <v>44714</v>
      </c>
      <c r="Y187" t="s">
        <v>157</v>
      </c>
      <c r="Z187" t="s">
        <v>171</v>
      </c>
      <c r="AA187" t="s">
        <v>171</v>
      </c>
      <c r="AB187" t="s">
        <v>160</v>
      </c>
      <c r="AC187" t="s">
        <v>167</v>
      </c>
      <c r="AD187" t="s">
        <v>209</v>
      </c>
      <c r="AE187" t="s">
        <v>208</v>
      </c>
      <c r="AF187" t="s">
        <v>160</v>
      </c>
      <c r="AG187" t="s">
        <v>167</v>
      </c>
      <c r="AH187" t="s">
        <v>174</v>
      </c>
      <c r="AJ187" t="s">
        <v>98</v>
      </c>
    </row>
    <row r="188" spans="2:36">
      <c r="B188">
        <v>68</v>
      </c>
      <c r="C188">
        <v>47</v>
      </c>
      <c r="D188">
        <v>126</v>
      </c>
      <c r="E188" t="s">
        <v>156</v>
      </c>
      <c r="H188">
        <v>2.0699999999999998E-3</v>
      </c>
      <c r="I188">
        <v>2.0699999999999998E-5</v>
      </c>
      <c r="J188">
        <v>1406</v>
      </c>
      <c r="K188">
        <v>1</v>
      </c>
      <c r="N188">
        <v>0</v>
      </c>
      <c r="V188" s="171"/>
      <c r="W188" s="171"/>
      <c r="X188" s="171">
        <v>44714</v>
      </c>
      <c r="Y188" t="s">
        <v>157</v>
      </c>
      <c r="Z188" t="s">
        <v>175</v>
      </c>
      <c r="AA188" t="s">
        <v>175</v>
      </c>
      <c r="AB188" t="s">
        <v>160</v>
      </c>
      <c r="AC188" t="s">
        <v>167</v>
      </c>
      <c r="AD188" t="s">
        <v>592</v>
      </c>
      <c r="AE188" t="s">
        <v>208</v>
      </c>
      <c r="AF188" t="s">
        <v>160</v>
      </c>
      <c r="AG188" t="s">
        <v>167</v>
      </c>
      <c r="AH188" t="s">
        <v>174</v>
      </c>
      <c r="AJ188" t="s">
        <v>98</v>
      </c>
    </row>
    <row r="189" spans="2:36">
      <c r="B189">
        <v>68</v>
      </c>
      <c r="C189">
        <v>47</v>
      </c>
      <c r="D189">
        <v>127</v>
      </c>
      <c r="E189" t="s">
        <v>156</v>
      </c>
      <c r="H189">
        <v>3.47E-3</v>
      </c>
      <c r="I189">
        <v>3.4700000000000003E-5</v>
      </c>
      <c r="J189">
        <v>1407</v>
      </c>
      <c r="K189">
        <v>1</v>
      </c>
      <c r="N189">
        <v>0</v>
      </c>
      <c r="V189" s="171"/>
      <c r="W189" s="171"/>
      <c r="X189" s="171">
        <v>44714</v>
      </c>
      <c r="Y189" t="s">
        <v>157</v>
      </c>
      <c r="Z189" t="s">
        <v>593</v>
      </c>
      <c r="AA189" t="s">
        <v>178</v>
      </c>
      <c r="AB189" t="s">
        <v>160</v>
      </c>
      <c r="AC189" t="s">
        <v>594</v>
      </c>
      <c r="AD189" t="s">
        <v>595</v>
      </c>
      <c r="AE189" t="s">
        <v>169</v>
      </c>
      <c r="AF189" t="s">
        <v>276</v>
      </c>
      <c r="AG189" t="s">
        <v>169</v>
      </c>
      <c r="AH189" t="s">
        <v>174</v>
      </c>
      <c r="AJ189" t="s">
        <v>98</v>
      </c>
    </row>
    <row r="190" spans="2:36">
      <c r="B190">
        <v>68</v>
      </c>
      <c r="C190">
        <v>47</v>
      </c>
      <c r="D190">
        <v>128</v>
      </c>
      <c r="E190" t="s">
        <v>156</v>
      </c>
      <c r="H190">
        <v>3.31E-3</v>
      </c>
      <c r="I190">
        <v>3.3099999999999998E-5</v>
      </c>
      <c r="J190">
        <v>1408</v>
      </c>
      <c r="K190">
        <v>1</v>
      </c>
      <c r="N190">
        <v>0</v>
      </c>
      <c r="V190" s="171"/>
      <c r="W190" s="171"/>
      <c r="X190" s="171">
        <v>44714</v>
      </c>
      <c r="Y190" t="s">
        <v>157</v>
      </c>
      <c r="Z190" t="s">
        <v>596</v>
      </c>
      <c r="AA190" t="s">
        <v>183</v>
      </c>
      <c r="AB190" t="s">
        <v>160</v>
      </c>
      <c r="AC190" t="s">
        <v>303</v>
      </c>
      <c r="AD190" t="s">
        <v>597</v>
      </c>
      <c r="AE190" t="s">
        <v>266</v>
      </c>
      <c r="AF190" t="s">
        <v>197</v>
      </c>
      <c r="AG190" t="s">
        <v>266</v>
      </c>
      <c r="AH190" t="s">
        <v>170</v>
      </c>
      <c r="AJ190" t="s">
        <v>98</v>
      </c>
    </row>
    <row r="191" spans="2:36">
      <c r="B191">
        <v>68</v>
      </c>
      <c r="C191">
        <v>47</v>
      </c>
      <c r="D191">
        <v>129</v>
      </c>
      <c r="E191" t="s">
        <v>156</v>
      </c>
      <c r="H191">
        <v>3.5000000000000001E-3</v>
      </c>
      <c r="I191">
        <v>3.4999999999999997E-5</v>
      </c>
      <c r="J191">
        <v>1409</v>
      </c>
      <c r="K191">
        <v>1</v>
      </c>
      <c r="N191">
        <v>0</v>
      </c>
      <c r="V191" s="171"/>
      <c r="W191" s="171"/>
      <c r="X191" s="171">
        <v>44714</v>
      </c>
      <c r="Y191" t="s">
        <v>157</v>
      </c>
      <c r="Z191" t="s">
        <v>598</v>
      </c>
      <c r="AA191" t="s">
        <v>188</v>
      </c>
      <c r="AB191" t="s">
        <v>160</v>
      </c>
      <c r="AC191" t="s">
        <v>599</v>
      </c>
      <c r="AD191" t="s">
        <v>600</v>
      </c>
      <c r="AE191" t="s">
        <v>169</v>
      </c>
      <c r="AF191" t="s">
        <v>346</v>
      </c>
      <c r="AG191" t="s">
        <v>169</v>
      </c>
      <c r="AH191" t="s">
        <v>174</v>
      </c>
      <c r="AJ191" t="s">
        <v>98</v>
      </c>
    </row>
    <row r="192" spans="2:36">
      <c r="B192">
        <v>68</v>
      </c>
      <c r="C192">
        <v>47</v>
      </c>
      <c r="D192">
        <v>130</v>
      </c>
      <c r="E192" t="s">
        <v>156</v>
      </c>
      <c r="H192">
        <v>2.0999999999999999E-3</v>
      </c>
      <c r="I192">
        <v>2.0999999999999999E-5</v>
      </c>
      <c r="J192">
        <v>1410</v>
      </c>
      <c r="K192">
        <v>1</v>
      </c>
      <c r="N192">
        <v>0</v>
      </c>
      <c r="V192" s="171"/>
      <c r="W192" s="171"/>
      <c r="X192" s="171">
        <v>44714</v>
      </c>
      <c r="Y192" t="s">
        <v>157</v>
      </c>
      <c r="Z192" t="s">
        <v>192</v>
      </c>
      <c r="AA192" t="s">
        <v>192</v>
      </c>
      <c r="AB192" t="s">
        <v>160</v>
      </c>
      <c r="AC192" t="s">
        <v>167</v>
      </c>
      <c r="AD192" t="s">
        <v>401</v>
      </c>
      <c r="AE192" t="s">
        <v>208</v>
      </c>
      <c r="AF192" t="s">
        <v>160</v>
      </c>
      <c r="AG192" t="s">
        <v>167</v>
      </c>
      <c r="AH192" t="s">
        <v>174</v>
      </c>
      <c r="AJ192" t="s">
        <v>98</v>
      </c>
    </row>
    <row r="193" spans="2:36">
      <c r="B193">
        <v>68</v>
      </c>
      <c r="C193">
        <v>47</v>
      </c>
      <c r="D193">
        <v>131</v>
      </c>
      <c r="E193" t="s">
        <v>156</v>
      </c>
      <c r="H193">
        <v>2.1299999999999999E-3</v>
      </c>
      <c r="I193">
        <v>2.1299999999999999E-5</v>
      </c>
      <c r="J193">
        <v>1411</v>
      </c>
      <c r="K193">
        <v>1</v>
      </c>
      <c r="N193">
        <v>0</v>
      </c>
      <c r="V193" s="171"/>
      <c r="W193" s="171"/>
      <c r="X193" s="171">
        <v>44714</v>
      </c>
      <c r="Y193" t="s">
        <v>157</v>
      </c>
      <c r="Z193" t="s">
        <v>194</v>
      </c>
      <c r="AA193" t="s">
        <v>194</v>
      </c>
      <c r="AB193" t="s">
        <v>160</v>
      </c>
      <c r="AC193" t="s">
        <v>167</v>
      </c>
      <c r="AD193" t="s">
        <v>601</v>
      </c>
      <c r="AE193" t="s">
        <v>208</v>
      </c>
      <c r="AF193" t="s">
        <v>160</v>
      </c>
      <c r="AG193" t="s">
        <v>167</v>
      </c>
      <c r="AH193" t="s">
        <v>174</v>
      </c>
      <c r="AJ193" t="s">
        <v>98</v>
      </c>
    </row>
    <row r="194" spans="2:36">
      <c r="B194">
        <v>68</v>
      </c>
      <c r="C194">
        <v>47</v>
      </c>
      <c r="D194">
        <v>132</v>
      </c>
      <c r="E194" t="s">
        <v>156</v>
      </c>
      <c r="H194">
        <v>2.2899999999999999E-3</v>
      </c>
      <c r="I194">
        <v>2.2900000000000001E-5</v>
      </c>
      <c r="J194">
        <v>1412</v>
      </c>
      <c r="K194">
        <v>1</v>
      </c>
      <c r="N194">
        <v>0</v>
      </c>
      <c r="V194" s="171"/>
      <c r="W194" s="171"/>
      <c r="X194" s="171">
        <v>44714</v>
      </c>
      <c r="Y194" t="s">
        <v>157</v>
      </c>
      <c r="Z194" t="s">
        <v>196</v>
      </c>
      <c r="AA194" t="s">
        <v>196</v>
      </c>
      <c r="AB194" t="s">
        <v>160</v>
      </c>
      <c r="AC194" t="s">
        <v>167</v>
      </c>
      <c r="AD194" t="s">
        <v>602</v>
      </c>
      <c r="AE194" t="s">
        <v>208</v>
      </c>
      <c r="AF194" t="s">
        <v>160</v>
      </c>
      <c r="AG194" t="s">
        <v>167</v>
      </c>
      <c r="AH194" t="s">
        <v>174</v>
      </c>
      <c r="AJ194" t="s">
        <v>98</v>
      </c>
    </row>
    <row r="195" spans="2:36">
      <c r="B195">
        <v>68</v>
      </c>
      <c r="C195">
        <v>47</v>
      </c>
      <c r="D195">
        <v>133</v>
      </c>
      <c r="E195" t="s">
        <v>156</v>
      </c>
      <c r="H195">
        <v>4.64E-3</v>
      </c>
      <c r="I195">
        <v>4.6400000000000003E-5</v>
      </c>
      <c r="J195">
        <v>1501</v>
      </c>
      <c r="K195">
        <v>1</v>
      </c>
      <c r="N195">
        <v>0</v>
      </c>
      <c r="V195" s="171"/>
      <c r="W195" s="171"/>
      <c r="X195" s="171">
        <v>44714</v>
      </c>
      <c r="Y195" t="s">
        <v>157</v>
      </c>
      <c r="Z195" t="s">
        <v>603</v>
      </c>
      <c r="AA195" t="s">
        <v>199</v>
      </c>
      <c r="AB195" t="s">
        <v>160</v>
      </c>
      <c r="AC195" t="s">
        <v>348</v>
      </c>
      <c r="AD195" t="s">
        <v>604</v>
      </c>
      <c r="AE195" t="s">
        <v>266</v>
      </c>
      <c r="AF195" t="s">
        <v>357</v>
      </c>
      <c r="AG195" t="s">
        <v>266</v>
      </c>
      <c r="AH195" t="s">
        <v>165</v>
      </c>
      <c r="AJ195" t="s">
        <v>98</v>
      </c>
    </row>
    <row r="196" spans="2:36">
      <c r="B196">
        <v>68</v>
      </c>
      <c r="C196">
        <v>47</v>
      </c>
      <c r="D196">
        <v>134</v>
      </c>
      <c r="E196" t="s">
        <v>156</v>
      </c>
      <c r="H196">
        <v>3.2299999999999998E-3</v>
      </c>
      <c r="I196">
        <v>3.2299999999999999E-5</v>
      </c>
      <c r="J196">
        <v>1502</v>
      </c>
      <c r="K196">
        <v>1</v>
      </c>
      <c r="N196">
        <v>8</v>
      </c>
      <c r="V196" s="171"/>
      <c r="W196" s="171"/>
      <c r="X196" s="171">
        <v>44714</v>
      </c>
      <c r="Y196" t="s">
        <v>157</v>
      </c>
      <c r="Z196" t="s">
        <v>605</v>
      </c>
      <c r="AA196" t="s">
        <v>205</v>
      </c>
      <c r="AB196" t="s">
        <v>160</v>
      </c>
      <c r="AC196" t="s">
        <v>606</v>
      </c>
      <c r="AD196" t="s">
        <v>607</v>
      </c>
      <c r="AE196" t="s">
        <v>266</v>
      </c>
      <c r="AF196" t="s">
        <v>368</v>
      </c>
      <c r="AG196" t="s">
        <v>266</v>
      </c>
      <c r="AH196" t="s">
        <v>174</v>
      </c>
      <c r="AJ196" t="s">
        <v>100</v>
      </c>
    </row>
    <row r="197" spans="2:36">
      <c r="B197">
        <v>68</v>
      </c>
      <c r="C197">
        <v>47</v>
      </c>
      <c r="D197">
        <v>135</v>
      </c>
      <c r="E197" t="s">
        <v>156</v>
      </c>
      <c r="H197">
        <v>4.28E-3</v>
      </c>
      <c r="I197">
        <v>4.2799999999999997E-5</v>
      </c>
      <c r="J197">
        <v>1503</v>
      </c>
      <c r="K197">
        <v>1</v>
      </c>
      <c r="N197">
        <v>0</v>
      </c>
      <c r="V197" s="171"/>
      <c r="W197" s="171"/>
      <c r="X197" s="171">
        <v>44714</v>
      </c>
      <c r="Y197" t="s">
        <v>157</v>
      </c>
      <c r="Z197" t="s">
        <v>210</v>
      </c>
      <c r="AA197" t="s">
        <v>211</v>
      </c>
      <c r="AB197" t="s">
        <v>160</v>
      </c>
      <c r="AC197" t="s">
        <v>212</v>
      </c>
      <c r="AD197" t="s">
        <v>608</v>
      </c>
      <c r="AE197" t="s">
        <v>266</v>
      </c>
      <c r="AF197" t="s">
        <v>609</v>
      </c>
      <c r="AG197" t="s">
        <v>266</v>
      </c>
      <c r="AH197" t="s">
        <v>165</v>
      </c>
      <c r="AJ197" t="s">
        <v>98</v>
      </c>
    </row>
    <row r="198" spans="2:36">
      <c r="B198">
        <v>68</v>
      </c>
      <c r="C198">
        <v>47</v>
      </c>
      <c r="D198">
        <v>136</v>
      </c>
      <c r="E198" t="s">
        <v>156</v>
      </c>
      <c r="H198">
        <v>2.3800000000000002E-3</v>
      </c>
      <c r="I198">
        <v>2.3799999999999999E-5</v>
      </c>
      <c r="J198">
        <v>1504</v>
      </c>
      <c r="K198">
        <v>1</v>
      </c>
      <c r="N198">
        <v>0</v>
      </c>
      <c r="V198" s="171"/>
      <c r="W198" s="171"/>
      <c r="X198" s="171">
        <v>44714</v>
      </c>
      <c r="Y198" t="s">
        <v>157</v>
      </c>
      <c r="Z198" t="s">
        <v>166</v>
      </c>
      <c r="AA198" t="s">
        <v>166</v>
      </c>
      <c r="AB198" t="s">
        <v>160</v>
      </c>
      <c r="AC198" t="s">
        <v>167</v>
      </c>
      <c r="AD198" t="s">
        <v>610</v>
      </c>
      <c r="AE198" t="s">
        <v>208</v>
      </c>
      <c r="AF198" t="s">
        <v>160</v>
      </c>
      <c r="AG198" t="s">
        <v>167</v>
      </c>
      <c r="AH198" t="s">
        <v>170</v>
      </c>
      <c r="AJ198" t="s">
        <v>98</v>
      </c>
    </row>
    <row r="199" spans="2:36">
      <c r="B199">
        <v>68</v>
      </c>
      <c r="C199">
        <v>47</v>
      </c>
      <c r="D199">
        <v>137</v>
      </c>
      <c r="E199" t="s">
        <v>156</v>
      </c>
      <c r="H199">
        <v>2.0699999999999998E-3</v>
      </c>
      <c r="I199">
        <v>2.0699999999999998E-5</v>
      </c>
      <c r="J199">
        <v>1505</v>
      </c>
      <c r="K199">
        <v>1</v>
      </c>
      <c r="N199">
        <v>0</v>
      </c>
      <c r="V199" s="171"/>
      <c r="W199" s="171"/>
      <c r="X199" s="171">
        <v>44714</v>
      </c>
      <c r="Y199" t="s">
        <v>157</v>
      </c>
      <c r="Z199" t="s">
        <v>171</v>
      </c>
      <c r="AA199" t="s">
        <v>171</v>
      </c>
      <c r="AB199" t="s">
        <v>160</v>
      </c>
      <c r="AC199" t="s">
        <v>167</v>
      </c>
      <c r="AD199" t="s">
        <v>611</v>
      </c>
      <c r="AE199" t="s">
        <v>208</v>
      </c>
      <c r="AF199" t="s">
        <v>160</v>
      </c>
      <c r="AG199" t="s">
        <v>167</v>
      </c>
      <c r="AH199" t="s">
        <v>174</v>
      </c>
      <c r="AJ199" t="s">
        <v>98</v>
      </c>
    </row>
    <row r="200" spans="2:36">
      <c r="B200">
        <v>68</v>
      </c>
      <c r="C200">
        <v>47</v>
      </c>
      <c r="D200">
        <v>138</v>
      </c>
      <c r="E200" t="s">
        <v>156</v>
      </c>
      <c r="H200">
        <v>2.0699999999999998E-3</v>
      </c>
      <c r="I200">
        <v>2.0699999999999998E-5</v>
      </c>
      <c r="J200">
        <v>1506</v>
      </c>
      <c r="K200">
        <v>1</v>
      </c>
      <c r="N200">
        <v>0</v>
      </c>
      <c r="V200" s="171"/>
      <c r="W200" s="171"/>
      <c r="X200" s="171">
        <v>44714</v>
      </c>
      <c r="Y200" t="s">
        <v>157</v>
      </c>
      <c r="Z200" t="s">
        <v>175</v>
      </c>
      <c r="AA200" t="s">
        <v>175</v>
      </c>
      <c r="AB200" t="s">
        <v>160</v>
      </c>
      <c r="AC200" t="s">
        <v>167</v>
      </c>
      <c r="AD200" t="s">
        <v>241</v>
      </c>
      <c r="AE200" t="s">
        <v>208</v>
      </c>
      <c r="AF200" t="s">
        <v>160</v>
      </c>
      <c r="AG200" t="s">
        <v>167</v>
      </c>
      <c r="AH200" t="s">
        <v>174</v>
      </c>
      <c r="AJ200" t="s">
        <v>98</v>
      </c>
    </row>
    <row r="201" spans="2:36">
      <c r="B201">
        <v>68</v>
      </c>
      <c r="C201">
        <v>47</v>
      </c>
      <c r="D201">
        <v>139</v>
      </c>
      <c r="E201" t="s">
        <v>156</v>
      </c>
      <c r="H201">
        <v>3.49E-3</v>
      </c>
      <c r="I201">
        <v>3.4900000000000001E-5</v>
      </c>
      <c r="J201">
        <v>1507</v>
      </c>
      <c r="K201">
        <v>1</v>
      </c>
      <c r="N201">
        <v>0</v>
      </c>
      <c r="V201" s="171"/>
      <c r="W201" s="171"/>
      <c r="X201" s="171">
        <v>44714</v>
      </c>
      <c r="Y201" t="s">
        <v>157</v>
      </c>
      <c r="Z201" t="s">
        <v>612</v>
      </c>
      <c r="AA201" t="s">
        <v>178</v>
      </c>
      <c r="AB201" t="s">
        <v>160</v>
      </c>
      <c r="AC201" t="s">
        <v>613</v>
      </c>
      <c r="AD201" t="s">
        <v>614</v>
      </c>
      <c r="AE201" t="s">
        <v>169</v>
      </c>
      <c r="AF201" t="s">
        <v>615</v>
      </c>
      <c r="AG201" t="s">
        <v>169</v>
      </c>
      <c r="AH201" t="s">
        <v>174</v>
      </c>
      <c r="AJ201" t="s">
        <v>98</v>
      </c>
    </row>
    <row r="202" spans="2:36">
      <c r="B202">
        <v>68</v>
      </c>
      <c r="C202">
        <v>47</v>
      </c>
      <c r="D202">
        <v>140</v>
      </c>
      <c r="E202" t="s">
        <v>156</v>
      </c>
      <c r="H202">
        <v>3.29E-3</v>
      </c>
      <c r="I202">
        <v>3.29E-5</v>
      </c>
      <c r="J202">
        <v>1508</v>
      </c>
      <c r="K202">
        <v>1</v>
      </c>
      <c r="N202">
        <v>0</v>
      </c>
      <c r="V202" s="171"/>
      <c r="W202" s="171"/>
      <c r="X202" s="171">
        <v>44714</v>
      </c>
      <c r="Y202" t="s">
        <v>157</v>
      </c>
      <c r="Z202" t="s">
        <v>616</v>
      </c>
      <c r="AA202" t="s">
        <v>183</v>
      </c>
      <c r="AB202" t="s">
        <v>160</v>
      </c>
      <c r="AC202" t="s">
        <v>414</v>
      </c>
      <c r="AD202" t="s">
        <v>264</v>
      </c>
      <c r="AE202" t="s">
        <v>208</v>
      </c>
      <c r="AF202" t="s">
        <v>617</v>
      </c>
      <c r="AG202" t="s">
        <v>208</v>
      </c>
      <c r="AH202" t="s">
        <v>174</v>
      </c>
      <c r="AJ202" t="s">
        <v>98</v>
      </c>
    </row>
    <row r="203" spans="2:36">
      <c r="B203">
        <v>68</v>
      </c>
      <c r="C203">
        <v>47</v>
      </c>
      <c r="D203">
        <v>141</v>
      </c>
      <c r="E203" t="s">
        <v>156</v>
      </c>
      <c r="H203">
        <v>3.48E-3</v>
      </c>
      <c r="I203">
        <v>3.4799999999999999E-5</v>
      </c>
      <c r="J203">
        <v>1509</v>
      </c>
      <c r="K203">
        <v>1</v>
      </c>
      <c r="N203">
        <v>0</v>
      </c>
      <c r="V203" s="171"/>
      <c r="W203" s="171"/>
      <c r="X203" s="171">
        <v>44714</v>
      </c>
      <c r="Y203" t="s">
        <v>157</v>
      </c>
      <c r="Z203" t="s">
        <v>618</v>
      </c>
      <c r="AA203" t="s">
        <v>188</v>
      </c>
      <c r="AB203" t="s">
        <v>160</v>
      </c>
      <c r="AC203" t="s">
        <v>619</v>
      </c>
      <c r="AD203" t="s">
        <v>620</v>
      </c>
      <c r="AE203" t="s">
        <v>169</v>
      </c>
      <c r="AF203" t="s">
        <v>320</v>
      </c>
      <c r="AG203" t="s">
        <v>169</v>
      </c>
      <c r="AH203" t="s">
        <v>174</v>
      </c>
      <c r="AJ203" t="s">
        <v>98</v>
      </c>
    </row>
    <row r="204" spans="2:36">
      <c r="B204">
        <v>68</v>
      </c>
      <c r="C204">
        <v>47</v>
      </c>
      <c r="D204">
        <v>142</v>
      </c>
      <c r="E204" t="s">
        <v>156</v>
      </c>
      <c r="H204">
        <v>2.0999999999999999E-3</v>
      </c>
      <c r="I204">
        <v>2.0999999999999999E-5</v>
      </c>
      <c r="J204">
        <v>1510</v>
      </c>
      <c r="K204">
        <v>1</v>
      </c>
      <c r="N204">
        <v>0</v>
      </c>
      <c r="V204" s="171"/>
      <c r="W204" s="171"/>
      <c r="X204" s="171">
        <v>44714</v>
      </c>
      <c r="Y204" t="s">
        <v>157</v>
      </c>
      <c r="Z204" t="s">
        <v>192</v>
      </c>
      <c r="AA204" t="s">
        <v>192</v>
      </c>
      <c r="AB204" t="s">
        <v>160</v>
      </c>
      <c r="AC204" t="s">
        <v>167</v>
      </c>
      <c r="AD204" t="s">
        <v>225</v>
      </c>
      <c r="AE204" t="s">
        <v>208</v>
      </c>
      <c r="AF204" t="s">
        <v>160</v>
      </c>
      <c r="AG204" t="s">
        <v>167</v>
      </c>
      <c r="AH204" t="s">
        <v>174</v>
      </c>
      <c r="AJ204" t="s">
        <v>98</v>
      </c>
    </row>
    <row r="205" spans="2:36">
      <c r="B205">
        <v>68</v>
      </c>
      <c r="C205">
        <v>47</v>
      </c>
      <c r="D205">
        <v>143</v>
      </c>
      <c r="E205" t="s">
        <v>156</v>
      </c>
      <c r="H205">
        <v>2.1299999999999999E-3</v>
      </c>
      <c r="I205">
        <v>2.1299999999999999E-5</v>
      </c>
      <c r="J205">
        <v>1511</v>
      </c>
      <c r="K205">
        <v>1</v>
      </c>
      <c r="N205">
        <v>0</v>
      </c>
      <c r="V205" s="171"/>
      <c r="W205" s="171"/>
      <c r="X205" s="171">
        <v>44714</v>
      </c>
      <c r="Y205" t="s">
        <v>157</v>
      </c>
      <c r="Z205" t="s">
        <v>194</v>
      </c>
      <c r="AA205" t="s">
        <v>194</v>
      </c>
      <c r="AB205" t="s">
        <v>160</v>
      </c>
      <c r="AC205" t="s">
        <v>167</v>
      </c>
      <c r="AD205" t="s">
        <v>621</v>
      </c>
      <c r="AE205" t="s">
        <v>208</v>
      </c>
      <c r="AF205" t="s">
        <v>160</v>
      </c>
      <c r="AG205" t="s">
        <v>167</v>
      </c>
      <c r="AH205" t="s">
        <v>174</v>
      </c>
      <c r="AJ205" t="s">
        <v>98</v>
      </c>
    </row>
    <row r="206" spans="2:36">
      <c r="B206">
        <v>68</v>
      </c>
      <c r="C206">
        <v>47</v>
      </c>
      <c r="D206">
        <v>144</v>
      </c>
      <c r="E206" t="s">
        <v>156</v>
      </c>
      <c r="H206">
        <v>2.2899999999999999E-3</v>
      </c>
      <c r="I206">
        <v>2.2900000000000001E-5</v>
      </c>
      <c r="J206">
        <v>1512</v>
      </c>
      <c r="K206">
        <v>1</v>
      </c>
      <c r="N206">
        <v>0</v>
      </c>
      <c r="V206" s="171"/>
      <c r="W206" s="171"/>
      <c r="X206" s="171">
        <v>44714</v>
      </c>
      <c r="Y206" t="s">
        <v>157</v>
      </c>
      <c r="Z206" t="s">
        <v>196</v>
      </c>
      <c r="AA206" t="s">
        <v>196</v>
      </c>
      <c r="AB206" t="s">
        <v>160</v>
      </c>
      <c r="AC206" t="s">
        <v>167</v>
      </c>
      <c r="AD206" t="s">
        <v>622</v>
      </c>
      <c r="AE206" t="s">
        <v>208</v>
      </c>
      <c r="AF206" t="s">
        <v>160</v>
      </c>
      <c r="AG206" t="s">
        <v>167</v>
      </c>
      <c r="AH206" t="s">
        <v>174</v>
      </c>
      <c r="AJ206" t="s">
        <v>98</v>
      </c>
    </row>
    <row r="207" spans="2:36">
      <c r="B207">
        <v>68</v>
      </c>
      <c r="C207">
        <v>47</v>
      </c>
      <c r="D207">
        <v>145</v>
      </c>
      <c r="E207" t="s">
        <v>156</v>
      </c>
      <c r="H207">
        <v>4.2599999999999999E-3</v>
      </c>
      <c r="I207">
        <v>4.2599999999999999E-5</v>
      </c>
      <c r="J207">
        <v>1601</v>
      </c>
      <c r="K207">
        <v>1</v>
      </c>
      <c r="N207">
        <v>0</v>
      </c>
      <c r="V207" s="171"/>
      <c r="W207" s="171"/>
      <c r="X207" s="171">
        <v>44714</v>
      </c>
      <c r="Y207" t="s">
        <v>157</v>
      </c>
      <c r="Z207" t="s">
        <v>623</v>
      </c>
      <c r="AA207" t="s">
        <v>234</v>
      </c>
      <c r="AB207" t="s">
        <v>160</v>
      </c>
      <c r="AC207" t="s">
        <v>624</v>
      </c>
      <c r="AD207" t="s">
        <v>625</v>
      </c>
      <c r="AE207" t="s">
        <v>266</v>
      </c>
      <c r="AF207" t="s">
        <v>626</v>
      </c>
      <c r="AG207" t="s">
        <v>266</v>
      </c>
      <c r="AH207" t="s">
        <v>165</v>
      </c>
      <c r="AJ207" t="s">
        <v>98</v>
      </c>
    </row>
    <row r="208" spans="2:36">
      <c r="B208">
        <v>68</v>
      </c>
      <c r="C208">
        <v>47</v>
      </c>
      <c r="D208">
        <v>146</v>
      </c>
      <c r="E208" t="s">
        <v>156</v>
      </c>
      <c r="H208">
        <v>3.2799999999999999E-3</v>
      </c>
      <c r="I208">
        <v>3.2799999999999998E-5</v>
      </c>
      <c r="J208">
        <v>1602</v>
      </c>
      <c r="K208">
        <v>1</v>
      </c>
      <c r="N208">
        <v>8</v>
      </c>
      <c r="V208" s="171"/>
      <c r="W208" s="171"/>
      <c r="X208" s="171">
        <v>44714</v>
      </c>
      <c r="Y208" t="s">
        <v>157</v>
      </c>
      <c r="Z208" t="s">
        <v>492</v>
      </c>
      <c r="AA208" t="s">
        <v>205</v>
      </c>
      <c r="AB208" t="s">
        <v>160</v>
      </c>
      <c r="AC208" t="s">
        <v>474</v>
      </c>
      <c r="AD208" t="s">
        <v>627</v>
      </c>
      <c r="AE208" t="s">
        <v>266</v>
      </c>
      <c r="AF208" t="s">
        <v>628</v>
      </c>
      <c r="AG208" t="s">
        <v>266</v>
      </c>
      <c r="AH208" t="s">
        <v>170</v>
      </c>
      <c r="AJ208" t="s">
        <v>100</v>
      </c>
    </row>
    <row r="209" spans="2:36">
      <c r="B209">
        <v>68</v>
      </c>
      <c r="C209">
        <v>47</v>
      </c>
      <c r="D209">
        <v>147</v>
      </c>
      <c r="E209" t="s">
        <v>156</v>
      </c>
      <c r="H209">
        <v>4.7600000000000003E-3</v>
      </c>
      <c r="I209">
        <v>4.7599999999999998E-5</v>
      </c>
      <c r="J209">
        <v>1603</v>
      </c>
      <c r="K209">
        <v>1</v>
      </c>
      <c r="N209">
        <v>0</v>
      </c>
      <c r="V209" s="171"/>
      <c r="W209" s="171"/>
      <c r="X209" s="171">
        <v>44714</v>
      </c>
      <c r="Y209" t="s">
        <v>157</v>
      </c>
      <c r="Z209" t="s">
        <v>629</v>
      </c>
      <c r="AA209" t="s">
        <v>159</v>
      </c>
      <c r="AB209" t="s">
        <v>160</v>
      </c>
      <c r="AC209" t="s">
        <v>630</v>
      </c>
      <c r="AD209" t="s">
        <v>631</v>
      </c>
      <c r="AE209" t="s">
        <v>266</v>
      </c>
      <c r="AF209" t="s">
        <v>195</v>
      </c>
      <c r="AG209" t="s">
        <v>266</v>
      </c>
      <c r="AH209" t="s">
        <v>165</v>
      </c>
      <c r="AJ209" t="s">
        <v>98</v>
      </c>
    </row>
    <row r="210" spans="2:36">
      <c r="B210">
        <v>68</v>
      </c>
      <c r="C210">
        <v>47</v>
      </c>
      <c r="D210">
        <v>148</v>
      </c>
      <c r="E210" t="s">
        <v>156</v>
      </c>
      <c r="H210">
        <v>2.32E-3</v>
      </c>
      <c r="I210">
        <v>2.3200000000000001E-5</v>
      </c>
      <c r="J210">
        <v>1604</v>
      </c>
      <c r="K210">
        <v>1</v>
      </c>
      <c r="N210">
        <v>0</v>
      </c>
      <c r="V210" s="171"/>
      <c r="W210" s="171"/>
      <c r="X210" s="171">
        <v>44714</v>
      </c>
      <c r="Y210" t="s">
        <v>157</v>
      </c>
      <c r="Z210" t="s">
        <v>166</v>
      </c>
      <c r="AA210" t="s">
        <v>166</v>
      </c>
      <c r="AB210" t="s">
        <v>160</v>
      </c>
      <c r="AC210" t="s">
        <v>167</v>
      </c>
      <c r="AD210" t="s">
        <v>258</v>
      </c>
      <c r="AE210" t="s">
        <v>208</v>
      </c>
      <c r="AF210" t="s">
        <v>160</v>
      </c>
      <c r="AG210" t="s">
        <v>167</v>
      </c>
      <c r="AH210" t="s">
        <v>174</v>
      </c>
      <c r="AJ210" t="s">
        <v>98</v>
      </c>
    </row>
    <row r="211" spans="2:36">
      <c r="B211">
        <v>68</v>
      </c>
      <c r="C211">
        <v>47</v>
      </c>
      <c r="D211">
        <v>149</v>
      </c>
      <c r="E211" t="s">
        <v>156</v>
      </c>
      <c r="H211">
        <v>2.0699999999999998E-3</v>
      </c>
      <c r="I211">
        <v>2.0699999999999998E-5</v>
      </c>
      <c r="J211">
        <v>1605</v>
      </c>
      <c r="K211">
        <v>1</v>
      </c>
      <c r="N211">
        <v>0</v>
      </c>
      <c r="V211" s="171"/>
      <c r="W211" s="171"/>
      <c r="X211" s="171">
        <v>44714</v>
      </c>
      <c r="Y211" t="s">
        <v>157</v>
      </c>
      <c r="Z211" t="s">
        <v>171</v>
      </c>
      <c r="AA211" t="s">
        <v>171</v>
      </c>
      <c r="AB211" t="s">
        <v>160</v>
      </c>
      <c r="AC211" t="s">
        <v>167</v>
      </c>
      <c r="AD211" t="s">
        <v>400</v>
      </c>
      <c r="AE211" t="s">
        <v>208</v>
      </c>
      <c r="AF211" t="s">
        <v>160</v>
      </c>
      <c r="AG211" t="s">
        <v>167</v>
      </c>
      <c r="AH211" t="s">
        <v>174</v>
      </c>
      <c r="AJ211" t="s">
        <v>98</v>
      </c>
    </row>
    <row r="212" spans="2:36">
      <c r="B212">
        <v>68</v>
      </c>
      <c r="C212">
        <v>47</v>
      </c>
      <c r="D212">
        <v>150</v>
      </c>
      <c r="E212" t="s">
        <v>156</v>
      </c>
      <c r="H212">
        <v>2.0699999999999998E-3</v>
      </c>
      <c r="I212">
        <v>2.0699999999999998E-5</v>
      </c>
      <c r="J212">
        <v>1606</v>
      </c>
      <c r="K212">
        <v>1</v>
      </c>
      <c r="N212">
        <v>0</v>
      </c>
      <c r="V212" s="171"/>
      <c r="W212" s="171"/>
      <c r="X212" s="171">
        <v>44714</v>
      </c>
      <c r="Y212" t="s">
        <v>157</v>
      </c>
      <c r="Z212" t="s">
        <v>175</v>
      </c>
      <c r="AA212" t="s">
        <v>175</v>
      </c>
      <c r="AB212" t="s">
        <v>160</v>
      </c>
      <c r="AC212" t="s">
        <v>167</v>
      </c>
      <c r="AD212" t="s">
        <v>632</v>
      </c>
      <c r="AE212" t="s">
        <v>266</v>
      </c>
      <c r="AF212" t="s">
        <v>160</v>
      </c>
      <c r="AG212" t="s">
        <v>167</v>
      </c>
      <c r="AH212" t="s">
        <v>174</v>
      </c>
      <c r="AJ212" t="s">
        <v>98</v>
      </c>
    </row>
    <row r="213" spans="2:36">
      <c r="B213">
        <v>68</v>
      </c>
      <c r="C213">
        <v>47</v>
      </c>
      <c r="D213">
        <v>151</v>
      </c>
      <c r="E213" t="s">
        <v>156</v>
      </c>
      <c r="H213">
        <v>3.46E-3</v>
      </c>
      <c r="I213">
        <v>3.4600000000000001E-5</v>
      </c>
      <c r="J213">
        <v>1607</v>
      </c>
      <c r="K213">
        <v>1</v>
      </c>
      <c r="N213">
        <v>0</v>
      </c>
      <c r="V213" s="171"/>
      <c r="W213" s="171"/>
      <c r="X213" s="171">
        <v>44714</v>
      </c>
      <c r="Y213" t="s">
        <v>157</v>
      </c>
      <c r="Z213" t="s">
        <v>633</v>
      </c>
      <c r="AA213" t="s">
        <v>178</v>
      </c>
      <c r="AB213" t="s">
        <v>160</v>
      </c>
      <c r="AC213" t="s">
        <v>474</v>
      </c>
      <c r="AD213" t="s">
        <v>634</v>
      </c>
      <c r="AE213" t="s">
        <v>169</v>
      </c>
      <c r="AF213" t="s">
        <v>453</v>
      </c>
      <c r="AG213" t="s">
        <v>169</v>
      </c>
      <c r="AH213" t="s">
        <v>174</v>
      </c>
      <c r="AJ213" t="s">
        <v>98</v>
      </c>
    </row>
    <row r="214" spans="2:36">
      <c r="B214">
        <v>68</v>
      </c>
      <c r="C214">
        <v>47</v>
      </c>
      <c r="D214">
        <v>152</v>
      </c>
      <c r="E214" t="s">
        <v>156</v>
      </c>
      <c r="H214">
        <v>3.3600000000000001E-3</v>
      </c>
      <c r="I214">
        <v>3.3599999999999997E-5</v>
      </c>
      <c r="J214">
        <v>1608</v>
      </c>
      <c r="K214">
        <v>1</v>
      </c>
      <c r="N214">
        <v>0</v>
      </c>
      <c r="V214" s="171"/>
      <c r="W214" s="171"/>
      <c r="X214" s="171">
        <v>44714</v>
      </c>
      <c r="Y214" t="s">
        <v>157</v>
      </c>
      <c r="Z214" t="s">
        <v>635</v>
      </c>
      <c r="AA214" t="s">
        <v>183</v>
      </c>
      <c r="AB214" t="s">
        <v>160</v>
      </c>
      <c r="AC214" t="s">
        <v>296</v>
      </c>
      <c r="AD214" t="s">
        <v>255</v>
      </c>
      <c r="AE214" t="s">
        <v>208</v>
      </c>
      <c r="AF214" t="s">
        <v>636</v>
      </c>
      <c r="AG214" t="s">
        <v>208</v>
      </c>
      <c r="AH214" t="s">
        <v>170</v>
      </c>
      <c r="AJ214" t="s">
        <v>98</v>
      </c>
    </row>
    <row r="215" spans="2:36">
      <c r="B215">
        <v>68</v>
      </c>
      <c r="C215">
        <v>47</v>
      </c>
      <c r="D215">
        <v>153</v>
      </c>
      <c r="E215" t="s">
        <v>156</v>
      </c>
      <c r="H215">
        <v>3.5000000000000001E-3</v>
      </c>
      <c r="I215">
        <v>3.4999999999999997E-5</v>
      </c>
      <c r="J215">
        <v>1609</v>
      </c>
      <c r="K215">
        <v>1</v>
      </c>
      <c r="N215">
        <v>0</v>
      </c>
      <c r="V215" s="171"/>
      <c r="W215" s="171"/>
      <c r="X215" s="171">
        <v>44714</v>
      </c>
      <c r="Y215" t="s">
        <v>157</v>
      </c>
      <c r="Z215" t="s">
        <v>637</v>
      </c>
      <c r="AA215" t="s">
        <v>188</v>
      </c>
      <c r="AB215" t="s">
        <v>160</v>
      </c>
      <c r="AC215" t="s">
        <v>638</v>
      </c>
      <c r="AD215" t="s">
        <v>639</v>
      </c>
      <c r="AE215" t="s">
        <v>169</v>
      </c>
      <c r="AF215" t="s">
        <v>334</v>
      </c>
      <c r="AG215" t="s">
        <v>169</v>
      </c>
      <c r="AH215" t="s">
        <v>174</v>
      </c>
      <c r="AJ215" t="s">
        <v>98</v>
      </c>
    </row>
    <row r="216" spans="2:36">
      <c r="B216">
        <v>68</v>
      </c>
      <c r="C216">
        <v>47</v>
      </c>
      <c r="D216">
        <v>154</v>
      </c>
      <c r="E216" t="s">
        <v>156</v>
      </c>
      <c r="H216">
        <v>2.0999999999999999E-3</v>
      </c>
      <c r="I216">
        <v>2.0999999999999999E-5</v>
      </c>
      <c r="J216">
        <v>1610</v>
      </c>
      <c r="K216">
        <v>1</v>
      </c>
      <c r="N216">
        <v>0</v>
      </c>
      <c r="V216" s="171"/>
      <c r="W216" s="171"/>
      <c r="X216" s="171">
        <v>44714</v>
      </c>
      <c r="Y216" t="s">
        <v>157</v>
      </c>
      <c r="Z216" t="s">
        <v>192</v>
      </c>
      <c r="AA216" t="s">
        <v>192</v>
      </c>
      <c r="AB216" t="s">
        <v>160</v>
      </c>
      <c r="AC216" t="s">
        <v>167</v>
      </c>
      <c r="AD216" t="s">
        <v>617</v>
      </c>
      <c r="AE216" t="s">
        <v>208</v>
      </c>
      <c r="AF216" t="s">
        <v>160</v>
      </c>
      <c r="AG216" t="s">
        <v>167</v>
      </c>
      <c r="AH216" t="s">
        <v>174</v>
      </c>
      <c r="AJ216" t="s">
        <v>98</v>
      </c>
    </row>
    <row r="217" spans="2:36">
      <c r="B217">
        <v>68</v>
      </c>
      <c r="C217">
        <v>47</v>
      </c>
      <c r="D217">
        <v>155</v>
      </c>
      <c r="E217" t="s">
        <v>156</v>
      </c>
      <c r="H217">
        <v>2.1299999999999999E-3</v>
      </c>
      <c r="I217">
        <v>2.1299999999999999E-5</v>
      </c>
      <c r="J217">
        <v>1611</v>
      </c>
      <c r="K217">
        <v>1</v>
      </c>
      <c r="N217">
        <v>0</v>
      </c>
      <c r="V217" s="171"/>
      <c r="W217" s="171"/>
      <c r="X217" s="171">
        <v>44714</v>
      </c>
      <c r="Y217" t="s">
        <v>157</v>
      </c>
      <c r="Z217" t="s">
        <v>194</v>
      </c>
      <c r="AA217" t="s">
        <v>194</v>
      </c>
      <c r="AB217" t="s">
        <v>160</v>
      </c>
      <c r="AC217" t="s">
        <v>167</v>
      </c>
      <c r="AD217" t="s">
        <v>640</v>
      </c>
      <c r="AE217" t="s">
        <v>208</v>
      </c>
      <c r="AF217" t="s">
        <v>160</v>
      </c>
      <c r="AG217" t="s">
        <v>167</v>
      </c>
      <c r="AH217" t="s">
        <v>174</v>
      </c>
      <c r="AJ217" t="s">
        <v>98</v>
      </c>
    </row>
    <row r="218" spans="2:36">
      <c r="B218">
        <v>68</v>
      </c>
      <c r="C218">
        <v>47</v>
      </c>
      <c r="D218">
        <v>156</v>
      </c>
      <c r="E218" t="s">
        <v>156</v>
      </c>
      <c r="H218">
        <v>2.2899999999999999E-3</v>
      </c>
      <c r="I218">
        <v>2.2900000000000001E-5</v>
      </c>
      <c r="J218">
        <v>1612</v>
      </c>
      <c r="K218">
        <v>1</v>
      </c>
      <c r="N218">
        <v>8</v>
      </c>
      <c r="V218" s="171"/>
      <c r="W218" s="171"/>
      <c r="X218" s="171">
        <v>44714</v>
      </c>
      <c r="Y218" t="s">
        <v>157</v>
      </c>
      <c r="Z218" t="s">
        <v>196</v>
      </c>
      <c r="AA218" t="s">
        <v>196</v>
      </c>
      <c r="AB218" t="s">
        <v>160</v>
      </c>
      <c r="AC218" t="s">
        <v>167</v>
      </c>
      <c r="AD218" t="s">
        <v>641</v>
      </c>
      <c r="AE218" t="s">
        <v>208</v>
      </c>
      <c r="AF218" t="s">
        <v>160</v>
      </c>
      <c r="AG218" t="s">
        <v>167</v>
      </c>
      <c r="AH218" t="s">
        <v>174</v>
      </c>
      <c r="AJ218" t="s">
        <v>100</v>
      </c>
    </row>
    <row r="219" spans="2:36">
      <c r="B219">
        <v>68</v>
      </c>
      <c r="C219">
        <v>47</v>
      </c>
      <c r="D219">
        <v>157</v>
      </c>
      <c r="E219" t="s">
        <v>156</v>
      </c>
      <c r="H219">
        <v>4.5599999999999998E-3</v>
      </c>
      <c r="I219">
        <v>4.5599999999999997E-5</v>
      </c>
      <c r="J219">
        <v>1701</v>
      </c>
      <c r="K219">
        <v>1</v>
      </c>
      <c r="N219">
        <v>0</v>
      </c>
      <c r="V219" s="171"/>
      <c r="W219" s="171"/>
      <c r="X219" s="171">
        <v>44714</v>
      </c>
      <c r="Y219" t="s">
        <v>157</v>
      </c>
      <c r="Z219" t="s">
        <v>642</v>
      </c>
      <c r="AA219" t="s">
        <v>199</v>
      </c>
      <c r="AB219" t="s">
        <v>160</v>
      </c>
      <c r="AC219" t="s">
        <v>643</v>
      </c>
      <c r="AD219" t="s">
        <v>644</v>
      </c>
      <c r="AE219" t="s">
        <v>173</v>
      </c>
      <c r="AF219" t="s">
        <v>645</v>
      </c>
      <c r="AG219" t="s">
        <v>173</v>
      </c>
      <c r="AH219" t="s">
        <v>259</v>
      </c>
      <c r="AJ219" t="s">
        <v>98</v>
      </c>
    </row>
    <row r="220" spans="2:36">
      <c r="B220">
        <v>68</v>
      </c>
      <c r="C220">
        <v>47</v>
      </c>
      <c r="D220">
        <v>158</v>
      </c>
      <c r="E220" t="s">
        <v>156</v>
      </c>
      <c r="H220">
        <v>3.31E-3</v>
      </c>
      <c r="I220">
        <v>3.3099999999999998E-5</v>
      </c>
      <c r="J220">
        <v>1702</v>
      </c>
      <c r="K220">
        <v>1</v>
      </c>
      <c r="N220">
        <v>0</v>
      </c>
      <c r="V220" s="171"/>
      <c r="W220" s="171"/>
      <c r="X220" s="171">
        <v>44714</v>
      </c>
      <c r="Y220" t="s">
        <v>157</v>
      </c>
      <c r="Z220" t="s">
        <v>646</v>
      </c>
      <c r="AA220" t="s">
        <v>205</v>
      </c>
      <c r="AB220" t="s">
        <v>160</v>
      </c>
      <c r="AC220" t="s">
        <v>647</v>
      </c>
      <c r="AD220" t="s">
        <v>214</v>
      </c>
      <c r="AE220" t="s">
        <v>173</v>
      </c>
      <c r="AF220" t="s">
        <v>648</v>
      </c>
      <c r="AG220" t="s">
        <v>173</v>
      </c>
      <c r="AH220" t="s">
        <v>170</v>
      </c>
      <c r="AJ220" t="s">
        <v>98</v>
      </c>
    </row>
    <row r="221" spans="2:36">
      <c r="B221">
        <v>68</v>
      </c>
      <c r="C221">
        <v>47</v>
      </c>
      <c r="D221">
        <v>159</v>
      </c>
      <c r="E221" t="s">
        <v>156</v>
      </c>
      <c r="H221">
        <v>4.1700000000000001E-3</v>
      </c>
      <c r="I221">
        <v>4.1699999999999997E-5</v>
      </c>
      <c r="J221">
        <v>1703</v>
      </c>
      <c r="K221">
        <v>1</v>
      </c>
      <c r="N221">
        <v>0</v>
      </c>
      <c r="V221" s="171"/>
      <c r="W221" s="171"/>
      <c r="X221" s="171">
        <v>44714</v>
      </c>
      <c r="Y221" t="s">
        <v>157</v>
      </c>
      <c r="Z221" t="s">
        <v>649</v>
      </c>
      <c r="AA221" t="s">
        <v>211</v>
      </c>
      <c r="AB221" t="s">
        <v>160</v>
      </c>
      <c r="AC221" t="s">
        <v>312</v>
      </c>
      <c r="AD221" t="s">
        <v>650</v>
      </c>
      <c r="AE221" t="s">
        <v>173</v>
      </c>
      <c r="AF221" t="s">
        <v>651</v>
      </c>
      <c r="AG221" t="s">
        <v>173</v>
      </c>
      <c r="AH221" t="s">
        <v>259</v>
      </c>
      <c r="AJ221" t="s">
        <v>98</v>
      </c>
    </row>
    <row r="222" spans="2:36">
      <c r="B222">
        <v>68</v>
      </c>
      <c r="C222">
        <v>47</v>
      </c>
      <c r="D222">
        <v>160</v>
      </c>
      <c r="E222" t="s">
        <v>156</v>
      </c>
      <c r="H222">
        <v>2.32E-3</v>
      </c>
      <c r="I222">
        <v>2.3200000000000001E-5</v>
      </c>
      <c r="J222">
        <v>1704</v>
      </c>
      <c r="K222">
        <v>1</v>
      </c>
      <c r="N222">
        <v>0</v>
      </c>
      <c r="V222" s="171"/>
      <c r="W222" s="171"/>
      <c r="X222" s="171">
        <v>44714</v>
      </c>
      <c r="Y222" t="s">
        <v>157</v>
      </c>
      <c r="Z222" t="s">
        <v>166</v>
      </c>
      <c r="AA222" t="s">
        <v>166</v>
      </c>
      <c r="AB222" t="s">
        <v>160</v>
      </c>
      <c r="AC222" t="s">
        <v>167</v>
      </c>
      <c r="AD222" t="s">
        <v>461</v>
      </c>
      <c r="AE222" t="s">
        <v>208</v>
      </c>
      <c r="AF222" t="s">
        <v>160</v>
      </c>
      <c r="AG222" t="s">
        <v>167</v>
      </c>
      <c r="AH222" t="s">
        <v>174</v>
      </c>
      <c r="AJ222" t="s">
        <v>98</v>
      </c>
    </row>
    <row r="223" spans="2:36">
      <c r="B223">
        <v>68</v>
      </c>
      <c r="C223">
        <v>47</v>
      </c>
      <c r="D223">
        <v>161</v>
      </c>
      <c r="E223" t="s">
        <v>156</v>
      </c>
      <c r="H223">
        <v>2.0699999999999998E-3</v>
      </c>
      <c r="I223">
        <v>2.0699999999999998E-5</v>
      </c>
      <c r="J223">
        <v>1705</v>
      </c>
      <c r="K223">
        <v>1</v>
      </c>
      <c r="N223">
        <v>0</v>
      </c>
      <c r="V223" s="171"/>
      <c r="W223" s="171"/>
      <c r="X223" s="171">
        <v>44714</v>
      </c>
      <c r="Y223" t="s">
        <v>157</v>
      </c>
      <c r="Z223" t="s">
        <v>171</v>
      </c>
      <c r="AA223" t="s">
        <v>171</v>
      </c>
      <c r="AB223" t="s">
        <v>160</v>
      </c>
      <c r="AC223" t="s">
        <v>167</v>
      </c>
      <c r="AD223" t="s">
        <v>636</v>
      </c>
      <c r="AE223" t="s">
        <v>208</v>
      </c>
      <c r="AF223" t="s">
        <v>160</v>
      </c>
      <c r="AG223" t="s">
        <v>167</v>
      </c>
      <c r="AH223" t="s">
        <v>174</v>
      </c>
      <c r="AJ223" t="s">
        <v>98</v>
      </c>
    </row>
    <row r="224" spans="2:36">
      <c r="B224">
        <v>68</v>
      </c>
      <c r="C224">
        <v>47</v>
      </c>
      <c r="D224">
        <v>162</v>
      </c>
      <c r="E224" t="s">
        <v>156</v>
      </c>
      <c r="H224">
        <v>2.0699999999999998E-3</v>
      </c>
      <c r="I224">
        <v>2.0699999999999998E-5</v>
      </c>
      <c r="J224">
        <v>1706</v>
      </c>
      <c r="K224">
        <v>1</v>
      </c>
      <c r="N224">
        <v>0</v>
      </c>
      <c r="V224" s="171"/>
      <c r="W224" s="171"/>
      <c r="X224" s="171">
        <v>44714</v>
      </c>
      <c r="Y224" t="s">
        <v>157</v>
      </c>
      <c r="Z224" t="s">
        <v>175</v>
      </c>
      <c r="AA224" t="s">
        <v>175</v>
      </c>
      <c r="AB224" t="s">
        <v>160</v>
      </c>
      <c r="AC224" t="s">
        <v>167</v>
      </c>
      <c r="AD224" t="s">
        <v>652</v>
      </c>
      <c r="AE224" t="s">
        <v>208</v>
      </c>
      <c r="AF224" t="s">
        <v>160</v>
      </c>
      <c r="AG224" t="s">
        <v>167</v>
      </c>
      <c r="AH224" t="s">
        <v>174</v>
      </c>
      <c r="AJ224" t="s">
        <v>98</v>
      </c>
    </row>
    <row r="225" spans="2:36">
      <c r="B225">
        <v>68</v>
      </c>
      <c r="C225">
        <v>47</v>
      </c>
      <c r="D225">
        <v>163</v>
      </c>
      <c r="E225" t="s">
        <v>156</v>
      </c>
      <c r="H225">
        <v>3.49E-3</v>
      </c>
      <c r="I225">
        <v>3.4900000000000001E-5</v>
      </c>
      <c r="J225">
        <v>1707</v>
      </c>
      <c r="K225">
        <v>1</v>
      </c>
      <c r="N225">
        <v>0</v>
      </c>
      <c r="V225" s="171"/>
      <c r="W225" s="171"/>
      <c r="X225" s="171">
        <v>44714</v>
      </c>
      <c r="Y225" t="s">
        <v>157</v>
      </c>
      <c r="Z225" t="s">
        <v>653</v>
      </c>
      <c r="AA225" t="s">
        <v>178</v>
      </c>
      <c r="AB225" t="s">
        <v>160</v>
      </c>
      <c r="AC225" t="s">
        <v>654</v>
      </c>
      <c r="AD225" t="s">
        <v>655</v>
      </c>
      <c r="AE225" t="s">
        <v>169</v>
      </c>
      <c r="AF225" t="s">
        <v>656</v>
      </c>
      <c r="AG225" t="s">
        <v>169</v>
      </c>
      <c r="AH225" t="s">
        <v>174</v>
      </c>
      <c r="AJ225" t="s">
        <v>98</v>
      </c>
    </row>
    <row r="226" spans="2:36">
      <c r="B226">
        <v>68</v>
      </c>
      <c r="C226">
        <v>47</v>
      </c>
      <c r="D226">
        <v>164</v>
      </c>
      <c r="E226" t="s">
        <v>156</v>
      </c>
      <c r="H226">
        <v>3.3E-3</v>
      </c>
      <c r="I226">
        <v>3.3000000000000003E-5</v>
      </c>
      <c r="J226">
        <v>1708</v>
      </c>
      <c r="K226">
        <v>1</v>
      </c>
      <c r="N226">
        <v>0</v>
      </c>
      <c r="V226" s="171"/>
      <c r="W226" s="171"/>
      <c r="X226" s="171">
        <v>44714</v>
      </c>
      <c r="Y226" t="s">
        <v>157</v>
      </c>
      <c r="Z226" t="s">
        <v>657</v>
      </c>
      <c r="AA226" t="s">
        <v>183</v>
      </c>
      <c r="AB226" t="s">
        <v>160</v>
      </c>
      <c r="AC226" t="s">
        <v>404</v>
      </c>
      <c r="AD226" t="s">
        <v>658</v>
      </c>
      <c r="AE226" t="s">
        <v>208</v>
      </c>
      <c r="AF226" t="s">
        <v>396</v>
      </c>
      <c r="AG226" t="s">
        <v>208</v>
      </c>
      <c r="AH226" t="s">
        <v>174</v>
      </c>
      <c r="AJ226" t="s">
        <v>98</v>
      </c>
    </row>
    <row r="227" spans="2:36">
      <c r="B227">
        <v>68</v>
      </c>
      <c r="C227">
        <v>47</v>
      </c>
      <c r="D227">
        <v>165</v>
      </c>
      <c r="E227" t="s">
        <v>156</v>
      </c>
      <c r="H227">
        <v>3.49E-3</v>
      </c>
      <c r="I227">
        <v>3.4900000000000001E-5</v>
      </c>
      <c r="J227">
        <v>1709</v>
      </c>
      <c r="K227">
        <v>1</v>
      </c>
      <c r="N227">
        <v>0</v>
      </c>
      <c r="V227" s="171"/>
      <c r="W227" s="171"/>
      <c r="X227" s="171">
        <v>44714</v>
      </c>
      <c r="Y227" t="s">
        <v>157</v>
      </c>
      <c r="Z227" t="s">
        <v>659</v>
      </c>
      <c r="AA227" t="s">
        <v>188</v>
      </c>
      <c r="AB227" t="s">
        <v>160</v>
      </c>
      <c r="AC227" t="s">
        <v>519</v>
      </c>
      <c r="AD227" t="s">
        <v>660</v>
      </c>
      <c r="AE227" t="s">
        <v>169</v>
      </c>
      <c r="AF227" t="s">
        <v>356</v>
      </c>
      <c r="AG227" t="s">
        <v>169</v>
      </c>
      <c r="AH227" t="s">
        <v>174</v>
      </c>
      <c r="AJ227" t="s">
        <v>98</v>
      </c>
    </row>
    <row r="228" spans="2:36">
      <c r="B228">
        <v>68</v>
      </c>
      <c r="C228">
        <v>47</v>
      </c>
      <c r="D228">
        <v>166</v>
      </c>
      <c r="E228" t="s">
        <v>156</v>
      </c>
      <c r="H228">
        <v>2.0999999999999999E-3</v>
      </c>
      <c r="I228">
        <v>2.0999999999999999E-5</v>
      </c>
      <c r="J228">
        <v>1710</v>
      </c>
      <c r="K228">
        <v>1</v>
      </c>
      <c r="N228">
        <v>0</v>
      </c>
      <c r="V228" s="171"/>
      <c r="W228" s="171"/>
      <c r="X228" s="171">
        <v>44714</v>
      </c>
      <c r="Y228" t="s">
        <v>157</v>
      </c>
      <c r="Z228" t="s">
        <v>192</v>
      </c>
      <c r="AA228" t="s">
        <v>192</v>
      </c>
      <c r="AB228" t="s">
        <v>160</v>
      </c>
      <c r="AC228" t="s">
        <v>167</v>
      </c>
      <c r="AD228" t="s">
        <v>283</v>
      </c>
      <c r="AE228" t="s">
        <v>208</v>
      </c>
      <c r="AF228" t="s">
        <v>160</v>
      </c>
      <c r="AG228" t="s">
        <v>167</v>
      </c>
      <c r="AH228" t="s">
        <v>174</v>
      </c>
      <c r="AJ228" t="s">
        <v>98</v>
      </c>
    </row>
    <row r="229" spans="2:36">
      <c r="B229">
        <v>68</v>
      </c>
      <c r="C229">
        <v>47</v>
      </c>
      <c r="D229">
        <v>167</v>
      </c>
      <c r="E229" t="s">
        <v>156</v>
      </c>
      <c r="H229">
        <v>2.1299999999999999E-3</v>
      </c>
      <c r="I229">
        <v>2.1299999999999999E-5</v>
      </c>
      <c r="J229">
        <v>1711</v>
      </c>
      <c r="K229">
        <v>1</v>
      </c>
      <c r="N229">
        <v>0</v>
      </c>
      <c r="V229" s="171"/>
      <c r="W229" s="171"/>
      <c r="X229" s="171">
        <v>44714</v>
      </c>
      <c r="Y229" t="s">
        <v>157</v>
      </c>
      <c r="Z229" t="s">
        <v>194</v>
      </c>
      <c r="AA229" t="s">
        <v>194</v>
      </c>
      <c r="AB229" t="s">
        <v>160</v>
      </c>
      <c r="AC229" t="s">
        <v>167</v>
      </c>
      <c r="AD229" t="s">
        <v>351</v>
      </c>
      <c r="AE229" t="s">
        <v>208</v>
      </c>
      <c r="AF229" t="s">
        <v>160</v>
      </c>
      <c r="AG229" t="s">
        <v>167</v>
      </c>
      <c r="AH229" t="s">
        <v>174</v>
      </c>
      <c r="AJ229" t="s">
        <v>98</v>
      </c>
    </row>
    <row r="230" spans="2:36">
      <c r="B230">
        <v>68</v>
      </c>
      <c r="C230">
        <v>47</v>
      </c>
      <c r="D230">
        <v>168</v>
      </c>
      <c r="E230" t="s">
        <v>156</v>
      </c>
      <c r="H230">
        <v>2.3500000000000001E-3</v>
      </c>
      <c r="I230">
        <v>2.3499999999999999E-5</v>
      </c>
      <c r="J230">
        <v>1712</v>
      </c>
      <c r="K230">
        <v>1</v>
      </c>
      <c r="N230">
        <v>0</v>
      </c>
      <c r="V230" s="171"/>
      <c r="W230" s="171"/>
      <c r="X230" s="171">
        <v>44714</v>
      </c>
      <c r="Y230" t="s">
        <v>157</v>
      </c>
      <c r="Z230" t="s">
        <v>196</v>
      </c>
      <c r="AA230" t="s">
        <v>196</v>
      </c>
      <c r="AB230" t="s">
        <v>160</v>
      </c>
      <c r="AC230" t="s">
        <v>167</v>
      </c>
      <c r="AD230" t="s">
        <v>272</v>
      </c>
      <c r="AE230" t="s">
        <v>208</v>
      </c>
      <c r="AF230" t="s">
        <v>160</v>
      </c>
      <c r="AG230" t="s">
        <v>167</v>
      </c>
      <c r="AH230" t="s">
        <v>170</v>
      </c>
      <c r="AJ230" t="s">
        <v>98</v>
      </c>
    </row>
    <row r="231" spans="2:36">
      <c r="B231">
        <v>68</v>
      </c>
      <c r="C231">
        <v>47</v>
      </c>
      <c r="D231">
        <v>169</v>
      </c>
      <c r="E231" t="s">
        <v>156</v>
      </c>
      <c r="H231">
        <v>4.1799999999999997E-3</v>
      </c>
      <c r="I231">
        <v>4.18E-5</v>
      </c>
      <c r="J231">
        <v>1801</v>
      </c>
      <c r="K231">
        <v>1</v>
      </c>
      <c r="N231">
        <v>0</v>
      </c>
      <c r="V231" s="171"/>
      <c r="W231" s="171"/>
      <c r="X231" s="171">
        <v>44714</v>
      </c>
      <c r="Y231" t="s">
        <v>157</v>
      </c>
      <c r="Z231" t="s">
        <v>661</v>
      </c>
      <c r="AA231" t="s">
        <v>234</v>
      </c>
      <c r="AB231" t="s">
        <v>160</v>
      </c>
      <c r="AC231" t="s">
        <v>262</v>
      </c>
      <c r="AD231" t="s">
        <v>662</v>
      </c>
      <c r="AE231" t="s">
        <v>173</v>
      </c>
      <c r="AF231" t="s">
        <v>663</v>
      </c>
      <c r="AG231" t="s">
        <v>173</v>
      </c>
      <c r="AH231" t="s">
        <v>203</v>
      </c>
      <c r="AJ231" t="s">
        <v>98</v>
      </c>
    </row>
    <row r="232" spans="2:36">
      <c r="B232">
        <v>68</v>
      </c>
      <c r="C232">
        <v>47</v>
      </c>
      <c r="D232">
        <v>170</v>
      </c>
      <c r="E232" t="s">
        <v>156</v>
      </c>
      <c r="H232">
        <v>3.4199999999999999E-3</v>
      </c>
      <c r="I232">
        <v>3.4199999999999998E-5</v>
      </c>
      <c r="J232">
        <v>1802</v>
      </c>
      <c r="K232">
        <v>1</v>
      </c>
      <c r="N232">
        <v>8</v>
      </c>
      <c r="V232" s="171"/>
      <c r="W232" s="171"/>
      <c r="X232" s="171">
        <v>44714</v>
      </c>
      <c r="Y232" t="s">
        <v>157</v>
      </c>
      <c r="Z232" t="s">
        <v>646</v>
      </c>
      <c r="AA232" t="s">
        <v>205</v>
      </c>
      <c r="AB232" t="s">
        <v>160</v>
      </c>
      <c r="AC232" t="s">
        <v>647</v>
      </c>
      <c r="AD232" t="s">
        <v>645</v>
      </c>
      <c r="AE232" t="s">
        <v>208</v>
      </c>
      <c r="AF232" t="s">
        <v>622</v>
      </c>
      <c r="AG232" t="s">
        <v>208</v>
      </c>
      <c r="AH232" t="s">
        <v>664</v>
      </c>
      <c r="AJ232" t="s">
        <v>100</v>
      </c>
    </row>
    <row r="233" spans="2:36">
      <c r="B233">
        <v>68</v>
      </c>
      <c r="C233">
        <v>47</v>
      </c>
      <c r="D233">
        <v>171</v>
      </c>
      <c r="E233" t="s">
        <v>156</v>
      </c>
      <c r="H233">
        <v>4.7099999999999998E-3</v>
      </c>
      <c r="I233">
        <v>4.71E-5</v>
      </c>
      <c r="J233">
        <v>1803</v>
      </c>
      <c r="K233">
        <v>1</v>
      </c>
      <c r="N233">
        <v>0</v>
      </c>
      <c r="V233" s="171"/>
      <c r="W233" s="171"/>
      <c r="X233" s="171">
        <v>44714</v>
      </c>
      <c r="Y233" t="s">
        <v>157</v>
      </c>
      <c r="Z233" t="s">
        <v>665</v>
      </c>
      <c r="AA233" t="s">
        <v>159</v>
      </c>
      <c r="AB233" t="s">
        <v>160</v>
      </c>
      <c r="AC233" t="s">
        <v>206</v>
      </c>
      <c r="AD233" t="s">
        <v>666</v>
      </c>
      <c r="AE233" t="s">
        <v>173</v>
      </c>
      <c r="AF233" t="s">
        <v>667</v>
      </c>
      <c r="AG233" t="s">
        <v>173</v>
      </c>
      <c r="AH233" t="s">
        <v>203</v>
      </c>
      <c r="AJ233" t="s">
        <v>98</v>
      </c>
    </row>
    <row r="234" spans="2:36">
      <c r="B234">
        <v>68</v>
      </c>
      <c r="C234">
        <v>47</v>
      </c>
      <c r="D234">
        <v>172</v>
      </c>
      <c r="E234" t="s">
        <v>156</v>
      </c>
      <c r="H234">
        <v>2.32E-3</v>
      </c>
      <c r="I234">
        <v>2.3200000000000001E-5</v>
      </c>
      <c r="J234">
        <v>1804</v>
      </c>
      <c r="K234">
        <v>1</v>
      </c>
      <c r="N234">
        <v>0</v>
      </c>
      <c r="V234" s="171"/>
      <c r="W234" s="171"/>
      <c r="X234" s="171">
        <v>44714</v>
      </c>
      <c r="Y234" t="s">
        <v>157</v>
      </c>
      <c r="Z234" t="s">
        <v>166</v>
      </c>
      <c r="AA234" t="s">
        <v>166</v>
      </c>
      <c r="AB234" t="s">
        <v>160</v>
      </c>
      <c r="AC234" t="s">
        <v>167</v>
      </c>
      <c r="AD234" t="s">
        <v>277</v>
      </c>
      <c r="AE234" t="s">
        <v>208</v>
      </c>
      <c r="AF234" t="s">
        <v>160</v>
      </c>
      <c r="AG234" t="s">
        <v>167</v>
      </c>
      <c r="AH234" t="s">
        <v>174</v>
      </c>
      <c r="AJ234" t="s">
        <v>98</v>
      </c>
    </row>
    <row r="235" spans="2:36">
      <c r="B235">
        <v>68</v>
      </c>
      <c r="C235">
        <v>47</v>
      </c>
      <c r="D235">
        <v>173</v>
      </c>
      <c r="E235" t="s">
        <v>156</v>
      </c>
      <c r="H235">
        <v>2.0699999999999998E-3</v>
      </c>
      <c r="I235">
        <v>2.0699999999999998E-5</v>
      </c>
      <c r="J235">
        <v>1805</v>
      </c>
      <c r="K235">
        <v>1</v>
      </c>
      <c r="N235">
        <v>0</v>
      </c>
      <c r="V235" s="171"/>
      <c r="W235" s="171"/>
      <c r="X235" s="171">
        <v>44714</v>
      </c>
      <c r="Y235" t="s">
        <v>157</v>
      </c>
      <c r="Z235" t="s">
        <v>171</v>
      </c>
      <c r="AA235" t="s">
        <v>171</v>
      </c>
      <c r="AB235" t="s">
        <v>160</v>
      </c>
      <c r="AC235" t="s">
        <v>167</v>
      </c>
      <c r="AD235" t="s">
        <v>305</v>
      </c>
      <c r="AE235" t="s">
        <v>208</v>
      </c>
      <c r="AF235" t="s">
        <v>160</v>
      </c>
      <c r="AG235" t="s">
        <v>167</v>
      </c>
      <c r="AH235" t="s">
        <v>174</v>
      </c>
      <c r="AJ235" t="s">
        <v>98</v>
      </c>
    </row>
    <row r="236" spans="2:36">
      <c r="B236">
        <v>68</v>
      </c>
      <c r="C236">
        <v>47</v>
      </c>
      <c r="D236">
        <v>174</v>
      </c>
      <c r="E236" t="s">
        <v>156</v>
      </c>
      <c r="H236">
        <v>2.0699999999999998E-3</v>
      </c>
      <c r="I236">
        <v>2.0699999999999998E-5</v>
      </c>
      <c r="J236">
        <v>1806</v>
      </c>
      <c r="K236">
        <v>1</v>
      </c>
      <c r="N236">
        <v>8</v>
      </c>
      <c r="V236" s="171"/>
      <c r="W236" s="171"/>
      <c r="X236" s="171">
        <v>44714</v>
      </c>
      <c r="Y236" t="s">
        <v>157</v>
      </c>
      <c r="Z236" t="s">
        <v>175</v>
      </c>
      <c r="AA236" t="s">
        <v>175</v>
      </c>
      <c r="AB236" t="s">
        <v>160</v>
      </c>
      <c r="AC236" t="s">
        <v>167</v>
      </c>
      <c r="AD236" t="s">
        <v>667</v>
      </c>
      <c r="AE236" t="s">
        <v>208</v>
      </c>
      <c r="AF236" t="s">
        <v>160</v>
      </c>
      <c r="AG236" t="s">
        <v>167</v>
      </c>
      <c r="AH236" t="s">
        <v>174</v>
      </c>
      <c r="AJ236" t="s">
        <v>100</v>
      </c>
    </row>
    <row r="237" spans="2:36">
      <c r="B237">
        <v>68</v>
      </c>
      <c r="C237">
        <v>47</v>
      </c>
      <c r="D237">
        <v>175</v>
      </c>
      <c r="E237" t="s">
        <v>156</v>
      </c>
      <c r="H237">
        <v>3.49E-3</v>
      </c>
      <c r="I237">
        <v>3.4900000000000001E-5</v>
      </c>
      <c r="J237">
        <v>1807</v>
      </c>
      <c r="K237">
        <v>1</v>
      </c>
      <c r="N237">
        <v>0</v>
      </c>
      <c r="V237" s="171"/>
      <c r="W237" s="171"/>
      <c r="X237" s="171">
        <v>44714</v>
      </c>
      <c r="Y237" t="s">
        <v>157</v>
      </c>
      <c r="Z237" t="s">
        <v>668</v>
      </c>
      <c r="AA237" t="s">
        <v>178</v>
      </c>
      <c r="AB237" t="s">
        <v>160</v>
      </c>
      <c r="AC237" t="s">
        <v>638</v>
      </c>
      <c r="AD237" t="s">
        <v>669</v>
      </c>
      <c r="AE237" t="s">
        <v>169</v>
      </c>
      <c r="AF237" t="s">
        <v>670</v>
      </c>
      <c r="AG237" t="s">
        <v>169</v>
      </c>
      <c r="AH237" t="s">
        <v>174</v>
      </c>
      <c r="AJ237" t="s">
        <v>98</v>
      </c>
    </row>
    <row r="238" spans="2:36">
      <c r="B238">
        <v>68</v>
      </c>
      <c r="C238">
        <v>47</v>
      </c>
      <c r="D238">
        <v>176</v>
      </c>
      <c r="E238" t="s">
        <v>156</v>
      </c>
      <c r="H238">
        <v>3.3600000000000001E-3</v>
      </c>
      <c r="I238">
        <v>3.3599999999999997E-5</v>
      </c>
      <c r="J238">
        <v>1808</v>
      </c>
      <c r="K238">
        <v>1</v>
      </c>
      <c r="N238">
        <v>0</v>
      </c>
      <c r="V238" s="171"/>
      <c r="W238" s="171"/>
      <c r="X238" s="171">
        <v>44714</v>
      </c>
      <c r="Y238" t="s">
        <v>157</v>
      </c>
      <c r="Z238" t="s">
        <v>657</v>
      </c>
      <c r="AA238" t="s">
        <v>183</v>
      </c>
      <c r="AB238" t="s">
        <v>160</v>
      </c>
      <c r="AC238" t="s">
        <v>404</v>
      </c>
      <c r="AD238" t="s">
        <v>432</v>
      </c>
      <c r="AE238" t="s">
        <v>208</v>
      </c>
      <c r="AF238" t="s">
        <v>308</v>
      </c>
      <c r="AG238" t="s">
        <v>208</v>
      </c>
      <c r="AH238" t="s">
        <v>170</v>
      </c>
      <c r="AJ238" t="s">
        <v>98</v>
      </c>
    </row>
    <row r="239" spans="2:36">
      <c r="B239">
        <v>68</v>
      </c>
      <c r="C239">
        <v>47</v>
      </c>
      <c r="D239">
        <v>177</v>
      </c>
      <c r="E239" t="s">
        <v>156</v>
      </c>
      <c r="H239">
        <v>3.5100000000000001E-3</v>
      </c>
      <c r="I239">
        <v>3.5099999999999999E-5</v>
      </c>
      <c r="J239">
        <v>1809</v>
      </c>
      <c r="K239">
        <v>1</v>
      </c>
      <c r="N239">
        <v>8</v>
      </c>
      <c r="V239" s="171"/>
      <c r="W239" s="171"/>
      <c r="X239" s="171">
        <v>44714</v>
      </c>
      <c r="Y239" t="s">
        <v>157</v>
      </c>
      <c r="Z239" t="s">
        <v>671</v>
      </c>
      <c r="AA239" t="s">
        <v>188</v>
      </c>
      <c r="AB239" t="s">
        <v>160</v>
      </c>
      <c r="AC239" t="s">
        <v>496</v>
      </c>
      <c r="AD239" t="s">
        <v>672</v>
      </c>
      <c r="AE239" t="s">
        <v>169</v>
      </c>
      <c r="AF239" t="s">
        <v>433</v>
      </c>
      <c r="AG239" t="s">
        <v>169</v>
      </c>
      <c r="AH239" t="s">
        <v>174</v>
      </c>
      <c r="AJ239" t="s">
        <v>100</v>
      </c>
    </row>
    <row r="240" spans="2:36">
      <c r="B240">
        <v>68</v>
      </c>
      <c r="C240">
        <v>47</v>
      </c>
      <c r="D240">
        <v>178</v>
      </c>
      <c r="E240" t="s">
        <v>156</v>
      </c>
      <c r="H240">
        <v>2.0999999999999999E-3</v>
      </c>
      <c r="I240">
        <v>2.0999999999999999E-5</v>
      </c>
      <c r="J240">
        <v>1810</v>
      </c>
      <c r="K240">
        <v>1</v>
      </c>
      <c r="N240">
        <v>8</v>
      </c>
      <c r="V240" s="171"/>
      <c r="W240" s="171"/>
      <c r="X240" s="171">
        <v>44714</v>
      </c>
      <c r="Y240" t="s">
        <v>157</v>
      </c>
      <c r="Z240" t="s">
        <v>192</v>
      </c>
      <c r="AA240" t="s">
        <v>192</v>
      </c>
      <c r="AB240" t="s">
        <v>160</v>
      </c>
      <c r="AC240" t="s">
        <v>167</v>
      </c>
      <c r="AD240" t="s">
        <v>673</v>
      </c>
      <c r="AE240" t="s">
        <v>268</v>
      </c>
      <c r="AF240" t="s">
        <v>160</v>
      </c>
      <c r="AG240" t="s">
        <v>167</v>
      </c>
      <c r="AH240" t="s">
        <v>174</v>
      </c>
      <c r="AJ240" t="s">
        <v>100</v>
      </c>
    </row>
    <row r="241" spans="2:36">
      <c r="B241">
        <v>68</v>
      </c>
      <c r="C241">
        <v>47</v>
      </c>
      <c r="D241">
        <v>179</v>
      </c>
      <c r="E241" t="s">
        <v>156</v>
      </c>
      <c r="H241">
        <v>2.1900000000000001E-3</v>
      </c>
      <c r="I241">
        <v>2.19E-5</v>
      </c>
      <c r="J241">
        <v>1811</v>
      </c>
      <c r="K241">
        <v>1</v>
      </c>
      <c r="N241">
        <v>8</v>
      </c>
      <c r="V241" s="171"/>
      <c r="W241" s="171"/>
      <c r="X241" s="171">
        <v>44714</v>
      </c>
      <c r="Y241" t="s">
        <v>157</v>
      </c>
      <c r="Z241" t="s">
        <v>194</v>
      </c>
      <c r="AA241" t="s">
        <v>194</v>
      </c>
      <c r="AB241" t="s">
        <v>160</v>
      </c>
      <c r="AC241" t="s">
        <v>167</v>
      </c>
      <c r="AD241" t="s">
        <v>341</v>
      </c>
      <c r="AE241" t="s">
        <v>208</v>
      </c>
      <c r="AF241" t="s">
        <v>160</v>
      </c>
      <c r="AG241" t="s">
        <v>167</v>
      </c>
      <c r="AH241" t="s">
        <v>170</v>
      </c>
      <c r="AJ241" t="s">
        <v>100</v>
      </c>
    </row>
    <row r="242" spans="2:36">
      <c r="B242">
        <v>68</v>
      </c>
      <c r="C242">
        <v>47</v>
      </c>
      <c r="D242">
        <v>180</v>
      </c>
      <c r="E242" t="s">
        <v>156</v>
      </c>
      <c r="H242">
        <v>2.2899999999999999E-3</v>
      </c>
      <c r="I242">
        <v>2.2900000000000001E-5</v>
      </c>
      <c r="J242">
        <v>1812</v>
      </c>
      <c r="K242">
        <v>1</v>
      </c>
      <c r="N242">
        <v>0</v>
      </c>
      <c r="V242" s="171"/>
      <c r="W242" s="171"/>
      <c r="X242" s="171">
        <v>44714</v>
      </c>
      <c r="Y242" t="s">
        <v>157</v>
      </c>
      <c r="Z242" t="s">
        <v>196</v>
      </c>
      <c r="AA242" t="s">
        <v>196</v>
      </c>
      <c r="AB242" t="s">
        <v>160</v>
      </c>
      <c r="AC242" t="s">
        <v>167</v>
      </c>
      <c r="AD242" t="s">
        <v>674</v>
      </c>
      <c r="AE242" t="s">
        <v>268</v>
      </c>
      <c r="AF242" t="s">
        <v>160</v>
      </c>
      <c r="AG242" t="s">
        <v>167</v>
      </c>
      <c r="AH242" t="s">
        <v>174</v>
      </c>
      <c r="AJ242" t="s">
        <v>98</v>
      </c>
    </row>
    <row r="243" spans="2:36">
      <c r="B243">
        <v>68</v>
      </c>
      <c r="C243">
        <v>47</v>
      </c>
      <c r="D243">
        <v>181</v>
      </c>
      <c r="E243" t="s">
        <v>156</v>
      </c>
      <c r="H243">
        <v>4.5599999999999998E-3</v>
      </c>
      <c r="I243">
        <v>4.5599999999999997E-5</v>
      </c>
      <c r="J243">
        <v>1901</v>
      </c>
      <c r="K243">
        <v>1</v>
      </c>
      <c r="N243">
        <v>0</v>
      </c>
      <c r="V243" s="171"/>
      <c r="W243" s="171"/>
      <c r="X243" s="171">
        <v>44714</v>
      </c>
      <c r="Y243" t="s">
        <v>157</v>
      </c>
      <c r="Z243" t="s">
        <v>675</v>
      </c>
      <c r="AA243" t="s">
        <v>199</v>
      </c>
      <c r="AB243" t="s">
        <v>160</v>
      </c>
      <c r="AC243" t="s">
        <v>189</v>
      </c>
      <c r="AD243" t="s">
        <v>676</v>
      </c>
      <c r="AE243" t="s">
        <v>173</v>
      </c>
      <c r="AF243" t="s">
        <v>677</v>
      </c>
      <c r="AG243" t="s">
        <v>173</v>
      </c>
      <c r="AH243" t="s">
        <v>203</v>
      </c>
      <c r="AJ243" t="s">
        <v>98</v>
      </c>
    </row>
    <row r="244" spans="2:36">
      <c r="B244">
        <v>68</v>
      </c>
      <c r="C244">
        <v>47</v>
      </c>
      <c r="D244">
        <v>182</v>
      </c>
      <c r="E244" t="s">
        <v>156</v>
      </c>
      <c r="H244">
        <v>3.32E-3</v>
      </c>
      <c r="I244">
        <v>3.3200000000000001E-5</v>
      </c>
      <c r="J244">
        <v>1902</v>
      </c>
      <c r="K244">
        <v>1</v>
      </c>
      <c r="N244">
        <v>8</v>
      </c>
      <c r="V244" s="171"/>
      <c r="W244" s="171"/>
      <c r="X244" s="171">
        <v>44714</v>
      </c>
      <c r="Y244" t="s">
        <v>157</v>
      </c>
      <c r="Z244" t="s">
        <v>678</v>
      </c>
      <c r="AA244" t="s">
        <v>205</v>
      </c>
      <c r="AB244" t="s">
        <v>160</v>
      </c>
      <c r="AC244" t="s">
        <v>679</v>
      </c>
      <c r="AD244" t="s">
        <v>235</v>
      </c>
      <c r="AE244" t="s">
        <v>208</v>
      </c>
      <c r="AF244" t="s">
        <v>537</v>
      </c>
      <c r="AG244" t="s">
        <v>208</v>
      </c>
      <c r="AH244" t="s">
        <v>170</v>
      </c>
      <c r="AJ244" t="s">
        <v>100</v>
      </c>
    </row>
    <row r="245" spans="2:36">
      <c r="B245">
        <v>68</v>
      </c>
      <c r="C245">
        <v>47</v>
      </c>
      <c r="D245">
        <v>183</v>
      </c>
      <c r="E245" t="s">
        <v>156</v>
      </c>
      <c r="H245">
        <v>4.1799999999999997E-3</v>
      </c>
      <c r="I245">
        <v>4.18E-5</v>
      </c>
      <c r="J245">
        <v>1903</v>
      </c>
      <c r="K245">
        <v>1</v>
      </c>
      <c r="N245">
        <v>0</v>
      </c>
      <c r="V245" s="171"/>
      <c r="W245" s="171"/>
      <c r="X245" s="171">
        <v>44714</v>
      </c>
      <c r="Y245" t="s">
        <v>157</v>
      </c>
      <c r="Z245" t="s">
        <v>680</v>
      </c>
      <c r="AA245" t="s">
        <v>211</v>
      </c>
      <c r="AB245" t="s">
        <v>160</v>
      </c>
      <c r="AC245" t="s">
        <v>681</v>
      </c>
      <c r="AD245" t="s">
        <v>682</v>
      </c>
      <c r="AE245" t="s">
        <v>173</v>
      </c>
      <c r="AF245" t="s">
        <v>641</v>
      </c>
      <c r="AG245" t="s">
        <v>173</v>
      </c>
      <c r="AH245" t="s">
        <v>203</v>
      </c>
      <c r="AJ245" t="s">
        <v>98</v>
      </c>
    </row>
    <row r="246" spans="2:36">
      <c r="B246">
        <v>68</v>
      </c>
      <c r="C246">
        <v>47</v>
      </c>
      <c r="D246">
        <v>184</v>
      </c>
      <c r="E246" t="s">
        <v>156</v>
      </c>
      <c r="H246">
        <v>2.32E-3</v>
      </c>
      <c r="I246">
        <v>2.3200000000000001E-5</v>
      </c>
      <c r="J246">
        <v>1904</v>
      </c>
      <c r="K246">
        <v>1</v>
      </c>
      <c r="N246">
        <v>0</v>
      </c>
      <c r="V246" s="171"/>
      <c r="W246" s="171"/>
      <c r="X246" s="171">
        <v>44714</v>
      </c>
      <c r="Y246" t="s">
        <v>157</v>
      </c>
      <c r="Z246" t="s">
        <v>166</v>
      </c>
      <c r="AA246" t="s">
        <v>166</v>
      </c>
      <c r="AB246" t="s">
        <v>160</v>
      </c>
      <c r="AC246" t="s">
        <v>167</v>
      </c>
      <c r="AD246" t="s">
        <v>683</v>
      </c>
      <c r="AE246" t="s">
        <v>268</v>
      </c>
      <c r="AF246" t="s">
        <v>160</v>
      </c>
      <c r="AG246" t="s">
        <v>167</v>
      </c>
      <c r="AH246" t="s">
        <v>174</v>
      </c>
      <c r="AJ246" t="s">
        <v>98</v>
      </c>
    </row>
    <row r="247" spans="2:36">
      <c r="B247">
        <v>68</v>
      </c>
      <c r="C247">
        <v>47</v>
      </c>
      <c r="D247">
        <v>185</v>
      </c>
      <c r="E247" t="s">
        <v>156</v>
      </c>
      <c r="H247">
        <v>2.0699999999999998E-3</v>
      </c>
      <c r="I247">
        <v>2.0699999999999998E-5</v>
      </c>
      <c r="J247">
        <v>1905</v>
      </c>
      <c r="K247">
        <v>1</v>
      </c>
      <c r="N247">
        <v>0</v>
      </c>
      <c r="V247" s="171"/>
      <c r="W247" s="171"/>
      <c r="X247" s="171">
        <v>44714</v>
      </c>
      <c r="Y247" t="s">
        <v>157</v>
      </c>
      <c r="Z247" t="s">
        <v>171</v>
      </c>
      <c r="AA247" t="s">
        <v>171</v>
      </c>
      <c r="AB247" t="s">
        <v>160</v>
      </c>
      <c r="AC247" t="s">
        <v>167</v>
      </c>
      <c r="AD247" t="s">
        <v>684</v>
      </c>
      <c r="AE247" t="s">
        <v>268</v>
      </c>
      <c r="AF247" t="s">
        <v>160</v>
      </c>
      <c r="AG247" t="s">
        <v>167</v>
      </c>
      <c r="AH247" t="s">
        <v>174</v>
      </c>
      <c r="AJ247" t="s">
        <v>98</v>
      </c>
    </row>
    <row r="248" spans="2:36">
      <c r="B248">
        <v>68</v>
      </c>
      <c r="C248">
        <v>47</v>
      </c>
      <c r="D248">
        <v>186</v>
      </c>
      <c r="E248" t="s">
        <v>156</v>
      </c>
      <c r="H248">
        <v>2.0699999999999998E-3</v>
      </c>
      <c r="I248">
        <v>2.0699999999999998E-5</v>
      </c>
      <c r="J248">
        <v>1906</v>
      </c>
      <c r="K248">
        <v>1</v>
      </c>
      <c r="N248">
        <v>0</v>
      </c>
      <c r="V248" s="171"/>
      <c r="W248" s="171"/>
      <c r="X248" s="171">
        <v>44714</v>
      </c>
      <c r="Y248" t="s">
        <v>157</v>
      </c>
      <c r="Z248" t="s">
        <v>175</v>
      </c>
      <c r="AA248" t="s">
        <v>175</v>
      </c>
      <c r="AB248" t="s">
        <v>160</v>
      </c>
      <c r="AC248" t="s">
        <v>167</v>
      </c>
      <c r="AD248" t="s">
        <v>685</v>
      </c>
      <c r="AE248" t="s">
        <v>268</v>
      </c>
      <c r="AF248" t="s">
        <v>160</v>
      </c>
      <c r="AG248" t="s">
        <v>167</v>
      </c>
      <c r="AH248" t="s">
        <v>174</v>
      </c>
      <c r="AJ248" t="s">
        <v>98</v>
      </c>
    </row>
    <row r="249" spans="2:36">
      <c r="B249">
        <v>68</v>
      </c>
      <c r="C249">
        <v>47</v>
      </c>
      <c r="D249">
        <v>187</v>
      </c>
      <c r="E249" t="s">
        <v>156</v>
      </c>
      <c r="H249">
        <v>3.5300000000000002E-3</v>
      </c>
      <c r="I249">
        <v>3.5299999999999997E-5</v>
      </c>
      <c r="J249">
        <v>1907</v>
      </c>
      <c r="K249">
        <v>1</v>
      </c>
      <c r="N249">
        <v>0</v>
      </c>
      <c r="V249" s="171"/>
      <c r="W249" s="171"/>
      <c r="X249" s="171">
        <v>44714</v>
      </c>
      <c r="Y249" t="s">
        <v>157</v>
      </c>
      <c r="Z249" t="s">
        <v>686</v>
      </c>
      <c r="AA249" t="s">
        <v>178</v>
      </c>
      <c r="AB249" t="s">
        <v>160</v>
      </c>
      <c r="AC249" t="s">
        <v>519</v>
      </c>
      <c r="AD249" t="s">
        <v>687</v>
      </c>
      <c r="AE249" t="s">
        <v>169</v>
      </c>
      <c r="AF249" t="s">
        <v>333</v>
      </c>
      <c r="AG249" t="s">
        <v>169</v>
      </c>
      <c r="AH249" t="s">
        <v>170</v>
      </c>
      <c r="AJ249" t="s">
        <v>98</v>
      </c>
    </row>
    <row r="250" spans="2:36">
      <c r="B250">
        <v>68</v>
      </c>
      <c r="C250">
        <v>47</v>
      </c>
      <c r="D250">
        <v>188</v>
      </c>
      <c r="E250" t="s">
        <v>156</v>
      </c>
      <c r="H250">
        <v>3.31E-3</v>
      </c>
      <c r="I250">
        <v>3.3099999999999998E-5</v>
      </c>
      <c r="J250">
        <v>1908</v>
      </c>
      <c r="K250">
        <v>1</v>
      </c>
      <c r="N250">
        <v>0</v>
      </c>
      <c r="V250" s="171"/>
      <c r="W250" s="171"/>
      <c r="X250" s="171">
        <v>44714</v>
      </c>
      <c r="Y250" t="s">
        <v>157</v>
      </c>
      <c r="Z250" t="s">
        <v>688</v>
      </c>
      <c r="AA250" t="s">
        <v>183</v>
      </c>
      <c r="AB250" t="s">
        <v>160</v>
      </c>
      <c r="AC250" t="s">
        <v>424</v>
      </c>
      <c r="AD250" t="s">
        <v>327</v>
      </c>
      <c r="AE250" t="s">
        <v>208</v>
      </c>
      <c r="AF250" t="s">
        <v>611</v>
      </c>
      <c r="AG250" t="s">
        <v>208</v>
      </c>
      <c r="AH250" t="s">
        <v>170</v>
      </c>
      <c r="AJ250" t="s">
        <v>98</v>
      </c>
    </row>
    <row r="251" spans="2:36">
      <c r="B251">
        <v>68</v>
      </c>
      <c r="C251">
        <v>47</v>
      </c>
      <c r="D251">
        <v>189</v>
      </c>
      <c r="E251" t="s">
        <v>156</v>
      </c>
      <c r="H251">
        <v>3.5400000000000002E-3</v>
      </c>
      <c r="I251">
        <v>3.54E-5</v>
      </c>
      <c r="J251">
        <v>1909</v>
      </c>
      <c r="K251">
        <v>1</v>
      </c>
      <c r="N251">
        <v>0</v>
      </c>
      <c r="V251" s="171"/>
      <c r="W251" s="171"/>
      <c r="X251" s="171">
        <v>44714</v>
      </c>
      <c r="Y251" t="s">
        <v>157</v>
      </c>
      <c r="Z251" t="s">
        <v>302</v>
      </c>
      <c r="AA251" t="s">
        <v>188</v>
      </c>
      <c r="AB251" t="s">
        <v>160</v>
      </c>
      <c r="AC251" t="s">
        <v>303</v>
      </c>
      <c r="AD251" t="s">
        <v>689</v>
      </c>
      <c r="AE251" t="s">
        <v>169</v>
      </c>
      <c r="AF251" t="s">
        <v>247</v>
      </c>
      <c r="AG251" t="s">
        <v>169</v>
      </c>
      <c r="AH251" t="s">
        <v>170</v>
      </c>
      <c r="AJ251" t="s">
        <v>98</v>
      </c>
    </row>
    <row r="252" spans="2:36">
      <c r="B252">
        <v>68</v>
      </c>
      <c r="C252">
        <v>47</v>
      </c>
      <c r="D252">
        <v>190</v>
      </c>
      <c r="E252" t="s">
        <v>156</v>
      </c>
      <c r="H252">
        <v>2.0999999999999999E-3</v>
      </c>
      <c r="I252">
        <v>2.0999999999999999E-5</v>
      </c>
      <c r="J252">
        <v>1910</v>
      </c>
      <c r="K252">
        <v>1</v>
      </c>
      <c r="N252">
        <v>8</v>
      </c>
      <c r="V252" s="171"/>
      <c r="W252" s="171"/>
      <c r="X252" s="171">
        <v>44714</v>
      </c>
      <c r="Y252" t="s">
        <v>157</v>
      </c>
      <c r="Z252" t="s">
        <v>192</v>
      </c>
      <c r="AA252" t="s">
        <v>192</v>
      </c>
      <c r="AB252" t="s">
        <v>160</v>
      </c>
      <c r="AC252" t="s">
        <v>167</v>
      </c>
      <c r="AD252" t="s">
        <v>690</v>
      </c>
      <c r="AE252" t="s">
        <v>268</v>
      </c>
      <c r="AF252" t="s">
        <v>160</v>
      </c>
      <c r="AG252" t="s">
        <v>167</v>
      </c>
      <c r="AH252" t="s">
        <v>174</v>
      </c>
      <c r="AJ252" t="s">
        <v>100</v>
      </c>
    </row>
    <row r="253" spans="2:36">
      <c r="B253">
        <v>68</v>
      </c>
      <c r="C253">
        <v>47</v>
      </c>
      <c r="D253">
        <v>191</v>
      </c>
      <c r="E253" t="s">
        <v>156</v>
      </c>
      <c r="H253">
        <v>2.1299999999999999E-3</v>
      </c>
      <c r="I253">
        <v>2.1299999999999999E-5</v>
      </c>
      <c r="J253">
        <v>1911</v>
      </c>
      <c r="K253">
        <v>1</v>
      </c>
      <c r="N253">
        <v>0</v>
      </c>
      <c r="V253" s="171"/>
      <c r="W253" s="171"/>
      <c r="X253" s="171">
        <v>44714</v>
      </c>
      <c r="Y253" t="s">
        <v>157</v>
      </c>
      <c r="Z253" t="s">
        <v>194</v>
      </c>
      <c r="AA253" t="s">
        <v>194</v>
      </c>
      <c r="AB253" t="s">
        <v>160</v>
      </c>
      <c r="AC253" t="s">
        <v>167</v>
      </c>
      <c r="AD253" t="s">
        <v>691</v>
      </c>
      <c r="AE253" t="s">
        <v>268</v>
      </c>
      <c r="AF253" t="s">
        <v>160</v>
      </c>
      <c r="AG253" t="s">
        <v>167</v>
      </c>
      <c r="AH253" t="s">
        <v>174</v>
      </c>
      <c r="AJ253" t="s">
        <v>98</v>
      </c>
    </row>
    <row r="254" spans="2:36">
      <c r="B254">
        <v>68</v>
      </c>
      <c r="C254">
        <v>47</v>
      </c>
      <c r="D254">
        <v>192</v>
      </c>
      <c r="E254" t="s">
        <v>156</v>
      </c>
      <c r="H254">
        <v>2.3500000000000001E-3</v>
      </c>
      <c r="I254">
        <v>2.3499999999999999E-5</v>
      </c>
      <c r="J254">
        <v>1912</v>
      </c>
      <c r="K254">
        <v>1</v>
      </c>
      <c r="N254">
        <v>8</v>
      </c>
      <c r="V254" s="171"/>
      <c r="W254" s="171"/>
      <c r="X254" s="171">
        <v>44714</v>
      </c>
      <c r="Y254" t="s">
        <v>157</v>
      </c>
      <c r="Z254" t="s">
        <v>196</v>
      </c>
      <c r="AA254" t="s">
        <v>196</v>
      </c>
      <c r="AB254" t="s">
        <v>160</v>
      </c>
      <c r="AC254" t="s">
        <v>167</v>
      </c>
      <c r="AD254" t="s">
        <v>692</v>
      </c>
      <c r="AE254" t="s">
        <v>268</v>
      </c>
      <c r="AF254" t="s">
        <v>160</v>
      </c>
      <c r="AG254" t="s">
        <v>167</v>
      </c>
      <c r="AH254" t="s">
        <v>170</v>
      </c>
      <c r="AJ254" t="s">
        <v>100</v>
      </c>
    </row>
    <row r="255" spans="2:36">
      <c r="B255">
        <v>68</v>
      </c>
      <c r="C255">
        <v>47</v>
      </c>
      <c r="D255">
        <v>193</v>
      </c>
      <c r="E255" t="s">
        <v>156</v>
      </c>
      <c r="H255">
        <v>4.2199999999999998E-3</v>
      </c>
      <c r="I255">
        <v>4.2200000000000003E-5</v>
      </c>
      <c r="J255">
        <v>2001</v>
      </c>
      <c r="K255">
        <v>1</v>
      </c>
      <c r="N255">
        <v>8</v>
      </c>
      <c r="V255" s="171"/>
      <c r="W255" s="171"/>
      <c r="X255" s="171">
        <v>44714</v>
      </c>
      <c r="Y255" t="s">
        <v>157</v>
      </c>
      <c r="Z255" t="s">
        <v>693</v>
      </c>
      <c r="AA255" t="s">
        <v>234</v>
      </c>
      <c r="AB255" t="s">
        <v>160</v>
      </c>
      <c r="AC255" t="s">
        <v>212</v>
      </c>
      <c r="AD255" t="s">
        <v>694</v>
      </c>
      <c r="AE255" t="s">
        <v>173</v>
      </c>
      <c r="AF255" t="s">
        <v>695</v>
      </c>
      <c r="AG255" t="s">
        <v>173</v>
      </c>
      <c r="AH255" t="s">
        <v>203</v>
      </c>
      <c r="AJ255" t="s">
        <v>100</v>
      </c>
    </row>
    <row r="256" spans="2:36">
      <c r="B256">
        <v>68</v>
      </c>
      <c r="C256">
        <v>47</v>
      </c>
      <c r="D256">
        <v>194</v>
      </c>
      <c r="E256" t="s">
        <v>156</v>
      </c>
      <c r="H256">
        <v>3.29E-3</v>
      </c>
      <c r="I256">
        <v>3.29E-5</v>
      </c>
      <c r="J256">
        <v>2002</v>
      </c>
      <c r="K256">
        <v>1</v>
      </c>
      <c r="N256">
        <v>8</v>
      </c>
      <c r="V256" s="171"/>
      <c r="W256" s="171"/>
      <c r="X256" s="171">
        <v>44714</v>
      </c>
      <c r="Y256" t="s">
        <v>157</v>
      </c>
      <c r="Z256" t="s">
        <v>299</v>
      </c>
      <c r="AA256" t="s">
        <v>205</v>
      </c>
      <c r="AB256" t="s">
        <v>160</v>
      </c>
      <c r="AC256" t="s">
        <v>432</v>
      </c>
      <c r="AD256" t="s">
        <v>696</v>
      </c>
      <c r="AE256" t="s">
        <v>208</v>
      </c>
      <c r="AF256" t="s">
        <v>601</v>
      </c>
      <c r="AG256" t="s">
        <v>208</v>
      </c>
      <c r="AH256" t="s">
        <v>170</v>
      </c>
      <c r="AJ256" t="s">
        <v>100</v>
      </c>
    </row>
    <row r="257" spans="2:36">
      <c r="B257">
        <v>68</v>
      </c>
      <c r="C257">
        <v>47</v>
      </c>
      <c r="D257">
        <v>195</v>
      </c>
      <c r="E257" t="s">
        <v>156</v>
      </c>
      <c r="H257">
        <v>4.7099999999999998E-3</v>
      </c>
      <c r="I257">
        <v>4.71E-5</v>
      </c>
      <c r="J257">
        <v>2003</v>
      </c>
      <c r="K257">
        <v>1</v>
      </c>
      <c r="N257">
        <v>0</v>
      </c>
      <c r="V257" s="171"/>
      <c r="W257" s="171"/>
      <c r="X257" s="171">
        <v>44714</v>
      </c>
      <c r="Y257" t="s">
        <v>157</v>
      </c>
      <c r="Z257" t="s">
        <v>665</v>
      </c>
      <c r="AA257" t="s">
        <v>159</v>
      </c>
      <c r="AB257" t="s">
        <v>160</v>
      </c>
      <c r="AC257" t="s">
        <v>206</v>
      </c>
      <c r="AD257" t="s">
        <v>697</v>
      </c>
      <c r="AE257" t="s">
        <v>173</v>
      </c>
      <c r="AF257" t="s">
        <v>207</v>
      </c>
      <c r="AG257" t="s">
        <v>173</v>
      </c>
      <c r="AH257" t="s">
        <v>203</v>
      </c>
      <c r="AJ257" t="s">
        <v>98</v>
      </c>
    </row>
    <row r="258" spans="2:36">
      <c r="B258">
        <v>68</v>
      </c>
      <c r="C258">
        <v>47</v>
      </c>
      <c r="D258">
        <v>196</v>
      </c>
      <c r="E258" t="s">
        <v>156</v>
      </c>
      <c r="H258">
        <v>2.32E-3</v>
      </c>
      <c r="I258">
        <v>2.3200000000000001E-5</v>
      </c>
      <c r="J258">
        <v>2004</v>
      </c>
      <c r="K258">
        <v>1</v>
      </c>
      <c r="N258">
        <v>0</v>
      </c>
      <c r="V258" s="171"/>
      <c r="W258" s="171"/>
      <c r="X258" s="171">
        <v>44714</v>
      </c>
      <c r="Y258" t="s">
        <v>157</v>
      </c>
      <c r="Z258" t="s">
        <v>166</v>
      </c>
      <c r="AA258" t="s">
        <v>166</v>
      </c>
      <c r="AB258" t="s">
        <v>160</v>
      </c>
      <c r="AC258" t="s">
        <v>167</v>
      </c>
      <c r="AD258" t="s">
        <v>698</v>
      </c>
      <c r="AE258" t="s">
        <v>268</v>
      </c>
      <c r="AF258" t="s">
        <v>160</v>
      </c>
      <c r="AG258" t="s">
        <v>167</v>
      </c>
      <c r="AH258" t="s">
        <v>174</v>
      </c>
      <c r="AJ258" t="s">
        <v>98</v>
      </c>
    </row>
    <row r="259" spans="2:36">
      <c r="B259">
        <v>68</v>
      </c>
      <c r="C259">
        <v>47</v>
      </c>
      <c r="D259">
        <v>197</v>
      </c>
      <c r="E259" t="s">
        <v>156</v>
      </c>
      <c r="H259">
        <v>2.1299999999999999E-3</v>
      </c>
      <c r="I259">
        <v>2.1299999999999999E-5</v>
      </c>
      <c r="J259">
        <v>2005</v>
      </c>
      <c r="K259">
        <v>1</v>
      </c>
      <c r="N259">
        <v>0</v>
      </c>
      <c r="V259" s="171"/>
      <c r="W259" s="171"/>
      <c r="X259" s="171">
        <v>44714</v>
      </c>
      <c r="Y259" t="s">
        <v>157</v>
      </c>
      <c r="Z259" t="s">
        <v>171</v>
      </c>
      <c r="AA259" t="s">
        <v>171</v>
      </c>
      <c r="AB259" t="s">
        <v>160</v>
      </c>
      <c r="AC259" t="s">
        <v>167</v>
      </c>
      <c r="AD259" t="s">
        <v>699</v>
      </c>
      <c r="AE259" t="s">
        <v>268</v>
      </c>
      <c r="AF259" t="s">
        <v>160</v>
      </c>
      <c r="AG259" t="s">
        <v>167</v>
      </c>
      <c r="AH259" t="s">
        <v>170</v>
      </c>
      <c r="AJ259" t="s">
        <v>98</v>
      </c>
    </row>
    <row r="260" spans="2:36">
      <c r="B260">
        <v>68</v>
      </c>
      <c r="C260">
        <v>47</v>
      </c>
      <c r="D260">
        <v>198</v>
      </c>
      <c r="E260" t="s">
        <v>156</v>
      </c>
      <c r="H260">
        <v>2.1299999999999999E-3</v>
      </c>
      <c r="I260">
        <v>2.1299999999999999E-5</v>
      </c>
      <c r="J260">
        <v>2006</v>
      </c>
      <c r="K260">
        <v>1</v>
      </c>
      <c r="N260">
        <v>0</v>
      </c>
      <c r="V260" s="171"/>
      <c r="W260" s="171"/>
      <c r="X260" s="171">
        <v>44714</v>
      </c>
      <c r="Y260" t="s">
        <v>157</v>
      </c>
      <c r="Z260" t="s">
        <v>175</v>
      </c>
      <c r="AA260" t="s">
        <v>175</v>
      </c>
      <c r="AB260" t="s">
        <v>160</v>
      </c>
      <c r="AC260" t="s">
        <v>167</v>
      </c>
      <c r="AD260" t="s">
        <v>700</v>
      </c>
      <c r="AE260" t="s">
        <v>268</v>
      </c>
      <c r="AF260" t="s">
        <v>160</v>
      </c>
      <c r="AG260" t="s">
        <v>167</v>
      </c>
      <c r="AH260" t="s">
        <v>170</v>
      </c>
      <c r="AJ260" t="s">
        <v>98</v>
      </c>
    </row>
    <row r="261" spans="2:36">
      <c r="B261">
        <v>68</v>
      </c>
      <c r="C261">
        <v>47</v>
      </c>
      <c r="D261">
        <v>199</v>
      </c>
      <c r="E261" t="s">
        <v>156</v>
      </c>
      <c r="H261">
        <v>3.5200000000000001E-3</v>
      </c>
      <c r="I261">
        <v>3.5200000000000002E-5</v>
      </c>
      <c r="J261">
        <v>2007</v>
      </c>
      <c r="K261">
        <v>1</v>
      </c>
      <c r="N261">
        <v>0</v>
      </c>
      <c r="V261" s="171"/>
      <c r="W261" s="171"/>
      <c r="X261" s="171">
        <v>44714</v>
      </c>
      <c r="Y261" t="s">
        <v>157</v>
      </c>
      <c r="Z261" t="s">
        <v>633</v>
      </c>
      <c r="AA261" t="s">
        <v>178</v>
      </c>
      <c r="AB261" t="s">
        <v>160</v>
      </c>
      <c r="AC261" t="s">
        <v>474</v>
      </c>
      <c r="AD261" t="s">
        <v>701</v>
      </c>
      <c r="AE261" t="s">
        <v>169</v>
      </c>
      <c r="AF261" t="s">
        <v>215</v>
      </c>
      <c r="AG261" t="s">
        <v>169</v>
      </c>
      <c r="AH261" t="s">
        <v>170</v>
      </c>
      <c r="AJ261" t="s">
        <v>98</v>
      </c>
    </row>
    <row r="262" spans="2:36">
      <c r="B262">
        <v>68</v>
      </c>
      <c r="C262">
        <v>47</v>
      </c>
      <c r="D262">
        <v>200</v>
      </c>
      <c r="E262" t="s">
        <v>156</v>
      </c>
      <c r="H262">
        <v>3.1800000000000001E-3</v>
      </c>
      <c r="I262">
        <v>3.18E-5</v>
      </c>
      <c r="J262">
        <v>2008</v>
      </c>
      <c r="K262">
        <v>1</v>
      </c>
      <c r="N262">
        <v>0</v>
      </c>
      <c r="V262" s="171"/>
      <c r="W262" s="171"/>
      <c r="X262" s="171">
        <v>44714</v>
      </c>
      <c r="Y262" t="s">
        <v>157</v>
      </c>
      <c r="Z262" t="s">
        <v>183</v>
      </c>
      <c r="AA262" t="s">
        <v>183</v>
      </c>
      <c r="AB262" t="s">
        <v>160</v>
      </c>
      <c r="AC262" t="s">
        <v>167</v>
      </c>
      <c r="AD262" t="s">
        <v>648</v>
      </c>
      <c r="AE262" t="s">
        <v>208</v>
      </c>
      <c r="AF262" t="s">
        <v>160</v>
      </c>
      <c r="AG262" t="s">
        <v>167</v>
      </c>
      <c r="AH262" t="s">
        <v>174</v>
      </c>
      <c r="AJ262" t="s">
        <v>98</v>
      </c>
    </row>
    <row r="263" spans="2:36">
      <c r="B263">
        <v>68</v>
      </c>
      <c r="C263">
        <v>47</v>
      </c>
      <c r="D263">
        <v>201</v>
      </c>
      <c r="E263" t="s">
        <v>156</v>
      </c>
      <c r="H263">
        <v>3.5300000000000002E-3</v>
      </c>
      <c r="I263">
        <v>3.5299999999999997E-5</v>
      </c>
      <c r="J263">
        <v>2009</v>
      </c>
      <c r="K263">
        <v>1</v>
      </c>
      <c r="N263">
        <v>8</v>
      </c>
      <c r="V263" s="171"/>
      <c r="W263" s="171"/>
      <c r="X263" s="171">
        <v>44714</v>
      </c>
      <c r="Y263" t="s">
        <v>157</v>
      </c>
      <c r="Z263" t="s">
        <v>702</v>
      </c>
      <c r="AA263" t="s">
        <v>188</v>
      </c>
      <c r="AB263" t="s">
        <v>160</v>
      </c>
      <c r="AC263" t="s">
        <v>300</v>
      </c>
      <c r="AD263" t="s">
        <v>703</v>
      </c>
      <c r="AE263" t="s">
        <v>169</v>
      </c>
      <c r="AF263" t="s">
        <v>297</v>
      </c>
      <c r="AG263" t="s">
        <v>169</v>
      </c>
      <c r="AH263" t="s">
        <v>170</v>
      </c>
      <c r="AJ263" t="s">
        <v>100</v>
      </c>
    </row>
    <row r="264" spans="2:36">
      <c r="B264">
        <v>68</v>
      </c>
      <c r="C264">
        <v>47</v>
      </c>
      <c r="D264">
        <v>202</v>
      </c>
      <c r="E264" t="s">
        <v>156</v>
      </c>
      <c r="H264">
        <v>2.0999999999999999E-3</v>
      </c>
      <c r="I264">
        <v>2.0999999999999999E-5</v>
      </c>
      <c r="J264">
        <v>2010</v>
      </c>
      <c r="K264">
        <v>1</v>
      </c>
      <c r="N264">
        <v>0</v>
      </c>
      <c r="V264" s="171"/>
      <c r="W264" s="171"/>
      <c r="X264" s="171">
        <v>44714</v>
      </c>
      <c r="Y264" t="s">
        <v>157</v>
      </c>
      <c r="Z264" t="s">
        <v>192</v>
      </c>
      <c r="AA264" t="s">
        <v>192</v>
      </c>
      <c r="AB264" t="s">
        <v>160</v>
      </c>
      <c r="AC264" t="s">
        <v>167</v>
      </c>
      <c r="AD264" t="s">
        <v>704</v>
      </c>
      <c r="AE264" t="s">
        <v>268</v>
      </c>
      <c r="AF264" t="s">
        <v>160</v>
      </c>
      <c r="AG264" t="s">
        <v>167</v>
      </c>
      <c r="AH264" t="s">
        <v>174</v>
      </c>
      <c r="AJ264" t="s">
        <v>98</v>
      </c>
    </row>
    <row r="265" spans="2:36">
      <c r="B265">
        <v>68</v>
      </c>
      <c r="C265">
        <v>47</v>
      </c>
      <c r="D265">
        <v>203</v>
      </c>
      <c r="E265" t="s">
        <v>156</v>
      </c>
      <c r="H265">
        <v>2.1900000000000001E-3</v>
      </c>
      <c r="I265">
        <v>2.19E-5</v>
      </c>
      <c r="J265">
        <v>2011</v>
      </c>
      <c r="K265">
        <v>1</v>
      </c>
      <c r="N265">
        <v>0</v>
      </c>
      <c r="V265" s="171"/>
      <c r="W265" s="171"/>
      <c r="X265" s="171">
        <v>44714</v>
      </c>
      <c r="Y265" t="s">
        <v>157</v>
      </c>
      <c r="Z265" t="s">
        <v>194</v>
      </c>
      <c r="AA265" t="s">
        <v>194</v>
      </c>
      <c r="AB265" t="s">
        <v>160</v>
      </c>
      <c r="AC265" t="s">
        <v>167</v>
      </c>
      <c r="AD265" t="s">
        <v>705</v>
      </c>
      <c r="AE265" t="s">
        <v>268</v>
      </c>
      <c r="AF265" t="s">
        <v>160</v>
      </c>
      <c r="AG265" t="s">
        <v>167</v>
      </c>
      <c r="AH265" t="s">
        <v>170</v>
      </c>
      <c r="AJ265" t="s">
        <v>98</v>
      </c>
    </row>
    <row r="266" spans="2:36">
      <c r="B266">
        <v>68</v>
      </c>
      <c r="C266">
        <v>47</v>
      </c>
      <c r="D266">
        <v>204</v>
      </c>
      <c r="E266" t="s">
        <v>156</v>
      </c>
      <c r="H266">
        <v>2.2899999999999999E-3</v>
      </c>
      <c r="I266">
        <v>2.2900000000000001E-5</v>
      </c>
      <c r="J266">
        <v>2012</v>
      </c>
      <c r="K266">
        <v>1</v>
      </c>
      <c r="N266">
        <v>8</v>
      </c>
      <c r="V266" s="171"/>
      <c r="W266" s="171"/>
      <c r="X266" s="171">
        <v>44714</v>
      </c>
      <c r="Y266" t="s">
        <v>157</v>
      </c>
      <c r="Z266" t="s">
        <v>196</v>
      </c>
      <c r="AA266" t="s">
        <v>196</v>
      </c>
      <c r="AB266" t="s">
        <v>160</v>
      </c>
      <c r="AC266" t="s">
        <v>167</v>
      </c>
      <c r="AD266" t="s">
        <v>626</v>
      </c>
      <c r="AE266" t="s">
        <v>173</v>
      </c>
      <c r="AF266" t="s">
        <v>160</v>
      </c>
      <c r="AG266" t="s">
        <v>167</v>
      </c>
      <c r="AH266" t="s">
        <v>174</v>
      </c>
      <c r="AJ266" t="s">
        <v>100</v>
      </c>
    </row>
    <row r="267" spans="2:36">
      <c r="B267">
        <v>68</v>
      </c>
      <c r="C267">
        <v>47</v>
      </c>
      <c r="D267">
        <v>205</v>
      </c>
      <c r="E267" t="s">
        <v>156</v>
      </c>
      <c r="H267">
        <v>4.5799999999999999E-3</v>
      </c>
      <c r="I267">
        <v>4.5800000000000002E-5</v>
      </c>
      <c r="J267">
        <v>2101</v>
      </c>
      <c r="K267">
        <v>1</v>
      </c>
      <c r="N267">
        <v>0</v>
      </c>
      <c r="V267" s="171"/>
      <c r="W267" s="171"/>
      <c r="X267" s="171">
        <v>44714</v>
      </c>
      <c r="Y267" t="s">
        <v>157</v>
      </c>
      <c r="Z267" t="s">
        <v>706</v>
      </c>
      <c r="AA267" t="s">
        <v>199</v>
      </c>
      <c r="AB267" t="s">
        <v>160</v>
      </c>
      <c r="AC267" t="s">
        <v>418</v>
      </c>
      <c r="AD267" t="s">
        <v>707</v>
      </c>
      <c r="AE267" t="s">
        <v>173</v>
      </c>
      <c r="AF267" t="s">
        <v>708</v>
      </c>
      <c r="AG267" t="s">
        <v>173</v>
      </c>
      <c r="AH267" t="s">
        <v>203</v>
      </c>
      <c r="AJ267" t="s">
        <v>98</v>
      </c>
    </row>
    <row r="268" spans="2:36">
      <c r="B268">
        <v>68</v>
      </c>
      <c r="C268">
        <v>47</v>
      </c>
      <c r="D268">
        <v>206</v>
      </c>
      <c r="E268" t="s">
        <v>156</v>
      </c>
      <c r="H268">
        <v>3.2399999999999998E-3</v>
      </c>
      <c r="I268">
        <v>3.2400000000000001E-5</v>
      </c>
      <c r="J268">
        <v>2102</v>
      </c>
      <c r="K268">
        <v>1</v>
      </c>
      <c r="N268">
        <v>8</v>
      </c>
      <c r="V268" s="171"/>
      <c r="W268" s="171"/>
      <c r="X268" s="171">
        <v>44714</v>
      </c>
      <c r="Y268" t="s">
        <v>157</v>
      </c>
      <c r="Z268" t="s">
        <v>709</v>
      </c>
      <c r="AA268" t="s">
        <v>205</v>
      </c>
      <c r="AB268" t="s">
        <v>160</v>
      </c>
      <c r="AC268" t="s">
        <v>439</v>
      </c>
      <c r="AD268" t="s">
        <v>663</v>
      </c>
      <c r="AE268" t="s">
        <v>208</v>
      </c>
      <c r="AF268" t="s">
        <v>658</v>
      </c>
      <c r="AG268" t="s">
        <v>208</v>
      </c>
      <c r="AH268" t="s">
        <v>174</v>
      </c>
      <c r="AJ268" t="s">
        <v>100</v>
      </c>
    </row>
    <row r="269" spans="2:36">
      <c r="B269">
        <v>68</v>
      </c>
      <c r="C269">
        <v>47</v>
      </c>
      <c r="D269">
        <v>207</v>
      </c>
      <c r="E269" t="s">
        <v>156</v>
      </c>
      <c r="H269">
        <v>4.2599999999999999E-3</v>
      </c>
      <c r="I269">
        <v>4.2599999999999999E-5</v>
      </c>
      <c r="J269">
        <v>2103</v>
      </c>
      <c r="K269">
        <v>1</v>
      </c>
      <c r="N269">
        <v>0</v>
      </c>
      <c r="V269" s="171"/>
      <c r="W269" s="171"/>
      <c r="X269" s="171">
        <v>44714</v>
      </c>
      <c r="Y269" t="s">
        <v>157</v>
      </c>
      <c r="Z269" t="s">
        <v>710</v>
      </c>
      <c r="AA269" t="s">
        <v>211</v>
      </c>
      <c r="AB269" t="s">
        <v>160</v>
      </c>
      <c r="AC269" t="s">
        <v>466</v>
      </c>
      <c r="AD269" t="s">
        <v>711</v>
      </c>
      <c r="AE269" t="s">
        <v>173</v>
      </c>
      <c r="AF269" t="s">
        <v>712</v>
      </c>
      <c r="AG269" t="s">
        <v>173</v>
      </c>
      <c r="AH269" t="s">
        <v>165</v>
      </c>
      <c r="AJ269" t="s">
        <v>98</v>
      </c>
    </row>
    <row r="270" spans="2:36">
      <c r="B270">
        <v>68</v>
      </c>
      <c r="C270">
        <v>47</v>
      </c>
      <c r="D270">
        <v>208</v>
      </c>
      <c r="E270" t="s">
        <v>156</v>
      </c>
      <c r="H270">
        <v>2.32E-3</v>
      </c>
      <c r="I270">
        <v>2.3200000000000001E-5</v>
      </c>
      <c r="J270">
        <v>2104</v>
      </c>
      <c r="K270">
        <v>1</v>
      </c>
      <c r="N270">
        <v>0</v>
      </c>
      <c r="V270" s="171"/>
      <c r="W270" s="171"/>
      <c r="X270" s="171">
        <v>44714</v>
      </c>
      <c r="Y270" t="s">
        <v>157</v>
      </c>
      <c r="Z270" t="s">
        <v>166</v>
      </c>
      <c r="AA270" t="s">
        <v>166</v>
      </c>
      <c r="AB270" t="s">
        <v>160</v>
      </c>
      <c r="AC270" t="s">
        <v>167</v>
      </c>
      <c r="AD270" t="s">
        <v>546</v>
      </c>
      <c r="AE270" t="s">
        <v>173</v>
      </c>
      <c r="AF270" t="s">
        <v>160</v>
      </c>
      <c r="AG270" t="s">
        <v>167</v>
      </c>
      <c r="AH270" t="s">
        <v>174</v>
      </c>
      <c r="AJ270" t="s">
        <v>98</v>
      </c>
    </row>
    <row r="271" spans="2:36">
      <c r="B271">
        <v>68</v>
      </c>
      <c r="C271">
        <v>47</v>
      </c>
      <c r="D271">
        <v>209</v>
      </c>
      <c r="E271" t="s">
        <v>156</v>
      </c>
      <c r="H271">
        <v>2.0699999999999998E-3</v>
      </c>
      <c r="I271">
        <v>2.0699999999999998E-5</v>
      </c>
      <c r="J271">
        <v>2105</v>
      </c>
      <c r="K271">
        <v>1</v>
      </c>
      <c r="N271">
        <v>0</v>
      </c>
      <c r="V271" s="171"/>
      <c r="W271" s="171"/>
      <c r="X271" s="171">
        <v>44714</v>
      </c>
      <c r="Y271" t="s">
        <v>157</v>
      </c>
      <c r="Z271" t="s">
        <v>171</v>
      </c>
      <c r="AA271" t="s">
        <v>171</v>
      </c>
      <c r="AB271" t="s">
        <v>160</v>
      </c>
      <c r="AC271" t="s">
        <v>167</v>
      </c>
      <c r="AD271" t="s">
        <v>472</v>
      </c>
      <c r="AE271" t="s">
        <v>173</v>
      </c>
      <c r="AF271" t="s">
        <v>160</v>
      </c>
      <c r="AG271" t="s">
        <v>167</v>
      </c>
      <c r="AH271" t="s">
        <v>174</v>
      </c>
      <c r="AJ271" t="s">
        <v>98</v>
      </c>
    </row>
    <row r="272" spans="2:36">
      <c r="B272">
        <v>68</v>
      </c>
      <c r="C272">
        <v>47</v>
      </c>
      <c r="D272">
        <v>210</v>
      </c>
      <c r="E272" t="s">
        <v>156</v>
      </c>
      <c r="H272">
        <v>2.0699999999999998E-3</v>
      </c>
      <c r="I272">
        <v>2.0699999999999998E-5</v>
      </c>
      <c r="J272">
        <v>2106</v>
      </c>
      <c r="K272">
        <v>1</v>
      </c>
      <c r="N272">
        <v>0</v>
      </c>
      <c r="V272" s="171"/>
      <c r="W272" s="171"/>
      <c r="X272" s="171">
        <v>44714</v>
      </c>
      <c r="Y272" t="s">
        <v>157</v>
      </c>
      <c r="Z272" t="s">
        <v>175</v>
      </c>
      <c r="AA272" t="s">
        <v>175</v>
      </c>
      <c r="AB272" t="s">
        <v>160</v>
      </c>
      <c r="AC272" t="s">
        <v>167</v>
      </c>
      <c r="AD272" t="s">
        <v>507</v>
      </c>
      <c r="AE272" t="s">
        <v>173</v>
      </c>
      <c r="AF272" t="s">
        <v>160</v>
      </c>
      <c r="AG272" t="s">
        <v>167</v>
      </c>
      <c r="AH272" t="s">
        <v>174</v>
      </c>
      <c r="AJ272" t="s">
        <v>98</v>
      </c>
    </row>
    <row r="273" spans="2:36">
      <c r="B273">
        <v>68</v>
      </c>
      <c r="C273">
        <v>47</v>
      </c>
      <c r="D273">
        <v>211</v>
      </c>
      <c r="E273" t="s">
        <v>156</v>
      </c>
      <c r="H273">
        <v>3.5300000000000002E-3</v>
      </c>
      <c r="I273">
        <v>3.5299999999999997E-5</v>
      </c>
      <c r="J273">
        <v>2107</v>
      </c>
      <c r="K273">
        <v>1</v>
      </c>
      <c r="N273">
        <v>0</v>
      </c>
      <c r="V273" s="171"/>
      <c r="W273" s="171"/>
      <c r="X273" s="171">
        <v>44714</v>
      </c>
      <c r="Y273" t="s">
        <v>157</v>
      </c>
      <c r="Z273" t="s">
        <v>713</v>
      </c>
      <c r="AA273" t="s">
        <v>178</v>
      </c>
      <c r="AB273" t="s">
        <v>160</v>
      </c>
      <c r="AC273" t="s">
        <v>714</v>
      </c>
      <c r="AD273" t="s">
        <v>715</v>
      </c>
      <c r="AE273" t="s">
        <v>169</v>
      </c>
      <c r="AF273" t="s">
        <v>193</v>
      </c>
      <c r="AG273" t="s">
        <v>169</v>
      </c>
      <c r="AH273" t="s">
        <v>174</v>
      </c>
      <c r="AJ273" t="s">
        <v>98</v>
      </c>
    </row>
    <row r="274" spans="2:36">
      <c r="B274">
        <v>68</v>
      </c>
      <c r="C274">
        <v>47</v>
      </c>
      <c r="D274">
        <v>212</v>
      </c>
      <c r="E274" t="s">
        <v>156</v>
      </c>
      <c r="H274">
        <v>3.32E-3</v>
      </c>
      <c r="I274">
        <v>3.3200000000000001E-5</v>
      </c>
      <c r="J274">
        <v>2108</v>
      </c>
      <c r="K274">
        <v>1</v>
      </c>
      <c r="N274">
        <v>0</v>
      </c>
      <c r="V274" s="171"/>
      <c r="W274" s="171"/>
      <c r="X274" s="171">
        <v>44714</v>
      </c>
      <c r="Y274" t="s">
        <v>157</v>
      </c>
      <c r="Z274" t="s">
        <v>716</v>
      </c>
      <c r="AA274" t="s">
        <v>183</v>
      </c>
      <c r="AB274" t="s">
        <v>160</v>
      </c>
      <c r="AC274" t="s">
        <v>717</v>
      </c>
      <c r="AD274" t="s">
        <v>454</v>
      </c>
      <c r="AE274" t="s">
        <v>208</v>
      </c>
      <c r="AF274" t="s">
        <v>718</v>
      </c>
      <c r="AG274" t="s">
        <v>208</v>
      </c>
      <c r="AH274" t="s">
        <v>170</v>
      </c>
      <c r="AJ274" t="s">
        <v>98</v>
      </c>
    </row>
    <row r="275" spans="2:36">
      <c r="B275">
        <v>68</v>
      </c>
      <c r="C275">
        <v>47</v>
      </c>
      <c r="D275">
        <v>213</v>
      </c>
      <c r="E275" t="s">
        <v>156</v>
      </c>
      <c r="H275">
        <v>3.48E-3</v>
      </c>
      <c r="I275">
        <v>3.4799999999999999E-5</v>
      </c>
      <c r="J275">
        <v>2109</v>
      </c>
      <c r="K275">
        <v>1</v>
      </c>
      <c r="N275">
        <v>0</v>
      </c>
      <c r="V275" s="171"/>
      <c r="W275" s="171"/>
      <c r="X275" s="171">
        <v>44714</v>
      </c>
      <c r="Y275" t="s">
        <v>157</v>
      </c>
      <c r="Z275" t="s">
        <v>573</v>
      </c>
      <c r="AA275" t="s">
        <v>188</v>
      </c>
      <c r="AB275" t="s">
        <v>160</v>
      </c>
      <c r="AC275" t="s">
        <v>719</v>
      </c>
      <c r="AD275" t="s">
        <v>720</v>
      </c>
      <c r="AE275" t="s">
        <v>163</v>
      </c>
      <c r="AF275" t="s">
        <v>552</v>
      </c>
      <c r="AG275" t="s">
        <v>163</v>
      </c>
      <c r="AH275" t="s">
        <v>174</v>
      </c>
      <c r="AJ275" t="s">
        <v>98</v>
      </c>
    </row>
    <row r="276" spans="2:36">
      <c r="B276">
        <v>68</v>
      </c>
      <c r="C276">
        <v>47</v>
      </c>
      <c r="D276">
        <v>214</v>
      </c>
      <c r="E276" t="s">
        <v>156</v>
      </c>
      <c r="H276">
        <v>2.0999999999999999E-3</v>
      </c>
      <c r="I276">
        <v>2.0999999999999999E-5</v>
      </c>
      <c r="J276">
        <v>2110</v>
      </c>
      <c r="K276">
        <v>1</v>
      </c>
      <c r="N276">
        <v>8</v>
      </c>
      <c r="V276" s="171"/>
      <c r="W276" s="171"/>
      <c r="X276" s="171">
        <v>44714</v>
      </c>
      <c r="Y276" t="s">
        <v>157</v>
      </c>
      <c r="Z276" t="s">
        <v>192</v>
      </c>
      <c r="AA276" t="s">
        <v>192</v>
      </c>
      <c r="AB276" t="s">
        <v>160</v>
      </c>
      <c r="AC276" t="s">
        <v>167</v>
      </c>
      <c r="AD276" t="s">
        <v>721</v>
      </c>
      <c r="AE276" t="s">
        <v>169</v>
      </c>
      <c r="AF276" t="s">
        <v>160</v>
      </c>
      <c r="AG276" t="s">
        <v>167</v>
      </c>
      <c r="AH276" t="s">
        <v>174</v>
      </c>
      <c r="AJ276" t="s">
        <v>100</v>
      </c>
    </row>
    <row r="277" spans="2:36">
      <c r="B277">
        <v>68</v>
      </c>
      <c r="C277">
        <v>47</v>
      </c>
      <c r="D277">
        <v>215</v>
      </c>
      <c r="E277" t="s">
        <v>156</v>
      </c>
      <c r="H277">
        <v>2.1299999999999999E-3</v>
      </c>
      <c r="I277">
        <v>2.1299999999999999E-5</v>
      </c>
      <c r="J277">
        <v>2111</v>
      </c>
      <c r="K277">
        <v>1</v>
      </c>
      <c r="N277">
        <v>0</v>
      </c>
      <c r="V277" s="171"/>
      <c r="W277" s="171"/>
      <c r="X277" s="171">
        <v>44714</v>
      </c>
      <c r="Y277" t="s">
        <v>157</v>
      </c>
      <c r="Z277" t="s">
        <v>194</v>
      </c>
      <c r="AA277" t="s">
        <v>194</v>
      </c>
      <c r="AB277" t="s">
        <v>160</v>
      </c>
      <c r="AC277" t="s">
        <v>167</v>
      </c>
      <c r="AD277" t="s">
        <v>444</v>
      </c>
      <c r="AE277" t="s">
        <v>173</v>
      </c>
      <c r="AF277" t="s">
        <v>160</v>
      </c>
      <c r="AG277" t="s">
        <v>167</v>
      </c>
      <c r="AH277" t="s">
        <v>174</v>
      </c>
      <c r="AJ277" t="s">
        <v>98</v>
      </c>
    </row>
    <row r="278" spans="2:36">
      <c r="B278">
        <v>68</v>
      </c>
      <c r="C278">
        <v>47</v>
      </c>
      <c r="D278">
        <v>216</v>
      </c>
      <c r="E278" t="s">
        <v>156</v>
      </c>
      <c r="H278">
        <v>2.2899999999999999E-3</v>
      </c>
      <c r="I278">
        <v>2.2900000000000001E-5</v>
      </c>
      <c r="J278">
        <v>2112</v>
      </c>
      <c r="K278">
        <v>1</v>
      </c>
      <c r="N278">
        <v>8</v>
      </c>
      <c r="V278" s="171"/>
      <c r="W278" s="171"/>
      <c r="X278" s="171">
        <v>44714</v>
      </c>
      <c r="Y278" t="s">
        <v>157</v>
      </c>
      <c r="Z278" t="s">
        <v>196</v>
      </c>
      <c r="AA278" t="s">
        <v>196</v>
      </c>
      <c r="AB278" t="s">
        <v>160</v>
      </c>
      <c r="AC278" t="s">
        <v>167</v>
      </c>
      <c r="AD278" t="s">
        <v>722</v>
      </c>
      <c r="AE278" t="s">
        <v>169</v>
      </c>
      <c r="AF278" t="s">
        <v>160</v>
      </c>
      <c r="AG278" t="s">
        <v>167</v>
      </c>
      <c r="AH278" t="s">
        <v>174</v>
      </c>
      <c r="AJ278" t="s">
        <v>100</v>
      </c>
    </row>
    <row r="279" spans="2:36">
      <c r="B279">
        <v>68</v>
      </c>
      <c r="C279">
        <v>47</v>
      </c>
      <c r="D279">
        <v>217</v>
      </c>
      <c r="E279" t="s">
        <v>156</v>
      </c>
      <c r="H279">
        <v>4.2399999999999998E-3</v>
      </c>
      <c r="I279">
        <v>4.2400000000000001E-5</v>
      </c>
      <c r="J279">
        <v>2201</v>
      </c>
      <c r="K279">
        <v>1</v>
      </c>
      <c r="N279">
        <v>8</v>
      </c>
      <c r="V279" s="171"/>
      <c r="W279" s="171"/>
      <c r="X279" s="171">
        <v>44714</v>
      </c>
      <c r="Y279" t="s">
        <v>157</v>
      </c>
      <c r="Z279" t="s">
        <v>723</v>
      </c>
      <c r="AA279" t="s">
        <v>234</v>
      </c>
      <c r="AB279" t="s">
        <v>160</v>
      </c>
      <c r="AC279" t="s">
        <v>474</v>
      </c>
      <c r="AD279" t="s">
        <v>724</v>
      </c>
      <c r="AE279" t="s">
        <v>173</v>
      </c>
      <c r="AF279" t="s">
        <v>725</v>
      </c>
      <c r="AG279" t="s">
        <v>173</v>
      </c>
      <c r="AH279" t="s">
        <v>165</v>
      </c>
      <c r="AJ279" t="s">
        <v>100</v>
      </c>
    </row>
    <row r="280" spans="2:36">
      <c r="B280">
        <v>68</v>
      </c>
      <c r="C280">
        <v>47</v>
      </c>
      <c r="D280">
        <v>218</v>
      </c>
      <c r="E280" t="s">
        <v>156</v>
      </c>
      <c r="H280">
        <v>3.2499999999999999E-3</v>
      </c>
      <c r="I280">
        <v>3.2499999999999997E-5</v>
      </c>
      <c r="J280">
        <v>2202</v>
      </c>
      <c r="K280">
        <v>1</v>
      </c>
      <c r="N280">
        <v>8</v>
      </c>
      <c r="V280" s="171"/>
      <c r="W280" s="171"/>
      <c r="X280" s="171">
        <v>44714</v>
      </c>
      <c r="Y280" t="s">
        <v>157</v>
      </c>
      <c r="Z280" t="s">
        <v>716</v>
      </c>
      <c r="AA280" t="s">
        <v>205</v>
      </c>
      <c r="AB280" t="s">
        <v>160</v>
      </c>
      <c r="AC280" t="s">
        <v>410</v>
      </c>
      <c r="AD280" t="s">
        <v>434</v>
      </c>
      <c r="AE280" t="s">
        <v>208</v>
      </c>
      <c r="AF280" t="s">
        <v>726</v>
      </c>
      <c r="AG280" t="s">
        <v>208</v>
      </c>
      <c r="AH280" t="s">
        <v>174</v>
      </c>
      <c r="AJ280" t="s">
        <v>100</v>
      </c>
    </row>
    <row r="281" spans="2:36">
      <c r="B281">
        <v>68</v>
      </c>
      <c r="C281">
        <v>47</v>
      </c>
      <c r="D281">
        <v>219</v>
      </c>
      <c r="E281" t="s">
        <v>156</v>
      </c>
      <c r="H281">
        <v>4.7499999999999999E-3</v>
      </c>
      <c r="I281">
        <v>4.7500000000000003E-5</v>
      </c>
      <c r="J281">
        <v>2203</v>
      </c>
      <c r="K281">
        <v>1</v>
      </c>
      <c r="N281">
        <v>0</v>
      </c>
      <c r="V281" s="171"/>
      <c r="W281" s="171"/>
      <c r="X281" s="171">
        <v>44714</v>
      </c>
      <c r="Y281" t="s">
        <v>157</v>
      </c>
      <c r="Z281" t="s">
        <v>727</v>
      </c>
      <c r="AA281" t="s">
        <v>159</v>
      </c>
      <c r="AB281" t="s">
        <v>160</v>
      </c>
      <c r="AC281" t="s">
        <v>728</v>
      </c>
      <c r="AD281" t="s">
        <v>729</v>
      </c>
      <c r="AE281" t="s">
        <v>173</v>
      </c>
      <c r="AF281" t="s">
        <v>696</v>
      </c>
      <c r="AG281" t="s">
        <v>173</v>
      </c>
      <c r="AH281" t="s">
        <v>165</v>
      </c>
      <c r="AJ281" t="s">
        <v>98</v>
      </c>
    </row>
    <row r="282" spans="2:36">
      <c r="B282">
        <v>68</v>
      </c>
      <c r="C282">
        <v>47</v>
      </c>
      <c r="D282">
        <v>220</v>
      </c>
      <c r="E282" t="s">
        <v>156</v>
      </c>
      <c r="H282">
        <v>2.32E-3</v>
      </c>
      <c r="I282">
        <v>2.3200000000000001E-5</v>
      </c>
      <c r="J282">
        <v>2204</v>
      </c>
      <c r="K282">
        <v>1</v>
      </c>
      <c r="N282">
        <v>0</v>
      </c>
      <c r="V282" s="171"/>
      <c r="W282" s="171"/>
      <c r="X282" s="171">
        <v>44714</v>
      </c>
      <c r="Y282" t="s">
        <v>157</v>
      </c>
      <c r="Z282" t="s">
        <v>166</v>
      </c>
      <c r="AA282" t="s">
        <v>166</v>
      </c>
      <c r="AB282" t="s">
        <v>160</v>
      </c>
      <c r="AC282" t="s">
        <v>167</v>
      </c>
      <c r="AD282" t="s">
        <v>628</v>
      </c>
      <c r="AE282" t="s">
        <v>173</v>
      </c>
      <c r="AF282" t="s">
        <v>160</v>
      </c>
      <c r="AG282" t="s">
        <v>167</v>
      </c>
      <c r="AH282" t="s">
        <v>174</v>
      </c>
      <c r="AJ282" t="s">
        <v>98</v>
      </c>
    </row>
    <row r="283" spans="2:36">
      <c r="B283">
        <v>68</v>
      </c>
      <c r="C283">
        <v>47</v>
      </c>
      <c r="D283">
        <v>221</v>
      </c>
      <c r="E283" t="s">
        <v>156</v>
      </c>
      <c r="H283">
        <v>2.0699999999999998E-3</v>
      </c>
      <c r="I283">
        <v>2.0699999999999998E-5</v>
      </c>
      <c r="J283">
        <v>2205</v>
      </c>
      <c r="K283">
        <v>1</v>
      </c>
      <c r="N283">
        <v>0</v>
      </c>
      <c r="V283" s="171"/>
      <c r="W283" s="171"/>
      <c r="X283" s="171">
        <v>44714</v>
      </c>
      <c r="Y283" t="s">
        <v>157</v>
      </c>
      <c r="Z283" t="s">
        <v>171</v>
      </c>
      <c r="AA283" t="s">
        <v>171</v>
      </c>
      <c r="AB283" t="s">
        <v>160</v>
      </c>
      <c r="AC283" t="s">
        <v>167</v>
      </c>
      <c r="AD283" t="s">
        <v>730</v>
      </c>
      <c r="AE283" t="s">
        <v>169</v>
      </c>
      <c r="AF283" t="s">
        <v>160</v>
      </c>
      <c r="AG283" t="s">
        <v>167</v>
      </c>
      <c r="AH283" t="s">
        <v>174</v>
      </c>
      <c r="AJ283" t="s">
        <v>98</v>
      </c>
    </row>
    <row r="284" spans="2:36">
      <c r="B284">
        <v>68</v>
      </c>
      <c r="C284">
        <v>47</v>
      </c>
      <c r="D284">
        <v>222</v>
      </c>
      <c r="E284" t="s">
        <v>156</v>
      </c>
      <c r="H284">
        <v>2.0699999999999998E-3</v>
      </c>
      <c r="I284">
        <v>2.0699999999999998E-5</v>
      </c>
      <c r="J284">
        <v>2206</v>
      </c>
      <c r="K284">
        <v>1</v>
      </c>
      <c r="N284">
        <v>0</v>
      </c>
      <c r="V284" s="171"/>
      <c r="W284" s="171"/>
      <c r="X284" s="171">
        <v>44714</v>
      </c>
      <c r="Y284" t="s">
        <v>157</v>
      </c>
      <c r="Z284" t="s">
        <v>175</v>
      </c>
      <c r="AA284" t="s">
        <v>175</v>
      </c>
      <c r="AB284" t="s">
        <v>160</v>
      </c>
      <c r="AC284" t="s">
        <v>167</v>
      </c>
      <c r="AD284" t="s">
        <v>731</v>
      </c>
      <c r="AE284" t="s">
        <v>169</v>
      </c>
      <c r="AF284" t="s">
        <v>160</v>
      </c>
      <c r="AG284" t="s">
        <v>167</v>
      </c>
      <c r="AH284" t="s">
        <v>174</v>
      </c>
      <c r="AJ284" t="s">
        <v>98</v>
      </c>
    </row>
    <row r="285" spans="2:36">
      <c r="B285">
        <v>68</v>
      </c>
      <c r="C285">
        <v>47</v>
      </c>
      <c r="D285">
        <v>223</v>
      </c>
      <c r="E285" t="s">
        <v>156</v>
      </c>
      <c r="H285">
        <v>3.5599999999999998E-3</v>
      </c>
      <c r="I285">
        <v>3.5599999999999998E-5</v>
      </c>
      <c r="J285">
        <v>2207</v>
      </c>
      <c r="K285">
        <v>1</v>
      </c>
      <c r="N285">
        <v>0</v>
      </c>
      <c r="V285" s="171"/>
      <c r="W285" s="171"/>
      <c r="X285" s="171">
        <v>44714</v>
      </c>
      <c r="Y285" t="s">
        <v>157</v>
      </c>
      <c r="Z285" t="s">
        <v>732</v>
      </c>
      <c r="AA285" t="s">
        <v>178</v>
      </c>
      <c r="AB285" t="s">
        <v>160</v>
      </c>
      <c r="AC285" t="s">
        <v>558</v>
      </c>
      <c r="AD285" t="s">
        <v>733</v>
      </c>
      <c r="AE285" t="s">
        <v>169</v>
      </c>
      <c r="AF285" t="s">
        <v>248</v>
      </c>
      <c r="AG285" t="s">
        <v>169</v>
      </c>
      <c r="AH285" t="s">
        <v>174</v>
      </c>
      <c r="AJ285" t="s">
        <v>98</v>
      </c>
    </row>
    <row r="286" spans="2:36">
      <c r="B286">
        <v>68</v>
      </c>
      <c r="C286">
        <v>47</v>
      </c>
      <c r="D286">
        <v>224</v>
      </c>
      <c r="E286" t="s">
        <v>156</v>
      </c>
      <c r="H286">
        <v>3.2499999999999999E-3</v>
      </c>
      <c r="I286">
        <v>3.2499999999999997E-5</v>
      </c>
      <c r="J286">
        <v>2208</v>
      </c>
      <c r="K286">
        <v>1</v>
      </c>
      <c r="N286">
        <v>0</v>
      </c>
      <c r="V286" s="171"/>
      <c r="W286" s="171"/>
      <c r="X286" s="171">
        <v>44714</v>
      </c>
      <c r="Y286" t="s">
        <v>157</v>
      </c>
      <c r="Z286" t="s">
        <v>734</v>
      </c>
      <c r="AA286" t="s">
        <v>183</v>
      </c>
      <c r="AB286" t="s">
        <v>160</v>
      </c>
      <c r="AC286" t="s">
        <v>735</v>
      </c>
      <c r="AD286" t="s">
        <v>416</v>
      </c>
      <c r="AE286" t="s">
        <v>208</v>
      </c>
      <c r="AF286" t="s">
        <v>260</v>
      </c>
      <c r="AG286" t="s">
        <v>208</v>
      </c>
      <c r="AH286" t="s">
        <v>174</v>
      </c>
      <c r="AJ286" t="s">
        <v>98</v>
      </c>
    </row>
    <row r="287" spans="2:36">
      <c r="B287">
        <v>68</v>
      </c>
      <c r="C287">
        <v>47</v>
      </c>
      <c r="D287">
        <v>225</v>
      </c>
      <c r="E287" t="s">
        <v>156</v>
      </c>
      <c r="H287">
        <v>3.5100000000000001E-3</v>
      </c>
      <c r="I287">
        <v>3.5099999999999999E-5</v>
      </c>
      <c r="J287">
        <v>2209</v>
      </c>
      <c r="K287">
        <v>1</v>
      </c>
      <c r="N287">
        <v>8</v>
      </c>
      <c r="V287" s="171"/>
      <c r="W287" s="171"/>
      <c r="X287" s="171">
        <v>44714</v>
      </c>
      <c r="Y287" t="s">
        <v>157</v>
      </c>
      <c r="Z287" t="s">
        <v>736</v>
      </c>
      <c r="AA287" t="s">
        <v>188</v>
      </c>
      <c r="AB287" t="s">
        <v>160</v>
      </c>
      <c r="AC287" t="s">
        <v>737</v>
      </c>
      <c r="AD287" t="s">
        <v>738</v>
      </c>
      <c r="AE287" t="s">
        <v>163</v>
      </c>
      <c r="AF287" t="s">
        <v>460</v>
      </c>
      <c r="AG287" t="s">
        <v>163</v>
      </c>
      <c r="AH287" t="s">
        <v>174</v>
      </c>
      <c r="AJ287" t="s">
        <v>100</v>
      </c>
    </row>
    <row r="288" spans="2:36">
      <c r="B288">
        <v>68</v>
      </c>
      <c r="C288">
        <v>47</v>
      </c>
      <c r="D288">
        <v>226</v>
      </c>
      <c r="E288" t="s">
        <v>156</v>
      </c>
      <c r="H288">
        <v>2.0999999999999999E-3</v>
      </c>
      <c r="I288">
        <v>2.0999999999999999E-5</v>
      </c>
      <c r="J288">
        <v>2210</v>
      </c>
      <c r="K288">
        <v>1</v>
      </c>
      <c r="N288">
        <v>8</v>
      </c>
      <c r="V288" s="171"/>
      <c r="W288" s="171"/>
      <c r="X288" s="171">
        <v>44714</v>
      </c>
      <c r="Y288" t="s">
        <v>157</v>
      </c>
      <c r="Z288" t="s">
        <v>192</v>
      </c>
      <c r="AA288" t="s">
        <v>192</v>
      </c>
      <c r="AB288" t="s">
        <v>160</v>
      </c>
      <c r="AC288" t="s">
        <v>167</v>
      </c>
      <c r="AD288" t="s">
        <v>739</v>
      </c>
      <c r="AE288" t="s">
        <v>169</v>
      </c>
      <c r="AF288" t="s">
        <v>160</v>
      </c>
      <c r="AG288" t="s">
        <v>167</v>
      </c>
      <c r="AH288" t="s">
        <v>174</v>
      </c>
      <c r="AJ288" t="s">
        <v>100</v>
      </c>
    </row>
    <row r="289" spans="2:36">
      <c r="B289">
        <v>68</v>
      </c>
      <c r="C289">
        <v>47</v>
      </c>
      <c r="D289">
        <v>227</v>
      </c>
      <c r="E289" t="s">
        <v>156</v>
      </c>
      <c r="H289">
        <v>2.1299999999999999E-3</v>
      </c>
      <c r="I289">
        <v>2.1299999999999999E-5</v>
      </c>
      <c r="J289">
        <v>2211</v>
      </c>
      <c r="K289">
        <v>1</v>
      </c>
      <c r="N289">
        <v>8</v>
      </c>
      <c r="V289" s="171"/>
      <c r="W289" s="171"/>
      <c r="X289" s="171">
        <v>44714</v>
      </c>
      <c r="Y289" t="s">
        <v>157</v>
      </c>
      <c r="Z289" t="s">
        <v>194</v>
      </c>
      <c r="AA289" t="s">
        <v>194</v>
      </c>
      <c r="AB289" t="s">
        <v>160</v>
      </c>
      <c r="AC289" t="s">
        <v>167</v>
      </c>
      <c r="AD289" t="s">
        <v>740</v>
      </c>
      <c r="AE289" t="s">
        <v>169</v>
      </c>
      <c r="AF289" t="s">
        <v>160</v>
      </c>
      <c r="AG289" t="s">
        <v>167</v>
      </c>
      <c r="AH289" t="s">
        <v>174</v>
      </c>
      <c r="AJ289" t="s">
        <v>100</v>
      </c>
    </row>
    <row r="290" spans="2:36">
      <c r="B290">
        <v>68</v>
      </c>
      <c r="C290">
        <v>47</v>
      </c>
      <c r="D290">
        <v>228</v>
      </c>
      <c r="E290" t="s">
        <v>156</v>
      </c>
      <c r="H290">
        <v>2.2899999999999999E-3</v>
      </c>
      <c r="I290">
        <v>2.2900000000000001E-5</v>
      </c>
      <c r="J290">
        <v>2212</v>
      </c>
      <c r="K290">
        <v>1</v>
      </c>
      <c r="N290">
        <v>8</v>
      </c>
      <c r="V290" s="171"/>
      <c r="W290" s="171"/>
      <c r="X290" s="171">
        <v>44714</v>
      </c>
      <c r="Y290" t="s">
        <v>157</v>
      </c>
      <c r="Z290" t="s">
        <v>196</v>
      </c>
      <c r="AA290" t="s">
        <v>196</v>
      </c>
      <c r="AB290" t="s">
        <v>160</v>
      </c>
      <c r="AC290" t="s">
        <v>167</v>
      </c>
      <c r="AD290" t="s">
        <v>741</v>
      </c>
      <c r="AE290" t="s">
        <v>169</v>
      </c>
      <c r="AF290" t="s">
        <v>160</v>
      </c>
      <c r="AG290" t="s">
        <v>167</v>
      </c>
      <c r="AH290" t="s">
        <v>174</v>
      </c>
      <c r="AJ290" t="s">
        <v>100</v>
      </c>
    </row>
    <row r="291" spans="2:36">
      <c r="B291">
        <v>68</v>
      </c>
      <c r="C291">
        <v>47</v>
      </c>
      <c r="D291">
        <v>229</v>
      </c>
      <c r="E291" t="s">
        <v>156</v>
      </c>
      <c r="H291">
        <v>4.5999999999999999E-3</v>
      </c>
      <c r="I291">
        <v>4.6E-5</v>
      </c>
      <c r="J291">
        <v>2301</v>
      </c>
      <c r="K291">
        <v>1</v>
      </c>
      <c r="N291">
        <v>0</v>
      </c>
      <c r="V291" s="171"/>
      <c r="W291" s="171"/>
      <c r="X291" s="171">
        <v>44714</v>
      </c>
      <c r="Y291" t="s">
        <v>157</v>
      </c>
      <c r="Z291" t="s">
        <v>742</v>
      </c>
      <c r="AA291" t="s">
        <v>199</v>
      </c>
      <c r="AB291" t="s">
        <v>160</v>
      </c>
      <c r="AC291" t="s">
        <v>548</v>
      </c>
      <c r="AD291" t="s">
        <v>743</v>
      </c>
      <c r="AE291" t="s">
        <v>169</v>
      </c>
      <c r="AF291" t="s">
        <v>744</v>
      </c>
      <c r="AG291" t="s">
        <v>169</v>
      </c>
      <c r="AH291" t="s">
        <v>203</v>
      </c>
      <c r="AJ291" t="s">
        <v>98</v>
      </c>
    </row>
    <row r="292" spans="2:36">
      <c r="B292">
        <v>68</v>
      </c>
      <c r="C292">
        <v>47</v>
      </c>
      <c r="D292">
        <v>230</v>
      </c>
      <c r="E292" t="s">
        <v>156</v>
      </c>
      <c r="H292">
        <v>3.3E-3</v>
      </c>
      <c r="I292">
        <v>3.3000000000000003E-5</v>
      </c>
      <c r="J292">
        <v>2302</v>
      </c>
      <c r="K292">
        <v>1</v>
      </c>
      <c r="N292">
        <v>8</v>
      </c>
      <c r="V292" s="171"/>
      <c r="W292" s="171"/>
      <c r="X292" s="171">
        <v>44714</v>
      </c>
      <c r="Y292" t="s">
        <v>157</v>
      </c>
      <c r="Z292" t="s">
        <v>745</v>
      </c>
      <c r="AA292" t="s">
        <v>205</v>
      </c>
      <c r="AB292" t="s">
        <v>160</v>
      </c>
      <c r="AC292" t="s">
        <v>339</v>
      </c>
      <c r="AD292" t="s">
        <v>677</v>
      </c>
      <c r="AE292" t="s">
        <v>208</v>
      </c>
      <c r="AF292" t="s">
        <v>621</v>
      </c>
      <c r="AG292" t="s">
        <v>208</v>
      </c>
      <c r="AH292" t="s">
        <v>170</v>
      </c>
      <c r="AJ292" t="s">
        <v>100</v>
      </c>
    </row>
    <row r="293" spans="2:36">
      <c r="B293">
        <v>68</v>
      </c>
      <c r="C293">
        <v>47</v>
      </c>
      <c r="D293">
        <v>231</v>
      </c>
      <c r="E293" t="s">
        <v>156</v>
      </c>
      <c r="H293">
        <v>4.2500000000000003E-3</v>
      </c>
      <c r="I293">
        <v>4.2500000000000003E-5</v>
      </c>
      <c r="J293">
        <v>2303</v>
      </c>
      <c r="K293">
        <v>1</v>
      </c>
      <c r="N293">
        <v>0</v>
      </c>
      <c r="V293" s="171"/>
      <c r="W293" s="171"/>
      <c r="X293" s="171">
        <v>44714</v>
      </c>
      <c r="Y293" t="s">
        <v>157</v>
      </c>
      <c r="Z293" t="s">
        <v>746</v>
      </c>
      <c r="AA293" t="s">
        <v>211</v>
      </c>
      <c r="AB293" t="s">
        <v>160</v>
      </c>
      <c r="AC293" t="s">
        <v>424</v>
      </c>
      <c r="AD293" t="s">
        <v>747</v>
      </c>
      <c r="AE293" t="s">
        <v>163</v>
      </c>
      <c r="AF293" t="s">
        <v>232</v>
      </c>
      <c r="AG293" t="s">
        <v>169</v>
      </c>
      <c r="AH293" t="s">
        <v>165</v>
      </c>
      <c r="AJ293" t="s">
        <v>98</v>
      </c>
    </row>
    <row r="294" spans="2:36">
      <c r="B294">
        <v>68</v>
      </c>
      <c r="C294">
        <v>47</v>
      </c>
      <c r="D294">
        <v>232</v>
      </c>
      <c r="E294" t="s">
        <v>156</v>
      </c>
      <c r="H294">
        <v>2.32E-3</v>
      </c>
      <c r="I294">
        <v>2.3200000000000001E-5</v>
      </c>
      <c r="J294">
        <v>2304</v>
      </c>
      <c r="K294">
        <v>1</v>
      </c>
      <c r="N294">
        <v>0</v>
      </c>
      <c r="V294" s="171"/>
      <c r="W294" s="171"/>
      <c r="X294" s="171">
        <v>44714</v>
      </c>
      <c r="Y294" t="s">
        <v>157</v>
      </c>
      <c r="Z294" t="s">
        <v>166</v>
      </c>
      <c r="AA294" t="s">
        <v>166</v>
      </c>
      <c r="AB294" t="s">
        <v>160</v>
      </c>
      <c r="AC294" t="s">
        <v>167</v>
      </c>
      <c r="AD294" t="s">
        <v>748</v>
      </c>
      <c r="AE294" t="s">
        <v>169</v>
      </c>
      <c r="AF294" t="s">
        <v>160</v>
      </c>
      <c r="AG294" t="s">
        <v>167</v>
      </c>
      <c r="AH294" t="s">
        <v>174</v>
      </c>
      <c r="AJ294" t="s">
        <v>98</v>
      </c>
    </row>
    <row r="295" spans="2:36">
      <c r="B295">
        <v>68</v>
      </c>
      <c r="C295">
        <v>47</v>
      </c>
      <c r="D295">
        <v>233</v>
      </c>
      <c r="E295" t="s">
        <v>156</v>
      </c>
      <c r="H295">
        <v>2.0699999999999998E-3</v>
      </c>
      <c r="I295">
        <v>2.0699999999999998E-5</v>
      </c>
      <c r="J295">
        <v>2305</v>
      </c>
      <c r="K295">
        <v>1</v>
      </c>
      <c r="N295">
        <v>0</v>
      </c>
      <c r="V295" s="171"/>
      <c r="W295" s="171"/>
      <c r="X295" s="171">
        <v>44714</v>
      </c>
      <c r="Y295" t="s">
        <v>157</v>
      </c>
      <c r="Z295" t="s">
        <v>171</v>
      </c>
      <c r="AA295" t="s">
        <v>171</v>
      </c>
      <c r="AB295" t="s">
        <v>160</v>
      </c>
      <c r="AC295" t="s">
        <v>167</v>
      </c>
      <c r="AD295" t="s">
        <v>749</v>
      </c>
      <c r="AE295" t="s">
        <v>169</v>
      </c>
      <c r="AF295" t="s">
        <v>160</v>
      </c>
      <c r="AG295" t="s">
        <v>167</v>
      </c>
      <c r="AH295" t="s">
        <v>174</v>
      </c>
      <c r="AJ295" t="s">
        <v>98</v>
      </c>
    </row>
    <row r="296" spans="2:36">
      <c r="B296">
        <v>68</v>
      </c>
      <c r="C296">
        <v>47</v>
      </c>
      <c r="D296">
        <v>234</v>
      </c>
      <c r="E296" t="s">
        <v>156</v>
      </c>
      <c r="H296">
        <v>2.0699999999999998E-3</v>
      </c>
      <c r="I296">
        <v>2.0699999999999998E-5</v>
      </c>
      <c r="J296">
        <v>2306</v>
      </c>
      <c r="K296">
        <v>1</v>
      </c>
      <c r="N296">
        <v>0</v>
      </c>
      <c r="V296" s="171"/>
      <c r="W296" s="171"/>
      <c r="X296" s="171">
        <v>44714</v>
      </c>
      <c r="Y296" t="s">
        <v>157</v>
      </c>
      <c r="Z296" t="s">
        <v>175</v>
      </c>
      <c r="AA296" t="s">
        <v>175</v>
      </c>
      <c r="AB296" t="s">
        <v>160</v>
      </c>
      <c r="AC296" t="s">
        <v>167</v>
      </c>
      <c r="AD296" t="s">
        <v>750</v>
      </c>
      <c r="AE296" t="s">
        <v>169</v>
      </c>
      <c r="AF296" t="s">
        <v>160</v>
      </c>
      <c r="AG296" t="s">
        <v>167</v>
      </c>
      <c r="AH296" t="s">
        <v>174</v>
      </c>
      <c r="AJ296" t="s">
        <v>98</v>
      </c>
    </row>
    <row r="297" spans="2:36">
      <c r="B297">
        <v>68</v>
      </c>
      <c r="C297">
        <v>47</v>
      </c>
      <c r="D297">
        <v>235</v>
      </c>
      <c r="E297" t="s">
        <v>156</v>
      </c>
      <c r="H297">
        <v>3.5000000000000001E-3</v>
      </c>
      <c r="I297">
        <v>3.4999999999999997E-5</v>
      </c>
      <c r="J297">
        <v>2307</v>
      </c>
      <c r="K297">
        <v>1</v>
      </c>
      <c r="N297">
        <v>0</v>
      </c>
      <c r="V297" s="171"/>
      <c r="W297" s="171"/>
      <c r="X297" s="171">
        <v>44714</v>
      </c>
      <c r="Y297" t="s">
        <v>157</v>
      </c>
      <c r="Z297" t="s">
        <v>751</v>
      </c>
      <c r="AA297" t="s">
        <v>178</v>
      </c>
      <c r="AB297" t="s">
        <v>160</v>
      </c>
      <c r="AC297" t="s">
        <v>515</v>
      </c>
      <c r="AD297" t="s">
        <v>752</v>
      </c>
      <c r="AE297" t="s">
        <v>163</v>
      </c>
      <c r="AF297" t="s">
        <v>536</v>
      </c>
      <c r="AG297" t="s">
        <v>163</v>
      </c>
      <c r="AH297" t="s">
        <v>174</v>
      </c>
      <c r="AJ297" t="s">
        <v>98</v>
      </c>
    </row>
    <row r="298" spans="2:36">
      <c r="B298">
        <v>68</v>
      </c>
      <c r="C298">
        <v>47</v>
      </c>
      <c r="D298">
        <v>236</v>
      </c>
      <c r="E298" t="s">
        <v>156</v>
      </c>
      <c r="H298">
        <v>3.3E-3</v>
      </c>
      <c r="I298">
        <v>3.3000000000000003E-5</v>
      </c>
      <c r="J298">
        <v>2308</v>
      </c>
      <c r="K298">
        <v>1</v>
      </c>
      <c r="N298">
        <v>8</v>
      </c>
      <c r="V298" s="171"/>
      <c r="W298" s="171"/>
      <c r="X298" s="171">
        <v>44714</v>
      </c>
      <c r="Y298" t="s">
        <v>157</v>
      </c>
      <c r="Z298" t="s">
        <v>753</v>
      </c>
      <c r="AA298" t="s">
        <v>183</v>
      </c>
      <c r="AB298" t="s">
        <v>160</v>
      </c>
      <c r="AC298" t="s">
        <v>452</v>
      </c>
      <c r="AD298" t="s">
        <v>695</v>
      </c>
      <c r="AE298" t="s">
        <v>208</v>
      </c>
      <c r="AF298" t="s">
        <v>754</v>
      </c>
      <c r="AG298" t="s">
        <v>208</v>
      </c>
      <c r="AH298" t="s">
        <v>174</v>
      </c>
      <c r="AJ298" t="s">
        <v>100</v>
      </c>
    </row>
    <row r="299" spans="2:36">
      <c r="B299">
        <v>68</v>
      </c>
      <c r="C299">
        <v>47</v>
      </c>
      <c r="D299">
        <v>237</v>
      </c>
      <c r="E299" t="s">
        <v>156</v>
      </c>
      <c r="H299">
        <v>3.49E-3</v>
      </c>
      <c r="I299">
        <v>3.4900000000000001E-5</v>
      </c>
      <c r="J299">
        <v>2309</v>
      </c>
      <c r="K299">
        <v>1</v>
      </c>
      <c r="N299">
        <v>8</v>
      </c>
      <c r="V299" s="171"/>
      <c r="W299" s="171"/>
      <c r="X299" s="171">
        <v>44714</v>
      </c>
      <c r="Y299" t="s">
        <v>157</v>
      </c>
      <c r="Z299" t="s">
        <v>755</v>
      </c>
      <c r="AA299" t="s">
        <v>188</v>
      </c>
      <c r="AB299" t="s">
        <v>160</v>
      </c>
      <c r="AC299" t="s">
        <v>756</v>
      </c>
      <c r="AD299" t="s">
        <v>757</v>
      </c>
      <c r="AE299" t="s">
        <v>163</v>
      </c>
      <c r="AF299" t="s">
        <v>401</v>
      </c>
      <c r="AG299" t="s">
        <v>163</v>
      </c>
      <c r="AH299" t="s">
        <v>174</v>
      </c>
      <c r="AJ299" t="s">
        <v>100</v>
      </c>
    </row>
    <row r="300" spans="2:36">
      <c r="B300">
        <v>68</v>
      </c>
      <c r="C300">
        <v>47</v>
      </c>
      <c r="D300">
        <v>238</v>
      </c>
      <c r="E300" t="s">
        <v>156</v>
      </c>
      <c r="H300">
        <v>2.0999999999999999E-3</v>
      </c>
      <c r="I300">
        <v>2.0999999999999999E-5</v>
      </c>
      <c r="J300">
        <v>2310</v>
      </c>
      <c r="K300">
        <v>1</v>
      </c>
      <c r="N300">
        <v>8</v>
      </c>
      <c r="V300" s="171"/>
      <c r="W300" s="171"/>
      <c r="X300" s="171">
        <v>44714</v>
      </c>
      <c r="Y300" t="s">
        <v>157</v>
      </c>
      <c r="Z300" t="s">
        <v>192</v>
      </c>
      <c r="AA300" t="s">
        <v>192</v>
      </c>
      <c r="AB300" t="s">
        <v>160</v>
      </c>
      <c r="AC300" t="s">
        <v>167</v>
      </c>
      <c r="AD300" t="s">
        <v>758</v>
      </c>
      <c r="AE300" t="s">
        <v>169</v>
      </c>
      <c r="AF300" t="s">
        <v>160</v>
      </c>
      <c r="AG300" t="s">
        <v>167</v>
      </c>
      <c r="AH300" t="s">
        <v>174</v>
      </c>
      <c r="AJ300" t="s">
        <v>100</v>
      </c>
    </row>
    <row r="301" spans="2:36">
      <c r="B301">
        <v>68</v>
      </c>
      <c r="C301">
        <v>47</v>
      </c>
      <c r="D301">
        <v>239</v>
      </c>
      <c r="E301" t="s">
        <v>156</v>
      </c>
      <c r="H301">
        <v>2.1299999999999999E-3</v>
      </c>
      <c r="I301">
        <v>2.1299999999999999E-5</v>
      </c>
      <c r="J301">
        <v>2311</v>
      </c>
      <c r="K301">
        <v>1</v>
      </c>
      <c r="N301">
        <v>8</v>
      </c>
      <c r="V301" s="171"/>
      <c r="W301" s="171"/>
      <c r="X301" s="171">
        <v>44714</v>
      </c>
      <c r="Y301" t="s">
        <v>157</v>
      </c>
      <c r="Z301" t="s">
        <v>194</v>
      </c>
      <c r="AA301" t="s">
        <v>194</v>
      </c>
      <c r="AB301" t="s">
        <v>160</v>
      </c>
      <c r="AC301" t="s">
        <v>167</v>
      </c>
      <c r="AD301" t="s">
        <v>759</v>
      </c>
      <c r="AE301" t="s">
        <v>169</v>
      </c>
      <c r="AF301" t="s">
        <v>160</v>
      </c>
      <c r="AG301" t="s">
        <v>167</v>
      </c>
      <c r="AH301" t="s">
        <v>174</v>
      </c>
      <c r="AJ301" t="s">
        <v>100</v>
      </c>
    </row>
    <row r="302" spans="2:36">
      <c r="B302">
        <v>68</v>
      </c>
      <c r="C302">
        <v>47</v>
      </c>
      <c r="D302">
        <v>240</v>
      </c>
      <c r="E302" t="s">
        <v>156</v>
      </c>
      <c r="H302">
        <v>2.2899999999999999E-3</v>
      </c>
      <c r="I302">
        <v>2.2900000000000001E-5</v>
      </c>
      <c r="J302">
        <v>2312</v>
      </c>
      <c r="K302">
        <v>1</v>
      </c>
      <c r="N302">
        <v>8</v>
      </c>
      <c r="V302" s="171"/>
      <c r="W302" s="171"/>
      <c r="X302" s="171">
        <v>44714</v>
      </c>
      <c r="Y302" t="s">
        <v>157</v>
      </c>
      <c r="Z302" t="s">
        <v>196</v>
      </c>
      <c r="AA302" t="s">
        <v>196</v>
      </c>
      <c r="AB302" t="s">
        <v>160</v>
      </c>
      <c r="AC302" t="s">
        <v>167</v>
      </c>
      <c r="AD302" t="s">
        <v>760</v>
      </c>
      <c r="AE302" t="s">
        <v>169</v>
      </c>
      <c r="AF302" t="s">
        <v>160</v>
      </c>
      <c r="AG302" t="s">
        <v>167</v>
      </c>
      <c r="AH302" t="s">
        <v>174</v>
      </c>
      <c r="AJ302" t="s">
        <v>100</v>
      </c>
    </row>
    <row r="303" spans="2:36">
      <c r="B303">
        <v>68</v>
      </c>
      <c r="C303">
        <v>47</v>
      </c>
      <c r="D303">
        <v>241</v>
      </c>
      <c r="E303" t="s">
        <v>156</v>
      </c>
      <c r="H303">
        <v>4.1999999999999997E-3</v>
      </c>
      <c r="I303">
        <v>4.1999999999999998E-5</v>
      </c>
      <c r="J303">
        <v>2401</v>
      </c>
      <c r="K303">
        <v>1</v>
      </c>
      <c r="N303">
        <v>0</v>
      </c>
      <c r="V303" s="171"/>
      <c r="W303" s="171"/>
      <c r="X303" s="171">
        <v>44714</v>
      </c>
      <c r="Y303" t="s">
        <v>157</v>
      </c>
      <c r="Z303" t="s">
        <v>539</v>
      </c>
      <c r="AA303" t="s">
        <v>234</v>
      </c>
      <c r="AB303" t="s">
        <v>160</v>
      </c>
      <c r="AC303" t="s">
        <v>540</v>
      </c>
      <c r="AD303" t="s">
        <v>761</v>
      </c>
      <c r="AE303" t="s">
        <v>169</v>
      </c>
      <c r="AF303" t="s">
        <v>176</v>
      </c>
      <c r="AG303" t="s">
        <v>169</v>
      </c>
      <c r="AH303" t="s">
        <v>259</v>
      </c>
      <c r="AJ303" t="s">
        <v>98</v>
      </c>
    </row>
    <row r="304" spans="2:36">
      <c r="B304">
        <v>68</v>
      </c>
      <c r="C304">
        <v>47</v>
      </c>
      <c r="D304">
        <v>242</v>
      </c>
      <c r="E304" t="s">
        <v>156</v>
      </c>
      <c r="H304">
        <v>3.2200000000000002E-3</v>
      </c>
      <c r="I304">
        <v>3.2199999999999997E-5</v>
      </c>
      <c r="J304">
        <v>2402</v>
      </c>
      <c r="K304">
        <v>1</v>
      </c>
      <c r="N304">
        <v>8</v>
      </c>
      <c r="V304" s="171"/>
      <c r="W304" s="171"/>
      <c r="X304" s="171">
        <v>44714</v>
      </c>
      <c r="Y304" t="s">
        <v>157</v>
      </c>
      <c r="Z304" t="s">
        <v>762</v>
      </c>
      <c r="AA304" t="s">
        <v>205</v>
      </c>
      <c r="AB304" t="s">
        <v>160</v>
      </c>
      <c r="AC304" t="s">
        <v>681</v>
      </c>
      <c r="AD304" t="s">
        <v>406</v>
      </c>
      <c r="AE304" t="s">
        <v>208</v>
      </c>
      <c r="AF304" t="s">
        <v>585</v>
      </c>
      <c r="AG304" t="s">
        <v>208</v>
      </c>
      <c r="AH304" t="s">
        <v>174</v>
      </c>
      <c r="AJ304" t="s">
        <v>100</v>
      </c>
    </row>
    <row r="305" spans="2:36">
      <c r="B305">
        <v>68</v>
      </c>
      <c r="C305">
        <v>47</v>
      </c>
      <c r="D305">
        <v>243</v>
      </c>
      <c r="E305" t="s">
        <v>156</v>
      </c>
      <c r="H305">
        <v>4.7800000000000004E-3</v>
      </c>
      <c r="I305">
        <v>4.7800000000000003E-5</v>
      </c>
      <c r="J305">
        <v>2403</v>
      </c>
      <c r="K305">
        <v>1</v>
      </c>
      <c r="N305">
        <v>0</v>
      </c>
      <c r="V305" s="171"/>
      <c r="W305" s="171"/>
      <c r="X305" s="171">
        <v>44714</v>
      </c>
      <c r="Y305" t="s">
        <v>157</v>
      </c>
      <c r="Z305" t="s">
        <v>763</v>
      </c>
      <c r="AA305" t="s">
        <v>159</v>
      </c>
      <c r="AB305" t="s">
        <v>160</v>
      </c>
      <c r="AC305" t="s">
        <v>582</v>
      </c>
      <c r="AD305" t="s">
        <v>764</v>
      </c>
      <c r="AE305" t="s">
        <v>169</v>
      </c>
      <c r="AF305" t="s">
        <v>422</v>
      </c>
      <c r="AG305" t="s">
        <v>169</v>
      </c>
      <c r="AH305" t="s">
        <v>165</v>
      </c>
      <c r="AJ305" t="s">
        <v>98</v>
      </c>
    </row>
    <row r="306" spans="2:36">
      <c r="B306">
        <v>68</v>
      </c>
      <c r="C306">
        <v>47</v>
      </c>
      <c r="D306">
        <v>244</v>
      </c>
      <c r="E306" t="s">
        <v>156</v>
      </c>
      <c r="H306">
        <v>2.32E-3</v>
      </c>
      <c r="I306">
        <v>2.3200000000000001E-5</v>
      </c>
      <c r="J306">
        <v>2404</v>
      </c>
      <c r="K306">
        <v>1</v>
      </c>
      <c r="N306">
        <v>0</v>
      </c>
      <c r="V306" s="171"/>
      <c r="W306" s="171"/>
      <c r="X306" s="171">
        <v>44714</v>
      </c>
      <c r="Y306" t="s">
        <v>157</v>
      </c>
      <c r="Z306" t="s">
        <v>166</v>
      </c>
      <c r="AA306" t="s">
        <v>166</v>
      </c>
      <c r="AB306" t="s">
        <v>160</v>
      </c>
      <c r="AC306" t="s">
        <v>167</v>
      </c>
      <c r="AD306" t="s">
        <v>765</v>
      </c>
      <c r="AE306" t="s">
        <v>169</v>
      </c>
      <c r="AF306" t="s">
        <v>160</v>
      </c>
      <c r="AG306" t="s">
        <v>167</v>
      </c>
      <c r="AH306" t="s">
        <v>174</v>
      </c>
      <c r="AJ306" t="s">
        <v>98</v>
      </c>
    </row>
    <row r="307" spans="2:36">
      <c r="B307">
        <v>68</v>
      </c>
      <c r="C307">
        <v>47</v>
      </c>
      <c r="D307">
        <v>245</v>
      </c>
      <c r="E307" t="s">
        <v>156</v>
      </c>
      <c r="H307">
        <v>2.0699999999999998E-3</v>
      </c>
      <c r="I307">
        <v>2.0699999999999998E-5</v>
      </c>
      <c r="J307">
        <v>2405</v>
      </c>
      <c r="K307">
        <v>1</v>
      </c>
      <c r="N307">
        <v>0</v>
      </c>
      <c r="V307" s="171"/>
      <c r="W307" s="171"/>
      <c r="X307" s="171">
        <v>44714</v>
      </c>
      <c r="Y307" t="s">
        <v>157</v>
      </c>
      <c r="Z307" t="s">
        <v>171</v>
      </c>
      <c r="AA307" t="s">
        <v>171</v>
      </c>
      <c r="AB307" t="s">
        <v>160</v>
      </c>
      <c r="AC307" t="s">
        <v>167</v>
      </c>
      <c r="AD307" t="s">
        <v>766</v>
      </c>
      <c r="AE307" t="s">
        <v>169</v>
      </c>
      <c r="AF307" t="s">
        <v>160</v>
      </c>
      <c r="AG307" t="s">
        <v>167</v>
      </c>
      <c r="AH307" t="s">
        <v>174</v>
      </c>
      <c r="AJ307" t="s">
        <v>98</v>
      </c>
    </row>
    <row r="308" spans="2:36">
      <c r="B308">
        <v>68</v>
      </c>
      <c r="C308">
        <v>47</v>
      </c>
      <c r="D308">
        <v>246</v>
      </c>
      <c r="E308" t="s">
        <v>156</v>
      </c>
      <c r="H308">
        <v>2.0699999999999998E-3</v>
      </c>
      <c r="I308">
        <v>2.0699999999999998E-5</v>
      </c>
      <c r="J308">
        <v>2406</v>
      </c>
      <c r="K308">
        <v>1</v>
      </c>
      <c r="N308">
        <v>0</v>
      </c>
      <c r="V308" s="171"/>
      <c r="W308" s="171"/>
      <c r="X308" s="171">
        <v>44714</v>
      </c>
      <c r="Y308" t="s">
        <v>157</v>
      </c>
      <c r="Z308" t="s">
        <v>175</v>
      </c>
      <c r="AA308" t="s">
        <v>175</v>
      </c>
      <c r="AB308" t="s">
        <v>160</v>
      </c>
      <c r="AC308" t="s">
        <v>167</v>
      </c>
      <c r="AD308" t="s">
        <v>767</v>
      </c>
      <c r="AE308" t="s">
        <v>169</v>
      </c>
      <c r="AF308" t="s">
        <v>160</v>
      </c>
      <c r="AG308" t="s">
        <v>167</v>
      </c>
      <c r="AH308" t="s">
        <v>174</v>
      </c>
      <c r="AJ308" t="s">
        <v>98</v>
      </c>
    </row>
    <row r="309" spans="2:36">
      <c r="B309">
        <v>68</v>
      </c>
      <c r="C309">
        <v>47</v>
      </c>
      <c r="D309">
        <v>247</v>
      </c>
      <c r="E309" t="s">
        <v>156</v>
      </c>
      <c r="H309">
        <v>3.48E-3</v>
      </c>
      <c r="I309">
        <v>3.4799999999999999E-5</v>
      </c>
      <c r="J309">
        <v>2407</v>
      </c>
      <c r="K309">
        <v>1</v>
      </c>
      <c r="N309">
        <v>0</v>
      </c>
      <c r="V309" s="171"/>
      <c r="W309" s="171"/>
      <c r="X309" s="171">
        <v>44714</v>
      </c>
      <c r="Y309" t="s">
        <v>157</v>
      </c>
      <c r="Z309" t="s">
        <v>768</v>
      </c>
      <c r="AA309" t="s">
        <v>178</v>
      </c>
      <c r="AB309" t="s">
        <v>160</v>
      </c>
      <c r="AC309" t="s">
        <v>281</v>
      </c>
      <c r="AD309" t="s">
        <v>494</v>
      </c>
      <c r="AE309" t="s">
        <v>163</v>
      </c>
      <c r="AF309" t="s">
        <v>592</v>
      </c>
      <c r="AG309" t="s">
        <v>163</v>
      </c>
      <c r="AH309" t="s">
        <v>174</v>
      </c>
      <c r="AJ309" t="s">
        <v>98</v>
      </c>
    </row>
    <row r="310" spans="2:36">
      <c r="B310">
        <v>68</v>
      </c>
      <c r="C310">
        <v>47</v>
      </c>
      <c r="D310">
        <v>248</v>
      </c>
      <c r="E310" t="s">
        <v>156</v>
      </c>
      <c r="H310">
        <v>3.2599999999999999E-3</v>
      </c>
      <c r="I310">
        <v>3.26E-5</v>
      </c>
      <c r="J310">
        <v>2408</v>
      </c>
      <c r="K310">
        <v>1</v>
      </c>
      <c r="N310">
        <v>0</v>
      </c>
      <c r="V310" s="171"/>
      <c r="W310" s="171"/>
      <c r="X310" s="171">
        <v>44714</v>
      </c>
      <c r="Y310" t="s">
        <v>157</v>
      </c>
      <c r="Z310" t="s">
        <v>483</v>
      </c>
      <c r="AA310" t="s">
        <v>183</v>
      </c>
      <c r="AB310" t="s">
        <v>160</v>
      </c>
      <c r="AC310" t="s">
        <v>239</v>
      </c>
      <c r="AD310" t="s">
        <v>651</v>
      </c>
      <c r="AE310" t="s">
        <v>208</v>
      </c>
      <c r="AF310" t="s">
        <v>610</v>
      </c>
      <c r="AG310" t="s">
        <v>208</v>
      </c>
      <c r="AH310" t="s">
        <v>174</v>
      </c>
      <c r="AJ310" t="s">
        <v>98</v>
      </c>
    </row>
    <row r="311" spans="2:36">
      <c r="B311">
        <v>68</v>
      </c>
      <c r="C311">
        <v>47</v>
      </c>
      <c r="D311">
        <v>249</v>
      </c>
      <c r="E311" t="s">
        <v>156</v>
      </c>
      <c r="H311">
        <v>3.49E-3</v>
      </c>
      <c r="I311">
        <v>3.4900000000000001E-5</v>
      </c>
      <c r="J311">
        <v>2409</v>
      </c>
      <c r="K311">
        <v>1</v>
      </c>
      <c r="N311">
        <v>8</v>
      </c>
      <c r="V311" s="171"/>
      <c r="W311" s="171"/>
      <c r="X311" s="171">
        <v>44714</v>
      </c>
      <c r="Y311" t="s">
        <v>157</v>
      </c>
      <c r="Z311" t="s">
        <v>668</v>
      </c>
      <c r="AA311" t="s">
        <v>188</v>
      </c>
      <c r="AB311" t="s">
        <v>160</v>
      </c>
      <c r="AC311" t="s">
        <v>223</v>
      </c>
      <c r="AD311" t="s">
        <v>769</v>
      </c>
      <c r="AE311" t="s">
        <v>163</v>
      </c>
      <c r="AF311" t="s">
        <v>602</v>
      </c>
      <c r="AG311" t="s">
        <v>163</v>
      </c>
      <c r="AH311" t="s">
        <v>174</v>
      </c>
      <c r="AJ311" t="s">
        <v>100</v>
      </c>
    </row>
    <row r="312" spans="2:36">
      <c r="B312">
        <v>68</v>
      </c>
      <c r="C312">
        <v>47</v>
      </c>
      <c r="D312">
        <v>250</v>
      </c>
      <c r="E312" t="s">
        <v>156</v>
      </c>
      <c r="H312">
        <v>2.0999999999999999E-3</v>
      </c>
      <c r="I312">
        <v>2.0999999999999999E-5</v>
      </c>
      <c r="J312">
        <v>2410</v>
      </c>
      <c r="K312">
        <v>1</v>
      </c>
      <c r="N312">
        <v>8</v>
      </c>
      <c r="V312" s="171"/>
      <c r="W312" s="171"/>
      <c r="X312" s="171">
        <v>44714</v>
      </c>
      <c r="Y312" t="s">
        <v>157</v>
      </c>
      <c r="Z312" t="s">
        <v>192</v>
      </c>
      <c r="AA312" t="s">
        <v>192</v>
      </c>
      <c r="AB312" t="s">
        <v>160</v>
      </c>
      <c r="AC312" t="s">
        <v>167</v>
      </c>
      <c r="AD312" t="s">
        <v>770</v>
      </c>
      <c r="AE312" t="s">
        <v>169</v>
      </c>
      <c r="AF312" t="s">
        <v>160</v>
      </c>
      <c r="AG312" t="s">
        <v>167</v>
      </c>
      <c r="AH312" t="s">
        <v>174</v>
      </c>
      <c r="AJ312" t="s">
        <v>100</v>
      </c>
    </row>
    <row r="313" spans="2:36">
      <c r="B313">
        <v>68</v>
      </c>
      <c r="C313">
        <v>47</v>
      </c>
      <c r="D313">
        <v>251</v>
      </c>
      <c r="E313" t="s">
        <v>156</v>
      </c>
      <c r="H313">
        <v>2.1299999999999999E-3</v>
      </c>
      <c r="I313">
        <v>2.1299999999999999E-5</v>
      </c>
      <c r="J313">
        <v>2411</v>
      </c>
      <c r="K313">
        <v>1</v>
      </c>
      <c r="N313">
        <v>0</v>
      </c>
      <c r="V313" s="171"/>
      <c r="W313" s="171"/>
      <c r="X313" s="171">
        <v>44714</v>
      </c>
      <c r="Y313" t="s">
        <v>157</v>
      </c>
      <c r="Z313" t="s">
        <v>194</v>
      </c>
      <c r="AA313" t="s">
        <v>194</v>
      </c>
      <c r="AB313" t="s">
        <v>160</v>
      </c>
      <c r="AC313" t="s">
        <v>167</v>
      </c>
      <c r="AD313" t="s">
        <v>771</v>
      </c>
      <c r="AE313" t="s">
        <v>169</v>
      </c>
      <c r="AF313" t="s">
        <v>160</v>
      </c>
      <c r="AG313" t="s">
        <v>167</v>
      </c>
      <c r="AH313" t="s">
        <v>174</v>
      </c>
      <c r="AJ313" t="s">
        <v>98</v>
      </c>
    </row>
    <row r="314" spans="2:36">
      <c r="B314">
        <v>68</v>
      </c>
      <c r="C314">
        <v>47</v>
      </c>
      <c r="D314">
        <v>252</v>
      </c>
      <c r="E314" t="s">
        <v>156</v>
      </c>
      <c r="H314">
        <v>2.2899999999999999E-3</v>
      </c>
      <c r="I314">
        <v>2.2900000000000001E-5</v>
      </c>
      <c r="J314">
        <v>2412</v>
      </c>
      <c r="K314">
        <v>1</v>
      </c>
      <c r="N314">
        <v>8</v>
      </c>
      <c r="V314" s="171"/>
      <c r="W314" s="171"/>
      <c r="X314" s="171">
        <v>44714</v>
      </c>
      <c r="Y314" t="s">
        <v>157</v>
      </c>
      <c r="Z314" t="s">
        <v>196</v>
      </c>
      <c r="AA314" t="s">
        <v>196</v>
      </c>
      <c r="AB314" t="s">
        <v>160</v>
      </c>
      <c r="AC314" t="s">
        <v>167</v>
      </c>
      <c r="AD314" t="s">
        <v>772</v>
      </c>
      <c r="AE314" t="s">
        <v>169</v>
      </c>
      <c r="AF314" t="s">
        <v>160</v>
      </c>
      <c r="AG314" t="s">
        <v>167</v>
      </c>
      <c r="AH314" t="s">
        <v>174</v>
      </c>
      <c r="AJ314" t="s">
        <v>100</v>
      </c>
    </row>
    <row r="315" spans="2:36">
      <c r="B315">
        <v>68</v>
      </c>
      <c r="C315">
        <v>47</v>
      </c>
      <c r="D315">
        <v>253</v>
      </c>
      <c r="E315" t="s">
        <v>156</v>
      </c>
      <c r="H315">
        <v>4.6100000000000004E-3</v>
      </c>
      <c r="I315">
        <v>4.6100000000000002E-5</v>
      </c>
      <c r="J315">
        <v>2501</v>
      </c>
      <c r="K315">
        <v>1</v>
      </c>
      <c r="N315">
        <v>0</v>
      </c>
      <c r="V315" s="171"/>
      <c r="W315" s="171"/>
      <c r="X315" s="171">
        <v>44714</v>
      </c>
      <c r="Y315" t="s">
        <v>157</v>
      </c>
      <c r="Z315" t="s">
        <v>172</v>
      </c>
      <c r="AA315" t="s">
        <v>199</v>
      </c>
      <c r="AB315" t="s">
        <v>160</v>
      </c>
      <c r="AC315" t="s">
        <v>540</v>
      </c>
      <c r="AD315" t="s">
        <v>773</v>
      </c>
      <c r="AE315" t="s">
        <v>169</v>
      </c>
      <c r="AF315" t="s">
        <v>216</v>
      </c>
      <c r="AG315" t="s">
        <v>169</v>
      </c>
      <c r="AH315" t="s">
        <v>203</v>
      </c>
      <c r="AJ315" t="s">
        <v>98</v>
      </c>
    </row>
    <row r="316" spans="2:36">
      <c r="B316">
        <v>68</v>
      </c>
      <c r="C316">
        <v>47</v>
      </c>
      <c r="D316">
        <v>254</v>
      </c>
      <c r="E316" t="s">
        <v>156</v>
      </c>
      <c r="H316">
        <v>3.2399999999999998E-3</v>
      </c>
      <c r="I316">
        <v>3.2400000000000001E-5</v>
      </c>
      <c r="J316">
        <v>2502</v>
      </c>
      <c r="K316">
        <v>1</v>
      </c>
      <c r="N316">
        <v>8</v>
      </c>
      <c r="V316" s="171"/>
      <c r="W316" s="171"/>
      <c r="X316" s="171">
        <v>44714</v>
      </c>
      <c r="Y316" t="s">
        <v>157</v>
      </c>
      <c r="Z316" t="s">
        <v>774</v>
      </c>
      <c r="AA316" t="s">
        <v>205</v>
      </c>
      <c r="AB316" t="s">
        <v>160</v>
      </c>
      <c r="AC316" t="s">
        <v>775</v>
      </c>
      <c r="AD316" t="s">
        <v>482</v>
      </c>
      <c r="AE316" t="s">
        <v>208</v>
      </c>
      <c r="AF316" t="s">
        <v>640</v>
      </c>
      <c r="AG316" t="s">
        <v>208</v>
      </c>
      <c r="AH316" t="s">
        <v>174</v>
      </c>
      <c r="AJ316" t="s">
        <v>100</v>
      </c>
    </row>
    <row r="317" spans="2:36">
      <c r="B317">
        <v>68</v>
      </c>
      <c r="C317">
        <v>47</v>
      </c>
      <c r="D317">
        <v>255</v>
      </c>
      <c r="E317" t="s">
        <v>156</v>
      </c>
      <c r="H317">
        <v>4.1999999999999997E-3</v>
      </c>
      <c r="I317">
        <v>4.1999999999999998E-5</v>
      </c>
      <c r="J317">
        <v>2503</v>
      </c>
      <c r="K317">
        <v>1</v>
      </c>
      <c r="N317">
        <v>8</v>
      </c>
      <c r="V317" s="171"/>
      <c r="W317" s="171"/>
      <c r="X317" s="171">
        <v>44714</v>
      </c>
      <c r="Y317" t="s">
        <v>157</v>
      </c>
      <c r="Z317" t="s">
        <v>776</v>
      </c>
      <c r="AA317" t="s">
        <v>211</v>
      </c>
      <c r="AB317" t="s">
        <v>160</v>
      </c>
      <c r="AC317" t="s">
        <v>777</v>
      </c>
      <c r="AD317" t="s">
        <v>778</v>
      </c>
      <c r="AE317" t="s">
        <v>163</v>
      </c>
      <c r="AF317" t="s">
        <v>551</v>
      </c>
      <c r="AG317" t="s">
        <v>163</v>
      </c>
      <c r="AH317" t="s">
        <v>203</v>
      </c>
      <c r="AJ317" t="s">
        <v>100</v>
      </c>
    </row>
    <row r="318" spans="2:36">
      <c r="B318">
        <v>68</v>
      </c>
      <c r="C318">
        <v>47</v>
      </c>
      <c r="D318">
        <v>256</v>
      </c>
      <c r="E318" t="s">
        <v>156</v>
      </c>
      <c r="H318">
        <v>2.32E-3</v>
      </c>
      <c r="I318">
        <v>2.3200000000000001E-5</v>
      </c>
      <c r="J318">
        <v>2504</v>
      </c>
      <c r="K318">
        <v>1</v>
      </c>
      <c r="N318">
        <v>0</v>
      </c>
      <c r="V318" s="171"/>
      <c r="W318" s="171"/>
      <c r="X318" s="171">
        <v>44714</v>
      </c>
      <c r="Y318" t="s">
        <v>157</v>
      </c>
      <c r="Z318" t="s">
        <v>166</v>
      </c>
      <c r="AA318" t="s">
        <v>166</v>
      </c>
      <c r="AB318" t="s">
        <v>160</v>
      </c>
      <c r="AC318" t="s">
        <v>167</v>
      </c>
      <c r="AD318" t="s">
        <v>779</v>
      </c>
      <c r="AE318" t="s">
        <v>169</v>
      </c>
      <c r="AF318" t="s">
        <v>160</v>
      </c>
      <c r="AG318" t="s">
        <v>167</v>
      </c>
      <c r="AH318" t="s">
        <v>174</v>
      </c>
      <c r="AJ318" t="s">
        <v>98</v>
      </c>
    </row>
    <row r="319" spans="2:36">
      <c r="B319">
        <v>68</v>
      </c>
      <c r="C319">
        <v>47</v>
      </c>
      <c r="D319">
        <v>257</v>
      </c>
      <c r="E319" t="s">
        <v>156</v>
      </c>
      <c r="H319">
        <v>2.0699999999999998E-3</v>
      </c>
      <c r="I319">
        <v>2.0699999999999998E-5</v>
      </c>
      <c r="J319">
        <v>2505</v>
      </c>
      <c r="K319">
        <v>1</v>
      </c>
      <c r="N319">
        <v>0</v>
      </c>
      <c r="V319" s="171"/>
      <c r="W319" s="171"/>
      <c r="X319" s="171">
        <v>44714</v>
      </c>
      <c r="Y319" t="s">
        <v>157</v>
      </c>
      <c r="Z319" t="s">
        <v>171</v>
      </c>
      <c r="AA319" t="s">
        <v>171</v>
      </c>
      <c r="AB319" t="s">
        <v>160</v>
      </c>
      <c r="AC319" t="s">
        <v>167</v>
      </c>
      <c r="AD319" t="s">
        <v>780</v>
      </c>
      <c r="AE319" t="s">
        <v>169</v>
      </c>
      <c r="AF319" t="s">
        <v>160</v>
      </c>
      <c r="AG319" t="s">
        <v>167</v>
      </c>
      <c r="AH319" t="s">
        <v>174</v>
      </c>
      <c r="AJ319" t="s">
        <v>98</v>
      </c>
    </row>
    <row r="320" spans="2:36">
      <c r="B320">
        <v>68</v>
      </c>
      <c r="C320">
        <v>47</v>
      </c>
      <c r="D320">
        <v>258</v>
      </c>
      <c r="E320" t="s">
        <v>156</v>
      </c>
      <c r="H320">
        <v>2.1299999999999999E-3</v>
      </c>
      <c r="I320">
        <v>2.1299999999999999E-5</v>
      </c>
      <c r="J320">
        <v>2506</v>
      </c>
      <c r="K320">
        <v>1</v>
      </c>
      <c r="N320">
        <v>0</v>
      </c>
      <c r="V320" s="171"/>
      <c r="W320" s="171"/>
      <c r="X320" s="171">
        <v>44714</v>
      </c>
      <c r="Y320" t="s">
        <v>157</v>
      </c>
      <c r="Z320" t="s">
        <v>175</v>
      </c>
      <c r="AA320" t="s">
        <v>175</v>
      </c>
      <c r="AB320" t="s">
        <v>160</v>
      </c>
      <c r="AC320" t="s">
        <v>167</v>
      </c>
      <c r="AD320" t="s">
        <v>781</v>
      </c>
      <c r="AE320" t="s">
        <v>169</v>
      </c>
      <c r="AF320" t="s">
        <v>160</v>
      </c>
      <c r="AG320" t="s">
        <v>167</v>
      </c>
      <c r="AH320" t="s">
        <v>170</v>
      </c>
      <c r="AJ320" t="s">
        <v>98</v>
      </c>
    </row>
    <row r="321" spans="2:36">
      <c r="B321">
        <v>68</v>
      </c>
      <c r="C321">
        <v>47</v>
      </c>
      <c r="D321">
        <v>259</v>
      </c>
      <c r="E321" t="s">
        <v>156</v>
      </c>
      <c r="H321">
        <v>3.49E-3</v>
      </c>
      <c r="I321">
        <v>3.4900000000000001E-5</v>
      </c>
      <c r="J321">
        <v>2507</v>
      </c>
      <c r="K321">
        <v>1</v>
      </c>
      <c r="N321">
        <v>0</v>
      </c>
      <c r="V321" s="171"/>
      <c r="W321" s="171"/>
      <c r="X321" s="171">
        <v>44714</v>
      </c>
      <c r="Y321" t="s">
        <v>157</v>
      </c>
      <c r="Z321" t="s">
        <v>653</v>
      </c>
      <c r="AA321" t="s">
        <v>178</v>
      </c>
      <c r="AB321" t="s">
        <v>160</v>
      </c>
      <c r="AC321" t="s">
        <v>654</v>
      </c>
      <c r="AD321" t="s">
        <v>782</v>
      </c>
      <c r="AE321" t="s">
        <v>163</v>
      </c>
      <c r="AF321" t="s">
        <v>563</v>
      </c>
      <c r="AG321" t="s">
        <v>163</v>
      </c>
      <c r="AH321" t="s">
        <v>174</v>
      </c>
      <c r="AJ321" t="s">
        <v>98</v>
      </c>
    </row>
    <row r="322" spans="2:36">
      <c r="B322">
        <v>68</v>
      </c>
      <c r="C322">
        <v>47</v>
      </c>
      <c r="D322">
        <v>260</v>
      </c>
      <c r="E322" t="s">
        <v>156</v>
      </c>
      <c r="H322">
        <v>3.32E-3</v>
      </c>
      <c r="I322">
        <v>3.3200000000000001E-5</v>
      </c>
      <c r="J322">
        <v>2508</v>
      </c>
      <c r="K322">
        <v>1</v>
      </c>
      <c r="N322">
        <v>0</v>
      </c>
      <c r="V322" s="171"/>
      <c r="W322" s="171"/>
      <c r="X322" s="171">
        <v>44714</v>
      </c>
      <c r="Y322" t="s">
        <v>157</v>
      </c>
      <c r="Z322" t="s">
        <v>284</v>
      </c>
      <c r="AA322" t="s">
        <v>183</v>
      </c>
      <c r="AB322" t="s">
        <v>160</v>
      </c>
      <c r="AC322" t="s">
        <v>783</v>
      </c>
      <c r="AD322" t="s">
        <v>314</v>
      </c>
      <c r="AE322" t="s">
        <v>208</v>
      </c>
      <c r="AF322" t="s">
        <v>564</v>
      </c>
      <c r="AG322" t="s">
        <v>208</v>
      </c>
      <c r="AH322" t="s">
        <v>170</v>
      </c>
      <c r="AJ322" t="s">
        <v>98</v>
      </c>
    </row>
    <row r="323" spans="2:36">
      <c r="B323">
        <v>68</v>
      </c>
      <c r="C323">
        <v>47</v>
      </c>
      <c r="D323">
        <v>261</v>
      </c>
      <c r="E323" t="s">
        <v>156</v>
      </c>
      <c r="H323">
        <v>3.47E-3</v>
      </c>
      <c r="I323">
        <v>3.4700000000000003E-5</v>
      </c>
      <c r="J323">
        <v>2509</v>
      </c>
      <c r="K323">
        <v>1</v>
      </c>
      <c r="N323">
        <v>0</v>
      </c>
      <c r="V323" s="171"/>
      <c r="W323" s="171"/>
      <c r="X323" s="171">
        <v>44714</v>
      </c>
      <c r="Y323" t="s">
        <v>157</v>
      </c>
      <c r="Z323" t="s">
        <v>187</v>
      </c>
      <c r="AA323" t="s">
        <v>188</v>
      </c>
      <c r="AB323" t="s">
        <v>160</v>
      </c>
      <c r="AC323" t="s">
        <v>189</v>
      </c>
      <c r="AD323" t="s">
        <v>784</v>
      </c>
      <c r="AE323" t="s">
        <v>163</v>
      </c>
      <c r="AF323" t="s">
        <v>785</v>
      </c>
      <c r="AG323" t="s">
        <v>163</v>
      </c>
      <c r="AH323" t="s">
        <v>174</v>
      </c>
      <c r="AJ323" t="s">
        <v>98</v>
      </c>
    </row>
    <row r="324" spans="2:36">
      <c r="B324">
        <v>68</v>
      </c>
      <c r="C324">
        <v>47</v>
      </c>
      <c r="D324">
        <v>262</v>
      </c>
      <c r="E324" t="s">
        <v>156</v>
      </c>
      <c r="H324">
        <v>2.0999999999999999E-3</v>
      </c>
      <c r="I324">
        <v>2.0999999999999999E-5</v>
      </c>
      <c r="J324">
        <v>2510</v>
      </c>
      <c r="K324">
        <v>1</v>
      </c>
      <c r="N324">
        <v>0</v>
      </c>
      <c r="V324" s="171"/>
      <c r="W324" s="171"/>
      <c r="X324" s="171">
        <v>44714</v>
      </c>
      <c r="Y324" t="s">
        <v>157</v>
      </c>
      <c r="Z324" t="s">
        <v>192</v>
      </c>
      <c r="AA324" t="s">
        <v>192</v>
      </c>
      <c r="AB324" t="s">
        <v>160</v>
      </c>
      <c r="AC324" t="s">
        <v>167</v>
      </c>
      <c r="AD324" t="s">
        <v>576</v>
      </c>
      <c r="AE324" t="s">
        <v>173</v>
      </c>
      <c r="AF324" t="s">
        <v>160</v>
      </c>
      <c r="AG324" t="s">
        <v>167</v>
      </c>
      <c r="AH324" t="s">
        <v>174</v>
      </c>
      <c r="AJ324" t="s">
        <v>98</v>
      </c>
    </row>
    <row r="325" spans="2:36">
      <c r="B325">
        <v>68</v>
      </c>
      <c r="C325">
        <v>47</v>
      </c>
      <c r="D325">
        <v>263</v>
      </c>
      <c r="E325" t="s">
        <v>156</v>
      </c>
      <c r="H325">
        <v>2.1299999999999999E-3</v>
      </c>
      <c r="I325">
        <v>2.1299999999999999E-5</v>
      </c>
      <c r="J325">
        <v>2511</v>
      </c>
      <c r="K325">
        <v>1</v>
      </c>
      <c r="N325">
        <v>0</v>
      </c>
      <c r="V325" s="171"/>
      <c r="W325" s="171"/>
      <c r="X325" s="171">
        <v>44714</v>
      </c>
      <c r="Y325" t="s">
        <v>157</v>
      </c>
      <c r="Z325" t="s">
        <v>194</v>
      </c>
      <c r="AA325" t="s">
        <v>194</v>
      </c>
      <c r="AB325" t="s">
        <v>160</v>
      </c>
      <c r="AC325" t="s">
        <v>167</v>
      </c>
      <c r="AD325" t="s">
        <v>786</v>
      </c>
      <c r="AE325" t="s">
        <v>169</v>
      </c>
      <c r="AF325" t="s">
        <v>160</v>
      </c>
      <c r="AG325" t="s">
        <v>167</v>
      </c>
      <c r="AH325" t="s">
        <v>174</v>
      </c>
      <c r="AJ325" t="s">
        <v>98</v>
      </c>
    </row>
    <row r="326" spans="2:36">
      <c r="B326">
        <v>68</v>
      </c>
      <c r="C326">
        <v>47</v>
      </c>
      <c r="D326">
        <v>264</v>
      </c>
      <c r="E326" t="s">
        <v>156</v>
      </c>
      <c r="H326">
        <v>2.3500000000000001E-3</v>
      </c>
      <c r="I326">
        <v>2.3499999999999999E-5</v>
      </c>
      <c r="J326">
        <v>2512</v>
      </c>
      <c r="K326">
        <v>1</v>
      </c>
      <c r="N326">
        <v>8</v>
      </c>
      <c r="V326" s="171"/>
      <c r="W326" s="171"/>
      <c r="X326" s="171">
        <v>44714</v>
      </c>
      <c r="Y326" t="s">
        <v>157</v>
      </c>
      <c r="Z326" t="s">
        <v>196</v>
      </c>
      <c r="AA326" t="s">
        <v>196</v>
      </c>
      <c r="AB326" t="s">
        <v>160</v>
      </c>
      <c r="AC326" t="s">
        <v>167</v>
      </c>
      <c r="AD326" t="s">
        <v>787</v>
      </c>
      <c r="AE326" t="s">
        <v>169</v>
      </c>
      <c r="AF326" t="s">
        <v>160</v>
      </c>
      <c r="AG326" t="s">
        <v>167</v>
      </c>
      <c r="AH326" t="s">
        <v>170</v>
      </c>
      <c r="AJ326" t="s">
        <v>100</v>
      </c>
    </row>
    <row r="327" spans="2:36">
      <c r="B327">
        <v>68</v>
      </c>
      <c r="C327">
        <v>47</v>
      </c>
      <c r="D327">
        <v>265</v>
      </c>
      <c r="E327" t="s">
        <v>156</v>
      </c>
      <c r="H327">
        <v>4.2399999999999998E-3</v>
      </c>
      <c r="I327">
        <v>4.2400000000000001E-5</v>
      </c>
      <c r="J327">
        <v>2601</v>
      </c>
      <c r="K327">
        <v>1</v>
      </c>
      <c r="N327">
        <v>0</v>
      </c>
      <c r="V327" s="171"/>
      <c r="W327" s="171"/>
      <c r="X327" s="171">
        <v>44714</v>
      </c>
      <c r="Y327" t="s">
        <v>157</v>
      </c>
      <c r="Z327" t="s">
        <v>788</v>
      </c>
      <c r="AA327" t="s">
        <v>234</v>
      </c>
      <c r="AB327" t="s">
        <v>160</v>
      </c>
      <c r="AC327" t="s">
        <v>566</v>
      </c>
      <c r="AD327" t="s">
        <v>789</v>
      </c>
      <c r="AE327" t="s">
        <v>169</v>
      </c>
      <c r="AF327" t="s">
        <v>230</v>
      </c>
      <c r="AG327" t="s">
        <v>169</v>
      </c>
      <c r="AH327" t="s">
        <v>203</v>
      </c>
      <c r="AJ327" t="s">
        <v>98</v>
      </c>
    </row>
    <row r="328" spans="2:36">
      <c r="B328">
        <v>68</v>
      </c>
      <c r="C328">
        <v>47</v>
      </c>
      <c r="D328">
        <v>266</v>
      </c>
      <c r="E328" t="s">
        <v>156</v>
      </c>
      <c r="H328">
        <v>3.2599999999999999E-3</v>
      </c>
      <c r="I328">
        <v>3.26E-5</v>
      </c>
      <c r="J328">
        <v>2602</v>
      </c>
      <c r="K328">
        <v>1</v>
      </c>
      <c r="N328">
        <v>8</v>
      </c>
      <c r="V328" s="171"/>
      <c r="W328" s="171"/>
      <c r="X328" s="171">
        <v>44714</v>
      </c>
      <c r="Y328" t="s">
        <v>157</v>
      </c>
      <c r="Z328" t="s">
        <v>790</v>
      </c>
      <c r="AA328" t="s">
        <v>205</v>
      </c>
      <c r="AB328" t="s">
        <v>160</v>
      </c>
      <c r="AC328" t="s">
        <v>791</v>
      </c>
      <c r="AD328" t="s">
        <v>365</v>
      </c>
      <c r="AE328" t="s">
        <v>208</v>
      </c>
      <c r="AF328" t="s">
        <v>652</v>
      </c>
      <c r="AG328" t="s">
        <v>208</v>
      </c>
      <c r="AH328" t="s">
        <v>174</v>
      </c>
      <c r="AJ328" t="s">
        <v>100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1A787-EB26-42B0-B917-4B77EB44276F}">
  <sheetPr filterMode="1">
    <pageSetUpPr fitToPage="1"/>
  </sheetPr>
  <dimension ref="A1:AJ373"/>
  <sheetViews>
    <sheetView showGridLines="0" topLeftCell="B1" zoomScaleNormal="100" zoomScaleSheetLayoutView="40" zoomScalePageLayoutView="90" workbookViewId="0">
      <selection activeCell="B2" sqref="B2:X349"/>
    </sheetView>
  </sheetViews>
  <sheetFormatPr defaultColWidth="8.7109375" defaultRowHeight="15.95"/>
  <cols>
    <col min="1" max="1" width="9.42578125" style="175" customWidth="1"/>
    <col min="2" max="2" width="10" style="174" customWidth="1"/>
    <col min="3" max="4" width="12.28515625" style="173" customWidth="1"/>
    <col min="5" max="5" width="12.7109375" style="173" hidden="1" customWidth="1"/>
    <col min="6" max="6" width="14.42578125" style="173" hidden="1" customWidth="1"/>
    <col min="7" max="7" width="17.28515625" style="173" customWidth="1"/>
    <col min="8" max="8" width="22" style="172" customWidth="1"/>
    <col min="9" max="9" width="11.7109375" style="172" customWidth="1"/>
    <col min="10" max="13" width="10.7109375" style="172" customWidth="1"/>
    <col min="14" max="14" width="16.42578125" style="172" hidden="1" customWidth="1"/>
    <col min="15" max="15" width="19" style="172" hidden="1" customWidth="1"/>
    <col min="16" max="16" width="14.28515625" style="172" customWidth="1"/>
    <col min="17" max="17" width="13.28515625" style="172" customWidth="1"/>
    <col min="18" max="18" width="19.42578125" style="172" customWidth="1"/>
    <col min="19" max="20" width="13.28515625" style="172" customWidth="1"/>
    <col min="21" max="21" width="12.7109375" style="172" customWidth="1"/>
    <col min="22" max="22" width="13.7109375" style="172" customWidth="1"/>
    <col min="23" max="23" width="2.85546875" style="172" customWidth="1"/>
    <col min="24" max="24" width="20.140625" style="172" customWidth="1"/>
    <col min="25" max="25" width="10.42578125" style="172" bestFit="1" customWidth="1"/>
    <col min="26" max="16384" width="8.7109375" style="172"/>
  </cols>
  <sheetData>
    <row r="1" spans="2:29" ht="17.100000000000001" thickBot="1"/>
    <row r="2" spans="2:29" ht="12.75" customHeight="1">
      <c r="B2" s="240"/>
      <c r="C2" s="239"/>
      <c r="D2" s="239"/>
      <c r="E2" s="239"/>
      <c r="F2" s="239"/>
      <c r="G2" s="239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7"/>
    </row>
    <row r="3" spans="2:29" ht="12.75" customHeight="1">
      <c r="B3" s="236"/>
      <c r="C3" s="202"/>
      <c r="D3" s="202"/>
      <c r="E3" s="202"/>
      <c r="F3" s="202"/>
      <c r="G3" s="202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235"/>
    </row>
    <row r="4" spans="2:29" ht="10.5" customHeight="1">
      <c r="B4" s="236"/>
      <c r="C4" s="202"/>
      <c r="D4" s="202"/>
      <c r="E4" s="202"/>
      <c r="F4" s="202"/>
      <c r="G4" s="202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235"/>
    </row>
    <row r="5" spans="2:29" ht="5.25" customHeight="1">
      <c r="B5" s="236"/>
      <c r="C5" s="202"/>
      <c r="D5" s="202"/>
      <c r="E5" s="202"/>
      <c r="F5" s="202"/>
      <c r="G5" s="202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 t="s">
        <v>792</v>
      </c>
      <c r="W5" s="175"/>
      <c r="X5" s="235"/>
    </row>
    <row r="6" spans="2:29" ht="51.75" customHeight="1">
      <c r="B6" s="236"/>
      <c r="C6" s="202"/>
      <c r="D6" s="202"/>
      <c r="E6" s="202"/>
      <c r="F6" s="202"/>
      <c r="G6" s="202"/>
      <c r="H6" s="175"/>
      <c r="I6"/>
      <c r="J6" s="175"/>
      <c r="K6" s="175"/>
      <c r="L6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235"/>
    </row>
    <row r="7" spans="2:29" ht="15.75" customHeight="1">
      <c r="B7" s="236"/>
      <c r="C7" s="202"/>
      <c r="D7" s="202"/>
      <c r="E7" s="202"/>
      <c r="F7" s="202"/>
      <c r="G7" s="202"/>
      <c r="H7" s="175"/>
      <c r="I7" s="175"/>
      <c r="J7" s="175"/>
      <c r="K7" s="175"/>
      <c r="L7" s="175"/>
      <c r="M7" s="175"/>
      <c r="N7" s="175"/>
      <c r="O7" s="175"/>
      <c r="P7"/>
      <c r="Q7" s="175"/>
      <c r="R7" s="175"/>
      <c r="S7" s="175"/>
      <c r="T7" s="175"/>
      <c r="U7" s="175"/>
      <c r="V7" s="175"/>
      <c r="W7" s="175"/>
      <c r="X7" s="235"/>
    </row>
    <row r="8" spans="2:29" ht="27" customHeight="1">
      <c r="B8" s="236"/>
      <c r="C8" s="202"/>
      <c r="D8" s="202"/>
      <c r="E8" s="202"/>
      <c r="F8" s="202"/>
      <c r="G8" s="202"/>
      <c r="H8" s="175"/>
      <c r="I8" s="175"/>
      <c r="J8" s="175"/>
      <c r="K8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235"/>
    </row>
    <row r="9" spans="2:29" ht="15" customHeight="1" thickBot="1">
      <c r="B9" s="234"/>
      <c r="C9" s="233"/>
      <c r="D9" s="233"/>
      <c r="E9" s="233"/>
      <c r="F9" s="233"/>
      <c r="G9" s="233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1"/>
      <c r="AC9" s="193">
        <v>44470</v>
      </c>
    </row>
    <row r="10" spans="2:29" ht="20.25" customHeight="1" thickBot="1">
      <c r="B10" s="202"/>
      <c r="C10" s="202"/>
      <c r="D10" s="202"/>
      <c r="E10" s="202"/>
      <c r="F10" s="202"/>
      <c r="G10" s="202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AC10" s="193">
        <v>44501</v>
      </c>
    </row>
    <row r="11" spans="2:29" ht="30" customHeight="1" thickBot="1">
      <c r="B11" s="288" t="s">
        <v>793</v>
      </c>
      <c r="C11" s="289"/>
      <c r="D11" s="289"/>
      <c r="E11" s="289"/>
      <c r="F11" s="289"/>
      <c r="G11" s="289"/>
      <c r="H11" s="289"/>
      <c r="I11" s="289"/>
      <c r="J11" s="289"/>
      <c r="K11" s="289"/>
      <c r="L11" s="289"/>
      <c r="M11" s="289"/>
      <c r="N11" s="289"/>
      <c r="O11" s="289"/>
      <c r="P11" s="289"/>
      <c r="Q11" s="289"/>
      <c r="R11" s="289"/>
      <c r="S11" s="289"/>
      <c r="T11" s="289"/>
      <c r="U11" s="289"/>
      <c r="V11" s="289"/>
      <c r="W11" s="289"/>
      <c r="X11" s="290"/>
      <c r="AC11" s="193">
        <v>44531</v>
      </c>
    </row>
    <row r="12" spans="2:29" ht="17.100000000000001" thickBot="1">
      <c r="B12" s="291" t="s">
        <v>794</v>
      </c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M12" s="292"/>
      <c r="N12" s="292"/>
      <c r="O12" s="292"/>
      <c r="P12" s="292"/>
      <c r="Q12" s="292"/>
      <c r="R12" s="292"/>
      <c r="S12" s="292"/>
      <c r="T12" s="292"/>
      <c r="U12" s="292"/>
      <c r="V12" s="292"/>
      <c r="W12" s="292"/>
      <c r="X12" s="293"/>
      <c r="AC12" s="193">
        <v>44562</v>
      </c>
    </row>
    <row r="13" spans="2:29" hidden="1">
      <c r="B13" s="294" t="s">
        <v>1</v>
      </c>
      <c r="C13" s="294"/>
      <c r="D13" s="230"/>
      <c r="E13" s="229" t="s">
        <v>2</v>
      </c>
      <c r="F13" s="228"/>
      <c r="G13" s="228"/>
      <c r="H13" s="226" t="s">
        <v>3</v>
      </c>
      <c r="I13" s="226"/>
      <c r="J13" s="226"/>
      <c r="K13" s="226"/>
      <c r="L13" s="226"/>
      <c r="M13" s="226"/>
      <c r="N13" s="229"/>
      <c r="O13" s="227"/>
      <c r="P13" s="226"/>
      <c r="Q13" s="209">
        <v>1</v>
      </c>
      <c r="R13" s="209">
        <v>1</v>
      </c>
      <c r="S13" s="209">
        <v>1</v>
      </c>
      <c r="T13" s="211">
        <v>6</v>
      </c>
      <c r="U13" s="211">
        <v>1</v>
      </c>
      <c r="V13" s="209"/>
      <c r="X13" s="209">
        <v>1</v>
      </c>
      <c r="Y13" s="175"/>
      <c r="AC13" s="193">
        <v>44593</v>
      </c>
    </row>
    <row r="14" spans="2:29" hidden="1">
      <c r="B14" s="222" t="s">
        <v>7</v>
      </c>
      <c r="C14" s="221">
        <f>Piloto!C5</f>
        <v>45108</v>
      </c>
      <c r="D14" s="221"/>
      <c r="E14" s="220">
        <f>YEAR(C14)</f>
        <v>2023</v>
      </c>
      <c r="F14" s="220"/>
      <c r="G14" s="220"/>
      <c r="H14" s="218">
        <f>Piloto!E5</f>
        <v>7</v>
      </c>
      <c r="I14" s="224"/>
      <c r="J14" s="224"/>
      <c r="K14" s="224"/>
      <c r="L14" s="224"/>
      <c r="M14" s="224"/>
      <c r="N14" s="244"/>
      <c r="O14" s="225"/>
      <c r="P14" s="224"/>
      <c r="Q14" s="223" t="s">
        <v>75</v>
      </c>
      <c r="R14" s="223" t="s">
        <v>75</v>
      </c>
      <c r="S14" s="223" t="s">
        <v>75</v>
      </c>
      <c r="T14" s="223" t="s">
        <v>75</v>
      </c>
      <c r="U14" s="223" t="s">
        <v>75</v>
      </c>
      <c r="V14" s="223"/>
      <c r="X14" s="223" t="s">
        <v>81</v>
      </c>
      <c r="Y14" s="175"/>
      <c r="AC14" s="193">
        <v>44621</v>
      </c>
    </row>
    <row r="15" spans="2:29" hidden="1">
      <c r="B15" s="222" t="s">
        <v>8</v>
      </c>
      <c r="C15" s="221">
        <f>Piloto!C6</f>
        <v>46054</v>
      </c>
      <c r="D15" s="221"/>
      <c r="E15" s="220">
        <f>YEAR(C15)</f>
        <v>2026</v>
      </c>
      <c r="F15" s="220"/>
      <c r="G15" s="220"/>
      <c r="H15" s="218">
        <f>Piloto!E6</f>
        <v>2</v>
      </c>
      <c r="I15" s="218"/>
      <c r="J15" s="218"/>
      <c r="K15" s="218"/>
      <c r="L15" s="218"/>
      <c r="M15" s="218"/>
      <c r="N15" s="220"/>
      <c r="O15" s="219"/>
      <c r="P15" s="218"/>
      <c r="Q15" s="209">
        <f>Piloto!F67</f>
        <v>0</v>
      </c>
      <c r="R15" s="209">
        <f>Piloto!F68</f>
        <v>1</v>
      </c>
      <c r="S15" s="209">
        <f>Piloto!F69</f>
        <v>4</v>
      </c>
      <c r="T15" s="211">
        <f>Piloto!F70</f>
        <v>6</v>
      </c>
      <c r="U15" s="211">
        <f>Piloto!F71</f>
        <v>24</v>
      </c>
      <c r="V15" s="209"/>
      <c r="X15" s="209">
        <f>Piloto!F72</f>
        <v>2</v>
      </c>
      <c r="Y15" s="175"/>
      <c r="AC15" s="193">
        <v>44652</v>
      </c>
    </row>
    <row r="16" spans="2:29" hidden="1">
      <c r="B16" s="217"/>
      <c r="C16" s="216"/>
      <c r="D16" s="216"/>
      <c r="E16" s="215"/>
      <c r="F16" s="215"/>
      <c r="G16" s="215"/>
      <c r="H16" s="213"/>
      <c r="I16" s="213"/>
      <c r="J16" s="213"/>
      <c r="K16" s="213"/>
      <c r="L16" s="213"/>
      <c r="M16" s="213"/>
      <c r="N16" s="215"/>
      <c r="O16" s="214"/>
      <c r="P16" s="213"/>
      <c r="Q16" s="212">
        <f>IF(Q14="Pós Venda",DATE($E$14,$H$14+Q15,10),DATE($E$15,$H$15+Q15,10))</f>
        <v>45117</v>
      </c>
      <c r="R16" s="212">
        <f>IF(R14="Pós Venda",DATE($E$14,$H$14+R15,10),DATE($E$15,$H$15+R15,10))</f>
        <v>45148</v>
      </c>
      <c r="S16" s="212">
        <f>IF(S14="Pós Venda",DATE($E$14,$H$14+S15,10),DATE($E$15,$H$15+S15,10))</f>
        <v>45240</v>
      </c>
      <c r="T16" s="212">
        <f>IF(T14="Pós Venda",DATE($E$14,$H$14+T15,10),DATE($E$15,$H$15+T15,10))</f>
        <v>45301</v>
      </c>
      <c r="U16" s="212">
        <f>IF(U14="Pós Venda",DATE($E$14,$H$14+U15,10),DATE($E$15,$H$15+U15,10))</f>
        <v>45848</v>
      </c>
      <c r="V16" s="212"/>
      <c r="X16" s="212">
        <f>IF(X14="Pós Venda",DATE($E$14,$H$14+X15,10),DATE($E$15,$H$15+X15,1))</f>
        <v>46113</v>
      </c>
      <c r="Y16" s="175"/>
      <c r="AC16" s="193">
        <v>44682</v>
      </c>
    </row>
    <row r="17" spans="1:29" hidden="1">
      <c r="B17" s="286" t="s">
        <v>795</v>
      </c>
      <c r="C17" s="287"/>
      <c r="D17" s="287"/>
      <c r="E17" s="287"/>
      <c r="F17" s="208"/>
      <c r="G17" s="208"/>
      <c r="H17" s="208"/>
      <c r="I17" s="208"/>
      <c r="J17" s="208"/>
      <c r="K17" s="208"/>
      <c r="L17" s="208"/>
      <c r="M17" s="208"/>
      <c r="N17" s="190"/>
      <c r="O17" s="190"/>
      <c r="P17" s="207">
        <v>46054</v>
      </c>
      <c r="Q17" s="209">
        <f>Piloto!A67</f>
        <v>1</v>
      </c>
      <c r="R17" s="209">
        <f>Piloto!A68</f>
        <v>3</v>
      </c>
      <c r="S17" s="211">
        <f>Piloto!A69</f>
        <v>28</v>
      </c>
      <c r="T17" s="211">
        <f>Piloto!A70</f>
        <v>4</v>
      </c>
      <c r="U17" s="209">
        <f>Piloto!A71</f>
        <v>1</v>
      </c>
      <c r="V17" s="209"/>
      <c r="W17" s="175"/>
      <c r="X17" s="209">
        <f>Piloto!A72</f>
        <v>1</v>
      </c>
      <c r="AC17" s="193">
        <v>44713</v>
      </c>
    </row>
    <row r="18" spans="1:29" hidden="1">
      <c r="B18" s="286" t="s">
        <v>796</v>
      </c>
      <c r="C18" s="287"/>
      <c r="D18" s="287"/>
      <c r="E18" s="287"/>
      <c r="F18" s="208"/>
      <c r="G18" s="208"/>
      <c r="H18" s="208"/>
      <c r="I18" s="208"/>
      <c r="J18" s="208"/>
      <c r="K18" s="208"/>
      <c r="L18" s="208"/>
      <c r="M18" s="208"/>
      <c r="N18" s="207"/>
      <c r="O18" s="207"/>
      <c r="P18" s="207">
        <v>44774</v>
      </c>
      <c r="Q18" s="210">
        <f>Q19*Q17</f>
        <v>0.04</v>
      </c>
      <c r="R18" s="210">
        <f>R19*R17</f>
        <v>0.06</v>
      </c>
      <c r="S18" s="210">
        <f>S19*S17</f>
        <v>0.10950800000000001</v>
      </c>
      <c r="T18" s="210">
        <f>T19*T17</f>
        <v>0.13200000000000001</v>
      </c>
      <c r="U18" s="210">
        <f>U19*U17</f>
        <v>5.8500000000000003E-2</v>
      </c>
      <c r="V18" s="209"/>
      <c r="W18" s="175"/>
      <c r="X18" s="209"/>
      <c r="AC18" s="193">
        <v>44743</v>
      </c>
    </row>
    <row r="19" spans="1:29" ht="17.100000000000001" hidden="1" thickBot="1">
      <c r="B19" s="286" t="s">
        <v>797</v>
      </c>
      <c r="C19" s="287"/>
      <c r="D19" s="287"/>
      <c r="E19" s="287"/>
      <c r="F19" s="208"/>
      <c r="G19" s="208"/>
      <c r="H19" s="208"/>
      <c r="I19" s="208"/>
      <c r="J19" s="208"/>
      <c r="K19" s="208"/>
      <c r="L19" s="208"/>
      <c r="M19" s="208"/>
      <c r="N19" s="207"/>
      <c r="O19" s="207"/>
      <c r="P19" s="190"/>
      <c r="Q19" s="206">
        <f>Piloto!C67</f>
        <v>0.04</v>
      </c>
      <c r="R19" s="206">
        <f>Piloto!C68</f>
        <v>0.02</v>
      </c>
      <c r="S19" s="206">
        <f>Piloto!C69</f>
        <v>3.9110000000000004E-3</v>
      </c>
      <c r="T19" s="206">
        <f>Piloto!C70</f>
        <v>3.3000000000000002E-2</v>
      </c>
      <c r="U19" s="206">
        <f>Piloto!C71</f>
        <v>5.8500000000000003E-2</v>
      </c>
      <c r="V19" s="205">
        <f>R18+T18+U18+S18+Q18</f>
        <v>0.40000799999999997</v>
      </c>
      <c r="W19" s="201"/>
      <c r="X19" s="205">
        <f>Piloto!C72</f>
        <v>0.6</v>
      </c>
      <c r="AC19" s="193">
        <v>44774</v>
      </c>
    </row>
    <row r="20" spans="1:29" ht="17.100000000000001" thickBot="1">
      <c r="B20" s="202"/>
      <c r="C20" s="202"/>
      <c r="D20" s="202"/>
      <c r="E20" s="204"/>
      <c r="F20" s="204"/>
      <c r="G20" s="204"/>
      <c r="H20" s="202"/>
      <c r="I20" s="202"/>
      <c r="J20" s="202"/>
      <c r="K20" s="202"/>
      <c r="L20" s="202"/>
      <c r="M20" s="202"/>
      <c r="N20" s="203"/>
      <c r="O20" s="203"/>
      <c r="P20" s="202"/>
      <c r="Q20" s="310" t="s">
        <v>798</v>
      </c>
      <c r="R20" s="311"/>
      <c r="S20" s="311"/>
      <c r="T20" s="311"/>
      <c r="U20" s="311"/>
      <c r="V20" s="312"/>
      <c r="W20" s="201"/>
      <c r="X20" s="200" t="s">
        <v>799</v>
      </c>
      <c r="AC20" s="193">
        <v>44805</v>
      </c>
    </row>
    <row r="21" spans="1:29" ht="32.1" customHeight="1">
      <c r="A21" s="279" t="s">
        <v>96</v>
      </c>
      <c r="B21" s="280" t="s">
        <v>800</v>
      </c>
      <c r="C21" s="280" t="s">
        <v>801</v>
      </c>
      <c r="D21" s="283" t="s">
        <v>802</v>
      </c>
      <c r="E21" s="280" t="s">
        <v>803</v>
      </c>
      <c r="F21" s="283" t="s">
        <v>804</v>
      </c>
      <c r="G21" s="280" t="s">
        <v>805</v>
      </c>
      <c r="H21" s="280" t="s">
        <v>806</v>
      </c>
      <c r="I21" s="280" t="s">
        <v>807</v>
      </c>
      <c r="J21" s="295" t="s">
        <v>808</v>
      </c>
      <c r="K21" s="301" t="s">
        <v>809</v>
      </c>
      <c r="L21" s="304" t="s">
        <v>810</v>
      </c>
      <c r="M21" s="307" t="s">
        <v>811</v>
      </c>
      <c r="N21" s="298" t="s">
        <v>812</v>
      </c>
      <c r="O21" s="280" t="s">
        <v>813</v>
      </c>
      <c r="P21" s="295" t="s">
        <v>814</v>
      </c>
      <c r="Q21" s="16" t="s">
        <v>815</v>
      </c>
      <c r="R21" s="12" t="s">
        <v>816</v>
      </c>
      <c r="S21" s="19" t="s">
        <v>817</v>
      </c>
      <c r="T21" s="16" t="s">
        <v>818</v>
      </c>
      <c r="U21" s="16" t="s">
        <v>819</v>
      </c>
      <c r="V21" s="280" t="s">
        <v>820</v>
      </c>
      <c r="W21" s="199"/>
      <c r="X21" s="280" t="s">
        <v>821</v>
      </c>
      <c r="AC21" s="193">
        <v>44835</v>
      </c>
    </row>
    <row r="22" spans="1:29">
      <c r="A22" s="279"/>
      <c r="B22" s="281"/>
      <c r="C22" s="281"/>
      <c r="D22" s="284"/>
      <c r="E22" s="281"/>
      <c r="F22" s="284"/>
      <c r="G22" s="281"/>
      <c r="H22" s="281"/>
      <c r="I22" s="281"/>
      <c r="J22" s="296"/>
      <c r="K22" s="302"/>
      <c r="L22" s="305"/>
      <c r="M22" s="308"/>
      <c r="N22" s="299"/>
      <c r="O22" s="281"/>
      <c r="P22" s="296"/>
      <c r="Q22" s="18">
        <f>Q17</f>
        <v>1</v>
      </c>
      <c r="R22" s="18">
        <f>R17</f>
        <v>3</v>
      </c>
      <c r="S22" s="18">
        <f>S17</f>
        <v>28</v>
      </c>
      <c r="T22" s="18">
        <f>T17</f>
        <v>4</v>
      </c>
      <c r="U22" s="18">
        <f>U17</f>
        <v>1</v>
      </c>
      <c r="V22" s="281"/>
      <c r="W22" s="199"/>
      <c r="X22" s="281"/>
      <c r="AC22" s="193">
        <v>44866</v>
      </c>
    </row>
    <row r="23" spans="1:29" ht="22.5" customHeight="1" thickBot="1">
      <c r="A23" s="279"/>
      <c r="B23" s="282"/>
      <c r="C23" s="282"/>
      <c r="D23" s="285"/>
      <c r="E23" s="282"/>
      <c r="F23" s="285"/>
      <c r="G23" s="282"/>
      <c r="H23" s="282"/>
      <c r="I23" s="282"/>
      <c r="J23" s="297"/>
      <c r="K23" s="303"/>
      <c r="L23" s="306"/>
      <c r="M23" s="309"/>
      <c r="N23" s="300"/>
      <c r="O23" s="282"/>
      <c r="P23" s="297"/>
      <c r="Q23" s="17" t="s">
        <v>97</v>
      </c>
      <c r="R23" s="13" t="s">
        <v>822</v>
      </c>
      <c r="S23" s="14">
        <f>S16</f>
        <v>45240</v>
      </c>
      <c r="T23" s="15">
        <f>T16</f>
        <v>45301</v>
      </c>
      <c r="U23" s="14">
        <f>U16</f>
        <v>45848</v>
      </c>
      <c r="V23" s="282"/>
      <c r="W23" s="199"/>
      <c r="X23" s="281"/>
      <c r="AC23" s="193">
        <v>44896</v>
      </c>
    </row>
    <row r="24" spans="1:29" ht="21" customHeight="1">
      <c r="A24" s="175">
        <f>RIGHT(B24,2)*1</f>
        <v>1</v>
      </c>
      <c r="B24" s="198">
        <v>401</v>
      </c>
      <c r="C24" s="197">
        <f t="shared" ref="C24:C87" si="0">D24+G24+M24</f>
        <v>95.920000000000016</v>
      </c>
      <c r="D24" s="197">
        <f t="shared" ref="D24:D87" si="1">E24+F24</f>
        <v>93.490000000000009</v>
      </c>
      <c r="E24" s="183">
        <v>89.81</v>
      </c>
      <c r="F24" s="183">
        <v>3.68</v>
      </c>
      <c r="G24" s="197">
        <v>0</v>
      </c>
      <c r="H24" s="182" t="s">
        <v>823</v>
      </c>
      <c r="I24" s="180" t="s">
        <v>824</v>
      </c>
      <c r="J24" s="180" t="s">
        <v>208</v>
      </c>
      <c r="K24" s="182">
        <v>21</v>
      </c>
      <c r="L24" s="181" t="s">
        <v>208</v>
      </c>
      <c r="M24" s="180">
        <v>2.4300000000000002</v>
      </c>
      <c r="N24" s="185">
        <f>VLOOKUP($B24,Piloto!$B$79:$H$407,7,0)</f>
        <v>9336.67</v>
      </c>
      <c r="O24" s="185"/>
      <c r="P24" s="196">
        <f t="shared" ref="P24:P87" si="2">C24*N24</f>
        <v>895573.38640000019</v>
      </c>
      <c r="Q24" s="185">
        <f t="shared" ref="Q24:Q87" si="3">$Q$19*P24</f>
        <v>35822.935456000007</v>
      </c>
      <c r="R24" s="185">
        <f t="shared" ref="R24:R87" si="4">$R$19*P24</f>
        <v>17911.467728000003</v>
      </c>
      <c r="S24" s="185">
        <f t="shared" ref="S24:S87" si="5">$S$19*P24</f>
        <v>3502.587514210401</v>
      </c>
      <c r="T24" s="185">
        <f t="shared" ref="T24:T87" si="6">$T$19*P24</f>
        <v>29553.921751200007</v>
      </c>
      <c r="U24" s="185">
        <f t="shared" ref="U24:U87" si="7">$U$19*P24</f>
        <v>52391.043104400014</v>
      </c>
      <c r="V24" s="196">
        <f t="shared" ref="V24:V87" si="8">Q24*$Q$17+R24*$R$17+T24*$T$17+U24*$U$17+S24*$S$17</f>
        <v>358236.51914709131</v>
      </c>
      <c r="W24" s="195"/>
      <c r="X24" s="194">
        <f t="shared" ref="X24:X87" si="9">$X$19*P24</f>
        <v>537344.03184000007</v>
      </c>
      <c r="Y24" s="172" t="str">
        <f>VLOOKUP($B24,Piloto!$B$79:$H$407,4,0)</f>
        <v>Disponível</v>
      </c>
      <c r="Z24" s="186"/>
      <c r="AA24" s="186"/>
      <c r="AC24" s="193">
        <v>44927</v>
      </c>
    </row>
    <row r="25" spans="1:29" ht="22.5" hidden="1" customHeight="1">
      <c r="A25" s="175">
        <f t="shared" ref="A25:A88" si="10">RIGHT(B25,2)*1</f>
        <v>2</v>
      </c>
      <c r="B25" s="184">
        <v>402</v>
      </c>
      <c r="C25" s="183">
        <f t="shared" si="0"/>
        <v>75.960000000000008</v>
      </c>
      <c r="D25" s="183">
        <f t="shared" si="1"/>
        <v>75.960000000000008</v>
      </c>
      <c r="E25" s="183">
        <v>63.49</v>
      </c>
      <c r="F25" s="183">
        <v>12.47</v>
      </c>
      <c r="G25" s="183">
        <v>0</v>
      </c>
      <c r="H25" s="182">
        <v>12</v>
      </c>
      <c r="I25" s="180" t="s">
        <v>825</v>
      </c>
      <c r="J25" s="180" t="s">
        <v>208</v>
      </c>
      <c r="K25" s="182"/>
      <c r="L25" s="181"/>
      <c r="M25" s="180"/>
      <c r="N25" s="185">
        <f>VLOOKUP($B25,Piloto!$B$79:$H$407,7,0)</f>
        <v>9271.1</v>
      </c>
      <c r="O25" s="179"/>
      <c r="P25" s="178">
        <f t="shared" si="2"/>
        <v>704232.75600000005</v>
      </c>
      <c r="Q25" s="179">
        <f t="shared" si="3"/>
        <v>28169.310240000003</v>
      </c>
      <c r="R25" s="179">
        <f t="shared" si="4"/>
        <v>14084.655120000001</v>
      </c>
      <c r="S25" s="179">
        <f t="shared" si="5"/>
        <v>2754.2543087160007</v>
      </c>
      <c r="T25" s="179">
        <f t="shared" si="6"/>
        <v>23239.680948000001</v>
      </c>
      <c r="U25" s="179">
        <f t="shared" si="7"/>
        <v>41197.616226000006</v>
      </c>
      <c r="V25" s="178">
        <f t="shared" si="8"/>
        <v>281698.73626204807</v>
      </c>
      <c r="W25" s="177"/>
      <c r="X25" s="176">
        <f t="shared" si="9"/>
        <v>422539.65360000002</v>
      </c>
      <c r="Y25" s="172" t="str">
        <f>VLOOKUP($B25,Piloto!$B$79:$H$407,4,0)</f>
        <v>Contrato</v>
      </c>
      <c r="Z25" s="186"/>
      <c r="AA25" s="186"/>
      <c r="AC25" s="193">
        <v>44958</v>
      </c>
    </row>
    <row r="26" spans="1:29" ht="24" customHeight="1">
      <c r="A26" s="175">
        <f t="shared" si="10"/>
        <v>3</v>
      </c>
      <c r="B26" s="184">
        <v>403</v>
      </c>
      <c r="C26" s="183">
        <f t="shared" si="0"/>
        <v>109.6</v>
      </c>
      <c r="D26" s="183">
        <f t="shared" si="1"/>
        <v>107.14</v>
      </c>
      <c r="E26" s="183">
        <v>89.77</v>
      </c>
      <c r="F26" s="183">
        <v>17.37</v>
      </c>
      <c r="G26" s="183">
        <v>0</v>
      </c>
      <c r="H26" s="182" t="s">
        <v>826</v>
      </c>
      <c r="I26" s="180" t="s">
        <v>827</v>
      </c>
      <c r="J26" s="180" t="s">
        <v>208</v>
      </c>
      <c r="K26" s="182">
        <v>20</v>
      </c>
      <c r="L26" s="180" t="s">
        <v>208</v>
      </c>
      <c r="M26" s="180">
        <v>2.46</v>
      </c>
      <c r="N26" s="185">
        <f>VLOOKUP($B26,Piloto!$B$79:$H$407,7,0)</f>
        <v>9336.67</v>
      </c>
      <c r="O26" s="179"/>
      <c r="P26" s="178">
        <f t="shared" si="2"/>
        <v>1023299.032</v>
      </c>
      <c r="Q26" s="179">
        <f t="shared" si="3"/>
        <v>40931.961280000003</v>
      </c>
      <c r="R26" s="179">
        <f t="shared" si="4"/>
        <v>20465.980640000002</v>
      </c>
      <c r="S26" s="179">
        <f t="shared" si="5"/>
        <v>4002.1225141520003</v>
      </c>
      <c r="T26" s="179">
        <f t="shared" si="6"/>
        <v>33768.868055999999</v>
      </c>
      <c r="U26" s="179">
        <f t="shared" si="7"/>
        <v>59862.993372000004</v>
      </c>
      <c r="V26" s="178">
        <f t="shared" si="8"/>
        <v>409327.79919225606</v>
      </c>
      <c r="W26" s="177"/>
      <c r="X26" s="176">
        <f t="shared" si="9"/>
        <v>613979.4192</v>
      </c>
      <c r="Y26" s="172" t="str">
        <f>VLOOKUP($B26,Piloto!$B$79:$H$407,4,0)</f>
        <v>Disponível</v>
      </c>
      <c r="Z26" s="186"/>
      <c r="AA26" s="186"/>
      <c r="AC26" s="193">
        <v>44986</v>
      </c>
    </row>
    <row r="27" spans="1:29" ht="22.5" hidden="1" customHeight="1">
      <c r="A27" s="175">
        <f t="shared" si="10"/>
        <v>4</v>
      </c>
      <c r="B27" s="184">
        <v>404</v>
      </c>
      <c r="C27" s="183">
        <f t="shared" si="0"/>
        <v>53.73</v>
      </c>
      <c r="D27" s="183">
        <f t="shared" si="1"/>
        <v>53.73</v>
      </c>
      <c r="E27" s="183">
        <v>41.22</v>
      </c>
      <c r="F27" s="183">
        <v>12.51</v>
      </c>
      <c r="G27" s="183">
        <v>0</v>
      </c>
      <c r="H27" s="182">
        <v>265</v>
      </c>
      <c r="I27" s="180" t="s">
        <v>825</v>
      </c>
      <c r="J27" s="180" t="s">
        <v>266</v>
      </c>
      <c r="K27" s="182"/>
      <c r="L27" s="181"/>
      <c r="M27" s="180"/>
      <c r="N27" s="185">
        <f>VLOOKUP($B27,Piloto!$B$79:$H$407,7,0)</f>
        <v>8973.9</v>
      </c>
      <c r="O27" s="179"/>
      <c r="P27" s="178">
        <f t="shared" si="2"/>
        <v>482167.64699999994</v>
      </c>
      <c r="Q27" s="179">
        <f t="shared" si="3"/>
        <v>19286.705879999998</v>
      </c>
      <c r="R27" s="179">
        <f t="shared" si="4"/>
        <v>9643.3529399999989</v>
      </c>
      <c r="S27" s="179">
        <f t="shared" si="5"/>
        <v>1885.757667417</v>
      </c>
      <c r="T27" s="179">
        <f t="shared" si="6"/>
        <v>15911.532350999998</v>
      </c>
      <c r="U27" s="179">
        <f t="shared" si="7"/>
        <v>28206.807349499999</v>
      </c>
      <c r="V27" s="178">
        <f t="shared" si="8"/>
        <v>192870.91614117599</v>
      </c>
      <c r="W27" s="177"/>
      <c r="X27" s="176">
        <f t="shared" si="9"/>
        <v>289300.58819999994</v>
      </c>
      <c r="Y27" s="172" t="str">
        <f>VLOOKUP($B27,Piloto!$B$79:$H$407,4,0)</f>
        <v>Contrato</v>
      </c>
      <c r="Z27" s="186"/>
      <c r="AA27" s="186"/>
      <c r="AC27" s="193">
        <v>45017</v>
      </c>
    </row>
    <row r="28" spans="1:29" ht="22.5" hidden="1" customHeight="1">
      <c r="A28" s="175">
        <f t="shared" si="10"/>
        <v>5</v>
      </c>
      <c r="B28" s="184">
        <v>405</v>
      </c>
      <c r="C28" s="183">
        <f t="shared" si="0"/>
        <v>47.21</v>
      </c>
      <c r="D28" s="183">
        <f t="shared" si="1"/>
        <v>47.21</v>
      </c>
      <c r="E28" s="183">
        <v>41.35</v>
      </c>
      <c r="F28" s="183">
        <v>5.86</v>
      </c>
      <c r="G28" s="183">
        <v>0</v>
      </c>
      <c r="H28" s="182">
        <v>340</v>
      </c>
      <c r="I28" s="180" t="s">
        <v>825</v>
      </c>
      <c r="J28" s="180" t="s">
        <v>268</v>
      </c>
      <c r="K28" s="182"/>
      <c r="L28" s="181"/>
      <c r="M28" s="180"/>
      <c r="N28" s="185">
        <f>VLOOKUP($B28,Piloto!$B$79:$H$407,7,0)</f>
        <v>8963.7599999999984</v>
      </c>
      <c r="O28" s="179"/>
      <c r="P28" s="178">
        <f t="shared" si="2"/>
        <v>423179.10959999991</v>
      </c>
      <c r="Q28" s="179">
        <f t="shared" si="3"/>
        <v>16927.164383999996</v>
      </c>
      <c r="R28" s="179">
        <f t="shared" si="4"/>
        <v>8463.582191999998</v>
      </c>
      <c r="S28" s="179">
        <f t="shared" si="5"/>
        <v>1655.0534976455999</v>
      </c>
      <c r="T28" s="179">
        <f t="shared" si="6"/>
        <v>13964.910616799998</v>
      </c>
      <c r="U28" s="179">
        <f t="shared" si="7"/>
        <v>24755.977911599995</v>
      </c>
      <c r="V28" s="178">
        <f t="shared" si="8"/>
        <v>169275.02927287677</v>
      </c>
      <c r="W28" s="177"/>
      <c r="X28" s="176">
        <f t="shared" si="9"/>
        <v>253907.46575999993</v>
      </c>
      <c r="Y28" s="172" t="str">
        <f>VLOOKUP($B28,Piloto!$B$79:$H$407,4,0)</f>
        <v>Contrato</v>
      </c>
      <c r="Z28" s="186"/>
      <c r="AA28" s="186"/>
      <c r="AC28" s="193">
        <v>45047</v>
      </c>
    </row>
    <row r="29" spans="1:29" ht="22.5" customHeight="1">
      <c r="A29" s="175">
        <f t="shared" si="10"/>
        <v>6</v>
      </c>
      <c r="B29" s="184">
        <v>406</v>
      </c>
      <c r="C29" s="183">
        <f t="shared" si="0"/>
        <v>47.129999999999995</v>
      </c>
      <c r="D29" s="183">
        <f t="shared" si="1"/>
        <v>47.129999999999995</v>
      </c>
      <c r="E29" s="183">
        <v>41.22</v>
      </c>
      <c r="F29" s="183">
        <v>5.91</v>
      </c>
      <c r="G29" s="183">
        <v>0</v>
      </c>
      <c r="H29" s="182">
        <v>281</v>
      </c>
      <c r="I29" s="180" t="s">
        <v>825</v>
      </c>
      <c r="J29" s="180" t="s">
        <v>266</v>
      </c>
      <c r="K29" s="182"/>
      <c r="L29" s="181"/>
      <c r="M29" s="180"/>
      <c r="N29" s="185">
        <f>VLOOKUP($B29,Piloto!$B$79:$H$407,7,0)</f>
        <v>9505.4050000000007</v>
      </c>
      <c r="O29" s="179"/>
      <c r="P29" s="178">
        <f t="shared" si="2"/>
        <v>447989.73764999997</v>
      </c>
      <c r="Q29" s="179">
        <f t="shared" si="3"/>
        <v>17919.589506</v>
      </c>
      <c r="R29" s="179">
        <f t="shared" si="4"/>
        <v>8959.7947530000001</v>
      </c>
      <c r="S29" s="179">
        <f t="shared" si="5"/>
        <v>1752.08786394915</v>
      </c>
      <c r="T29" s="179">
        <f t="shared" si="6"/>
        <v>14783.661342449999</v>
      </c>
      <c r="U29" s="179">
        <f t="shared" si="7"/>
        <v>26207.399652525</v>
      </c>
      <c r="V29" s="178">
        <f t="shared" si="8"/>
        <v>179199.47897790119</v>
      </c>
      <c r="W29" s="177"/>
      <c r="X29" s="176">
        <f t="shared" si="9"/>
        <v>268793.84258999996</v>
      </c>
      <c r="Y29" s="172" t="str">
        <f>VLOOKUP($B29,Piloto!$B$79:$H$407,4,0)</f>
        <v>Disponível</v>
      </c>
      <c r="Z29" s="186"/>
      <c r="AA29" s="186"/>
      <c r="AC29" s="193">
        <v>45078</v>
      </c>
    </row>
    <row r="30" spans="1:29" ht="22.5" customHeight="1">
      <c r="A30" s="175">
        <f t="shared" si="10"/>
        <v>7</v>
      </c>
      <c r="B30" s="184">
        <v>407</v>
      </c>
      <c r="C30" s="183">
        <f t="shared" si="0"/>
        <v>84.740000000000009</v>
      </c>
      <c r="D30" s="183">
        <f t="shared" si="1"/>
        <v>82.34</v>
      </c>
      <c r="E30" s="183">
        <v>68.25</v>
      </c>
      <c r="F30" s="183">
        <v>14.09</v>
      </c>
      <c r="G30" s="183">
        <v>0</v>
      </c>
      <c r="H30" s="182">
        <v>83</v>
      </c>
      <c r="I30" s="180" t="s">
        <v>825</v>
      </c>
      <c r="J30" s="180" t="s">
        <v>173</v>
      </c>
      <c r="K30" s="182">
        <v>39</v>
      </c>
      <c r="L30" s="181" t="s">
        <v>173</v>
      </c>
      <c r="M30" s="180">
        <v>2.4</v>
      </c>
      <c r="N30" s="185">
        <f>VLOOKUP($B30,Piloto!$B$79:$H$407,7,0)</f>
        <v>9336.6700000000019</v>
      </c>
      <c r="O30" s="179"/>
      <c r="P30" s="178">
        <f t="shared" si="2"/>
        <v>791189.41580000019</v>
      </c>
      <c r="Q30" s="179">
        <f t="shared" si="3"/>
        <v>31647.576632000008</v>
      </c>
      <c r="R30" s="179">
        <f t="shared" si="4"/>
        <v>15823.788316000004</v>
      </c>
      <c r="S30" s="179">
        <f t="shared" si="5"/>
        <v>3094.3418051938011</v>
      </c>
      <c r="T30" s="179">
        <f t="shared" si="6"/>
        <v>26109.250721400007</v>
      </c>
      <c r="U30" s="179">
        <f t="shared" si="7"/>
        <v>46284.580824300014</v>
      </c>
      <c r="V30" s="178">
        <f t="shared" si="8"/>
        <v>316482.09583532647</v>
      </c>
      <c r="W30" s="177"/>
      <c r="X30" s="176">
        <f t="shared" si="9"/>
        <v>474713.64948000008</v>
      </c>
      <c r="Y30" s="172" t="str">
        <f>VLOOKUP($B30,Piloto!$B$79:$H$407,4,0)</f>
        <v>Disponível</v>
      </c>
      <c r="Z30" s="186"/>
      <c r="AA30" s="186"/>
      <c r="AC30" s="193">
        <v>45108</v>
      </c>
    </row>
    <row r="31" spans="1:29" ht="22.5" customHeight="1">
      <c r="A31" s="175">
        <f t="shared" si="10"/>
        <v>8</v>
      </c>
      <c r="B31" s="184">
        <v>408</v>
      </c>
      <c r="C31" s="183">
        <f t="shared" si="0"/>
        <v>76.599999999999994</v>
      </c>
      <c r="D31" s="183">
        <f t="shared" si="1"/>
        <v>76.599999999999994</v>
      </c>
      <c r="E31" s="183">
        <v>61.68</v>
      </c>
      <c r="F31" s="183">
        <v>14.92</v>
      </c>
      <c r="G31" s="183">
        <v>0</v>
      </c>
      <c r="H31" s="182">
        <v>114</v>
      </c>
      <c r="I31" s="180" t="s">
        <v>828</v>
      </c>
      <c r="J31" s="180" t="s">
        <v>173</v>
      </c>
      <c r="K31" s="182"/>
      <c r="L31" s="181"/>
      <c r="M31" s="180"/>
      <c r="N31" s="185">
        <f>VLOOKUP($B31,Piloto!$B$79:$H$407,7,0)</f>
        <v>9336.67</v>
      </c>
      <c r="O31" s="179"/>
      <c r="P31" s="178">
        <f t="shared" si="2"/>
        <v>715188.9219999999</v>
      </c>
      <c r="Q31" s="179">
        <f t="shared" si="3"/>
        <v>28607.556879999996</v>
      </c>
      <c r="R31" s="179">
        <f t="shared" si="4"/>
        <v>14303.778439999998</v>
      </c>
      <c r="S31" s="179">
        <f t="shared" si="5"/>
        <v>2797.1038739420001</v>
      </c>
      <c r="T31" s="179">
        <f t="shared" si="6"/>
        <v>23601.234425999999</v>
      </c>
      <c r="U31" s="179">
        <f t="shared" si="7"/>
        <v>41838.551936999997</v>
      </c>
      <c r="V31" s="178">
        <f t="shared" si="8"/>
        <v>286081.29031137598</v>
      </c>
      <c r="W31" s="177"/>
      <c r="X31" s="176">
        <f t="shared" si="9"/>
        <v>429113.35319999995</v>
      </c>
      <c r="Y31" s="172" t="str">
        <f>VLOOKUP($B31,Piloto!$B$79:$H$407,4,0)</f>
        <v>Disponível</v>
      </c>
      <c r="Z31" s="186"/>
      <c r="AA31" s="186"/>
      <c r="AC31" s="193">
        <v>45139</v>
      </c>
    </row>
    <row r="32" spans="1:29" ht="22.5" customHeight="1">
      <c r="A32" s="175">
        <f t="shared" si="10"/>
        <v>9</v>
      </c>
      <c r="B32" s="184">
        <v>409</v>
      </c>
      <c r="C32" s="183">
        <f t="shared" si="0"/>
        <v>85.910000000000011</v>
      </c>
      <c r="D32" s="183">
        <f t="shared" si="1"/>
        <v>82.76</v>
      </c>
      <c r="E32" s="183">
        <v>66.98</v>
      </c>
      <c r="F32" s="183">
        <v>15.780000000000001</v>
      </c>
      <c r="G32" s="183">
        <v>0</v>
      </c>
      <c r="H32" s="182">
        <v>127</v>
      </c>
      <c r="I32" s="180" t="s">
        <v>828</v>
      </c>
      <c r="J32" s="180" t="s">
        <v>173</v>
      </c>
      <c r="K32" s="182">
        <v>53</v>
      </c>
      <c r="L32" s="181" t="s">
        <v>173</v>
      </c>
      <c r="M32" s="180">
        <v>3.15</v>
      </c>
      <c r="N32" s="185">
        <f>VLOOKUP($B32,Piloto!$B$79:$H$407,7,0)</f>
        <v>9336.67</v>
      </c>
      <c r="O32" s="179"/>
      <c r="P32" s="178">
        <f t="shared" si="2"/>
        <v>802113.31970000011</v>
      </c>
      <c r="Q32" s="179">
        <f t="shared" si="3"/>
        <v>32084.532788000004</v>
      </c>
      <c r="R32" s="179">
        <f t="shared" si="4"/>
        <v>16042.266394000002</v>
      </c>
      <c r="S32" s="179">
        <f t="shared" si="5"/>
        <v>3137.0651933467007</v>
      </c>
      <c r="T32" s="179">
        <f t="shared" si="6"/>
        <v>26469.739550100006</v>
      </c>
      <c r="U32" s="179">
        <f t="shared" si="7"/>
        <v>46923.629202450007</v>
      </c>
      <c r="V32" s="178">
        <f t="shared" si="8"/>
        <v>320851.74478655763</v>
      </c>
      <c r="W32" s="177"/>
      <c r="X32" s="176">
        <f t="shared" si="9"/>
        <v>481267.99182000005</v>
      </c>
      <c r="Y32" s="172" t="str">
        <f>VLOOKUP($B32,Piloto!$B$79:$H$407,4,0)</f>
        <v>Disponível</v>
      </c>
      <c r="Z32" s="186"/>
      <c r="AA32" s="186"/>
      <c r="AC32" s="193">
        <v>45170</v>
      </c>
    </row>
    <row r="33" spans="1:29" ht="22.5" hidden="1" customHeight="1">
      <c r="A33" s="175">
        <f t="shared" si="10"/>
        <v>10</v>
      </c>
      <c r="B33" s="184">
        <v>410</v>
      </c>
      <c r="C33" s="183">
        <f t="shared" si="0"/>
        <v>47.760000000000005</v>
      </c>
      <c r="D33" s="183">
        <f t="shared" si="1"/>
        <v>47.760000000000005</v>
      </c>
      <c r="E33" s="183">
        <v>41.85</v>
      </c>
      <c r="F33" s="183">
        <v>5.91</v>
      </c>
      <c r="G33" s="183">
        <v>0</v>
      </c>
      <c r="H33" s="182">
        <v>65</v>
      </c>
      <c r="I33" s="180" t="s">
        <v>825</v>
      </c>
      <c r="J33" s="180" t="s">
        <v>208</v>
      </c>
      <c r="K33" s="182"/>
      <c r="L33" s="181"/>
      <c r="M33" s="180"/>
      <c r="N33" s="185">
        <f>VLOOKUP($B33,Piloto!$B$79:$H$407,7,0)</f>
        <v>9100.65</v>
      </c>
      <c r="O33" s="179"/>
      <c r="P33" s="178">
        <f t="shared" si="2"/>
        <v>434647.04400000005</v>
      </c>
      <c r="Q33" s="179">
        <f t="shared" si="3"/>
        <v>17385.881760000004</v>
      </c>
      <c r="R33" s="179">
        <f t="shared" si="4"/>
        <v>8692.9408800000019</v>
      </c>
      <c r="S33" s="179">
        <f t="shared" si="5"/>
        <v>1699.9045890840005</v>
      </c>
      <c r="T33" s="179">
        <f t="shared" si="6"/>
        <v>14343.352452000003</v>
      </c>
      <c r="U33" s="179">
        <f t="shared" si="7"/>
        <v>25426.852074000006</v>
      </c>
      <c r="V33" s="178">
        <f t="shared" si="8"/>
        <v>173862.29477635204</v>
      </c>
      <c r="W33" s="177"/>
      <c r="X33" s="176">
        <f t="shared" si="9"/>
        <v>260788.22640000001</v>
      </c>
      <c r="Y33" s="172" t="str">
        <f>VLOOKUP($B33,Piloto!$B$79:$H$407,4,0)</f>
        <v>Contrato</v>
      </c>
      <c r="Z33" s="186"/>
      <c r="AA33" s="186"/>
      <c r="AC33" s="193">
        <v>45200</v>
      </c>
    </row>
    <row r="34" spans="1:29" ht="22.5" customHeight="1">
      <c r="A34" s="175">
        <f t="shared" si="10"/>
        <v>11</v>
      </c>
      <c r="B34" s="184">
        <v>411</v>
      </c>
      <c r="C34" s="183">
        <f t="shared" si="0"/>
        <v>48.76</v>
      </c>
      <c r="D34" s="183">
        <f t="shared" si="1"/>
        <v>48.76</v>
      </c>
      <c r="E34" s="183">
        <v>42.9</v>
      </c>
      <c r="F34" s="183">
        <v>5.86</v>
      </c>
      <c r="G34" s="183">
        <v>0</v>
      </c>
      <c r="H34" s="182">
        <v>71</v>
      </c>
      <c r="I34" s="180" t="s">
        <v>825</v>
      </c>
      <c r="J34" s="180" t="s">
        <v>208</v>
      </c>
      <c r="K34" s="182"/>
      <c r="L34" s="181"/>
      <c r="M34" s="180"/>
      <c r="N34" s="185">
        <f>VLOOKUP($B34,Piloto!$B$79:$H$407,7,0)</f>
        <v>9505.4050000000007</v>
      </c>
      <c r="O34" s="179"/>
      <c r="P34" s="178">
        <f t="shared" si="2"/>
        <v>463483.5478</v>
      </c>
      <c r="Q34" s="179">
        <f t="shared" si="3"/>
        <v>18539.341912</v>
      </c>
      <c r="R34" s="179">
        <f t="shared" si="4"/>
        <v>9269.6709559999999</v>
      </c>
      <c r="S34" s="179">
        <f t="shared" si="5"/>
        <v>1812.6841554458001</v>
      </c>
      <c r="T34" s="179">
        <f t="shared" si="6"/>
        <v>15294.9570774</v>
      </c>
      <c r="U34" s="179">
        <f t="shared" si="7"/>
        <v>27113.787546300002</v>
      </c>
      <c r="V34" s="178">
        <f t="shared" si="8"/>
        <v>185397.12698838243</v>
      </c>
      <c r="W34" s="177"/>
      <c r="X34" s="176">
        <f t="shared" si="9"/>
        <v>278090.12867999997</v>
      </c>
      <c r="Y34" s="172" t="str">
        <f>VLOOKUP($B34,Piloto!$B$79:$H$407,4,0)</f>
        <v>Disponível</v>
      </c>
      <c r="Z34" s="186"/>
      <c r="AA34" s="186"/>
      <c r="AC34" s="193">
        <v>45231</v>
      </c>
    </row>
    <row r="35" spans="1:29" ht="22.5" customHeight="1">
      <c r="A35" s="175">
        <f t="shared" si="10"/>
        <v>12</v>
      </c>
      <c r="B35" s="184">
        <v>412</v>
      </c>
      <c r="C35" s="183">
        <f t="shared" si="0"/>
        <v>52.86</v>
      </c>
      <c r="D35" s="183">
        <f t="shared" si="1"/>
        <v>52.86</v>
      </c>
      <c r="E35" s="183">
        <v>40.97</v>
      </c>
      <c r="F35" s="183">
        <v>11.89</v>
      </c>
      <c r="G35" s="183">
        <v>0</v>
      </c>
      <c r="H35" s="182">
        <v>339</v>
      </c>
      <c r="I35" s="180" t="s">
        <v>825</v>
      </c>
      <c r="J35" s="180" t="s">
        <v>268</v>
      </c>
      <c r="K35" s="182"/>
      <c r="L35" s="181"/>
      <c r="M35" s="180"/>
      <c r="N35" s="185">
        <f>VLOOKUP($B35,Piloto!$B$79:$H$407,7,0)</f>
        <v>9505.4050000000007</v>
      </c>
      <c r="O35" s="179"/>
      <c r="P35" s="178">
        <f t="shared" si="2"/>
        <v>502455.70830000006</v>
      </c>
      <c r="Q35" s="179">
        <f t="shared" si="3"/>
        <v>20098.228332000002</v>
      </c>
      <c r="R35" s="179">
        <f t="shared" si="4"/>
        <v>10049.114166000001</v>
      </c>
      <c r="S35" s="179">
        <f t="shared" si="5"/>
        <v>1965.1042751613004</v>
      </c>
      <c r="T35" s="179">
        <f t="shared" si="6"/>
        <v>16581.038373900003</v>
      </c>
      <c r="U35" s="179">
        <f t="shared" si="7"/>
        <v>29393.658935550004</v>
      </c>
      <c r="V35" s="178">
        <f t="shared" si="8"/>
        <v>200986.30296566646</v>
      </c>
      <c r="W35" s="177"/>
      <c r="X35" s="176">
        <f t="shared" si="9"/>
        <v>301473.42498000001</v>
      </c>
      <c r="Y35" s="172" t="str">
        <f>VLOOKUP($B35,Piloto!$B$79:$H$407,4,0)</f>
        <v>Disponível</v>
      </c>
      <c r="Z35" s="186"/>
      <c r="AA35" s="186"/>
      <c r="AC35" s="193">
        <v>45261</v>
      </c>
    </row>
    <row r="36" spans="1:29" ht="22.5" hidden="1" customHeight="1">
      <c r="A36" s="175">
        <f t="shared" si="10"/>
        <v>1</v>
      </c>
      <c r="B36" s="184">
        <v>501</v>
      </c>
      <c r="C36" s="183">
        <f t="shared" si="0"/>
        <v>106.78</v>
      </c>
      <c r="D36" s="183">
        <f t="shared" si="1"/>
        <v>103.61</v>
      </c>
      <c r="E36" s="183">
        <v>89.81</v>
      </c>
      <c r="F36" s="183">
        <v>13.8</v>
      </c>
      <c r="G36" s="183">
        <v>0</v>
      </c>
      <c r="H36" s="182" t="s">
        <v>829</v>
      </c>
      <c r="I36" s="180" t="s">
        <v>824</v>
      </c>
      <c r="J36" s="180" t="s">
        <v>208</v>
      </c>
      <c r="K36" s="182">
        <v>28</v>
      </c>
      <c r="L36" s="181" t="s">
        <v>208</v>
      </c>
      <c r="M36" s="180">
        <v>3.17</v>
      </c>
      <c r="N36" s="185">
        <f>VLOOKUP($B36,Piloto!$B$79:$H$407,7,0)</f>
        <v>8992.9500000000007</v>
      </c>
      <c r="O36" s="179"/>
      <c r="P36" s="178">
        <f t="shared" si="2"/>
        <v>960267.20100000012</v>
      </c>
      <c r="Q36" s="179">
        <f t="shared" si="3"/>
        <v>38410.688040000008</v>
      </c>
      <c r="R36" s="179">
        <f t="shared" si="4"/>
        <v>19205.344020000004</v>
      </c>
      <c r="S36" s="179">
        <f t="shared" si="5"/>
        <v>3755.6050231110007</v>
      </c>
      <c r="T36" s="179">
        <f t="shared" si="6"/>
        <v>31688.817633000006</v>
      </c>
      <c r="U36" s="179">
        <f t="shared" si="7"/>
        <v>56175.631258500012</v>
      </c>
      <c r="V36" s="178">
        <f t="shared" si="8"/>
        <v>384114.56253760809</v>
      </c>
      <c r="W36" s="177"/>
      <c r="X36" s="176">
        <f t="shared" si="9"/>
        <v>576160.32060000009</v>
      </c>
      <c r="Y36" s="172" t="str">
        <f>VLOOKUP($B36,Piloto!$B$79:$H$407,4,0)</f>
        <v>Contrato</v>
      </c>
      <c r="Z36" s="186"/>
      <c r="AA36" s="186"/>
      <c r="AC36" s="193">
        <v>45292</v>
      </c>
    </row>
    <row r="37" spans="1:29" ht="22.5" customHeight="1">
      <c r="A37" s="175">
        <f t="shared" si="10"/>
        <v>2</v>
      </c>
      <c r="B37" s="184">
        <v>502</v>
      </c>
      <c r="C37" s="183">
        <f t="shared" si="0"/>
        <v>79.720000000000013</v>
      </c>
      <c r="D37" s="183">
        <f t="shared" si="1"/>
        <v>75.960000000000008</v>
      </c>
      <c r="E37" s="183">
        <v>63.49</v>
      </c>
      <c r="F37" s="183">
        <v>12.47</v>
      </c>
      <c r="G37" s="183">
        <v>0</v>
      </c>
      <c r="H37" s="182">
        <v>325</v>
      </c>
      <c r="I37" s="180" t="s">
        <v>828</v>
      </c>
      <c r="J37" s="180" t="s">
        <v>268</v>
      </c>
      <c r="K37" s="182">
        <v>161</v>
      </c>
      <c r="L37" s="181" t="s">
        <v>268</v>
      </c>
      <c r="M37" s="180">
        <v>3.76</v>
      </c>
      <c r="N37" s="185">
        <f>VLOOKUP($B37,Piloto!$B$79:$H$407,7,0)</f>
        <v>9392.9149999999991</v>
      </c>
      <c r="O37" s="179"/>
      <c r="P37" s="178">
        <f t="shared" si="2"/>
        <v>748803.1838</v>
      </c>
      <c r="Q37" s="179">
        <f t="shared" si="3"/>
        <v>29952.127352</v>
      </c>
      <c r="R37" s="179">
        <f t="shared" si="4"/>
        <v>14976.063676</v>
      </c>
      <c r="S37" s="179">
        <f t="shared" si="5"/>
        <v>2928.5692518418005</v>
      </c>
      <c r="T37" s="179">
        <f t="shared" si="6"/>
        <v>24710.505065400001</v>
      </c>
      <c r="U37" s="179">
        <f t="shared" si="7"/>
        <v>43804.986252300005</v>
      </c>
      <c r="V37" s="178">
        <f t="shared" si="8"/>
        <v>299527.26394547039</v>
      </c>
      <c r="W37" s="177"/>
      <c r="X37" s="176">
        <f t="shared" si="9"/>
        <v>449281.91028000001</v>
      </c>
      <c r="Y37" s="172" t="str">
        <f>VLOOKUP($B37,Piloto!$B$79:$H$407,4,0)</f>
        <v>Disponível</v>
      </c>
      <c r="Z37" s="186"/>
      <c r="AA37" s="186"/>
      <c r="AC37" s="193">
        <v>45323</v>
      </c>
    </row>
    <row r="38" spans="1:29" ht="22.5" customHeight="1">
      <c r="A38" s="175">
        <f t="shared" si="10"/>
        <v>3</v>
      </c>
      <c r="B38" s="184">
        <v>503</v>
      </c>
      <c r="C38" s="183">
        <f t="shared" si="0"/>
        <v>97.03</v>
      </c>
      <c r="D38" s="183">
        <f t="shared" si="1"/>
        <v>93.45</v>
      </c>
      <c r="E38" s="183">
        <v>89.77</v>
      </c>
      <c r="F38" s="183">
        <v>3.68</v>
      </c>
      <c r="G38" s="183">
        <v>0</v>
      </c>
      <c r="H38" s="182" t="s">
        <v>830</v>
      </c>
      <c r="I38" s="180" t="s">
        <v>827</v>
      </c>
      <c r="J38" s="180" t="s">
        <v>208</v>
      </c>
      <c r="K38" s="182">
        <v>15</v>
      </c>
      <c r="L38" s="181" t="s">
        <v>208</v>
      </c>
      <c r="M38" s="180">
        <v>3.58</v>
      </c>
      <c r="N38" s="185">
        <f>VLOOKUP($B38,Piloto!$B$79:$H$407,7,0)</f>
        <v>9392.9150000000009</v>
      </c>
      <c r="O38" s="179"/>
      <c r="P38" s="178">
        <f t="shared" si="2"/>
        <v>911394.54245000007</v>
      </c>
      <c r="Q38" s="179">
        <f t="shared" si="3"/>
        <v>36455.781698000006</v>
      </c>
      <c r="R38" s="179">
        <f t="shared" si="4"/>
        <v>18227.890849000003</v>
      </c>
      <c r="S38" s="179">
        <f t="shared" si="5"/>
        <v>3564.4640555219507</v>
      </c>
      <c r="T38" s="179">
        <f t="shared" si="6"/>
        <v>30076.019900850002</v>
      </c>
      <c r="U38" s="179">
        <f t="shared" si="7"/>
        <v>53316.580733325005</v>
      </c>
      <c r="V38" s="178">
        <f t="shared" si="8"/>
        <v>364565.10813633964</v>
      </c>
      <c r="W38" s="177"/>
      <c r="X38" s="176">
        <f t="shared" si="9"/>
        <v>546836.72547000006</v>
      </c>
      <c r="Y38" s="172" t="str">
        <f>VLOOKUP($B38,Piloto!$B$79:$H$407,4,0)</f>
        <v>Disponível</v>
      </c>
      <c r="Z38" s="186"/>
      <c r="AA38" s="186"/>
      <c r="AC38" s="193">
        <v>45352</v>
      </c>
    </row>
    <row r="39" spans="1:29" ht="22.5" customHeight="1">
      <c r="A39" s="175">
        <f t="shared" si="10"/>
        <v>4</v>
      </c>
      <c r="B39" s="184">
        <v>504</v>
      </c>
      <c r="C39" s="183">
        <f t="shared" si="0"/>
        <v>53.73</v>
      </c>
      <c r="D39" s="183">
        <f t="shared" si="1"/>
        <v>53.73</v>
      </c>
      <c r="E39" s="183">
        <v>41.22</v>
      </c>
      <c r="F39" s="183">
        <v>12.51</v>
      </c>
      <c r="G39" s="183">
        <v>0</v>
      </c>
      <c r="H39" s="182">
        <v>338</v>
      </c>
      <c r="I39" s="180" t="s">
        <v>825</v>
      </c>
      <c r="J39" s="180" t="s">
        <v>268</v>
      </c>
      <c r="K39" s="182"/>
      <c r="L39" s="181"/>
      <c r="M39" s="180"/>
      <c r="N39" s="185">
        <f>VLOOKUP($B39,Piloto!$B$79:$H$407,7,0)</f>
        <v>9561.65</v>
      </c>
      <c r="O39" s="179"/>
      <c r="P39" s="178">
        <f t="shared" si="2"/>
        <v>513747.45449999993</v>
      </c>
      <c r="Q39" s="179">
        <f t="shared" si="3"/>
        <v>20549.898179999997</v>
      </c>
      <c r="R39" s="179">
        <f t="shared" si="4"/>
        <v>10274.949089999998</v>
      </c>
      <c r="S39" s="179">
        <f t="shared" si="5"/>
        <v>2009.2662945494999</v>
      </c>
      <c r="T39" s="179">
        <f t="shared" si="6"/>
        <v>16953.665998499997</v>
      </c>
      <c r="U39" s="179">
        <f t="shared" si="7"/>
        <v>30054.226088249998</v>
      </c>
      <c r="V39" s="178">
        <f t="shared" si="8"/>
        <v>205503.09177963599</v>
      </c>
      <c r="W39" s="177"/>
      <c r="X39" s="176">
        <f t="shared" si="9"/>
        <v>308248.47269999993</v>
      </c>
      <c r="Y39" s="172" t="str">
        <f>VLOOKUP($B39,Piloto!$B$79:$H$407,4,0)</f>
        <v>Disponível</v>
      </c>
      <c r="Z39" s="186"/>
      <c r="AA39" s="186"/>
      <c r="AC39" s="193">
        <v>45383</v>
      </c>
    </row>
    <row r="40" spans="1:29" ht="22.5" hidden="1" customHeight="1">
      <c r="A40" s="175">
        <f t="shared" si="10"/>
        <v>5</v>
      </c>
      <c r="B40" s="184">
        <v>505</v>
      </c>
      <c r="C40" s="183">
        <f t="shared" si="0"/>
        <v>47.21</v>
      </c>
      <c r="D40" s="183">
        <f t="shared" si="1"/>
        <v>47.21</v>
      </c>
      <c r="E40" s="183">
        <v>41.35</v>
      </c>
      <c r="F40" s="183">
        <v>5.86</v>
      </c>
      <c r="G40" s="183">
        <v>0</v>
      </c>
      <c r="H40" s="182">
        <v>336</v>
      </c>
      <c r="I40" s="180" t="s">
        <v>825</v>
      </c>
      <c r="J40" s="180" t="s">
        <v>268</v>
      </c>
      <c r="K40" s="182"/>
      <c r="L40" s="181"/>
      <c r="M40" s="180"/>
      <c r="N40" s="185">
        <f>VLOOKUP($B40,Piloto!$B$79:$H$407,7,0)</f>
        <v>9027</v>
      </c>
      <c r="O40" s="179"/>
      <c r="P40" s="178">
        <f t="shared" si="2"/>
        <v>426164.67</v>
      </c>
      <c r="Q40" s="179">
        <f t="shared" si="3"/>
        <v>17046.586800000001</v>
      </c>
      <c r="R40" s="179">
        <f t="shared" si="4"/>
        <v>8523.2934000000005</v>
      </c>
      <c r="S40" s="179">
        <f t="shared" si="5"/>
        <v>1666.7300243700001</v>
      </c>
      <c r="T40" s="179">
        <f t="shared" si="6"/>
        <v>14063.43411</v>
      </c>
      <c r="U40" s="179">
        <f t="shared" si="7"/>
        <v>24930.633195000002</v>
      </c>
      <c r="V40" s="178">
        <f t="shared" si="8"/>
        <v>170469.27731736001</v>
      </c>
      <c r="W40" s="177"/>
      <c r="X40" s="176">
        <f t="shared" si="9"/>
        <v>255698.80199999997</v>
      </c>
      <c r="Y40" s="172" t="str">
        <f>VLOOKUP($B40,Piloto!$B$79:$H$407,4,0)</f>
        <v>Contrato</v>
      </c>
      <c r="Z40" s="186"/>
      <c r="AA40" s="186"/>
      <c r="AC40" s="193">
        <v>45413</v>
      </c>
    </row>
    <row r="41" spans="1:29" ht="22.35" customHeight="1">
      <c r="A41" s="175">
        <f t="shared" si="10"/>
        <v>6</v>
      </c>
      <c r="B41" s="184">
        <v>506</v>
      </c>
      <c r="C41" s="183">
        <f t="shared" si="0"/>
        <v>47.129999999999995</v>
      </c>
      <c r="D41" s="183">
        <f t="shared" si="1"/>
        <v>47.129999999999995</v>
      </c>
      <c r="E41" s="183">
        <v>41.22</v>
      </c>
      <c r="F41" s="183">
        <v>5.91</v>
      </c>
      <c r="G41" s="183">
        <v>0</v>
      </c>
      <c r="H41" s="182">
        <v>278</v>
      </c>
      <c r="I41" s="180" t="s">
        <v>825</v>
      </c>
      <c r="J41" s="180" t="s">
        <v>266</v>
      </c>
      <c r="K41" s="182"/>
      <c r="L41" s="181"/>
      <c r="M41" s="180"/>
      <c r="N41" s="185">
        <f>VLOOKUP($B41,Piloto!$B$79:$H$407,7,0)</f>
        <v>9561.65</v>
      </c>
      <c r="O41" s="179"/>
      <c r="P41" s="178">
        <f t="shared" si="2"/>
        <v>450640.56449999992</v>
      </c>
      <c r="Q41" s="179">
        <f t="shared" si="3"/>
        <v>18025.622579999996</v>
      </c>
      <c r="R41" s="179">
        <f t="shared" si="4"/>
        <v>9012.8112899999978</v>
      </c>
      <c r="S41" s="179">
        <f t="shared" si="5"/>
        <v>1762.4552477594998</v>
      </c>
      <c r="T41" s="179">
        <f t="shared" si="6"/>
        <v>14871.138628499999</v>
      </c>
      <c r="U41" s="179">
        <f t="shared" si="7"/>
        <v>26362.473023249997</v>
      </c>
      <c r="V41" s="178">
        <f t="shared" si="8"/>
        <v>180259.83092451599</v>
      </c>
      <c r="W41" s="177"/>
      <c r="X41" s="176">
        <f t="shared" si="9"/>
        <v>270384.33869999996</v>
      </c>
      <c r="Y41" s="172" t="str">
        <f>VLOOKUP($B41,Piloto!$B$79:$H$407,4,0)</f>
        <v>Disponível</v>
      </c>
      <c r="Z41" s="186"/>
      <c r="AA41" s="186"/>
      <c r="AC41" s="193">
        <v>45444</v>
      </c>
    </row>
    <row r="42" spans="1:29" ht="22.5" customHeight="1">
      <c r="A42" s="175">
        <f t="shared" si="10"/>
        <v>7</v>
      </c>
      <c r="B42" s="184">
        <v>507</v>
      </c>
      <c r="C42" s="183">
        <f t="shared" si="0"/>
        <v>86.97</v>
      </c>
      <c r="D42" s="183">
        <f t="shared" si="1"/>
        <v>82.34</v>
      </c>
      <c r="E42" s="183">
        <v>68.25</v>
      </c>
      <c r="F42" s="183">
        <v>14.09</v>
      </c>
      <c r="G42" s="183">
        <v>0</v>
      </c>
      <c r="H42" s="182">
        <v>110</v>
      </c>
      <c r="I42" s="180" t="s">
        <v>828</v>
      </c>
      <c r="J42" s="180" t="s">
        <v>173</v>
      </c>
      <c r="K42" s="182">
        <v>43</v>
      </c>
      <c r="L42" s="181" t="s">
        <v>173</v>
      </c>
      <c r="M42" s="180">
        <v>4.63</v>
      </c>
      <c r="N42" s="185">
        <f>VLOOKUP($B42,Piloto!$B$79:$H$407,7,0)</f>
        <v>9392.9150000000009</v>
      </c>
      <c r="O42" s="179"/>
      <c r="P42" s="178">
        <f t="shared" si="2"/>
        <v>816901.81755000004</v>
      </c>
      <c r="Q42" s="179">
        <f t="shared" si="3"/>
        <v>32676.072702000001</v>
      </c>
      <c r="R42" s="179">
        <f t="shared" si="4"/>
        <v>16338.036351000001</v>
      </c>
      <c r="S42" s="179">
        <f t="shared" si="5"/>
        <v>3194.9030084380506</v>
      </c>
      <c r="T42" s="179">
        <f t="shared" si="6"/>
        <v>26957.759979150003</v>
      </c>
      <c r="U42" s="179">
        <f t="shared" si="7"/>
        <v>47788.756326675008</v>
      </c>
      <c r="V42" s="178">
        <f t="shared" si="8"/>
        <v>326767.26223454042</v>
      </c>
      <c r="W42" s="177"/>
      <c r="X42" s="176">
        <f t="shared" si="9"/>
        <v>490141.09052999999</v>
      </c>
      <c r="Y42" s="172" t="str">
        <f>VLOOKUP($B42,Piloto!$B$79:$H$407,4,0)</f>
        <v>Disponível</v>
      </c>
      <c r="Z42" s="186"/>
      <c r="AA42" s="186"/>
      <c r="AC42" s="193">
        <v>45474</v>
      </c>
    </row>
    <row r="43" spans="1:29" ht="22.5" customHeight="1">
      <c r="A43" s="175">
        <f t="shared" si="10"/>
        <v>8</v>
      </c>
      <c r="B43" s="184">
        <v>508</v>
      </c>
      <c r="C43" s="183">
        <f t="shared" si="0"/>
        <v>78.959999999999994</v>
      </c>
      <c r="D43" s="183">
        <f t="shared" si="1"/>
        <v>76.599999999999994</v>
      </c>
      <c r="E43" s="183">
        <v>61.68</v>
      </c>
      <c r="F43" s="183">
        <v>14.92</v>
      </c>
      <c r="G43" s="183">
        <v>0</v>
      </c>
      <c r="H43" s="182">
        <v>262</v>
      </c>
      <c r="I43" s="180" t="s">
        <v>825</v>
      </c>
      <c r="J43" s="180" t="s">
        <v>266</v>
      </c>
      <c r="K43" s="182">
        <v>144</v>
      </c>
      <c r="L43" s="181" t="s">
        <v>266</v>
      </c>
      <c r="M43" s="180">
        <v>2.36</v>
      </c>
      <c r="N43" s="185">
        <f>VLOOKUP($B43,Piloto!$B$79:$H$407,7,0)</f>
        <v>9392.9150000000009</v>
      </c>
      <c r="O43" s="179"/>
      <c r="P43" s="178">
        <f t="shared" si="2"/>
        <v>741664.56839999999</v>
      </c>
      <c r="Q43" s="179">
        <f t="shared" si="3"/>
        <v>29666.582736</v>
      </c>
      <c r="R43" s="179">
        <f t="shared" si="4"/>
        <v>14833.291368</v>
      </c>
      <c r="S43" s="179">
        <f t="shared" si="5"/>
        <v>2900.6501270124004</v>
      </c>
      <c r="T43" s="179">
        <f t="shared" si="6"/>
        <v>24474.9307572</v>
      </c>
      <c r="U43" s="179">
        <f t="shared" si="7"/>
        <v>43387.377251400001</v>
      </c>
      <c r="V43" s="178">
        <f t="shared" si="8"/>
        <v>296671.76067654719</v>
      </c>
      <c r="W43" s="177"/>
      <c r="X43" s="176">
        <f t="shared" si="9"/>
        <v>444998.74103999999</v>
      </c>
      <c r="Y43" s="172" t="str">
        <f>VLOOKUP($B43,Piloto!$B$79:$H$407,4,0)</f>
        <v>Disponível</v>
      </c>
      <c r="Z43" s="186"/>
      <c r="AA43" s="186"/>
      <c r="AC43" s="193">
        <v>45505</v>
      </c>
    </row>
    <row r="44" spans="1:29" ht="22.5" customHeight="1">
      <c r="A44" s="175">
        <f t="shared" si="10"/>
        <v>9</v>
      </c>
      <c r="B44" s="184">
        <v>509</v>
      </c>
      <c r="C44" s="183">
        <f t="shared" si="0"/>
        <v>85.53</v>
      </c>
      <c r="D44" s="183">
        <f t="shared" si="1"/>
        <v>82.76</v>
      </c>
      <c r="E44" s="183">
        <v>66.98</v>
      </c>
      <c r="F44" s="183">
        <v>15.780000000000001</v>
      </c>
      <c r="G44" s="183">
        <v>0</v>
      </c>
      <c r="H44" s="182">
        <v>81</v>
      </c>
      <c r="I44" s="180" t="s">
        <v>825</v>
      </c>
      <c r="J44" s="180" t="s">
        <v>173</v>
      </c>
      <c r="K44" s="182">
        <v>33</v>
      </c>
      <c r="L44" s="181" t="s">
        <v>173</v>
      </c>
      <c r="M44" s="180">
        <v>2.77</v>
      </c>
      <c r="N44" s="185">
        <f>VLOOKUP($B44,Piloto!$B$79:$H$407,7,0)</f>
        <v>9392.9149999999991</v>
      </c>
      <c r="O44" s="179"/>
      <c r="P44" s="178">
        <f t="shared" si="2"/>
        <v>803376.01994999999</v>
      </c>
      <c r="Q44" s="179">
        <f t="shared" si="3"/>
        <v>32135.040798000002</v>
      </c>
      <c r="R44" s="179">
        <f t="shared" si="4"/>
        <v>16067.520399000001</v>
      </c>
      <c r="S44" s="179">
        <f t="shared" si="5"/>
        <v>3142.0036140244501</v>
      </c>
      <c r="T44" s="179">
        <f t="shared" si="6"/>
        <v>26511.408658349999</v>
      </c>
      <c r="U44" s="179">
        <f t="shared" si="7"/>
        <v>46997.497167075002</v>
      </c>
      <c r="V44" s="178">
        <f t="shared" si="8"/>
        <v>321356.83498815959</v>
      </c>
      <c r="W44" s="177"/>
      <c r="X44" s="176">
        <f t="shared" si="9"/>
        <v>482025.61196999997</v>
      </c>
      <c r="Y44" s="172" t="str">
        <f>VLOOKUP($B44,Piloto!$B$79:$H$407,4,0)</f>
        <v>Disponível</v>
      </c>
      <c r="Z44" s="186"/>
      <c r="AA44" s="186"/>
      <c r="AC44" s="193">
        <v>45536</v>
      </c>
    </row>
    <row r="45" spans="1:29" ht="22.5" hidden="1" customHeight="1">
      <c r="A45" s="175">
        <f t="shared" si="10"/>
        <v>10</v>
      </c>
      <c r="B45" s="184">
        <v>510</v>
      </c>
      <c r="C45" s="183">
        <f t="shared" si="0"/>
        <v>47.760000000000005</v>
      </c>
      <c r="D45" s="183">
        <f t="shared" si="1"/>
        <v>47.760000000000005</v>
      </c>
      <c r="E45" s="183">
        <v>41.85</v>
      </c>
      <c r="F45" s="183">
        <v>5.91</v>
      </c>
      <c r="G45" s="183">
        <v>0</v>
      </c>
      <c r="H45" s="182">
        <v>337</v>
      </c>
      <c r="I45" s="180" t="s">
        <v>825</v>
      </c>
      <c r="J45" s="180" t="s">
        <v>268</v>
      </c>
      <c r="K45" s="182"/>
      <c r="L45" s="181"/>
      <c r="M45" s="180"/>
      <c r="N45" s="185">
        <f>VLOOKUP($B45,Piloto!$B$79:$H$407,7,0)</f>
        <v>9027</v>
      </c>
      <c r="O45" s="179"/>
      <c r="P45" s="178">
        <f t="shared" si="2"/>
        <v>431129.52</v>
      </c>
      <c r="Q45" s="179">
        <f t="shared" si="3"/>
        <v>17245.180800000002</v>
      </c>
      <c r="R45" s="179">
        <f t="shared" si="4"/>
        <v>8622.590400000001</v>
      </c>
      <c r="S45" s="179">
        <f t="shared" si="5"/>
        <v>1686.1475527200002</v>
      </c>
      <c r="T45" s="179">
        <f t="shared" si="6"/>
        <v>14227.274160000001</v>
      </c>
      <c r="U45" s="179">
        <f t="shared" si="7"/>
        <v>25221.076920000003</v>
      </c>
      <c r="V45" s="178">
        <f t="shared" si="8"/>
        <v>172455.25703616004</v>
      </c>
      <c r="W45" s="177"/>
      <c r="X45" s="176">
        <f t="shared" si="9"/>
        <v>258677.712</v>
      </c>
      <c r="Y45" s="172" t="str">
        <f>VLOOKUP($B45,Piloto!$B$79:$H$407,4,0)</f>
        <v>Contrato</v>
      </c>
      <c r="Z45" s="186"/>
      <c r="AA45" s="186"/>
      <c r="AC45" s="193">
        <v>45566</v>
      </c>
    </row>
    <row r="46" spans="1:29" ht="22.5" hidden="1" customHeight="1">
      <c r="A46" s="175">
        <f t="shared" si="10"/>
        <v>11</v>
      </c>
      <c r="B46" s="184">
        <v>511</v>
      </c>
      <c r="C46" s="183">
        <f t="shared" si="0"/>
        <v>48.76</v>
      </c>
      <c r="D46" s="183">
        <f t="shared" si="1"/>
        <v>48.76</v>
      </c>
      <c r="E46" s="183">
        <v>42.9</v>
      </c>
      <c r="F46" s="183">
        <v>5.86</v>
      </c>
      <c r="G46" s="183">
        <v>0</v>
      </c>
      <c r="H46" s="182">
        <v>269</v>
      </c>
      <c r="I46" s="180" t="s">
        <v>825</v>
      </c>
      <c r="J46" s="180" t="s">
        <v>266</v>
      </c>
      <c r="K46" s="182"/>
      <c r="L46" s="181"/>
      <c r="M46" s="180"/>
      <c r="N46" s="185">
        <f>VLOOKUP($B46,Piloto!$B$79:$H$407,7,0)</f>
        <v>9494.5</v>
      </c>
      <c r="O46" s="179"/>
      <c r="P46" s="178">
        <f t="shared" si="2"/>
        <v>462951.82</v>
      </c>
      <c r="Q46" s="179">
        <f t="shared" si="3"/>
        <v>18518.072800000002</v>
      </c>
      <c r="R46" s="179">
        <f t="shared" si="4"/>
        <v>9259.0364000000009</v>
      </c>
      <c r="S46" s="179">
        <f t="shared" si="5"/>
        <v>1810.6045680200002</v>
      </c>
      <c r="T46" s="179">
        <f t="shared" si="6"/>
        <v>15277.41006</v>
      </c>
      <c r="U46" s="179">
        <f t="shared" si="7"/>
        <v>27082.681470000003</v>
      </c>
      <c r="V46" s="178">
        <f t="shared" si="8"/>
        <v>185184.43161456002</v>
      </c>
      <c r="W46" s="177"/>
      <c r="X46" s="176">
        <f t="shared" si="9"/>
        <v>277771.092</v>
      </c>
      <c r="Y46" s="172" t="str">
        <f>VLOOKUP($B46,Piloto!$B$79:$H$407,4,0)</f>
        <v>Contrato</v>
      </c>
      <c r="Z46" s="186"/>
      <c r="AA46" s="186"/>
      <c r="AC46" s="193">
        <v>45597</v>
      </c>
    </row>
    <row r="47" spans="1:29" ht="22.5" customHeight="1">
      <c r="A47" s="175">
        <f t="shared" si="10"/>
        <v>12</v>
      </c>
      <c r="B47" s="184">
        <v>512</v>
      </c>
      <c r="C47" s="183">
        <f t="shared" si="0"/>
        <v>52.86</v>
      </c>
      <c r="D47" s="183">
        <f t="shared" si="1"/>
        <v>52.86</v>
      </c>
      <c r="E47" s="183">
        <v>40.97</v>
      </c>
      <c r="F47" s="183">
        <v>11.89</v>
      </c>
      <c r="G47" s="183">
        <v>0</v>
      </c>
      <c r="H47" s="182">
        <v>1</v>
      </c>
      <c r="I47" s="180" t="s">
        <v>825</v>
      </c>
      <c r="J47" s="180" t="s">
        <v>208</v>
      </c>
      <c r="K47" s="182"/>
      <c r="L47" s="181"/>
      <c r="M47" s="180"/>
      <c r="N47" s="185">
        <f>VLOOKUP($B47,Piloto!$B$79:$H$407,7,0)</f>
        <v>9561.65</v>
      </c>
      <c r="O47" s="179"/>
      <c r="P47" s="178">
        <f t="shared" si="2"/>
        <v>505428.81899999996</v>
      </c>
      <c r="Q47" s="179">
        <f t="shared" si="3"/>
        <v>20217.152759999997</v>
      </c>
      <c r="R47" s="179">
        <f t="shared" si="4"/>
        <v>10108.576379999999</v>
      </c>
      <c r="S47" s="179">
        <f t="shared" si="5"/>
        <v>1976.732111109</v>
      </c>
      <c r="T47" s="179">
        <f t="shared" si="6"/>
        <v>16679.151027</v>
      </c>
      <c r="U47" s="179">
        <f t="shared" si="7"/>
        <v>29567.585911499998</v>
      </c>
      <c r="V47" s="178">
        <f t="shared" si="8"/>
        <v>202175.57103055198</v>
      </c>
      <c r="W47" s="177"/>
      <c r="X47" s="176">
        <f t="shared" si="9"/>
        <v>303257.29139999999</v>
      </c>
      <c r="Y47" s="172" t="str">
        <f>VLOOKUP($B47,Piloto!$B$79:$H$407,4,0)</f>
        <v>Disponível</v>
      </c>
      <c r="Z47" s="186"/>
      <c r="AA47" s="186"/>
      <c r="AC47" s="193">
        <v>45627</v>
      </c>
    </row>
    <row r="48" spans="1:29" ht="22.5" customHeight="1">
      <c r="A48" s="175">
        <f t="shared" si="10"/>
        <v>1</v>
      </c>
      <c r="B48" s="184">
        <v>601</v>
      </c>
      <c r="C48" s="183">
        <f t="shared" si="0"/>
        <v>95.890000000000015</v>
      </c>
      <c r="D48" s="183">
        <f t="shared" si="1"/>
        <v>93.490000000000009</v>
      </c>
      <c r="E48" s="183">
        <v>89.81</v>
      </c>
      <c r="F48" s="183">
        <v>3.68</v>
      </c>
      <c r="G48" s="183">
        <v>0</v>
      </c>
      <c r="H48" s="182" t="s">
        <v>831</v>
      </c>
      <c r="I48" s="180" t="s">
        <v>827</v>
      </c>
      <c r="J48" s="180" t="s">
        <v>169</v>
      </c>
      <c r="K48" s="182">
        <v>108</v>
      </c>
      <c r="L48" s="181" t="s">
        <v>169</v>
      </c>
      <c r="M48" s="180">
        <v>2.4</v>
      </c>
      <c r="N48" s="185">
        <f>VLOOKUP($B48,Piloto!$B$79:$H$407,7,0)</f>
        <v>9449.16</v>
      </c>
      <c r="O48" s="179"/>
      <c r="P48" s="178">
        <f t="shared" si="2"/>
        <v>906079.95240000018</v>
      </c>
      <c r="Q48" s="179">
        <f t="shared" si="3"/>
        <v>36243.198096000007</v>
      </c>
      <c r="R48" s="179">
        <f t="shared" si="4"/>
        <v>18121.599048000004</v>
      </c>
      <c r="S48" s="179">
        <f t="shared" si="5"/>
        <v>3543.6786938364012</v>
      </c>
      <c r="T48" s="179">
        <f t="shared" si="6"/>
        <v>29900.638429200008</v>
      </c>
      <c r="U48" s="179">
        <f t="shared" si="7"/>
        <v>53005.677215400014</v>
      </c>
      <c r="V48" s="178">
        <f t="shared" si="8"/>
        <v>362439.22959961928</v>
      </c>
      <c r="W48" s="177"/>
      <c r="X48" s="176">
        <f t="shared" si="9"/>
        <v>543647.97144000011</v>
      </c>
      <c r="Y48" s="172" t="str">
        <f>VLOOKUP($B48,Piloto!$B$79:$H$407,4,0)</f>
        <v>Disponível</v>
      </c>
      <c r="Z48" s="186"/>
      <c r="AA48" s="186"/>
      <c r="AC48" s="193">
        <v>45658</v>
      </c>
    </row>
    <row r="49" spans="1:29" ht="22.5" customHeight="1">
      <c r="A49" s="175">
        <f t="shared" si="10"/>
        <v>2</v>
      </c>
      <c r="B49" s="184">
        <v>602</v>
      </c>
      <c r="C49" s="183">
        <f t="shared" si="0"/>
        <v>79.150000000000006</v>
      </c>
      <c r="D49" s="183">
        <f t="shared" si="1"/>
        <v>75.960000000000008</v>
      </c>
      <c r="E49" s="183">
        <v>63.49</v>
      </c>
      <c r="F49" s="183">
        <v>12.47</v>
      </c>
      <c r="G49" s="183">
        <v>0</v>
      </c>
      <c r="H49" s="182">
        <v>132</v>
      </c>
      <c r="I49" s="180" t="s">
        <v>828</v>
      </c>
      <c r="J49" s="180" t="s">
        <v>173</v>
      </c>
      <c r="K49" s="182">
        <v>59</v>
      </c>
      <c r="L49" s="181" t="s">
        <v>173</v>
      </c>
      <c r="M49" s="180">
        <v>3.19</v>
      </c>
      <c r="N49" s="185">
        <f>VLOOKUP($B49,Piloto!$B$79:$H$407,7,0)</f>
        <v>9449.159999999998</v>
      </c>
      <c r="O49" s="179"/>
      <c r="P49" s="178">
        <f t="shared" si="2"/>
        <v>747901.01399999985</v>
      </c>
      <c r="Q49" s="179">
        <f t="shared" si="3"/>
        <v>29916.040559999994</v>
      </c>
      <c r="R49" s="179">
        <f t="shared" si="4"/>
        <v>14958.020279999997</v>
      </c>
      <c r="S49" s="179">
        <f t="shared" si="5"/>
        <v>2925.0408657539997</v>
      </c>
      <c r="T49" s="179">
        <f t="shared" si="6"/>
        <v>24680.733461999997</v>
      </c>
      <c r="U49" s="179">
        <f t="shared" si="7"/>
        <v>43752.209318999994</v>
      </c>
      <c r="V49" s="178">
        <f t="shared" si="8"/>
        <v>299166.38880811195</v>
      </c>
      <c r="W49" s="177"/>
      <c r="X49" s="176">
        <f t="shared" si="9"/>
        <v>448740.60839999991</v>
      </c>
      <c r="Y49" s="172" t="str">
        <f>VLOOKUP($B49,Piloto!$B$79:$H$407,4,0)</f>
        <v>Disponível</v>
      </c>
      <c r="Z49" s="186"/>
      <c r="AA49" s="186"/>
      <c r="AC49" s="193">
        <v>45689</v>
      </c>
    </row>
    <row r="50" spans="1:29" ht="22.5" hidden="1" customHeight="1">
      <c r="A50" s="175">
        <f t="shared" si="10"/>
        <v>3</v>
      </c>
      <c r="B50" s="184">
        <v>603</v>
      </c>
      <c r="C50" s="183">
        <f t="shared" si="0"/>
        <v>111.86</v>
      </c>
      <c r="D50" s="183">
        <f t="shared" si="1"/>
        <v>107.14</v>
      </c>
      <c r="E50" s="183">
        <v>89.77</v>
      </c>
      <c r="F50" s="183">
        <v>17.37</v>
      </c>
      <c r="G50" s="183">
        <v>0</v>
      </c>
      <c r="H50" s="182">
        <v>215.21600000000001</v>
      </c>
      <c r="I50" s="180" t="s">
        <v>827</v>
      </c>
      <c r="J50" s="180" t="s">
        <v>169</v>
      </c>
      <c r="K50" s="182">
        <v>115</v>
      </c>
      <c r="L50" s="181" t="s">
        <v>169</v>
      </c>
      <c r="M50" s="180">
        <v>4.72</v>
      </c>
      <c r="N50" s="185">
        <f>VLOOKUP($B50,Piloto!$B$79:$H$407,7,0)</f>
        <v>9156</v>
      </c>
      <c r="O50" s="179"/>
      <c r="P50" s="178">
        <f t="shared" si="2"/>
        <v>1024190.16</v>
      </c>
      <c r="Q50" s="179">
        <f t="shared" si="3"/>
        <v>40967.606400000004</v>
      </c>
      <c r="R50" s="179">
        <f t="shared" si="4"/>
        <v>20483.803200000002</v>
      </c>
      <c r="S50" s="179">
        <f t="shared" si="5"/>
        <v>4005.6077157600007</v>
      </c>
      <c r="T50" s="179">
        <f t="shared" si="6"/>
        <v>33798.275280000002</v>
      </c>
      <c r="U50" s="179">
        <f t="shared" si="7"/>
        <v>59915.124360000009</v>
      </c>
      <c r="V50" s="178">
        <f t="shared" si="8"/>
        <v>409684.25752128003</v>
      </c>
      <c r="W50" s="177"/>
      <c r="X50" s="176">
        <f t="shared" si="9"/>
        <v>614514.09600000002</v>
      </c>
      <c r="Y50" s="172" t="str">
        <f>VLOOKUP($B50,Piloto!$B$79:$H$407,4,0)</f>
        <v>Fora de venda</v>
      </c>
      <c r="Z50" s="186"/>
      <c r="AA50" s="186"/>
      <c r="AC50" s="193">
        <v>45717</v>
      </c>
    </row>
    <row r="51" spans="1:29" ht="22.5" customHeight="1">
      <c r="A51" s="175">
        <f t="shared" si="10"/>
        <v>4</v>
      </c>
      <c r="B51" s="184">
        <v>604</v>
      </c>
      <c r="C51" s="183">
        <f t="shared" si="0"/>
        <v>53.73</v>
      </c>
      <c r="D51" s="183">
        <f t="shared" si="1"/>
        <v>53.73</v>
      </c>
      <c r="E51" s="183">
        <v>41.22</v>
      </c>
      <c r="F51" s="183">
        <v>12.51</v>
      </c>
      <c r="G51" s="183">
        <v>0</v>
      </c>
      <c r="H51" s="182">
        <v>270</v>
      </c>
      <c r="I51" s="180" t="s">
        <v>825</v>
      </c>
      <c r="J51" s="180" t="s">
        <v>266</v>
      </c>
      <c r="K51" s="182"/>
      <c r="L51" s="181"/>
      <c r="M51" s="180"/>
      <c r="N51" s="185">
        <f>VLOOKUP($B51,Piloto!$B$79:$H$407,7,0)</f>
        <v>9617.8950000000004</v>
      </c>
      <c r="O51" s="179"/>
      <c r="P51" s="178">
        <f t="shared" si="2"/>
        <v>516769.49835000001</v>
      </c>
      <c r="Q51" s="179">
        <f t="shared" si="3"/>
        <v>20670.779934000002</v>
      </c>
      <c r="R51" s="179">
        <f t="shared" si="4"/>
        <v>10335.389967000001</v>
      </c>
      <c r="S51" s="179">
        <f t="shared" si="5"/>
        <v>2021.0855080468502</v>
      </c>
      <c r="T51" s="179">
        <f t="shared" si="6"/>
        <v>17053.393445550002</v>
      </c>
      <c r="U51" s="179">
        <f t="shared" si="7"/>
        <v>30231.015653475002</v>
      </c>
      <c r="V51" s="178">
        <f t="shared" si="8"/>
        <v>206711.93349598683</v>
      </c>
      <c r="W51" s="177"/>
      <c r="X51" s="176">
        <f t="shared" si="9"/>
        <v>310061.69900999998</v>
      </c>
      <c r="Y51" s="172" t="str">
        <f>VLOOKUP($B51,Piloto!$B$79:$H$407,4,0)</f>
        <v>Disponível</v>
      </c>
      <c r="Z51" s="186"/>
      <c r="AA51" s="186"/>
      <c r="AC51" s="193">
        <v>45748</v>
      </c>
    </row>
    <row r="52" spans="1:29" ht="22.5" customHeight="1">
      <c r="A52" s="175">
        <f t="shared" si="10"/>
        <v>5</v>
      </c>
      <c r="B52" s="184">
        <v>605</v>
      </c>
      <c r="C52" s="183">
        <f t="shared" si="0"/>
        <v>47.21</v>
      </c>
      <c r="D52" s="183">
        <f t="shared" si="1"/>
        <v>47.21</v>
      </c>
      <c r="E52" s="183">
        <v>41.35</v>
      </c>
      <c r="F52" s="183">
        <v>5.86</v>
      </c>
      <c r="G52" s="183">
        <v>0</v>
      </c>
      <c r="H52" s="182">
        <v>7</v>
      </c>
      <c r="I52" s="180" t="s">
        <v>825</v>
      </c>
      <c r="J52" s="180" t="s">
        <v>208</v>
      </c>
      <c r="K52" s="182"/>
      <c r="L52" s="181"/>
      <c r="M52" s="180"/>
      <c r="N52" s="185">
        <f>VLOOKUP($B52,Piloto!$B$79:$H$407,7,0)</f>
        <v>9617.8950000000004</v>
      </c>
      <c r="O52" s="179"/>
      <c r="P52" s="178">
        <f t="shared" si="2"/>
        <v>454060.82295</v>
      </c>
      <c r="Q52" s="179">
        <f t="shared" si="3"/>
        <v>18162.432918000002</v>
      </c>
      <c r="R52" s="179">
        <f t="shared" si="4"/>
        <v>9081.2164590000011</v>
      </c>
      <c r="S52" s="179">
        <f t="shared" si="5"/>
        <v>1775.8318785574502</v>
      </c>
      <c r="T52" s="179">
        <f t="shared" si="6"/>
        <v>14984.007157350001</v>
      </c>
      <c r="U52" s="179">
        <f t="shared" si="7"/>
        <v>26562.558142575002</v>
      </c>
      <c r="V52" s="178">
        <f t="shared" si="8"/>
        <v>181627.96166658361</v>
      </c>
      <c r="W52" s="177"/>
      <c r="X52" s="176">
        <f t="shared" si="9"/>
        <v>272436.49377</v>
      </c>
      <c r="Y52" s="172" t="str">
        <f>VLOOKUP($B52,Piloto!$B$79:$H$407,4,0)</f>
        <v>Disponível</v>
      </c>
      <c r="Z52" s="186"/>
      <c r="AA52" s="186"/>
      <c r="AC52" s="193">
        <v>45778</v>
      </c>
    </row>
    <row r="53" spans="1:29" ht="22.5" customHeight="1">
      <c r="A53" s="175">
        <f t="shared" si="10"/>
        <v>6</v>
      </c>
      <c r="B53" s="184">
        <v>606</v>
      </c>
      <c r="C53" s="183">
        <f t="shared" si="0"/>
        <v>47.129999999999995</v>
      </c>
      <c r="D53" s="183">
        <f t="shared" si="1"/>
        <v>47.129999999999995</v>
      </c>
      <c r="E53" s="183">
        <v>41.22</v>
      </c>
      <c r="F53" s="183">
        <v>5.91</v>
      </c>
      <c r="G53" s="183">
        <v>0</v>
      </c>
      <c r="H53" s="182">
        <v>274</v>
      </c>
      <c r="I53" s="180" t="s">
        <v>825</v>
      </c>
      <c r="J53" s="180" t="s">
        <v>266</v>
      </c>
      <c r="K53" s="182"/>
      <c r="L53" s="181"/>
      <c r="M53" s="180"/>
      <c r="N53" s="185">
        <f>VLOOKUP($B53,Piloto!$B$79:$H$407,7,0)</f>
        <v>9617.8949999999986</v>
      </c>
      <c r="O53" s="179"/>
      <c r="P53" s="178">
        <f t="shared" si="2"/>
        <v>453291.39134999987</v>
      </c>
      <c r="Q53" s="179">
        <f t="shared" si="3"/>
        <v>18131.655653999995</v>
      </c>
      <c r="R53" s="179">
        <f t="shared" si="4"/>
        <v>9065.8278269999973</v>
      </c>
      <c r="S53" s="179">
        <f t="shared" si="5"/>
        <v>1772.8226315698496</v>
      </c>
      <c r="T53" s="179">
        <f t="shared" si="6"/>
        <v>14958.615914549997</v>
      </c>
      <c r="U53" s="179">
        <f t="shared" si="7"/>
        <v>26517.546393974993</v>
      </c>
      <c r="V53" s="178">
        <f t="shared" si="8"/>
        <v>181320.18287113076</v>
      </c>
      <c r="W53" s="177"/>
      <c r="X53" s="176">
        <f t="shared" si="9"/>
        <v>271974.83480999991</v>
      </c>
      <c r="Y53" s="172" t="str">
        <f>VLOOKUP($B53,Piloto!$B$79:$H$407,4,0)</f>
        <v>Disponível</v>
      </c>
      <c r="Z53" s="186"/>
      <c r="AA53" s="186"/>
      <c r="AC53" s="193">
        <v>45809</v>
      </c>
    </row>
    <row r="54" spans="1:29" ht="22.5" customHeight="1">
      <c r="A54" s="175">
        <f t="shared" si="10"/>
        <v>7</v>
      </c>
      <c r="B54" s="184">
        <v>607</v>
      </c>
      <c r="C54" s="183">
        <f t="shared" si="0"/>
        <v>86.37</v>
      </c>
      <c r="D54" s="183">
        <f t="shared" si="1"/>
        <v>82.34</v>
      </c>
      <c r="E54" s="183">
        <v>68.25</v>
      </c>
      <c r="F54" s="183">
        <v>14.09</v>
      </c>
      <c r="G54" s="183">
        <v>0</v>
      </c>
      <c r="H54" s="182">
        <v>82</v>
      </c>
      <c r="I54" s="180" t="s">
        <v>825</v>
      </c>
      <c r="J54" s="180" t="s">
        <v>173</v>
      </c>
      <c r="K54" s="182">
        <v>34</v>
      </c>
      <c r="L54" s="181" t="s">
        <v>173</v>
      </c>
      <c r="M54" s="180">
        <v>4.03</v>
      </c>
      <c r="N54" s="185">
        <f>VLOOKUP($B54,Piloto!$B$79:$H$407,7,0)</f>
        <v>9449.16</v>
      </c>
      <c r="O54" s="179"/>
      <c r="P54" s="178">
        <f t="shared" si="2"/>
        <v>816123.94920000003</v>
      </c>
      <c r="Q54" s="179">
        <f t="shared" si="3"/>
        <v>32644.957968000002</v>
      </c>
      <c r="R54" s="179">
        <f t="shared" si="4"/>
        <v>16322.478984000001</v>
      </c>
      <c r="S54" s="179">
        <f t="shared" si="5"/>
        <v>3191.8607653212007</v>
      </c>
      <c r="T54" s="179">
        <f t="shared" si="6"/>
        <v>26932.090323600001</v>
      </c>
      <c r="U54" s="179">
        <f t="shared" si="7"/>
        <v>47743.251028200008</v>
      </c>
      <c r="V54" s="178">
        <f t="shared" si="8"/>
        <v>326456.1086715936</v>
      </c>
      <c r="W54" s="177"/>
      <c r="X54" s="176">
        <f t="shared" si="9"/>
        <v>489674.36952000001</v>
      </c>
      <c r="Y54" s="172" t="str">
        <f>VLOOKUP($B54,Piloto!$B$79:$H$407,4,0)</f>
        <v>Disponível</v>
      </c>
      <c r="Z54" s="186"/>
      <c r="AA54" s="186"/>
      <c r="AC54" s="193">
        <v>45839</v>
      </c>
    </row>
    <row r="55" spans="1:29" ht="22.5" customHeight="1">
      <c r="A55" s="175">
        <f t="shared" si="10"/>
        <v>8</v>
      </c>
      <c r="B55" s="184">
        <v>608</v>
      </c>
      <c r="C55" s="183">
        <f t="shared" si="0"/>
        <v>79</v>
      </c>
      <c r="D55" s="183">
        <f t="shared" si="1"/>
        <v>76.599999999999994</v>
      </c>
      <c r="E55" s="183">
        <v>61.68</v>
      </c>
      <c r="F55" s="183">
        <v>14.92</v>
      </c>
      <c r="G55" s="183">
        <v>0</v>
      </c>
      <c r="H55" s="182">
        <v>259</v>
      </c>
      <c r="I55" s="180" t="s">
        <v>828</v>
      </c>
      <c r="J55" s="180" t="s">
        <v>266</v>
      </c>
      <c r="K55" s="182">
        <v>142</v>
      </c>
      <c r="L55" s="181" t="s">
        <v>266</v>
      </c>
      <c r="M55" s="180">
        <v>2.4</v>
      </c>
      <c r="N55" s="185">
        <f>VLOOKUP($B55,Piloto!$B$79:$H$407,7,0)</f>
        <v>9449.16</v>
      </c>
      <c r="O55" s="179"/>
      <c r="P55" s="178">
        <f t="shared" si="2"/>
        <v>746483.64</v>
      </c>
      <c r="Q55" s="179">
        <f t="shared" si="3"/>
        <v>29859.345600000001</v>
      </c>
      <c r="R55" s="179">
        <f t="shared" si="4"/>
        <v>14929.6728</v>
      </c>
      <c r="S55" s="179">
        <f t="shared" si="5"/>
        <v>2919.4975160400004</v>
      </c>
      <c r="T55" s="179">
        <f t="shared" si="6"/>
        <v>24633.960120000003</v>
      </c>
      <c r="U55" s="179">
        <f t="shared" si="7"/>
        <v>43669.292940000007</v>
      </c>
      <c r="V55" s="178">
        <f t="shared" si="8"/>
        <v>298599.42786912003</v>
      </c>
      <c r="W55" s="177"/>
      <c r="X55" s="176">
        <f t="shared" si="9"/>
        <v>447890.18400000001</v>
      </c>
      <c r="Y55" s="172" t="str">
        <f>VLOOKUP($B55,Piloto!$B$79:$H$407,4,0)</f>
        <v>Disponível</v>
      </c>
      <c r="Z55" s="186"/>
      <c r="AA55" s="186"/>
      <c r="AC55" s="193">
        <v>45870</v>
      </c>
    </row>
    <row r="56" spans="1:29" ht="22.5" customHeight="1">
      <c r="A56" s="175">
        <f t="shared" si="10"/>
        <v>9</v>
      </c>
      <c r="B56" s="184">
        <v>609</v>
      </c>
      <c r="C56" s="183">
        <f t="shared" si="0"/>
        <v>87.350000000000009</v>
      </c>
      <c r="D56" s="183">
        <f t="shared" si="1"/>
        <v>82.76</v>
      </c>
      <c r="E56" s="183">
        <v>66.98</v>
      </c>
      <c r="F56" s="183">
        <v>15.780000000000001</v>
      </c>
      <c r="G56" s="183">
        <v>0</v>
      </c>
      <c r="H56" s="182">
        <v>94</v>
      </c>
      <c r="I56" s="180" t="s">
        <v>825</v>
      </c>
      <c r="J56" s="180" t="s">
        <v>173</v>
      </c>
      <c r="K56" s="182">
        <v>44</v>
      </c>
      <c r="L56" s="181" t="s">
        <v>173</v>
      </c>
      <c r="M56" s="180">
        <v>4.59</v>
      </c>
      <c r="N56" s="185">
        <f>VLOOKUP($B56,Piloto!$B$79:$H$407,7,0)</f>
        <v>9449.1600000000017</v>
      </c>
      <c r="O56" s="179"/>
      <c r="P56" s="178">
        <f t="shared" si="2"/>
        <v>825384.12600000028</v>
      </c>
      <c r="Q56" s="179">
        <f t="shared" si="3"/>
        <v>33015.365040000012</v>
      </c>
      <c r="R56" s="179">
        <f t="shared" si="4"/>
        <v>16507.682520000006</v>
      </c>
      <c r="S56" s="179">
        <f t="shared" si="5"/>
        <v>3228.0773167860016</v>
      </c>
      <c r="T56" s="179">
        <f t="shared" si="6"/>
        <v>27237.676158000009</v>
      </c>
      <c r="U56" s="179">
        <f t="shared" si="7"/>
        <v>48284.971371000021</v>
      </c>
      <c r="V56" s="178">
        <f t="shared" si="8"/>
        <v>330160.25347300817</v>
      </c>
      <c r="W56" s="177"/>
      <c r="X56" s="176">
        <f t="shared" si="9"/>
        <v>495230.47560000012</v>
      </c>
      <c r="Y56" s="172" t="str">
        <f>VLOOKUP($B56,Piloto!$B$79:$H$407,4,0)</f>
        <v>Disponível</v>
      </c>
      <c r="Z56" s="186"/>
      <c r="AA56" s="186"/>
      <c r="AC56" s="193">
        <v>45901</v>
      </c>
    </row>
    <row r="57" spans="1:29" ht="22.5" hidden="1" customHeight="1">
      <c r="A57" s="175">
        <f t="shared" si="10"/>
        <v>10</v>
      </c>
      <c r="B57" s="184">
        <v>610</v>
      </c>
      <c r="C57" s="183">
        <f t="shared" si="0"/>
        <v>47.760000000000005</v>
      </c>
      <c r="D57" s="183">
        <f t="shared" si="1"/>
        <v>47.760000000000005</v>
      </c>
      <c r="E57" s="183">
        <v>41.85</v>
      </c>
      <c r="F57" s="183">
        <v>5.91</v>
      </c>
      <c r="G57" s="183">
        <v>0</v>
      </c>
      <c r="H57" s="182">
        <v>67</v>
      </c>
      <c r="I57" s="180" t="s">
        <v>825</v>
      </c>
      <c r="J57" s="180" t="s">
        <v>208</v>
      </c>
      <c r="K57" s="182"/>
      <c r="L57" s="181"/>
      <c r="M57" s="180"/>
      <c r="N57" s="185">
        <f>VLOOKUP($B57,Piloto!$B$79:$H$407,7,0)</f>
        <v>9069.84</v>
      </c>
      <c r="O57" s="179"/>
      <c r="P57" s="178">
        <f t="shared" si="2"/>
        <v>433175.55840000004</v>
      </c>
      <c r="Q57" s="179">
        <f t="shared" si="3"/>
        <v>17327.022336000002</v>
      </c>
      <c r="R57" s="179">
        <f t="shared" si="4"/>
        <v>8663.5111680000009</v>
      </c>
      <c r="S57" s="179">
        <f t="shared" si="5"/>
        <v>1694.1496089024004</v>
      </c>
      <c r="T57" s="179">
        <f t="shared" si="6"/>
        <v>14294.793427200002</v>
      </c>
      <c r="U57" s="179">
        <f t="shared" si="7"/>
        <v>25340.770166400005</v>
      </c>
      <c r="V57" s="178">
        <f t="shared" si="8"/>
        <v>173273.68876446722</v>
      </c>
      <c r="W57" s="177"/>
      <c r="X57" s="176">
        <f t="shared" si="9"/>
        <v>259905.33504000001</v>
      </c>
      <c r="Y57" s="172" t="str">
        <f>VLOOKUP($B57,Piloto!$B$79:$H$407,4,0)</f>
        <v>Contrato</v>
      </c>
      <c r="Z57" s="186"/>
      <c r="AA57" s="186"/>
      <c r="AC57" s="193">
        <v>45931</v>
      </c>
    </row>
    <row r="58" spans="1:29" ht="22.5" customHeight="1">
      <c r="A58" s="175">
        <f t="shared" si="10"/>
        <v>11</v>
      </c>
      <c r="B58" s="184">
        <v>611</v>
      </c>
      <c r="C58" s="183">
        <f t="shared" si="0"/>
        <v>48.76</v>
      </c>
      <c r="D58" s="183">
        <f t="shared" si="1"/>
        <v>48.76</v>
      </c>
      <c r="E58" s="183">
        <v>42.9</v>
      </c>
      <c r="F58" s="183">
        <v>5.86</v>
      </c>
      <c r="G58" s="183">
        <v>0</v>
      </c>
      <c r="H58" s="182">
        <v>272</v>
      </c>
      <c r="I58" s="180" t="s">
        <v>825</v>
      </c>
      <c r="J58" s="180" t="s">
        <v>266</v>
      </c>
      <c r="K58" s="182"/>
      <c r="L58" s="181"/>
      <c r="M58" s="180"/>
      <c r="N58" s="185">
        <f>VLOOKUP($B58,Piloto!$B$79:$H$407,7,0)</f>
        <v>9617.8950000000004</v>
      </c>
      <c r="O58" s="179"/>
      <c r="P58" s="178">
        <f t="shared" si="2"/>
        <v>468968.56020000001</v>
      </c>
      <c r="Q58" s="179">
        <f t="shared" si="3"/>
        <v>18758.742408000002</v>
      </c>
      <c r="R58" s="179">
        <f t="shared" si="4"/>
        <v>9379.3712040000009</v>
      </c>
      <c r="S58" s="179">
        <f t="shared" si="5"/>
        <v>1834.1360389422002</v>
      </c>
      <c r="T58" s="179">
        <f t="shared" si="6"/>
        <v>15475.962486600001</v>
      </c>
      <c r="U58" s="179">
        <f t="shared" si="7"/>
        <v>27434.660771700001</v>
      </c>
      <c r="V58" s="178">
        <f t="shared" si="8"/>
        <v>187591.17582848162</v>
      </c>
      <c r="W58" s="177"/>
      <c r="X58" s="176">
        <f t="shared" si="9"/>
        <v>281381.13611999998</v>
      </c>
      <c r="Y58" s="172" t="str">
        <f>VLOOKUP($B58,Piloto!$B$79:$H$407,4,0)</f>
        <v>Disponível</v>
      </c>
      <c r="Z58" s="186"/>
      <c r="AA58" s="186"/>
    </row>
    <row r="59" spans="1:29" ht="22.5" customHeight="1">
      <c r="A59" s="175">
        <f t="shared" si="10"/>
        <v>12</v>
      </c>
      <c r="B59" s="184">
        <v>612</v>
      </c>
      <c r="C59" s="183">
        <f t="shared" si="0"/>
        <v>52.86</v>
      </c>
      <c r="D59" s="183">
        <f t="shared" si="1"/>
        <v>52.86</v>
      </c>
      <c r="E59" s="183">
        <v>40.97</v>
      </c>
      <c r="F59" s="183">
        <v>11.89</v>
      </c>
      <c r="G59" s="183">
        <v>0</v>
      </c>
      <c r="H59" s="182">
        <v>268</v>
      </c>
      <c r="I59" s="180" t="s">
        <v>825</v>
      </c>
      <c r="J59" s="180" t="s">
        <v>266</v>
      </c>
      <c r="K59" s="182"/>
      <c r="L59" s="181"/>
      <c r="M59" s="180"/>
      <c r="N59" s="185">
        <f>VLOOKUP($B59,Piloto!$B$79:$H$407,7,0)</f>
        <v>9617.8950000000004</v>
      </c>
      <c r="O59" s="179"/>
      <c r="P59" s="178">
        <f t="shared" si="2"/>
        <v>508401.92970000004</v>
      </c>
      <c r="Q59" s="179">
        <f t="shared" si="3"/>
        <v>20336.077188000003</v>
      </c>
      <c r="R59" s="179">
        <f t="shared" si="4"/>
        <v>10168.038594000001</v>
      </c>
      <c r="S59" s="179">
        <f t="shared" si="5"/>
        <v>1988.3599470567003</v>
      </c>
      <c r="T59" s="179">
        <f t="shared" si="6"/>
        <v>16777.263680100001</v>
      </c>
      <c r="U59" s="179">
        <f t="shared" si="7"/>
        <v>29741.512887450004</v>
      </c>
      <c r="V59" s="178">
        <f t="shared" si="8"/>
        <v>203364.83909543761</v>
      </c>
      <c r="W59" s="177"/>
      <c r="X59" s="176">
        <f t="shared" si="9"/>
        <v>305041.15782000002</v>
      </c>
      <c r="Y59" s="172" t="str">
        <f>VLOOKUP($B59,Piloto!$B$79:$H$407,4,0)</f>
        <v>Disponível</v>
      </c>
      <c r="Z59" s="186"/>
      <c r="AA59" s="186"/>
    </row>
    <row r="60" spans="1:29" ht="22.5" customHeight="1">
      <c r="A60" s="175">
        <f t="shared" si="10"/>
        <v>1</v>
      </c>
      <c r="B60" s="184">
        <v>701</v>
      </c>
      <c r="C60" s="183">
        <f t="shared" si="0"/>
        <v>107.39</v>
      </c>
      <c r="D60" s="183">
        <f t="shared" si="1"/>
        <v>103.61</v>
      </c>
      <c r="E60" s="183">
        <v>89.81</v>
      </c>
      <c r="F60" s="183">
        <v>13.8</v>
      </c>
      <c r="G60" s="183">
        <v>0</v>
      </c>
      <c r="H60" s="182" t="s">
        <v>832</v>
      </c>
      <c r="I60" s="180" t="s">
        <v>827</v>
      </c>
      <c r="J60" s="180" t="s">
        <v>208</v>
      </c>
      <c r="K60" s="182">
        <v>14</v>
      </c>
      <c r="L60" s="181" t="s">
        <v>208</v>
      </c>
      <c r="M60" s="180">
        <v>3.78</v>
      </c>
      <c r="N60" s="185">
        <f>VLOOKUP($B60,Piloto!$B$79:$H$407,7,0)</f>
        <v>9505.4050000000007</v>
      </c>
      <c r="O60" s="179"/>
      <c r="P60" s="178">
        <f t="shared" si="2"/>
        <v>1020785.4429500001</v>
      </c>
      <c r="Q60" s="179">
        <f t="shared" si="3"/>
        <v>40831.417718000004</v>
      </c>
      <c r="R60" s="179">
        <f t="shared" si="4"/>
        <v>20415.708859000002</v>
      </c>
      <c r="S60" s="179">
        <f t="shared" si="5"/>
        <v>3992.2918673774507</v>
      </c>
      <c r="T60" s="179">
        <f t="shared" si="6"/>
        <v>33685.919617350002</v>
      </c>
      <c r="U60" s="179">
        <f t="shared" si="7"/>
        <v>59715.94841257501</v>
      </c>
      <c r="V60" s="178">
        <f t="shared" si="8"/>
        <v>408322.34346354363</v>
      </c>
      <c r="W60" s="177"/>
      <c r="X60" s="176">
        <f t="shared" si="9"/>
        <v>612471.26577000006</v>
      </c>
      <c r="Y60" s="172" t="str">
        <f>VLOOKUP($B60,Piloto!$B$79:$H$407,4,0)</f>
        <v>Disponível</v>
      </c>
      <c r="Z60" s="186"/>
      <c r="AA60" s="186"/>
    </row>
    <row r="61" spans="1:29" ht="22.5" hidden="1" customHeight="1">
      <c r="A61" s="175">
        <f t="shared" si="10"/>
        <v>2</v>
      </c>
      <c r="B61" s="190">
        <v>702</v>
      </c>
      <c r="C61" s="183">
        <f t="shared" si="0"/>
        <v>80.430000000000007</v>
      </c>
      <c r="D61" s="183">
        <f t="shared" si="1"/>
        <v>75.960000000000008</v>
      </c>
      <c r="E61" s="183">
        <v>63.49</v>
      </c>
      <c r="F61" s="183">
        <v>12.47</v>
      </c>
      <c r="G61" s="183">
        <v>0</v>
      </c>
      <c r="H61" s="182">
        <v>140</v>
      </c>
      <c r="I61" s="180" t="s">
        <v>825</v>
      </c>
      <c r="J61" s="180" t="s">
        <v>173</v>
      </c>
      <c r="K61" s="182">
        <v>45</v>
      </c>
      <c r="L61" s="181" t="s">
        <v>173</v>
      </c>
      <c r="M61" s="180">
        <v>4.47</v>
      </c>
      <c r="N61" s="185">
        <f>VLOOKUP($B61,Piloto!$B$79:$H$407,7,0)</f>
        <v>9438.65</v>
      </c>
      <c r="O61" s="179"/>
      <c r="P61" s="178">
        <f t="shared" si="2"/>
        <v>759150.61950000003</v>
      </c>
      <c r="Q61" s="179">
        <f t="shared" si="3"/>
        <v>30366.024780000003</v>
      </c>
      <c r="R61" s="179">
        <f t="shared" si="4"/>
        <v>15183.012390000002</v>
      </c>
      <c r="S61" s="179">
        <f t="shared" si="5"/>
        <v>2969.0380728645005</v>
      </c>
      <c r="T61" s="179">
        <f t="shared" si="6"/>
        <v>25051.970443500002</v>
      </c>
      <c r="U61" s="179">
        <f t="shared" si="7"/>
        <v>44410.311240750001</v>
      </c>
      <c r="V61" s="178">
        <f t="shared" si="8"/>
        <v>303666.32100495603</v>
      </c>
      <c r="X61" s="176">
        <f t="shared" si="9"/>
        <v>455490.37170000002</v>
      </c>
      <c r="Y61" s="172" t="str">
        <f>VLOOKUP($B61,Piloto!$B$79:$H$407,4,0)</f>
        <v>Contrato</v>
      </c>
      <c r="Z61" s="186"/>
      <c r="AA61" s="186"/>
    </row>
    <row r="62" spans="1:29" ht="22.5" customHeight="1">
      <c r="A62" s="175">
        <f t="shared" si="10"/>
        <v>3</v>
      </c>
      <c r="B62" s="190">
        <v>703</v>
      </c>
      <c r="C62" s="183">
        <f t="shared" si="0"/>
        <v>96.78</v>
      </c>
      <c r="D62" s="183">
        <f t="shared" si="1"/>
        <v>93.45</v>
      </c>
      <c r="E62" s="183">
        <v>89.77</v>
      </c>
      <c r="F62" s="183">
        <v>3.68</v>
      </c>
      <c r="G62" s="183">
        <v>0</v>
      </c>
      <c r="H62" s="182" t="s">
        <v>833</v>
      </c>
      <c r="I62" s="180" t="s">
        <v>827</v>
      </c>
      <c r="J62" s="180" t="s">
        <v>208</v>
      </c>
      <c r="K62" s="182">
        <v>25</v>
      </c>
      <c r="L62" s="181" t="s">
        <v>208</v>
      </c>
      <c r="M62" s="180">
        <v>3.33</v>
      </c>
      <c r="N62" s="185">
        <f>VLOOKUP($B62,Piloto!$B$79:$H$407,7,0)</f>
        <v>9505.4049999999988</v>
      </c>
      <c r="O62" s="179"/>
      <c r="P62" s="178">
        <f t="shared" si="2"/>
        <v>919933.09589999984</v>
      </c>
      <c r="Q62" s="179">
        <f t="shared" si="3"/>
        <v>36797.323835999996</v>
      </c>
      <c r="R62" s="179">
        <f t="shared" si="4"/>
        <v>18398.661917999998</v>
      </c>
      <c r="S62" s="179">
        <f t="shared" si="5"/>
        <v>3597.8583380648997</v>
      </c>
      <c r="T62" s="179">
        <f t="shared" si="6"/>
        <v>30357.792164699997</v>
      </c>
      <c r="U62" s="179">
        <f t="shared" si="7"/>
        <v>53816.08611014999</v>
      </c>
      <c r="V62" s="178">
        <f t="shared" si="8"/>
        <v>367980.59782476712</v>
      </c>
      <c r="X62" s="176">
        <f t="shared" si="9"/>
        <v>551959.85753999988</v>
      </c>
      <c r="Y62" s="172" t="str">
        <f>VLOOKUP($B62,Piloto!$B$79:$H$407,4,0)</f>
        <v>Disponível</v>
      </c>
      <c r="Z62" s="186"/>
      <c r="AA62" s="186"/>
    </row>
    <row r="63" spans="1:29" ht="22.35" customHeight="1">
      <c r="A63" s="175">
        <f t="shared" si="10"/>
        <v>4</v>
      </c>
      <c r="B63" s="190">
        <v>704</v>
      </c>
      <c r="C63" s="183">
        <f t="shared" si="0"/>
        <v>53.73</v>
      </c>
      <c r="D63" s="183">
        <f t="shared" si="1"/>
        <v>53.73</v>
      </c>
      <c r="E63" s="183">
        <v>41.22</v>
      </c>
      <c r="F63" s="183">
        <v>12.51</v>
      </c>
      <c r="G63" s="183">
        <v>0</v>
      </c>
      <c r="H63" s="182">
        <v>66</v>
      </c>
      <c r="I63" s="180" t="s">
        <v>825</v>
      </c>
      <c r="J63" s="180" t="s">
        <v>208</v>
      </c>
      <c r="K63" s="182"/>
      <c r="L63" s="181"/>
      <c r="M63" s="180"/>
      <c r="N63" s="185">
        <f>VLOOKUP($B63,Piloto!$B$79:$H$407,7,0)</f>
        <v>9674.1400000000012</v>
      </c>
      <c r="O63" s="179"/>
      <c r="P63" s="178">
        <f t="shared" si="2"/>
        <v>519791.54220000003</v>
      </c>
      <c r="Q63" s="179">
        <f t="shared" si="3"/>
        <v>20791.661688</v>
      </c>
      <c r="R63" s="179">
        <f t="shared" si="4"/>
        <v>10395.830844</v>
      </c>
      <c r="S63" s="179">
        <f t="shared" si="5"/>
        <v>2032.9047215442004</v>
      </c>
      <c r="T63" s="179">
        <f t="shared" si="6"/>
        <v>17153.1208926</v>
      </c>
      <c r="U63" s="179">
        <f t="shared" si="7"/>
        <v>30407.805218700003</v>
      </c>
      <c r="V63" s="178">
        <f t="shared" si="8"/>
        <v>207920.77521233761</v>
      </c>
      <c r="X63" s="176">
        <f t="shared" si="9"/>
        <v>311874.92531999998</v>
      </c>
      <c r="Y63" s="172" t="str">
        <f>VLOOKUP($B63,Piloto!$B$79:$H$407,4,0)</f>
        <v>Disponível</v>
      </c>
      <c r="Z63" s="186"/>
      <c r="AA63" s="186"/>
    </row>
    <row r="64" spans="1:29" ht="22.5" customHeight="1">
      <c r="A64" s="175">
        <f t="shared" si="10"/>
        <v>5</v>
      </c>
      <c r="B64" s="190">
        <v>705</v>
      </c>
      <c r="C64" s="183">
        <f t="shared" si="0"/>
        <v>47.21</v>
      </c>
      <c r="D64" s="183">
        <f t="shared" si="1"/>
        <v>47.21</v>
      </c>
      <c r="E64" s="183">
        <v>41.35</v>
      </c>
      <c r="F64" s="183">
        <v>5.86</v>
      </c>
      <c r="G64" s="183">
        <v>0</v>
      </c>
      <c r="H64" s="182">
        <v>271</v>
      </c>
      <c r="I64" s="180" t="s">
        <v>825</v>
      </c>
      <c r="J64" s="180" t="s">
        <v>266</v>
      </c>
      <c r="K64" s="182"/>
      <c r="L64" s="181"/>
      <c r="M64" s="180"/>
      <c r="N64" s="185">
        <f>VLOOKUP($B64,Piloto!$B$79:$H$407,7,0)</f>
        <v>9674.14</v>
      </c>
      <c r="O64" s="179"/>
      <c r="P64" s="178">
        <f t="shared" si="2"/>
        <v>456716.14939999999</v>
      </c>
      <c r="Q64" s="179">
        <f t="shared" si="3"/>
        <v>18268.645976</v>
      </c>
      <c r="R64" s="179">
        <f t="shared" si="4"/>
        <v>9134.3229879999999</v>
      </c>
      <c r="S64" s="179">
        <f t="shared" si="5"/>
        <v>1786.2168603034002</v>
      </c>
      <c r="T64" s="179">
        <f t="shared" si="6"/>
        <v>15071.632930200001</v>
      </c>
      <c r="U64" s="179">
        <f t="shared" si="7"/>
        <v>26717.894739900003</v>
      </c>
      <c r="V64" s="178">
        <f t="shared" si="8"/>
        <v>182690.11348919518</v>
      </c>
      <c r="X64" s="176">
        <f t="shared" si="9"/>
        <v>274029.68964</v>
      </c>
      <c r="Y64" s="172" t="str">
        <f>VLOOKUP($B64,Piloto!$B$79:$H$407,4,0)</f>
        <v>Disponível</v>
      </c>
      <c r="Z64" s="186"/>
      <c r="AA64" s="186"/>
    </row>
    <row r="65" spans="1:27" ht="22.5" hidden="1" customHeight="1">
      <c r="A65" s="175">
        <f t="shared" si="10"/>
        <v>6</v>
      </c>
      <c r="B65" s="190">
        <v>706</v>
      </c>
      <c r="C65" s="183">
        <f t="shared" si="0"/>
        <v>47.129999999999995</v>
      </c>
      <c r="D65" s="183">
        <f t="shared" si="1"/>
        <v>47.129999999999995</v>
      </c>
      <c r="E65" s="183">
        <v>41.22</v>
      </c>
      <c r="F65" s="183">
        <v>5.91</v>
      </c>
      <c r="G65" s="183">
        <v>0</v>
      </c>
      <c r="H65" s="182">
        <v>103</v>
      </c>
      <c r="I65" s="180" t="s">
        <v>825</v>
      </c>
      <c r="J65" s="180" t="s">
        <v>173</v>
      </c>
      <c r="K65" s="182"/>
      <c r="L65" s="181"/>
      <c r="M65" s="180"/>
      <c r="N65" s="185">
        <f>VLOOKUP($B65,Piloto!$B$79:$H$407,7,0)</f>
        <v>9606.1999999999989</v>
      </c>
      <c r="O65" s="179"/>
      <c r="P65" s="178">
        <f t="shared" si="2"/>
        <v>452740.20599999989</v>
      </c>
      <c r="Q65" s="179">
        <f t="shared" si="3"/>
        <v>18109.608239999998</v>
      </c>
      <c r="R65" s="179">
        <f t="shared" si="4"/>
        <v>9054.8041199999989</v>
      </c>
      <c r="S65" s="179">
        <f t="shared" si="5"/>
        <v>1770.6669456659997</v>
      </c>
      <c r="T65" s="179">
        <f t="shared" si="6"/>
        <v>14940.426797999997</v>
      </c>
      <c r="U65" s="179">
        <f t="shared" si="7"/>
        <v>26485.302050999995</v>
      </c>
      <c r="V65" s="178">
        <f t="shared" si="8"/>
        <v>181099.70432164797</v>
      </c>
      <c r="X65" s="176">
        <f t="shared" si="9"/>
        <v>271644.12359999993</v>
      </c>
      <c r="Y65" s="172" t="str">
        <f>VLOOKUP($B65,Piloto!$B$79:$H$407,4,0)</f>
        <v>Contrato</v>
      </c>
      <c r="Z65" s="186"/>
      <c r="AA65" s="186"/>
    </row>
    <row r="66" spans="1:27" ht="22.5" customHeight="1">
      <c r="A66" s="175">
        <f t="shared" si="10"/>
        <v>7</v>
      </c>
      <c r="B66" s="190">
        <v>707</v>
      </c>
      <c r="C66" s="183">
        <f t="shared" si="0"/>
        <v>85.210000000000008</v>
      </c>
      <c r="D66" s="183">
        <f t="shared" si="1"/>
        <v>82.34</v>
      </c>
      <c r="E66" s="183">
        <v>68.25</v>
      </c>
      <c r="F66" s="183">
        <v>14.09</v>
      </c>
      <c r="G66" s="183">
        <v>0</v>
      </c>
      <c r="H66" s="182" t="s">
        <v>834</v>
      </c>
      <c r="I66" s="180" t="s">
        <v>835</v>
      </c>
      <c r="J66" s="180" t="s">
        <v>173</v>
      </c>
      <c r="K66" s="182">
        <v>47</v>
      </c>
      <c r="L66" s="181" t="s">
        <v>173</v>
      </c>
      <c r="M66" s="180">
        <v>2.87</v>
      </c>
      <c r="N66" s="185">
        <f>VLOOKUP($B66,Piloto!$B$79:$H$407,7,0)</f>
        <v>10011.61</v>
      </c>
      <c r="O66" s="179"/>
      <c r="P66" s="178">
        <f t="shared" si="2"/>
        <v>853089.28810000012</v>
      </c>
      <c r="Q66" s="179">
        <f t="shared" si="3"/>
        <v>34123.571524000006</v>
      </c>
      <c r="R66" s="179">
        <f t="shared" si="4"/>
        <v>17061.785762000003</v>
      </c>
      <c r="S66" s="179">
        <f t="shared" si="5"/>
        <v>3336.4322057591007</v>
      </c>
      <c r="T66" s="179">
        <f t="shared" si="6"/>
        <v>28151.946507300006</v>
      </c>
      <c r="U66" s="179">
        <f t="shared" si="7"/>
        <v>49905.723353850008</v>
      </c>
      <c r="V66" s="178">
        <f t="shared" si="8"/>
        <v>341242.53995430487</v>
      </c>
      <c r="X66" s="176">
        <f t="shared" si="9"/>
        <v>511853.57286000007</v>
      </c>
      <c r="Y66" s="172" t="str">
        <f>VLOOKUP($B66,Piloto!$B$79:$H$407,4,0)</f>
        <v>Disponível</v>
      </c>
      <c r="Z66" s="186"/>
      <c r="AA66" s="186"/>
    </row>
    <row r="67" spans="1:27" ht="22.5" hidden="1" customHeight="1">
      <c r="A67" s="175">
        <f t="shared" si="10"/>
        <v>8</v>
      </c>
      <c r="B67" s="190">
        <v>708</v>
      </c>
      <c r="C67" s="183">
        <f t="shared" si="0"/>
        <v>79.69</v>
      </c>
      <c r="D67" s="183">
        <f t="shared" si="1"/>
        <v>76.599999999999994</v>
      </c>
      <c r="E67" s="183">
        <v>61.68</v>
      </c>
      <c r="F67" s="183">
        <v>14.92</v>
      </c>
      <c r="G67" s="183">
        <v>0</v>
      </c>
      <c r="H67" s="182">
        <v>297</v>
      </c>
      <c r="I67" s="180" t="s">
        <v>828</v>
      </c>
      <c r="J67" s="180" t="s">
        <v>266</v>
      </c>
      <c r="K67" s="182">
        <v>157</v>
      </c>
      <c r="L67" s="181" t="s">
        <v>266</v>
      </c>
      <c r="M67" s="180">
        <v>3.09</v>
      </c>
      <c r="N67" s="185">
        <f>VLOOKUP($B67,Piloto!$B$79:$H$407,7,0)</f>
        <v>8963.76</v>
      </c>
      <c r="O67" s="179"/>
      <c r="P67" s="178">
        <f t="shared" si="2"/>
        <v>714322.0344</v>
      </c>
      <c r="Q67" s="179">
        <f t="shared" si="3"/>
        <v>28572.881376000001</v>
      </c>
      <c r="R67" s="179">
        <f t="shared" si="4"/>
        <v>14286.440688000001</v>
      </c>
      <c r="S67" s="179">
        <f t="shared" si="5"/>
        <v>2793.7134765384003</v>
      </c>
      <c r="T67" s="179">
        <f t="shared" si="6"/>
        <v>23572.6271352</v>
      </c>
      <c r="U67" s="179">
        <f t="shared" si="7"/>
        <v>41787.8390124</v>
      </c>
      <c r="V67" s="178">
        <f t="shared" si="8"/>
        <v>285734.52833627519</v>
      </c>
      <c r="X67" s="176">
        <f t="shared" si="9"/>
        <v>428593.22064000001</v>
      </c>
      <c r="Y67" s="172" t="str">
        <f>VLOOKUP($B67,Piloto!$B$79:$H$407,4,0)</f>
        <v>Fora de venda</v>
      </c>
      <c r="Z67" s="186"/>
      <c r="AA67" s="186"/>
    </row>
    <row r="68" spans="1:27" ht="22.5" hidden="1" customHeight="1">
      <c r="A68" s="175">
        <f t="shared" si="10"/>
        <v>9</v>
      </c>
      <c r="B68" s="190">
        <v>709</v>
      </c>
      <c r="C68" s="183">
        <f t="shared" si="0"/>
        <v>85.76</v>
      </c>
      <c r="D68" s="183">
        <f t="shared" si="1"/>
        <v>82.76</v>
      </c>
      <c r="E68" s="183">
        <v>66.98</v>
      </c>
      <c r="F68" s="183">
        <v>15.780000000000001</v>
      </c>
      <c r="G68" s="183">
        <v>0</v>
      </c>
      <c r="H68" s="182">
        <v>116</v>
      </c>
      <c r="I68" s="180" t="s">
        <v>828</v>
      </c>
      <c r="J68" s="180" t="s">
        <v>173</v>
      </c>
      <c r="K68" s="182">
        <v>48</v>
      </c>
      <c r="L68" s="181" t="s">
        <v>173</v>
      </c>
      <c r="M68" s="180">
        <v>3</v>
      </c>
      <c r="N68" s="185">
        <f>VLOOKUP($B68,Piloto!$B$79:$H$407,7,0)</f>
        <v>9269.65</v>
      </c>
      <c r="O68" s="179"/>
      <c r="P68" s="178">
        <f t="shared" si="2"/>
        <v>794965.18400000001</v>
      </c>
      <c r="Q68" s="179">
        <f t="shared" si="3"/>
        <v>31798.607360000002</v>
      </c>
      <c r="R68" s="179">
        <f t="shared" si="4"/>
        <v>15899.303680000001</v>
      </c>
      <c r="S68" s="179">
        <f t="shared" si="5"/>
        <v>3109.1088346240003</v>
      </c>
      <c r="T68" s="179">
        <f t="shared" si="6"/>
        <v>26233.851072000001</v>
      </c>
      <c r="U68" s="179">
        <f t="shared" si="7"/>
        <v>46505.463264000005</v>
      </c>
      <c r="V68" s="178">
        <f t="shared" si="8"/>
        <v>317992.43332147202</v>
      </c>
      <c r="X68" s="176">
        <f t="shared" si="9"/>
        <v>476979.11040000001</v>
      </c>
      <c r="Y68" s="172" t="str">
        <f>VLOOKUP($B68,Piloto!$B$79:$H$407,4,0)</f>
        <v>Contrato</v>
      </c>
      <c r="Z68" s="186"/>
      <c r="AA68" s="186"/>
    </row>
    <row r="69" spans="1:27" ht="22.5" hidden="1" customHeight="1">
      <c r="A69" s="175">
        <f t="shared" si="10"/>
        <v>10</v>
      </c>
      <c r="B69" s="190">
        <v>710</v>
      </c>
      <c r="C69" s="183">
        <f t="shared" si="0"/>
        <v>47.760000000000005</v>
      </c>
      <c r="D69" s="183">
        <f t="shared" si="1"/>
        <v>47.760000000000005</v>
      </c>
      <c r="E69" s="183">
        <v>41.85</v>
      </c>
      <c r="F69" s="183">
        <v>5.91</v>
      </c>
      <c r="G69" s="183">
        <v>0</v>
      </c>
      <c r="H69" s="182">
        <v>287</v>
      </c>
      <c r="I69" s="180" t="s">
        <v>825</v>
      </c>
      <c r="J69" s="180" t="s">
        <v>266</v>
      </c>
      <c r="K69" s="182"/>
      <c r="L69" s="181"/>
      <c r="M69" s="180"/>
      <c r="N69" s="185">
        <f>VLOOKUP($B69,Piloto!$B$79:$H$407,7,0)</f>
        <v>9122.880000000001</v>
      </c>
      <c r="O69" s="179"/>
      <c r="P69" s="178">
        <f t="shared" si="2"/>
        <v>435708.74880000012</v>
      </c>
      <c r="Q69" s="179">
        <f t="shared" si="3"/>
        <v>17428.349952000004</v>
      </c>
      <c r="R69" s="179">
        <f t="shared" si="4"/>
        <v>8714.1749760000021</v>
      </c>
      <c r="S69" s="179">
        <f t="shared" si="5"/>
        <v>1704.0569165568006</v>
      </c>
      <c r="T69" s="179">
        <f t="shared" si="6"/>
        <v>14378.388710400004</v>
      </c>
      <c r="U69" s="179">
        <f t="shared" si="7"/>
        <v>25488.961804800008</v>
      </c>
      <c r="V69" s="178">
        <f t="shared" si="8"/>
        <v>174286.98518999046</v>
      </c>
      <c r="X69" s="176">
        <f t="shared" si="9"/>
        <v>261425.24928000005</v>
      </c>
      <c r="Y69" s="172" t="str">
        <f>VLOOKUP($B69,Piloto!$B$79:$H$407,4,0)</f>
        <v>Contrato</v>
      </c>
      <c r="Z69" s="186"/>
      <c r="AA69" s="186"/>
    </row>
    <row r="70" spans="1:27" ht="22.5" hidden="1" customHeight="1">
      <c r="A70" s="175">
        <f t="shared" si="10"/>
        <v>11</v>
      </c>
      <c r="B70" s="190">
        <v>711</v>
      </c>
      <c r="C70" s="183">
        <f t="shared" si="0"/>
        <v>48.76</v>
      </c>
      <c r="D70" s="183">
        <f t="shared" si="1"/>
        <v>48.76</v>
      </c>
      <c r="E70" s="183">
        <v>42.9</v>
      </c>
      <c r="F70" s="183">
        <v>5.86</v>
      </c>
      <c r="G70" s="183">
        <v>0</v>
      </c>
      <c r="H70" s="182">
        <v>294</v>
      </c>
      <c r="I70" s="180" t="s">
        <v>825</v>
      </c>
      <c r="J70" s="180" t="s">
        <v>266</v>
      </c>
      <c r="K70" s="182"/>
      <c r="L70" s="181"/>
      <c r="M70" s="180"/>
      <c r="N70" s="185">
        <f>VLOOKUP($B70,Piloto!$B$79:$H$407,7,0)</f>
        <v>9122.880000000001</v>
      </c>
      <c r="O70" s="179"/>
      <c r="P70" s="178">
        <f t="shared" si="2"/>
        <v>444831.62880000001</v>
      </c>
      <c r="Q70" s="179">
        <f t="shared" si="3"/>
        <v>17793.265152</v>
      </c>
      <c r="R70" s="179">
        <f t="shared" si="4"/>
        <v>8896.632576</v>
      </c>
      <c r="S70" s="179">
        <f t="shared" si="5"/>
        <v>1739.7365002368001</v>
      </c>
      <c r="T70" s="179">
        <f t="shared" si="6"/>
        <v>14679.443750400002</v>
      </c>
      <c r="U70" s="179">
        <f t="shared" si="7"/>
        <v>26022.650284800002</v>
      </c>
      <c r="V70" s="178">
        <f t="shared" si="8"/>
        <v>177936.21017303041</v>
      </c>
      <c r="X70" s="176">
        <f t="shared" si="9"/>
        <v>266898.97727999999</v>
      </c>
      <c r="Y70" s="172" t="str">
        <f>VLOOKUP($B70,Piloto!$B$79:$H$407,4,0)</f>
        <v>Contrato</v>
      </c>
      <c r="Z70" s="186"/>
      <c r="AA70" s="186"/>
    </row>
    <row r="71" spans="1:27" ht="22.5" hidden="1" customHeight="1">
      <c r="A71" s="175">
        <f t="shared" si="10"/>
        <v>12</v>
      </c>
      <c r="B71" s="190">
        <v>712</v>
      </c>
      <c r="C71" s="183">
        <f t="shared" si="0"/>
        <v>52.86</v>
      </c>
      <c r="D71" s="183">
        <f t="shared" si="1"/>
        <v>52.86</v>
      </c>
      <c r="E71" s="183">
        <v>40.97</v>
      </c>
      <c r="F71" s="183">
        <v>11.89</v>
      </c>
      <c r="G71" s="183">
        <v>0</v>
      </c>
      <c r="H71" s="182">
        <v>299</v>
      </c>
      <c r="I71" s="180" t="s">
        <v>825</v>
      </c>
      <c r="J71" s="180" t="s">
        <v>266</v>
      </c>
      <c r="K71" s="182"/>
      <c r="L71" s="181"/>
      <c r="M71" s="180"/>
      <c r="N71" s="185">
        <f>VLOOKUP($B71,Piloto!$B$79:$H$407,7,0)</f>
        <v>9434.1999999999989</v>
      </c>
      <c r="O71" s="179"/>
      <c r="P71" s="178">
        <f t="shared" si="2"/>
        <v>498691.81199999992</v>
      </c>
      <c r="Q71" s="179">
        <f t="shared" si="3"/>
        <v>19947.672479999997</v>
      </c>
      <c r="R71" s="179">
        <f t="shared" si="4"/>
        <v>9973.8362399999987</v>
      </c>
      <c r="S71" s="179">
        <f t="shared" si="5"/>
        <v>1950.3836767319999</v>
      </c>
      <c r="T71" s="179">
        <f t="shared" si="6"/>
        <v>16456.829795999998</v>
      </c>
      <c r="U71" s="179">
        <f t="shared" si="7"/>
        <v>29173.471001999998</v>
      </c>
      <c r="V71" s="178">
        <f t="shared" si="8"/>
        <v>199480.71433449601</v>
      </c>
      <c r="X71" s="176">
        <f t="shared" si="9"/>
        <v>299215.08719999995</v>
      </c>
      <c r="Y71" s="172" t="str">
        <f>VLOOKUP($B71,Piloto!$B$79:$H$407,4,0)</f>
        <v>Contrato</v>
      </c>
      <c r="Z71" s="186"/>
      <c r="AA71" s="186"/>
    </row>
    <row r="72" spans="1:27" ht="22.5" customHeight="1">
      <c r="A72" s="175">
        <f t="shared" si="10"/>
        <v>1</v>
      </c>
      <c r="B72" s="190">
        <v>801</v>
      </c>
      <c r="C72" s="183">
        <f t="shared" si="0"/>
        <v>96.670000000000016</v>
      </c>
      <c r="D72" s="183">
        <f t="shared" si="1"/>
        <v>93.490000000000009</v>
      </c>
      <c r="E72" s="183">
        <v>89.81</v>
      </c>
      <c r="F72" s="183">
        <v>3.68</v>
      </c>
      <c r="G72" s="183">
        <v>0</v>
      </c>
      <c r="H72" s="182" t="s">
        <v>836</v>
      </c>
      <c r="I72" s="180" t="s">
        <v>827</v>
      </c>
      <c r="J72" s="180" t="s">
        <v>208</v>
      </c>
      <c r="K72" s="182">
        <v>24</v>
      </c>
      <c r="L72" s="181" t="s">
        <v>208</v>
      </c>
      <c r="M72" s="180">
        <v>3.18</v>
      </c>
      <c r="N72" s="185">
        <f>VLOOKUP($B72,Piloto!$B$79:$H$407,7,0)</f>
        <v>9561.65</v>
      </c>
      <c r="O72" s="179"/>
      <c r="P72" s="178">
        <f t="shared" si="2"/>
        <v>924324.70550000016</v>
      </c>
      <c r="Q72" s="179">
        <f t="shared" si="3"/>
        <v>36972.988220000007</v>
      </c>
      <c r="R72" s="179">
        <f t="shared" si="4"/>
        <v>18486.494110000003</v>
      </c>
      <c r="S72" s="179">
        <f t="shared" si="5"/>
        <v>3615.0339232105011</v>
      </c>
      <c r="T72" s="179">
        <f t="shared" si="6"/>
        <v>30502.715281500008</v>
      </c>
      <c r="U72" s="179">
        <f t="shared" si="7"/>
        <v>54072.995271750013</v>
      </c>
      <c r="V72" s="178">
        <f t="shared" si="8"/>
        <v>369737.2767976441</v>
      </c>
      <c r="X72" s="176">
        <f t="shared" si="9"/>
        <v>554594.82330000005</v>
      </c>
      <c r="Y72" s="172" t="str">
        <f>VLOOKUP($B72,Piloto!$B$79:$H$407,4,0)</f>
        <v>Disponível</v>
      </c>
      <c r="Z72" s="186"/>
      <c r="AA72" s="186"/>
    </row>
    <row r="73" spans="1:27" ht="22.5" hidden="1" customHeight="1">
      <c r="A73" s="175">
        <f t="shared" si="10"/>
        <v>2</v>
      </c>
      <c r="B73" s="190">
        <v>802</v>
      </c>
      <c r="C73" s="183">
        <f t="shared" si="0"/>
        <v>78.830000000000013</v>
      </c>
      <c r="D73" s="183">
        <f t="shared" si="1"/>
        <v>75.960000000000008</v>
      </c>
      <c r="E73" s="183">
        <v>63.49</v>
      </c>
      <c r="F73" s="183">
        <v>12.47</v>
      </c>
      <c r="G73" s="183">
        <v>0</v>
      </c>
      <c r="H73" s="182">
        <v>286</v>
      </c>
      <c r="I73" s="180" t="s">
        <v>825</v>
      </c>
      <c r="J73" s="180" t="s">
        <v>266</v>
      </c>
      <c r="K73" s="182">
        <v>147</v>
      </c>
      <c r="L73" s="181" t="s">
        <v>266</v>
      </c>
      <c r="M73" s="180">
        <v>2.87</v>
      </c>
      <c r="N73" s="185">
        <f>VLOOKUP($B73,Piloto!$B$79:$H$407,7,0)</f>
        <v>9239.5</v>
      </c>
      <c r="O73" s="179"/>
      <c r="P73" s="178">
        <f t="shared" si="2"/>
        <v>728349.78500000015</v>
      </c>
      <c r="Q73" s="179">
        <f t="shared" si="3"/>
        <v>29133.991400000006</v>
      </c>
      <c r="R73" s="179">
        <f t="shared" si="4"/>
        <v>14566.995700000003</v>
      </c>
      <c r="S73" s="179">
        <f t="shared" si="5"/>
        <v>2848.5760091350007</v>
      </c>
      <c r="T73" s="179">
        <f t="shared" si="6"/>
        <v>24035.542905000006</v>
      </c>
      <c r="U73" s="179">
        <f t="shared" si="7"/>
        <v>42608.462422500008</v>
      </c>
      <c r="V73" s="178">
        <f t="shared" si="8"/>
        <v>291345.74079828011</v>
      </c>
      <c r="X73" s="176">
        <f t="shared" si="9"/>
        <v>437009.8710000001</v>
      </c>
      <c r="Y73" s="172" t="str">
        <f>VLOOKUP($B73,Piloto!$B$79:$H$407,4,0)</f>
        <v>Contrato</v>
      </c>
      <c r="Z73" s="186"/>
      <c r="AA73" s="186"/>
    </row>
    <row r="74" spans="1:27" ht="22.5" customHeight="1">
      <c r="A74" s="175">
        <f t="shared" si="10"/>
        <v>3</v>
      </c>
      <c r="B74" s="190">
        <v>803</v>
      </c>
      <c r="C74" s="183">
        <f t="shared" si="0"/>
        <v>111.11</v>
      </c>
      <c r="D74" s="183">
        <f t="shared" si="1"/>
        <v>107.14</v>
      </c>
      <c r="E74" s="183">
        <v>89.77</v>
      </c>
      <c r="F74" s="183">
        <v>17.37</v>
      </c>
      <c r="G74" s="183">
        <v>0</v>
      </c>
      <c r="H74" s="182" t="s">
        <v>837</v>
      </c>
      <c r="I74" s="180" t="s">
        <v>827</v>
      </c>
      <c r="J74" s="180" t="s">
        <v>208</v>
      </c>
      <c r="K74" s="182">
        <v>13</v>
      </c>
      <c r="L74" s="181" t="s">
        <v>208</v>
      </c>
      <c r="M74" s="180">
        <v>3.97</v>
      </c>
      <c r="N74" s="185">
        <f>VLOOKUP($B74,Piloto!$B$79:$H$407,7,0)</f>
        <v>9561.65</v>
      </c>
      <c r="O74" s="179"/>
      <c r="P74" s="178">
        <f t="shared" si="2"/>
        <v>1062394.9314999999</v>
      </c>
      <c r="Q74" s="179">
        <f t="shared" si="3"/>
        <v>42495.797259999999</v>
      </c>
      <c r="R74" s="179">
        <f t="shared" si="4"/>
        <v>21247.89863</v>
      </c>
      <c r="S74" s="179">
        <f t="shared" si="5"/>
        <v>4155.0265770965007</v>
      </c>
      <c r="T74" s="179">
        <f t="shared" si="6"/>
        <v>35059.032739499999</v>
      </c>
      <c r="U74" s="179">
        <f t="shared" si="7"/>
        <v>62150.10349275</v>
      </c>
      <c r="V74" s="178">
        <f t="shared" si="8"/>
        <v>424966.47175945202</v>
      </c>
      <c r="X74" s="176">
        <f t="shared" si="9"/>
        <v>637436.95889999997</v>
      </c>
      <c r="Y74" s="172" t="str">
        <f>VLOOKUP($B74,Piloto!$B$79:$H$407,4,0)</f>
        <v>Disponível</v>
      </c>
      <c r="Z74" s="186"/>
      <c r="AA74" s="186"/>
    </row>
    <row r="75" spans="1:27" ht="22.5" customHeight="1">
      <c r="A75" s="175">
        <f t="shared" si="10"/>
        <v>4</v>
      </c>
      <c r="B75" s="190">
        <v>804</v>
      </c>
      <c r="C75" s="183">
        <f t="shared" si="0"/>
        <v>53.73</v>
      </c>
      <c r="D75" s="183">
        <f t="shared" si="1"/>
        <v>53.73</v>
      </c>
      <c r="E75" s="183">
        <v>41.22</v>
      </c>
      <c r="F75" s="183">
        <v>12.51</v>
      </c>
      <c r="G75" s="183">
        <v>0</v>
      </c>
      <c r="H75" s="182">
        <v>261</v>
      </c>
      <c r="I75" s="180" t="s">
        <v>828</v>
      </c>
      <c r="J75" s="180" t="s">
        <v>266</v>
      </c>
      <c r="K75" s="182"/>
      <c r="L75" s="181"/>
      <c r="M75" s="180"/>
      <c r="N75" s="185">
        <f>VLOOKUP($B75,Piloto!$B$79:$H$407,7,0)</f>
        <v>9730.3850000000002</v>
      </c>
      <c r="O75" s="179"/>
      <c r="P75" s="178">
        <f t="shared" si="2"/>
        <v>522813.58604999998</v>
      </c>
      <c r="Q75" s="179">
        <f t="shared" si="3"/>
        <v>20912.543441999998</v>
      </c>
      <c r="R75" s="179">
        <f t="shared" si="4"/>
        <v>10456.271720999999</v>
      </c>
      <c r="S75" s="179">
        <f t="shared" si="5"/>
        <v>2044.7239350415502</v>
      </c>
      <c r="T75" s="179">
        <f t="shared" si="6"/>
        <v>17252.848339650001</v>
      </c>
      <c r="U75" s="179">
        <f t="shared" si="7"/>
        <v>30584.594783925</v>
      </c>
      <c r="V75" s="178">
        <f t="shared" si="8"/>
        <v>209129.61692868843</v>
      </c>
      <c r="X75" s="176">
        <f t="shared" si="9"/>
        <v>313688.15162999998</v>
      </c>
      <c r="Y75" s="172" t="str">
        <f>VLOOKUP($B75,Piloto!$B$79:$H$407,4,0)</f>
        <v>Disponível</v>
      </c>
      <c r="Z75" s="186"/>
      <c r="AA75" s="186"/>
    </row>
    <row r="76" spans="1:27" ht="22.5" hidden="1" customHeight="1">
      <c r="A76" s="175">
        <f t="shared" si="10"/>
        <v>5</v>
      </c>
      <c r="B76" s="190">
        <v>805</v>
      </c>
      <c r="C76" s="183">
        <f t="shared" si="0"/>
        <v>47.21</v>
      </c>
      <c r="D76" s="183">
        <f t="shared" si="1"/>
        <v>47.21</v>
      </c>
      <c r="E76" s="183">
        <v>41.35</v>
      </c>
      <c r="F76" s="183">
        <v>5.86</v>
      </c>
      <c r="G76" s="183">
        <v>0</v>
      </c>
      <c r="H76" s="182">
        <v>293</v>
      </c>
      <c r="I76" s="180" t="s">
        <v>825</v>
      </c>
      <c r="J76" s="180" t="s">
        <v>266</v>
      </c>
      <c r="K76" s="182"/>
      <c r="L76" s="181"/>
      <c r="M76" s="180"/>
      <c r="N76" s="185">
        <f>VLOOKUP($B76,Piloto!$B$79:$H$407,7,0)</f>
        <v>9662.0499999999993</v>
      </c>
      <c r="O76" s="179"/>
      <c r="P76" s="178">
        <f t="shared" si="2"/>
        <v>456145.38049999997</v>
      </c>
      <c r="Q76" s="179">
        <f t="shared" si="3"/>
        <v>18245.81522</v>
      </c>
      <c r="R76" s="179">
        <f t="shared" si="4"/>
        <v>9122.9076100000002</v>
      </c>
      <c r="S76" s="179">
        <f t="shared" si="5"/>
        <v>1783.9845831355001</v>
      </c>
      <c r="T76" s="179">
        <f t="shared" si="6"/>
        <v>15052.7975565</v>
      </c>
      <c r="U76" s="179">
        <f t="shared" si="7"/>
        <v>26684.504759250001</v>
      </c>
      <c r="V76" s="178">
        <f t="shared" si="8"/>
        <v>182461.80136304401</v>
      </c>
      <c r="X76" s="176">
        <f t="shared" si="9"/>
        <v>273687.22829999996</v>
      </c>
      <c r="Y76" s="172" t="str">
        <f>VLOOKUP($B76,Piloto!$B$79:$H$407,4,0)</f>
        <v>Contrato</v>
      </c>
      <c r="Z76" s="186"/>
      <c r="AA76" s="186"/>
    </row>
    <row r="77" spans="1:27" ht="22.5" hidden="1" customHeight="1">
      <c r="A77" s="175">
        <f t="shared" si="10"/>
        <v>6</v>
      </c>
      <c r="B77" s="190">
        <v>806</v>
      </c>
      <c r="C77" s="183">
        <f t="shared" si="0"/>
        <v>47.129999999999995</v>
      </c>
      <c r="D77" s="183">
        <f t="shared" si="1"/>
        <v>47.129999999999995</v>
      </c>
      <c r="E77" s="183">
        <v>41.22</v>
      </c>
      <c r="F77" s="183">
        <v>5.91</v>
      </c>
      <c r="G77" s="183">
        <v>0</v>
      </c>
      <c r="H77" s="182">
        <v>300</v>
      </c>
      <c r="I77" s="180" t="s">
        <v>825</v>
      </c>
      <c r="J77" s="180" t="s">
        <v>266</v>
      </c>
      <c r="K77" s="182"/>
      <c r="L77" s="181"/>
      <c r="M77" s="180"/>
      <c r="N77" s="185">
        <f>VLOOKUP($B77,Piloto!$B$79:$H$407,7,0)</f>
        <v>9687.1349999999984</v>
      </c>
      <c r="O77" s="179"/>
      <c r="P77" s="178">
        <f t="shared" si="2"/>
        <v>456554.6725499999</v>
      </c>
      <c r="Q77" s="179">
        <f t="shared" si="3"/>
        <v>18262.186901999998</v>
      </c>
      <c r="R77" s="179">
        <f t="shared" si="4"/>
        <v>9131.0934509999988</v>
      </c>
      <c r="S77" s="179">
        <f t="shared" si="5"/>
        <v>1785.5853243430497</v>
      </c>
      <c r="T77" s="179">
        <f t="shared" si="6"/>
        <v>15066.304194149998</v>
      </c>
      <c r="U77" s="179">
        <f t="shared" si="7"/>
        <v>26708.448344174994</v>
      </c>
      <c r="V77" s="178">
        <f t="shared" si="8"/>
        <v>182625.52145738038</v>
      </c>
      <c r="X77" s="176">
        <f t="shared" si="9"/>
        <v>273932.80352999992</v>
      </c>
      <c r="Y77" s="172" t="str">
        <f>VLOOKUP($B77,Piloto!$B$79:$H$407,4,0)</f>
        <v>Contrato</v>
      </c>
      <c r="Z77" s="186"/>
      <c r="AA77" s="186"/>
    </row>
    <row r="78" spans="1:27" ht="22.5" customHeight="1">
      <c r="A78" s="175">
        <f t="shared" si="10"/>
        <v>7</v>
      </c>
      <c r="B78" s="190">
        <v>807</v>
      </c>
      <c r="C78" s="183">
        <f t="shared" si="0"/>
        <v>87.08</v>
      </c>
      <c r="D78" s="183">
        <f t="shared" si="1"/>
        <v>82.34</v>
      </c>
      <c r="E78" s="183">
        <v>68.25</v>
      </c>
      <c r="F78" s="183">
        <v>14.09</v>
      </c>
      <c r="G78" s="183">
        <v>0</v>
      </c>
      <c r="H78" s="182">
        <v>126</v>
      </c>
      <c r="I78" s="180" t="s">
        <v>825</v>
      </c>
      <c r="J78" s="180" t="s">
        <v>173</v>
      </c>
      <c r="K78" s="182">
        <v>52</v>
      </c>
      <c r="L78" s="181" t="s">
        <v>173</v>
      </c>
      <c r="M78" s="180">
        <v>4.74</v>
      </c>
      <c r="N78" s="185">
        <f>VLOOKUP($B78,Piloto!$B$79:$H$407,7,0)</f>
        <v>9561.65</v>
      </c>
      <c r="O78" s="179"/>
      <c r="P78" s="178">
        <f t="shared" si="2"/>
        <v>832628.48199999996</v>
      </c>
      <c r="Q78" s="179">
        <f t="shared" si="3"/>
        <v>33305.139279999996</v>
      </c>
      <c r="R78" s="179">
        <f t="shared" si="4"/>
        <v>16652.569639999998</v>
      </c>
      <c r="S78" s="179">
        <f t="shared" si="5"/>
        <v>3256.409993102</v>
      </c>
      <c r="T78" s="179">
        <f t="shared" si="6"/>
        <v>27476.739905999999</v>
      </c>
      <c r="U78" s="179">
        <f t="shared" si="7"/>
        <v>48708.766196999997</v>
      </c>
      <c r="V78" s="178">
        <f t="shared" si="8"/>
        <v>333058.05382785597</v>
      </c>
      <c r="X78" s="176">
        <f t="shared" si="9"/>
        <v>499577.08919999993</v>
      </c>
      <c r="Y78" s="172" t="str">
        <f>VLOOKUP($B78,Piloto!$B$79:$H$407,4,0)</f>
        <v>Disponível</v>
      </c>
      <c r="Z78" s="186"/>
      <c r="AA78" s="186"/>
    </row>
    <row r="79" spans="1:27" ht="22.5" customHeight="1">
      <c r="A79" s="175">
        <f t="shared" si="10"/>
        <v>8</v>
      </c>
      <c r="B79" s="190">
        <v>808</v>
      </c>
      <c r="C79" s="183">
        <f t="shared" si="0"/>
        <v>79.28</v>
      </c>
      <c r="D79" s="183">
        <f t="shared" si="1"/>
        <v>76.599999999999994</v>
      </c>
      <c r="E79" s="183">
        <v>61.68</v>
      </c>
      <c r="F79" s="183">
        <v>14.92</v>
      </c>
      <c r="G79" s="183">
        <v>0</v>
      </c>
      <c r="H79" s="182">
        <v>292</v>
      </c>
      <c r="I79" s="180" t="s">
        <v>825</v>
      </c>
      <c r="J79" s="180" t="s">
        <v>266</v>
      </c>
      <c r="K79" s="182">
        <v>155</v>
      </c>
      <c r="L79" s="181" t="s">
        <v>266</v>
      </c>
      <c r="M79" s="180">
        <v>2.68</v>
      </c>
      <c r="N79" s="185">
        <f>VLOOKUP($B79,Piloto!$B$79:$H$407,7,0)</f>
        <v>9561.65</v>
      </c>
      <c r="O79" s="179"/>
      <c r="P79" s="178">
        <f t="shared" si="2"/>
        <v>758047.61199999996</v>
      </c>
      <c r="Q79" s="179">
        <f t="shared" si="3"/>
        <v>30321.904479999997</v>
      </c>
      <c r="R79" s="179">
        <f t="shared" si="4"/>
        <v>15160.952239999999</v>
      </c>
      <c r="S79" s="179">
        <f t="shared" si="5"/>
        <v>2964.7242105320001</v>
      </c>
      <c r="T79" s="179">
        <f t="shared" si="6"/>
        <v>25015.571196000001</v>
      </c>
      <c r="U79" s="179">
        <f t="shared" si="7"/>
        <v>44345.785302000004</v>
      </c>
      <c r="V79" s="178">
        <f t="shared" si="8"/>
        <v>303225.10918089602</v>
      </c>
      <c r="X79" s="176">
        <f t="shared" si="9"/>
        <v>454828.56719999999</v>
      </c>
      <c r="Y79" s="172" t="str">
        <f>VLOOKUP($B79,Piloto!$B$79:$H$407,4,0)</f>
        <v>Disponível</v>
      </c>
      <c r="Z79" s="186"/>
      <c r="AA79" s="186"/>
    </row>
    <row r="80" spans="1:27" ht="22.5" customHeight="1">
      <c r="A80" s="175">
        <f t="shared" si="10"/>
        <v>9</v>
      </c>
      <c r="B80" s="190">
        <v>809</v>
      </c>
      <c r="C80" s="183">
        <f t="shared" si="0"/>
        <v>85.67</v>
      </c>
      <c r="D80" s="183">
        <f t="shared" si="1"/>
        <v>82.76</v>
      </c>
      <c r="E80" s="183">
        <v>66.98</v>
      </c>
      <c r="F80" s="183">
        <v>15.780000000000001</v>
      </c>
      <c r="G80" s="183">
        <v>0</v>
      </c>
      <c r="H80" s="182">
        <v>80</v>
      </c>
      <c r="I80" s="180" t="s">
        <v>825</v>
      </c>
      <c r="J80" s="180" t="s">
        <v>173</v>
      </c>
      <c r="K80" s="182">
        <v>32</v>
      </c>
      <c r="L80" s="181" t="s">
        <v>173</v>
      </c>
      <c r="M80" s="180">
        <v>2.91</v>
      </c>
      <c r="N80" s="185">
        <f>VLOOKUP($B80,Piloto!$B$79:$H$407,7,0)</f>
        <v>9561.65</v>
      </c>
      <c r="O80" s="179"/>
      <c r="P80" s="178">
        <f t="shared" si="2"/>
        <v>819146.55550000002</v>
      </c>
      <c r="Q80" s="179">
        <f t="shared" si="3"/>
        <v>32765.862220000003</v>
      </c>
      <c r="R80" s="179">
        <f t="shared" si="4"/>
        <v>16382.931110000001</v>
      </c>
      <c r="S80" s="179">
        <f t="shared" si="5"/>
        <v>3203.6821785605002</v>
      </c>
      <c r="T80" s="179">
        <f t="shared" si="6"/>
        <v>27031.836331500002</v>
      </c>
      <c r="U80" s="179">
        <f t="shared" si="7"/>
        <v>47920.073496750003</v>
      </c>
      <c r="V80" s="178">
        <f t="shared" si="8"/>
        <v>327665.17537244404</v>
      </c>
      <c r="X80" s="176">
        <f t="shared" si="9"/>
        <v>491487.93329999998</v>
      </c>
      <c r="Y80" s="172" t="str">
        <f>VLOOKUP($B80,Piloto!$B$79:$H$407,4,0)</f>
        <v>Disponível</v>
      </c>
      <c r="Z80" s="186"/>
      <c r="AA80" s="186"/>
    </row>
    <row r="81" spans="1:27" ht="22.5" hidden="1" customHeight="1">
      <c r="A81" s="175">
        <f t="shared" si="10"/>
        <v>10</v>
      </c>
      <c r="B81" s="190">
        <v>810</v>
      </c>
      <c r="C81" s="183">
        <f t="shared" si="0"/>
        <v>47.760000000000005</v>
      </c>
      <c r="D81" s="183">
        <f t="shared" si="1"/>
        <v>47.760000000000005</v>
      </c>
      <c r="E81" s="183">
        <v>41.85</v>
      </c>
      <c r="F81" s="183">
        <v>5.91</v>
      </c>
      <c r="G81" s="183">
        <v>0</v>
      </c>
      <c r="H81" s="182">
        <v>285</v>
      </c>
      <c r="I81" s="180" t="s">
        <v>825</v>
      </c>
      <c r="J81" s="180" t="s">
        <v>266</v>
      </c>
      <c r="K81" s="182"/>
      <c r="L81" s="181"/>
      <c r="M81" s="180"/>
      <c r="N81" s="185">
        <f>VLOOKUP($B81,Piloto!$B$79:$H$407,7,0)</f>
        <v>9175.92</v>
      </c>
      <c r="O81" s="179"/>
      <c r="P81" s="178">
        <f t="shared" si="2"/>
        <v>438241.93920000002</v>
      </c>
      <c r="Q81" s="179">
        <f t="shared" si="3"/>
        <v>17529.677568000003</v>
      </c>
      <c r="R81" s="179">
        <f t="shared" si="4"/>
        <v>8764.8387840000014</v>
      </c>
      <c r="S81" s="179">
        <f t="shared" si="5"/>
        <v>1713.9642242112002</v>
      </c>
      <c r="T81" s="179">
        <f t="shared" si="6"/>
        <v>14461.983993600001</v>
      </c>
      <c r="U81" s="179">
        <f t="shared" si="7"/>
        <v>25637.153443200004</v>
      </c>
      <c r="V81" s="178">
        <f t="shared" si="8"/>
        <v>175300.28161551361</v>
      </c>
      <c r="X81" s="176">
        <f t="shared" si="9"/>
        <v>262945.16352</v>
      </c>
      <c r="Y81" s="172" t="str">
        <f>VLOOKUP($B81,Piloto!$B$79:$H$407,4,0)</f>
        <v>Contrato</v>
      </c>
      <c r="Z81" s="186"/>
      <c r="AA81" s="186"/>
    </row>
    <row r="82" spans="1:27" ht="22.5" hidden="1" customHeight="1">
      <c r="A82" s="175">
        <f t="shared" si="10"/>
        <v>11</v>
      </c>
      <c r="B82" s="190">
        <v>811</v>
      </c>
      <c r="C82" s="183">
        <f t="shared" si="0"/>
        <v>48.76</v>
      </c>
      <c r="D82" s="183">
        <f t="shared" si="1"/>
        <v>48.76</v>
      </c>
      <c r="E82" s="183">
        <v>42.9</v>
      </c>
      <c r="F82" s="183">
        <v>5.86</v>
      </c>
      <c r="G82" s="183">
        <v>0</v>
      </c>
      <c r="H82" s="182">
        <v>301</v>
      </c>
      <c r="I82" s="180" t="s">
        <v>825</v>
      </c>
      <c r="J82" s="180" t="s">
        <v>266</v>
      </c>
      <c r="K82" s="182"/>
      <c r="L82" s="181"/>
      <c r="M82" s="180"/>
      <c r="N82" s="185">
        <f>VLOOKUP($B82,Piloto!$B$79:$H$407,7,0)</f>
        <v>9175.92</v>
      </c>
      <c r="O82" s="179"/>
      <c r="P82" s="178">
        <f t="shared" si="2"/>
        <v>447417.85920000001</v>
      </c>
      <c r="Q82" s="179">
        <f t="shared" si="3"/>
        <v>17896.714368000001</v>
      </c>
      <c r="R82" s="179">
        <f t="shared" si="4"/>
        <v>8948.3571840000004</v>
      </c>
      <c r="S82" s="179">
        <f t="shared" si="5"/>
        <v>1749.8512473312003</v>
      </c>
      <c r="T82" s="179">
        <f t="shared" si="6"/>
        <v>14764.789353600001</v>
      </c>
      <c r="U82" s="179">
        <f t="shared" si="7"/>
        <v>26173.944763200001</v>
      </c>
      <c r="V82" s="178">
        <f t="shared" si="8"/>
        <v>178970.72302287363</v>
      </c>
      <c r="X82" s="176">
        <f t="shared" si="9"/>
        <v>268450.71551999997</v>
      </c>
      <c r="Y82" s="172" t="str">
        <f>VLOOKUP($B82,Piloto!$B$79:$H$407,4,0)</f>
        <v>Contrato</v>
      </c>
      <c r="Z82" s="186"/>
      <c r="AA82" s="186"/>
    </row>
    <row r="83" spans="1:27" ht="22.35" hidden="1" customHeight="1">
      <c r="A83" s="175">
        <f t="shared" si="10"/>
        <v>12</v>
      </c>
      <c r="B83" s="190">
        <v>812</v>
      </c>
      <c r="C83" s="183">
        <f t="shared" si="0"/>
        <v>52.86</v>
      </c>
      <c r="D83" s="183">
        <f t="shared" si="1"/>
        <v>52.86</v>
      </c>
      <c r="E83" s="183">
        <v>40.97</v>
      </c>
      <c r="F83" s="183">
        <v>11.89</v>
      </c>
      <c r="G83" s="183">
        <v>0</v>
      </c>
      <c r="H83" s="182">
        <v>263</v>
      </c>
      <c r="I83" s="180" t="s">
        <v>825</v>
      </c>
      <c r="J83" s="180" t="s">
        <v>266</v>
      </c>
      <c r="K83" s="182"/>
      <c r="L83" s="181"/>
      <c r="M83" s="180"/>
      <c r="N83" s="185">
        <f>VLOOKUP($B83,Piloto!$B$79:$H$407,7,0)</f>
        <v>9175.92</v>
      </c>
      <c r="O83" s="179"/>
      <c r="P83" s="178">
        <f t="shared" si="2"/>
        <v>485039.1312</v>
      </c>
      <c r="Q83" s="179">
        <f t="shared" si="3"/>
        <v>19401.565247999999</v>
      </c>
      <c r="R83" s="179">
        <f t="shared" si="4"/>
        <v>9700.7826239999995</v>
      </c>
      <c r="S83" s="179">
        <f t="shared" si="5"/>
        <v>1896.9880421232001</v>
      </c>
      <c r="T83" s="179">
        <f t="shared" si="6"/>
        <v>16006.291329600001</v>
      </c>
      <c r="U83" s="179">
        <f t="shared" si="7"/>
        <v>28374.789175200003</v>
      </c>
      <c r="V83" s="178">
        <f t="shared" si="8"/>
        <v>194019.53279304961</v>
      </c>
      <c r="X83" s="176">
        <f t="shared" si="9"/>
        <v>291023.47872000001</v>
      </c>
      <c r="Y83" s="172" t="str">
        <f>VLOOKUP($B83,Piloto!$B$79:$H$407,4,0)</f>
        <v>Contrato</v>
      </c>
      <c r="Z83" s="186"/>
      <c r="AA83" s="186"/>
    </row>
    <row r="84" spans="1:27" ht="23.1" hidden="1" customHeight="1">
      <c r="A84" s="175">
        <f t="shared" si="10"/>
        <v>1</v>
      </c>
      <c r="B84" s="190">
        <v>901</v>
      </c>
      <c r="C84" s="183">
        <f t="shared" si="0"/>
        <v>106.95</v>
      </c>
      <c r="D84" s="183">
        <f t="shared" si="1"/>
        <v>103.61</v>
      </c>
      <c r="E84" s="183">
        <v>89.81</v>
      </c>
      <c r="F84" s="183">
        <v>13.8</v>
      </c>
      <c r="G84" s="183">
        <v>0</v>
      </c>
      <c r="H84" s="182" t="s">
        <v>838</v>
      </c>
      <c r="I84" s="180" t="s">
        <v>827</v>
      </c>
      <c r="J84" s="180" t="s">
        <v>208</v>
      </c>
      <c r="K84" s="182">
        <v>26</v>
      </c>
      <c r="L84" s="181" t="s">
        <v>208</v>
      </c>
      <c r="M84" s="180">
        <v>3.34</v>
      </c>
      <c r="N84" s="185">
        <f>VLOOKUP($B84,Piloto!$B$79:$H$407,7,0)</f>
        <v>9069.8399999999983</v>
      </c>
      <c r="O84" s="179"/>
      <c r="P84" s="178">
        <f t="shared" si="2"/>
        <v>970019.3879999998</v>
      </c>
      <c r="Q84" s="179">
        <f t="shared" si="3"/>
        <v>38800.775519999996</v>
      </c>
      <c r="R84" s="179">
        <f t="shared" si="4"/>
        <v>19400.387759999998</v>
      </c>
      <c r="S84" s="179">
        <f t="shared" si="5"/>
        <v>3793.7458264679994</v>
      </c>
      <c r="T84" s="179">
        <f t="shared" si="6"/>
        <v>32010.639803999995</v>
      </c>
      <c r="U84" s="179">
        <f t="shared" si="7"/>
        <v>56746.134197999992</v>
      </c>
      <c r="V84" s="178">
        <f t="shared" si="8"/>
        <v>388015.515355104</v>
      </c>
      <c r="X84" s="176">
        <f t="shared" si="9"/>
        <v>582011.6327999999</v>
      </c>
      <c r="Y84" s="172" t="str">
        <f>VLOOKUP($B84,Piloto!$B$79:$H$407,4,0)</f>
        <v>Fora de venda</v>
      </c>
      <c r="Z84" s="186"/>
      <c r="AA84" s="186"/>
    </row>
    <row r="85" spans="1:27" ht="23.1" hidden="1" customHeight="1">
      <c r="A85" s="175">
        <f t="shared" si="10"/>
        <v>2</v>
      </c>
      <c r="B85" s="190">
        <v>902</v>
      </c>
      <c r="C85" s="183">
        <f t="shared" si="0"/>
        <v>78.610000000000014</v>
      </c>
      <c r="D85" s="183">
        <f t="shared" si="1"/>
        <v>75.960000000000008</v>
      </c>
      <c r="E85" s="183">
        <v>63.49</v>
      </c>
      <c r="F85" s="183">
        <v>12.47</v>
      </c>
      <c r="G85" s="183">
        <v>0</v>
      </c>
      <c r="H85" s="182">
        <v>316</v>
      </c>
      <c r="I85" s="180" t="s">
        <v>825</v>
      </c>
      <c r="J85" s="180" t="s">
        <v>266</v>
      </c>
      <c r="K85" s="182">
        <v>152</v>
      </c>
      <c r="L85" s="181" t="s">
        <v>266</v>
      </c>
      <c r="M85" s="180">
        <v>2.65</v>
      </c>
      <c r="N85" s="185">
        <f>VLOOKUP($B85,Piloto!$B$79:$H$407,7,0)</f>
        <v>9293.85</v>
      </c>
      <c r="O85" s="179"/>
      <c r="P85" s="178">
        <f t="shared" si="2"/>
        <v>730589.54850000015</v>
      </c>
      <c r="Q85" s="179">
        <f t="shared" si="3"/>
        <v>29223.581940000007</v>
      </c>
      <c r="R85" s="179">
        <f t="shared" si="4"/>
        <v>14611.790970000004</v>
      </c>
      <c r="S85" s="179">
        <f t="shared" si="5"/>
        <v>2857.335724183501</v>
      </c>
      <c r="T85" s="179">
        <f t="shared" si="6"/>
        <v>24109.455100500007</v>
      </c>
      <c r="U85" s="179">
        <f t="shared" si="7"/>
        <v>42739.488587250009</v>
      </c>
      <c r="V85" s="178">
        <f t="shared" si="8"/>
        <v>292241.66411638807</v>
      </c>
      <c r="X85" s="176">
        <f t="shared" si="9"/>
        <v>438353.72910000006</v>
      </c>
      <c r="Y85" s="172" t="str">
        <f>VLOOKUP($B85,Piloto!$B$79:$H$407,4,0)</f>
        <v>Contrato</v>
      </c>
      <c r="Z85" s="186"/>
      <c r="AA85" s="186"/>
    </row>
    <row r="86" spans="1:27" ht="23.1" customHeight="1">
      <c r="A86" s="175">
        <f t="shared" si="10"/>
        <v>3</v>
      </c>
      <c r="B86" s="190">
        <v>903</v>
      </c>
      <c r="C86" s="183">
        <f t="shared" si="0"/>
        <v>96.16</v>
      </c>
      <c r="D86" s="183">
        <f t="shared" si="1"/>
        <v>93.45</v>
      </c>
      <c r="E86" s="183">
        <v>89.77</v>
      </c>
      <c r="F86" s="183">
        <v>3.68</v>
      </c>
      <c r="G86" s="183">
        <v>0</v>
      </c>
      <c r="H86" s="182" t="s">
        <v>839</v>
      </c>
      <c r="I86" s="180" t="s">
        <v>840</v>
      </c>
      <c r="J86" s="180" t="s">
        <v>208</v>
      </c>
      <c r="K86" s="182">
        <v>4</v>
      </c>
      <c r="L86" s="181" t="s">
        <v>208</v>
      </c>
      <c r="M86" s="180">
        <v>2.71</v>
      </c>
      <c r="N86" s="185">
        <f>VLOOKUP($B86,Piloto!$B$79:$H$407,7,0)</f>
        <v>9617.8950000000004</v>
      </c>
      <c r="O86" s="179"/>
      <c r="P86" s="178">
        <f t="shared" si="2"/>
        <v>924856.78320000006</v>
      </c>
      <c r="Q86" s="179">
        <f t="shared" si="3"/>
        <v>36994.271328000003</v>
      </c>
      <c r="R86" s="179">
        <f t="shared" si="4"/>
        <v>18497.135664000001</v>
      </c>
      <c r="S86" s="179">
        <f t="shared" si="5"/>
        <v>3617.1148790952006</v>
      </c>
      <c r="T86" s="179">
        <f t="shared" si="6"/>
        <v>30520.273845600004</v>
      </c>
      <c r="U86" s="179">
        <f t="shared" si="7"/>
        <v>54104.121817200008</v>
      </c>
      <c r="V86" s="178">
        <f t="shared" si="8"/>
        <v>369950.11213426566</v>
      </c>
      <c r="X86" s="176">
        <f t="shared" si="9"/>
        <v>554914.06992000004</v>
      </c>
      <c r="Y86" s="172" t="str">
        <f>VLOOKUP($B86,Piloto!$B$79:$H$407,4,0)</f>
        <v>Disponível</v>
      </c>
      <c r="Z86" s="186"/>
      <c r="AA86" s="186"/>
    </row>
    <row r="87" spans="1:27" ht="23.1" hidden="1" customHeight="1">
      <c r="A87" s="175">
        <f t="shared" si="10"/>
        <v>4</v>
      </c>
      <c r="B87" s="190">
        <v>904</v>
      </c>
      <c r="C87" s="183">
        <f t="shared" si="0"/>
        <v>53.73</v>
      </c>
      <c r="D87" s="183">
        <f t="shared" si="1"/>
        <v>53.73</v>
      </c>
      <c r="E87" s="183">
        <v>41.22</v>
      </c>
      <c r="F87" s="183">
        <v>12.51</v>
      </c>
      <c r="G87" s="183">
        <v>0</v>
      </c>
      <c r="H87" s="182">
        <v>284</v>
      </c>
      <c r="I87" s="180" t="s">
        <v>825</v>
      </c>
      <c r="J87" s="180" t="s">
        <v>266</v>
      </c>
      <c r="K87" s="182"/>
      <c r="L87" s="181"/>
      <c r="M87" s="180"/>
      <c r="N87" s="185">
        <f>VLOOKUP($B87,Piloto!$B$79:$H$407,7,0)</f>
        <v>9743.1299999999992</v>
      </c>
      <c r="O87" s="179"/>
      <c r="P87" s="178">
        <f t="shared" si="2"/>
        <v>523498.37489999994</v>
      </c>
      <c r="Q87" s="179">
        <f t="shared" si="3"/>
        <v>20939.934995999996</v>
      </c>
      <c r="R87" s="179">
        <f t="shared" si="4"/>
        <v>10469.967497999998</v>
      </c>
      <c r="S87" s="179">
        <f t="shared" si="5"/>
        <v>2047.4021442338999</v>
      </c>
      <c r="T87" s="179">
        <f t="shared" si="6"/>
        <v>17275.4463717</v>
      </c>
      <c r="U87" s="179">
        <f t="shared" si="7"/>
        <v>30624.654931649999</v>
      </c>
      <c r="V87" s="178">
        <f t="shared" si="8"/>
        <v>209403.53794699919</v>
      </c>
      <c r="X87" s="176">
        <f t="shared" si="9"/>
        <v>314099.02493999997</v>
      </c>
      <c r="Y87" s="172" t="str">
        <f>VLOOKUP($B87,Piloto!$B$79:$H$407,4,0)</f>
        <v>Contrato</v>
      </c>
      <c r="Z87" s="186"/>
      <c r="AA87" s="186"/>
    </row>
    <row r="88" spans="1:27" ht="23.1" hidden="1" customHeight="1">
      <c r="A88" s="175">
        <f t="shared" si="10"/>
        <v>5</v>
      </c>
      <c r="B88" s="190">
        <v>905</v>
      </c>
      <c r="C88" s="183">
        <f t="shared" ref="C88:C151" si="11">D88+G88+M88</f>
        <v>47.21</v>
      </c>
      <c r="D88" s="183">
        <f t="shared" ref="D88:D151" si="12">E88+F88</f>
        <v>47.21</v>
      </c>
      <c r="E88" s="183">
        <v>41.35</v>
      </c>
      <c r="F88" s="183">
        <v>5.86</v>
      </c>
      <c r="G88" s="183">
        <v>0</v>
      </c>
      <c r="H88" s="182">
        <v>298</v>
      </c>
      <c r="I88" s="180" t="s">
        <v>825</v>
      </c>
      <c r="J88" s="180" t="s">
        <v>266</v>
      </c>
      <c r="K88" s="182"/>
      <c r="L88" s="181"/>
      <c r="M88" s="180"/>
      <c r="N88" s="185">
        <f>VLOOKUP($B88,Piloto!$B$79:$H$407,7,0)</f>
        <v>9543.9</v>
      </c>
      <c r="O88" s="179"/>
      <c r="P88" s="178">
        <f t="shared" ref="P88:P151" si="13">C88*N88</f>
        <v>450567.51899999997</v>
      </c>
      <c r="Q88" s="179">
        <f t="shared" ref="Q88:Q151" si="14">$Q$19*P88</f>
        <v>18022.70076</v>
      </c>
      <c r="R88" s="179">
        <f t="shared" ref="R88:R151" si="15">$R$19*P88</f>
        <v>9011.3503799999999</v>
      </c>
      <c r="S88" s="179">
        <f t="shared" ref="S88:S151" si="16">$S$19*P88</f>
        <v>1762.1695668090001</v>
      </c>
      <c r="T88" s="179">
        <f t="shared" ref="T88:T151" si="17">$T$19*P88</f>
        <v>14868.728127</v>
      </c>
      <c r="U88" s="179">
        <f t="shared" ref="U88:U151" si="18">$U$19*P88</f>
        <v>26358.199861500001</v>
      </c>
      <c r="V88" s="178">
        <f t="shared" ref="V88:V151" si="19">Q88*$Q$17+R88*$R$17+T88*$T$17+U88*$U$17+S88*$S$17</f>
        <v>180230.61214015202</v>
      </c>
      <c r="X88" s="176">
        <f t="shared" ref="X88:X151" si="20">$X$19*P88</f>
        <v>270340.51139999996</v>
      </c>
      <c r="Y88" s="172" t="str">
        <f>VLOOKUP($B88,Piloto!$B$79:$H$407,4,0)</f>
        <v>Contrato</v>
      </c>
      <c r="Z88" s="186"/>
      <c r="AA88" s="186"/>
    </row>
    <row r="89" spans="1:27" ht="23.1" hidden="1" customHeight="1">
      <c r="A89" s="175">
        <f t="shared" ref="A89:A152" si="21">RIGHT(B89,2)*1</f>
        <v>6</v>
      </c>
      <c r="B89" s="190">
        <v>906</v>
      </c>
      <c r="C89" s="183">
        <f t="shared" si="11"/>
        <v>47.129999999999995</v>
      </c>
      <c r="D89" s="183">
        <f t="shared" si="12"/>
        <v>47.129999999999995</v>
      </c>
      <c r="E89" s="183">
        <v>41.22</v>
      </c>
      <c r="F89" s="183">
        <v>5.91</v>
      </c>
      <c r="G89" s="183">
        <v>0</v>
      </c>
      <c r="H89" s="182">
        <v>306</v>
      </c>
      <c r="I89" s="180" t="s">
        <v>825</v>
      </c>
      <c r="J89" s="180" t="s">
        <v>266</v>
      </c>
      <c r="K89" s="182"/>
      <c r="L89" s="181"/>
      <c r="M89" s="180"/>
      <c r="N89" s="185">
        <f>VLOOKUP($B89,Piloto!$B$79:$H$407,7,0)</f>
        <v>9543.9</v>
      </c>
      <c r="O89" s="179"/>
      <c r="P89" s="178">
        <f t="shared" si="13"/>
        <v>449804.00699999993</v>
      </c>
      <c r="Q89" s="179">
        <f t="shared" si="14"/>
        <v>17992.160279999996</v>
      </c>
      <c r="R89" s="179">
        <f t="shared" si="15"/>
        <v>8996.0801399999982</v>
      </c>
      <c r="S89" s="179">
        <f t="shared" si="16"/>
        <v>1759.1834713769999</v>
      </c>
      <c r="T89" s="179">
        <f t="shared" si="17"/>
        <v>14843.532230999997</v>
      </c>
      <c r="U89" s="179">
        <f t="shared" si="18"/>
        <v>26313.534409499996</v>
      </c>
      <c r="V89" s="178">
        <f t="shared" si="19"/>
        <v>179925.20123205596</v>
      </c>
      <c r="X89" s="176">
        <f t="shared" si="20"/>
        <v>269882.40419999993</v>
      </c>
      <c r="Y89" s="172" t="str">
        <f>VLOOKUP($B89,Piloto!$B$79:$H$407,4,0)</f>
        <v>Contrato</v>
      </c>
      <c r="Z89" s="186"/>
      <c r="AA89" s="186"/>
    </row>
    <row r="90" spans="1:27" ht="23.1" hidden="1" customHeight="1">
      <c r="A90" s="175">
        <f t="shared" si="21"/>
        <v>7</v>
      </c>
      <c r="B90" s="190">
        <v>907</v>
      </c>
      <c r="C90" s="183">
        <f t="shared" si="11"/>
        <v>86.5</v>
      </c>
      <c r="D90" s="183">
        <f t="shared" si="12"/>
        <v>82.34</v>
      </c>
      <c r="E90" s="183">
        <v>68.25</v>
      </c>
      <c r="F90" s="183">
        <v>14.09</v>
      </c>
      <c r="G90" s="183">
        <v>0</v>
      </c>
      <c r="H90" s="182">
        <v>137.13900000000001</v>
      </c>
      <c r="I90" s="180" t="s">
        <v>827</v>
      </c>
      <c r="J90" s="180" t="s">
        <v>173</v>
      </c>
      <c r="K90" s="182">
        <v>64</v>
      </c>
      <c r="L90" s="181" t="s">
        <v>173</v>
      </c>
      <c r="M90" s="180">
        <v>4.16</v>
      </c>
      <c r="N90" s="185">
        <f>VLOOKUP($B90,Piloto!$B$79:$H$407,7,0)</f>
        <v>9063</v>
      </c>
      <c r="O90" s="179"/>
      <c r="P90" s="178">
        <f t="shared" si="13"/>
        <v>783949.5</v>
      </c>
      <c r="Q90" s="179">
        <f t="shared" si="14"/>
        <v>31357.98</v>
      </c>
      <c r="R90" s="179">
        <f t="shared" si="15"/>
        <v>15678.99</v>
      </c>
      <c r="S90" s="179">
        <f t="shared" si="16"/>
        <v>3066.0264945000004</v>
      </c>
      <c r="T90" s="179">
        <f t="shared" si="17"/>
        <v>25870.333500000001</v>
      </c>
      <c r="U90" s="179">
        <f t="shared" si="18"/>
        <v>45861.045750000005</v>
      </c>
      <c r="V90" s="178">
        <f t="shared" si="19"/>
        <v>313586.07159599999</v>
      </c>
      <c r="X90" s="176">
        <f t="shared" si="20"/>
        <v>470369.7</v>
      </c>
      <c r="Y90" s="172" t="str">
        <f>VLOOKUP($B90,Piloto!$B$79:$H$407,4,0)</f>
        <v>Contrato</v>
      </c>
      <c r="Z90" s="186"/>
      <c r="AA90" s="186"/>
    </row>
    <row r="91" spans="1:27" ht="23.1" customHeight="1">
      <c r="A91" s="175">
        <f t="shared" si="21"/>
        <v>8</v>
      </c>
      <c r="B91" s="190">
        <v>908</v>
      </c>
      <c r="C91" s="183">
        <f t="shared" si="11"/>
        <v>79.83</v>
      </c>
      <c r="D91" s="183">
        <f t="shared" si="12"/>
        <v>76.599999999999994</v>
      </c>
      <c r="E91" s="183">
        <v>61.68</v>
      </c>
      <c r="F91" s="183">
        <v>14.92</v>
      </c>
      <c r="G91" s="183">
        <v>0</v>
      </c>
      <c r="H91" s="182">
        <v>317</v>
      </c>
      <c r="I91" s="180" t="s">
        <v>825</v>
      </c>
      <c r="J91" s="180" t="s">
        <v>266</v>
      </c>
      <c r="K91" s="182">
        <v>151</v>
      </c>
      <c r="L91" s="181" t="s">
        <v>266</v>
      </c>
      <c r="M91" s="180">
        <v>3.23</v>
      </c>
      <c r="N91" s="185">
        <f>VLOOKUP($B91,Piloto!$B$79:$H$407,7,0)</f>
        <v>9617.8950000000004</v>
      </c>
      <c r="O91" s="179"/>
      <c r="P91" s="178">
        <f t="shared" si="13"/>
        <v>767796.55784999998</v>
      </c>
      <c r="Q91" s="179">
        <f t="shared" si="14"/>
        <v>30711.862313999998</v>
      </c>
      <c r="R91" s="179">
        <f t="shared" si="15"/>
        <v>15355.931156999999</v>
      </c>
      <c r="S91" s="179">
        <f t="shared" si="16"/>
        <v>3002.8523377513502</v>
      </c>
      <c r="T91" s="179">
        <f t="shared" si="17"/>
        <v>25337.286409050001</v>
      </c>
      <c r="U91" s="179">
        <f t="shared" si="18"/>
        <v>44916.098634225003</v>
      </c>
      <c r="V91" s="178">
        <f t="shared" si="19"/>
        <v>307124.76551246282</v>
      </c>
      <c r="X91" s="176">
        <f t="shared" si="20"/>
        <v>460677.93471</v>
      </c>
      <c r="Y91" s="172" t="str">
        <f>VLOOKUP($B91,Piloto!$B$79:$H$407,4,0)</f>
        <v>Disponível</v>
      </c>
      <c r="Z91" s="186"/>
      <c r="AA91" s="186"/>
    </row>
    <row r="92" spans="1:27" ht="23.1" customHeight="1">
      <c r="A92" s="175">
        <f t="shared" si="21"/>
        <v>9</v>
      </c>
      <c r="B92" s="190">
        <v>909</v>
      </c>
      <c r="C92" s="183">
        <f t="shared" si="11"/>
        <v>85.2</v>
      </c>
      <c r="D92" s="183">
        <f t="shared" si="12"/>
        <v>82.76</v>
      </c>
      <c r="E92" s="183">
        <v>66.98</v>
      </c>
      <c r="F92" s="183">
        <v>15.780000000000001</v>
      </c>
      <c r="G92" s="183">
        <v>0</v>
      </c>
      <c r="H92" s="182">
        <v>204</v>
      </c>
      <c r="I92" s="180" t="s">
        <v>825</v>
      </c>
      <c r="J92" s="180" t="s">
        <v>169</v>
      </c>
      <c r="K92" s="182">
        <v>94</v>
      </c>
      <c r="L92" s="181" t="s">
        <v>169</v>
      </c>
      <c r="M92" s="180">
        <v>2.44</v>
      </c>
      <c r="N92" s="185">
        <f>VLOOKUP($B92,Piloto!$B$79:$H$407,7,0)</f>
        <v>9617.8949999999986</v>
      </c>
      <c r="O92" s="179"/>
      <c r="P92" s="178">
        <f t="shared" si="13"/>
        <v>819444.65399999986</v>
      </c>
      <c r="Q92" s="179">
        <f t="shared" si="14"/>
        <v>32777.786159999996</v>
      </c>
      <c r="R92" s="179">
        <f t="shared" si="15"/>
        <v>16388.893079999998</v>
      </c>
      <c r="S92" s="179">
        <f t="shared" si="16"/>
        <v>3204.848041794</v>
      </c>
      <c r="T92" s="179">
        <f t="shared" si="17"/>
        <v>27041.673581999996</v>
      </c>
      <c r="U92" s="179">
        <f t="shared" si="18"/>
        <v>47937.512258999996</v>
      </c>
      <c r="V92" s="178">
        <f t="shared" si="19"/>
        <v>327784.41715723195</v>
      </c>
      <c r="X92" s="176">
        <f t="shared" si="20"/>
        <v>491666.79239999992</v>
      </c>
      <c r="Y92" s="172" t="str">
        <f>VLOOKUP($B92,Piloto!$B$79:$H$407,4,0)</f>
        <v>Disponível</v>
      </c>
      <c r="Z92" s="186"/>
      <c r="AA92" s="186"/>
    </row>
    <row r="93" spans="1:27" ht="23.1" hidden="1" customHeight="1">
      <c r="A93" s="175">
        <f t="shared" si="21"/>
        <v>10</v>
      </c>
      <c r="B93" s="190">
        <v>910</v>
      </c>
      <c r="C93" s="183">
        <f t="shared" si="11"/>
        <v>47.760000000000005</v>
      </c>
      <c r="D93" s="183">
        <f t="shared" si="12"/>
        <v>47.760000000000005</v>
      </c>
      <c r="E93" s="183">
        <v>41.85</v>
      </c>
      <c r="F93" s="183">
        <v>5.91</v>
      </c>
      <c r="G93" s="183">
        <v>0</v>
      </c>
      <c r="H93" s="182">
        <v>303</v>
      </c>
      <c r="I93" s="180" t="s">
        <v>825</v>
      </c>
      <c r="J93" s="180" t="s">
        <v>266</v>
      </c>
      <c r="K93" s="182"/>
      <c r="L93" s="181"/>
      <c r="M93" s="180"/>
      <c r="N93" s="185">
        <f>VLOOKUP($B93,Piloto!$B$79:$H$407,7,0)</f>
        <v>9228.9599999999991</v>
      </c>
      <c r="O93" s="179"/>
      <c r="P93" s="178">
        <f t="shared" si="13"/>
        <v>440775.12959999999</v>
      </c>
      <c r="Q93" s="179">
        <f t="shared" si="14"/>
        <v>17631.005184000001</v>
      </c>
      <c r="R93" s="179">
        <f t="shared" si="15"/>
        <v>8815.5025920000007</v>
      </c>
      <c r="S93" s="179">
        <f t="shared" si="16"/>
        <v>1723.8715318656002</v>
      </c>
      <c r="T93" s="179">
        <f t="shared" si="17"/>
        <v>14545.579276800001</v>
      </c>
      <c r="U93" s="179">
        <f t="shared" si="18"/>
        <v>25785.3450816</v>
      </c>
      <c r="V93" s="178">
        <f t="shared" si="19"/>
        <v>176313.57804103682</v>
      </c>
      <c r="X93" s="176">
        <f t="shared" si="20"/>
        <v>264465.07775999996</v>
      </c>
      <c r="Y93" s="172" t="str">
        <f>VLOOKUP($B93,Piloto!$B$79:$H$407,4,0)</f>
        <v>Contrato</v>
      </c>
      <c r="Z93" s="186"/>
      <c r="AA93" s="186"/>
    </row>
    <row r="94" spans="1:27" ht="23.1" hidden="1" customHeight="1">
      <c r="A94" s="175">
        <f t="shared" si="21"/>
        <v>11</v>
      </c>
      <c r="B94" s="190">
        <v>911</v>
      </c>
      <c r="C94" s="183">
        <f t="shared" si="11"/>
        <v>48.76</v>
      </c>
      <c r="D94" s="183">
        <f t="shared" si="12"/>
        <v>48.76</v>
      </c>
      <c r="E94" s="183">
        <v>42.9</v>
      </c>
      <c r="F94" s="183">
        <v>5.86</v>
      </c>
      <c r="G94" s="183">
        <v>0</v>
      </c>
      <c r="H94" s="182">
        <v>295</v>
      </c>
      <c r="I94" s="180" t="s">
        <v>825</v>
      </c>
      <c r="J94" s="180" t="s">
        <v>266</v>
      </c>
      <c r="K94" s="182"/>
      <c r="L94" s="181"/>
      <c r="M94" s="180"/>
      <c r="N94" s="185">
        <f>VLOOKUP($B94,Piloto!$B$79:$H$407,7,0)</f>
        <v>9543.9000000000015</v>
      </c>
      <c r="O94" s="179"/>
      <c r="P94" s="178">
        <f t="shared" si="13"/>
        <v>465360.56400000007</v>
      </c>
      <c r="Q94" s="179">
        <f t="shared" si="14"/>
        <v>18614.422560000003</v>
      </c>
      <c r="R94" s="179">
        <f t="shared" si="15"/>
        <v>9307.2112800000014</v>
      </c>
      <c r="S94" s="179">
        <f t="shared" si="16"/>
        <v>1820.0251658040004</v>
      </c>
      <c r="T94" s="179">
        <f t="shared" si="17"/>
        <v>15356.898612000003</v>
      </c>
      <c r="U94" s="179">
        <f t="shared" si="18"/>
        <v>27223.592994000006</v>
      </c>
      <c r="V94" s="178">
        <f t="shared" si="19"/>
        <v>186147.94848451205</v>
      </c>
      <c r="X94" s="176">
        <f t="shared" si="20"/>
        <v>279216.33840000001</v>
      </c>
      <c r="Y94" s="172" t="str">
        <f>VLOOKUP($B94,Piloto!$B$79:$H$407,4,0)</f>
        <v>Contrato</v>
      </c>
      <c r="Z94" s="186"/>
      <c r="AA94" s="186"/>
    </row>
    <row r="95" spans="1:27" ht="23.1" hidden="1" customHeight="1">
      <c r="A95" s="175">
        <f t="shared" si="21"/>
        <v>12</v>
      </c>
      <c r="B95" s="190">
        <v>912</v>
      </c>
      <c r="C95" s="183">
        <f t="shared" si="11"/>
        <v>52.86</v>
      </c>
      <c r="D95" s="183">
        <f t="shared" si="12"/>
        <v>52.86</v>
      </c>
      <c r="E95" s="183">
        <v>40.97</v>
      </c>
      <c r="F95" s="183">
        <v>11.89</v>
      </c>
      <c r="G95" s="183">
        <v>0</v>
      </c>
      <c r="H95" s="182">
        <v>302</v>
      </c>
      <c r="I95" s="180" t="s">
        <v>825</v>
      </c>
      <c r="J95" s="180" t="s">
        <v>266</v>
      </c>
      <c r="K95" s="182"/>
      <c r="L95" s="181"/>
      <c r="M95" s="180"/>
      <c r="N95" s="185">
        <f>VLOOKUP($B95,Piloto!$B$79:$H$407,7,0)</f>
        <v>9543.9</v>
      </c>
      <c r="O95" s="179"/>
      <c r="P95" s="178">
        <f t="shared" si="13"/>
        <v>504490.554</v>
      </c>
      <c r="Q95" s="179">
        <f t="shared" si="14"/>
        <v>20179.622159999999</v>
      </c>
      <c r="R95" s="179">
        <f t="shared" si="15"/>
        <v>10089.811079999999</v>
      </c>
      <c r="S95" s="179">
        <f t="shared" si="16"/>
        <v>1973.0625566940002</v>
      </c>
      <c r="T95" s="179">
        <f t="shared" si="17"/>
        <v>16648.188281999999</v>
      </c>
      <c r="U95" s="179">
        <f t="shared" si="18"/>
        <v>29512.697409</v>
      </c>
      <c r="V95" s="178">
        <f t="shared" si="19"/>
        <v>201800.25752443197</v>
      </c>
      <c r="X95" s="176">
        <f t="shared" si="20"/>
        <v>302694.33240000001</v>
      </c>
      <c r="Y95" s="172" t="str">
        <f>VLOOKUP($B95,Piloto!$B$79:$H$407,4,0)</f>
        <v>Contrato</v>
      </c>
      <c r="Z95" s="186"/>
      <c r="AA95" s="186"/>
    </row>
    <row r="96" spans="1:27" ht="23.1" hidden="1" customHeight="1">
      <c r="A96" s="175">
        <f t="shared" si="21"/>
        <v>1</v>
      </c>
      <c r="B96" s="190">
        <v>1001</v>
      </c>
      <c r="C96" s="183">
        <f t="shared" si="11"/>
        <v>95.960000000000008</v>
      </c>
      <c r="D96" s="183">
        <f t="shared" si="12"/>
        <v>93.490000000000009</v>
      </c>
      <c r="E96" s="183">
        <v>89.81</v>
      </c>
      <c r="F96" s="183">
        <v>3.68</v>
      </c>
      <c r="G96" s="183">
        <v>0</v>
      </c>
      <c r="H96" s="182" t="s">
        <v>841</v>
      </c>
      <c r="I96" s="180" t="s">
        <v>840</v>
      </c>
      <c r="J96" s="180" t="s">
        <v>208</v>
      </c>
      <c r="K96" s="182">
        <v>3</v>
      </c>
      <c r="L96" s="181" t="s">
        <v>208</v>
      </c>
      <c r="M96" s="180">
        <v>2.4700000000000002</v>
      </c>
      <c r="N96" s="185">
        <f>VLOOKUP($B96,Piloto!$B$79:$H$407,7,0)</f>
        <v>9348.2000000000007</v>
      </c>
      <c r="O96" s="179"/>
      <c r="P96" s="178">
        <f t="shared" si="13"/>
        <v>897053.27200000011</v>
      </c>
      <c r="Q96" s="179">
        <f t="shared" si="14"/>
        <v>35882.130880000004</v>
      </c>
      <c r="R96" s="179">
        <f t="shared" si="15"/>
        <v>17941.065440000002</v>
      </c>
      <c r="S96" s="179">
        <f t="shared" si="16"/>
        <v>3508.375346792001</v>
      </c>
      <c r="T96" s="179">
        <f t="shared" si="17"/>
        <v>29602.757976000004</v>
      </c>
      <c r="U96" s="179">
        <f t="shared" si="18"/>
        <v>52477.61641200001</v>
      </c>
      <c r="V96" s="178">
        <f t="shared" si="19"/>
        <v>358828.4852261761</v>
      </c>
      <c r="X96" s="176">
        <f t="shared" si="20"/>
        <v>538231.9632</v>
      </c>
      <c r="Y96" s="172" t="str">
        <f>VLOOKUP($B96,Piloto!$B$79:$H$407,4,0)</f>
        <v>Contrato</v>
      </c>
      <c r="Z96" s="186"/>
      <c r="AA96" s="186"/>
    </row>
    <row r="97" spans="1:27" ht="23.1" hidden="1" customHeight="1">
      <c r="A97" s="175">
        <f t="shared" si="21"/>
        <v>2</v>
      </c>
      <c r="B97" s="190">
        <v>1002</v>
      </c>
      <c r="C97" s="183">
        <f t="shared" si="11"/>
        <v>78.67</v>
      </c>
      <c r="D97" s="183">
        <f t="shared" si="12"/>
        <v>75.960000000000008</v>
      </c>
      <c r="E97" s="183">
        <v>63.49</v>
      </c>
      <c r="F97" s="183">
        <v>12.47</v>
      </c>
      <c r="G97" s="183">
        <v>0</v>
      </c>
      <c r="H97" s="182">
        <v>291</v>
      </c>
      <c r="I97" s="180" t="s">
        <v>825</v>
      </c>
      <c r="J97" s="180" t="s">
        <v>266</v>
      </c>
      <c r="K97" s="182">
        <v>158</v>
      </c>
      <c r="L97" s="181" t="s">
        <v>266</v>
      </c>
      <c r="M97" s="180">
        <v>2.71</v>
      </c>
      <c r="N97" s="185">
        <f>VLOOKUP($B97,Piloto!$B$79:$H$407,7,0)</f>
        <v>9606.1999999999989</v>
      </c>
      <c r="O97" s="179"/>
      <c r="P97" s="178">
        <f t="shared" si="13"/>
        <v>755719.75399999996</v>
      </c>
      <c r="Q97" s="179">
        <f t="shared" si="14"/>
        <v>30228.79016</v>
      </c>
      <c r="R97" s="179">
        <f t="shared" si="15"/>
        <v>15114.39508</v>
      </c>
      <c r="S97" s="179">
        <f t="shared" si="16"/>
        <v>2955.619957894</v>
      </c>
      <c r="T97" s="179">
        <f t="shared" si="17"/>
        <v>24938.751882</v>
      </c>
      <c r="U97" s="179">
        <f t="shared" si="18"/>
        <v>44209.605608999998</v>
      </c>
      <c r="V97" s="178">
        <f t="shared" si="19"/>
        <v>302293.94735803199</v>
      </c>
      <c r="X97" s="176">
        <f t="shared" si="20"/>
        <v>453431.85239999997</v>
      </c>
      <c r="Y97" s="172" t="str">
        <f>VLOOKUP($B97,Piloto!$B$79:$H$407,4,0)</f>
        <v>Fora de venda</v>
      </c>
      <c r="Z97" s="186"/>
      <c r="AA97" s="186"/>
    </row>
    <row r="98" spans="1:27" ht="22.5" customHeight="1">
      <c r="A98" s="175">
        <f t="shared" si="21"/>
        <v>3</v>
      </c>
      <c r="B98" s="190">
        <v>1003</v>
      </c>
      <c r="C98" s="183">
        <f t="shared" si="11"/>
        <v>111.01</v>
      </c>
      <c r="D98" s="183">
        <f t="shared" si="12"/>
        <v>107.14</v>
      </c>
      <c r="E98" s="183">
        <v>89.77</v>
      </c>
      <c r="F98" s="183">
        <v>17.37</v>
      </c>
      <c r="G98" s="183">
        <v>0</v>
      </c>
      <c r="H98" s="182" t="s">
        <v>842</v>
      </c>
      <c r="I98" s="180" t="s">
        <v>827</v>
      </c>
      <c r="J98" s="180" t="s">
        <v>268</v>
      </c>
      <c r="K98" s="182">
        <v>162</v>
      </c>
      <c r="L98" s="181" t="s">
        <v>268</v>
      </c>
      <c r="M98" s="180">
        <v>3.87</v>
      </c>
      <c r="N98" s="185">
        <f>VLOOKUP($B98,Piloto!$B$79:$H$407,7,0)</f>
        <v>9674.14</v>
      </c>
      <c r="O98" s="179"/>
      <c r="P98" s="178">
        <f t="shared" si="13"/>
        <v>1073926.2814</v>
      </c>
      <c r="Q98" s="179">
        <f t="shared" si="14"/>
        <v>42957.051255999999</v>
      </c>
      <c r="R98" s="179">
        <f t="shared" si="15"/>
        <v>21478.525627999999</v>
      </c>
      <c r="S98" s="179">
        <f t="shared" si="16"/>
        <v>4200.1256865554005</v>
      </c>
      <c r="T98" s="179">
        <f t="shared" si="17"/>
        <v>35439.567286199999</v>
      </c>
      <c r="U98" s="179">
        <f t="shared" si="18"/>
        <v>62824.687461900001</v>
      </c>
      <c r="V98" s="178">
        <f t="shared" si="19"/>
        <v>429579.10397025122</v>
      </c>
      <c r="X98" s="176">
        <f t="shared" si="20"/>
        <v>644355.76883999992</v>
      </c>
      <c r="Y98" s="172" t="str">
        <f>VLOOKUP($B98,Piloto!$B$79:$H$407,4,0)</f>
        <v>Disponível</v>
      </c>
      <c r="Z98" s="186"/>
      <c r="AA98" s="186"/>
    </row>
    <row r="99" spans="1:27" ht="22.5" hidden="1" customHeight="1">
      <c r="A99" s="175">
        <f t="shared" si="21"/>
        <v>4</v>
      </c>
      <c r="B99" s="190">
        <v>1004</v>
      </c>
      <c r="C99" s="183">
        <f t="shared" si="11"/>
        <v>53.73</v>
      </c>
      <c r="D99" s="183">
        <f t="shared" si="12"/>
        <v>53.73</v>
      </c>
      <c r="E99" s="183">
        <v>41.22</v>
      </c>
      <c r="F99" s="183">
        <v>12.51</v>
      </c>
      <c r="G99" s="183">
        <v>0</v>
      </c>
      <c r="H99" s="182">
        <v>296</v>
      </c>
      <c r="I99" s="180" t="s">
        <v>828</v>
      </c>
      <c r="J99" s="180" t="s">
        <v>266</v>
      </c>
      <c r="K99" s="182"/>
      <c r="L99" s="181"/>
      <c r="M99" s="180"/>
      <c r="N99" s="185">
        <f>VLOOKUP($B99,Piloto!$B$79:$H$407,7,0)</f>
        <v>9773.7500000000018</v>
      </c>
      <c r="O99" s="179"/>
      <c r="P99" s="178">
        <f t="shared" si="13"/>
        <v>525143.58750000002</v>
      </c>
      <c r="Q99" s="179">
        <f t="shared" si="14"/>
        <v>21005.7435</v>
      </c>
      <c r="R99" s="179">
        <f t="shared" si="15"/>
        <v>10502.87175</v>
      </c>
      <c r="S99" s="179">
        <f t="shared" si="16"/>
        <v>2053.8365707125004</v>
      </c>
      <c r="T99" s="179">
        <f t="shared" si="17"/>
        <v>17329.738387500001</v>
      </c>
      <c r="U99" s="179">
        <f t="shared" si="18"/>
        <v>30720.899868750002</v>
      </c>
      <c r="V99" s="178">
        <f t="shared" si="19"/>
        <v>210061.63614870002</v>
      </c>
      <c r="X99" s="176">
        <f t="shared" si="20"/>
        <v>315086.15250000003</v>
      </c>
      <c r="Y99" s="172" t="str">
        <f>VLOOKUP($B99,Piloto!$B$79:$H$407,4,0)</f>
        <v>Contrato</v>
      </c>
      <c r="Z99" s="186"/>
      <c r="AA99" s="186"/>
    </row>
    <row r="100" spans="1:27" ht="22.5" hidden="1" customHeight="1">
      <c r="A100" s="175">
        <f t="shared" si="21"/>
        <v>5</v>
      </c>
      <c r="B100" s="190">
        <v>1005</v>
      </c>
      <c r="C100" s="183">
        <f t="shared" si="11"/>
        <v>47.21</v>
      </c>
      <c r="D100" s="183">
        <f t="shared" si="12"/>
        <v>47.21</v>
      </c>
      <c r="E100" s="183">
        <v>41.35</v>
      </c>
      <c r="F100" s="183">
        <v>5.86</v>
      </c>
      <c r="G100" s="183">
        <v>0</v>
      </c>
      <c r="H100" s="182">
        <v>304</v>
      </c>
      <c r="I100" s="180" t="s">
        <v>825</v>
      </c>
      <c r="J100" s="180" t="s">
        <v>266</v>
      </c>
      <c r="K100" s="182"/>
      <c r="L100" s="181"/>
      <c r="M100" s="180"/>
      <c r="N100" s="185">
        <f>VLOOKUP($B100,Piloto!$B$79:$H$407,7,0)</f>
        <v>9282</v>
      </c>
      <c r="O100" s="179"/>
      <c r="P100" s="178">
        <f t="shared" si="13"/>
        <v>438203.22000000003</v>
      </c>
      <c r="Q100" s="179">
        <f t="shared" si="14"/>
        <v>17528.128800000002</v>
      </c>
      <c r="R100" s="179">
        <f t="shared" si="15"/>
        <v>8764.0644000000011</v>
      </c>
      <c r="S100" s="179">
        <f t="shared" si="16"/>
        <v>1713.8127934200004</v>
      </c>
      <c r="T100" s="179">
        <f t="shared" si="17"/>
        <v>14460.706260000001</v>
      </c>
      <c r="U100" s="179">
        <f t="shared" si="18"/>
        <v>25634.888370000004</v>
      </c>
      <c r="V100" s="178">
        <f t="shared" si="19"/>
        <v>175284.79362576001</v>
      </c>
      <c r="X100" s="176">
        <f t="shared" si="20"/>
        <v>262921.93200000003</v>
      </c>
      <c r="Y100" s="172" t="str">
        <f>VLOOKUP($B100,Piloto!$B$79:$H$407,4,0)</f>
        <v>Contrato</v>
      </c>
      <c r="Z100" s="186"/>
      <c r="AA100" s="186"/>
    </row>
    <row r="101" spans="1:27" ht="22.5" hidden="1" customHeight="1">
      <c r="A101" s="175">
        <f t="shared" si="21"/>
        <v>6</v>
      </c>
      <c r="B101" s="190">
        <v>1006</v>
      </c>
      <c r="C101" s="183">
        <f t="shared" si="11"/>
        <v>47.129999999999995</v>
      </c>
      <c r="D101" s="183">
        <f t="shared" si="12"/>
        <v>47.129999999999995</v>
      </c>
      <c r="E101" s="183">
        <v>41.22</v>
      </c>
      <c r="F101" s="183">
        <v>5.91</v>
      </c>
      <c r="G101" s="183">
        <v>0</v>
      </c>
      <c r="H101" s="182">
        <v>283</v>
      </c>
      <c r="I101" s="180" t="s">
        <v>825</v>
      </c>
      <c r="J101" s="180" t="s">
        <v>266</v>
      </c>
      <c r="K101" s="182"/>
      <c r="L101" s="181"/>
      <c r="M101" s="180"/>
      <c r="N101" s="185">
        <f>VLOOKUP($B101,Piloto!$B$79:$H$407,7,0)</f>
        <v>9282</v>
      </c>
      <c r="O101" s="179"/>
      <c r="P101" s="178">
        <f t="shared" si="13"/>
        <v>437460.66</v>
      </c>
      <c r="Q101" s="179">
        <f t="shared" si="14"/>
        <v>17498.4264</v>
      </c>
      <c r="R101" s="179">
        <f t="shared" si="15"/>
        <v>8749.2132000000001</v>
      </c>
      <c r="S101" s="179">
        <f t="shared" si="16"/>
        <v>1710.90864126</v>
      </c>
      <c r="T101" s="179">
        <f t="shared" si="17"/>
        <v>14436.201779999999</v>
      </c>
      <c r="U101" s="179">
        <f t="shared" si="18"/>
        <v>25591.448609999999</v>
      </c>
      <c r="V101" s="178">
        <f t="shared" si="19"/>
        <v>174987.76368527999</v>
      </c>
      <c r="X101" s="176">
        <f t="shared" si="20"/>
        <v>262476.39599999995</v>
      </c>
      <c r="Y101" s="172" t="str">
        <f>VLOOKUP($B101,Piloto!$B$79:$H$407,4,0)</f>
        <v>Contrato</v>
      </c>
      <c r="Z101" s="186"/>
      <c r="AA101" s="186"/>
    </row>
    <row r="102" spans="1:27" ht="22.5" customHeight="1">
      <c r="A102" s="175">
        <f t="shared" si="21"/>
        <v>7</v>
      </c>
      <c r="B102" s="190">
        <v>1007</v>
      </c>
      <c r="C102" s="183">
        <f t="shared" si="11"/>
        <v>84.86</v>
      </c>
      <c r="D102" s="183">
        <f t="shared" si="12"/>
        <v>82.34</v>
      </c>
      <c r="E102" s="183">
        <v>68.25</v>
      </c>
      <c r="F102" s="183">
        <v>14.09</v>
      </c>
      <c r="G102" s="183">
        <v>0</v>
      </c>
      <c r="H102" s="182">
        <v>205</v>
      </c>
      <c r="I102" s="180" t="s">
        <v>825</v>
      </c>
      <c r="J102" s="180" t="s">
        <v>169</v>
      </c>
      <c r="K102" s="182">
        <v>95</v>
      </c>
      <c r="L102" s="181" t="s">
        <v>169</v>
      </c>
      <c r="M102" s="180">
        <v>2.52</v>
      </c>
      <c r="N102" s="185">
        <f>VLOOKUP($B102,Piloto!$B$79:$H$407,7,0)</f>
        <v>9674.1400000000012</v>
      </c>
      <c r="O102" s="179"/>
      <c r="P102" s="178">
        <f t="shared" si="13"/>
        <v>820947.52040000015</v>
      </c>
      <c r="Q102" s="179">
        <f t="shared" si="14"/>
        <v>32837.900816000008</v>
      </c>
      <c r="R102" s="179">
        <f t="shared" si="15"/>
        <v>16418.950408000004</v>
      </c>
      <c r="S102" s="179">
        <f t="shared" si="16"/>
        <v>3210.7257522844011</v>
      </c>
      <c r="T102" s="179">
        <f t="shared" si="17"/>
        <v>27091.268173200006</v>
      </c>
      <c r="U102" s="179">
        <f t="shared" si="18"/>
        <v>48025.429943400013</v>
      </c>
      <c r="V102" s="178">
        <f t="shared" si="19"/>
        <v>328385.57574016327</v>
      </c>
      <c r="X102" s="176">
        <f t="shared" si="20"/>
        <v>492568.51224000007</v>
      </c>
      <c r="Y102" s="172" t="str">
        <f>VLOOKUP($B102,Piloto!$B$79:$H$407,4,0)</f>
        <v>Disponível</v>
      </c>
      <c r="Z102" s="186"/>
      <c r="AA102" s="186"/>
    </row>
    <row r="103" spans="1:27" ht="22.5" customHeight="1">
      <c r="A103" s="175">
        <f t="shared" si="21"/>
        <v>8</v>
      </c>
      <c r="B103" s="190">
        <v>1008</v>
      </c>
      <c r="C103" s="183">
        <f t="shared" si="11"/>
        <v>80.55</v>
      </c>
      <c r="D103" s="183">
        <f t="shared" si="12"/>
        <v>76.599999999999994</v>
      </c>
      <c r="E103" s="183">
        <v>61.68</v>
      </c>
      <c r="F103" s="183">
        <v>14.92</v>
      </c>
      <c r="G103" s="183">
        <v>0</v>
      </c>
      <c r="H103" s="182">
        <v>279</v>
      </c>
      <c r="I103" s="180" t="s">
        <v>825</v>
      </c>
      <c r="J103" s="180" t="s">
        <v>266</v>
      </c>
      <c r="K103" s="182">
        <v>148</v>
      </c>
      <c r="L103" s="181" t="s">
        <v>266</v>
      </c>
      <c r="M103" s="180">
        <v>3.95</v>
      </c>
      <c r="N103" s="185">
        <f>VLOOKUP($B103,Piloto!$B$79:$H$407,7,0)</f>
        <v>9674.14</v>
      </c>
      <c r="O103" s="179"/>
      <c r="P103" s="178">
        <f t="shared" si="13"/>
        <v>779251.97699999996</v>
      </c>
      <c r="Q103" s="179">
        <f t="shared" si="14"/>
        <v>31170.07908</v>
      </c>
      <c r="R103" s="179">
        <f t="shared" si="15"/>
        <v>15585.03954</v>
      </c>
      <c r="S103" s="179">
        <f t="shared" si="16"/>
        <v>3047.6544820470003</v>
      </c>
      <c r="T103" s="179">
        <f t="shared" si="17"/>
        <v>25715.315241</v>
      </c>
      <c r="U103" s="179">
        <f t="shared" si="18"/>
        <v>45586.240654499998</v>
      </c>
      <c r="V103" s="178">
        <f t="shared" si="19"/>
        <v>311707.02481581602</v>
      </c>
      <c r="X103" s="176">
        <f t="shared" si="20"/>
        <v>467551.18619999994</v>
      </c>
      <c r="Y103" s="172" t="str">
        <f>VLOOKUP($B103,Piloto!$B$79:$H$407,4,0)</f>
        <v>Disponível</v>
      </c>
      <c r="Z103" s="186"/>
      <c r="AA103" s="186"/>
    </row>
    <row r="104" spans="1:27" ht="22.5" customHeight="1">
      <c r="A104" s="175">
        <f t="shared" si="21"/>
        <v>9</v>
      </c>
      <c r="B104" s="190">
        <v>1009</v>
      </c>
      <c r="C104" s="183">
        <f t="shared" si="11"/>
        <v>87.410000000000011</v>
      </c>
      <c r="D104" s="183">
        <f t="shared" si="12"/>
        <v>82.76</v>
      </c>
      <c r="E104" s="183">
        <v>66.98</v>
      </c>
      <c r="F104" s="183">
        <v>15.780000000000001</v>
      </c>
      <c r="G104" s="183">
        <v>0</v>
      </c>
      <c r="H104" s="182">
        <v>214</v>
      </c>
      <c r="I104" s="180" t="s">
        <v>825</v>
      </c>
      <c r="J104" s="180" t="s">
        <v>169</v>
      </c>
      <c r="K104" s="182">
        <v>114</v>
      </c>
      <c r="L104" s="181" t="s">
        <v>169</v>
      </c>
      <c r="M104" s="180">
        <v>4.6500000000000004</v>
      </c>
      <c r="N104" s="185">
        <f>VLOOKUP($B104,Piloto!$B$79:$H$407,7,0)</f>
        <v>9674.1400000000012</v>
      </c>
      <c r="O104" s="179"/>
      <c r="P104" s="178">
        <f t="shared" si="13"/>
        <v>845616.57740000018</v>
      </c>
      <c r="Q104" s="179">
        <f t="shared" si="14"/>
        <v>33824.663096000011</v>
      </c>
      <c r="R104" s="179">
        <f t="shared" si="15"/>
        <v>16912.331548000006</v>
      </c>
      <c r="S104" s="179">
        <f t="shared" si="16"/>
        <v>3307.2064342114008</v>
      </c>
      <c r="T104" s="179">
        <f t="shared" si="17"/>
        <v>27905.347054200007</v>
      </c>
      <c r="U104" s="179">
        <f t="shared" si="18"/>
        <v>49468.569777900011</v>
      </c>
      <c r="V104" s="178">
        <f t="shared" si="19"/>
        <v>338253.39589261927</v>
      </c>
      <c r="X104" s="176">
        <f t="shared" si="20"/>
        <v>507369.94644000009</v>
      </c>
      <c r="Y104" s="172" t="str">
        <f>VLOOKUP($B104,Piloto!$B$79:$H$407,4,0)</f>
        <v>Disponível</v>
      </c>
      <c r="Z104" s="186"/>
      <c r="AA104" s="186"/>
    </row>
    <row r="105" spans="1:27" ht="22.5" hidden="1" customHeight="1">
      <c r="A105" s="175">
        <f t="shared" si="21"/>
        <v>10</v>
      </c>
      <c r="B105" s="190">
        <v>1010</v>
      </c>
      <c r="C105" s="183">
        <f t="shared" si="11"/>
        <v>47.760000000000005</v>
      </c>
      <c r="D105" s="183">
        <f t="shared" si="12"/>
        <v>47.760000000000005</v>
      </c>
      <c r="E105" s="183">
        <v>41.85</v>
      </c>
      <c r="F105" s="183">
        <v>5.91</v>
      </c>
      <c r="G105" s="183">
        <v>0</v>
      </c>
      <c r="H105" s="182">
        <v>282</v>
      </c>
      <c r="I105" s="180" t="s">
        <v>825</v>
      </c>
      <c r="J105" s="180" t="s">
        <v>266</v>
      </c>
      <c r="K105" s="182"/>
      <c r="L105" s="181"/>
      <c r="M105" s="180"/>
      <c r="N105" s="185">
        <f>VLOOKUP($B105,Piloto!$B$79:$H$407,7,0)</f>
        <v>9282</v>
      </c>
      <c r="O105" s="179"/>
      <c r="P105" s="178">
        <f t="shared" si="13"/>
        <v>443308.32000000007</v>
      </c>
      <c r="Q105" s="179">
        <f t="shared" si="14"/>
        <v>17732.332800000004</v>
      </c>
      <c r="R105" s="179">
        <f t="shared" si="15"/>
        <v>8866.1664000000019</v>
      </c>
      <c r="S105" s="179">
        <f t="shared" si="16"/>
        <v>1733.7788395200005</v>
      </c>
      <c r="T105" s="179">
        <f t="shared" si="17"/>
        <v>14629.174560000003</v>
      </c>
      <c r="U105" s="179">
        <f t="shared" si="18"/>
        <v>25933.536720000004</v>
      </c>
      <c r="V105" s="178">
        <f t="shared" si="19"/>
        <v>177326.87446656002</v>
      </c>
      <c r="X105" s="176">
        <f t="shared" si="20"/>
        <v>265984.99200000003</v>
      </c>
      <c r="Y105" s="172" t="str">
        <f>VLOOKUP($B105,Piloto!$B$79:$H$407,4,0)</f>
        <v>Contrato</v>
      </c>
      <c r="Z105" s="186"/>
      <c r="AA105" s="186"/>
    </row>
    <row r="106" spans="1:27" ht="22.5" hidden="1" customHeight="1">
      <c r="A106" s="175">
        <f t="shared" si="21"/>
        <v>11</v>
      </c>
      <c r="B106" s="190">
        <v>1011</v>
      </c>
      <c r="C106" s="183">
        <f t="shared" si="11"/>
        <v>48.76</v>
      </c>
      <c r="D106" s="183">
        <f t="shared" si="12"/>
        <v>48.76</v>
      </c>
      <c r="E106" s="183">
        <v>42.9</v>
      </c>
      <c r="F106" s="183">
        <v>5.86</v>
      </c>
      <c r="G106" s="183">
        <v>0</v>
      </c>
      <c r="H106" s="182">
        <v>288</v>
      </c>
      <c r="I106" s="180" t="s">
        <v>825</v>
      </c>
      <c r="J106" s="180" t="s">
        <v>266</v>
      </c>
      <c r="K106" s="182"/>
      <c r="L106" s="181"/>
      <c r="M106" s="180"/>
      <c r="N106" s="185">
        <f>VLOOKUP($B106,Piloto!$B$79:$H$407,7,0)</f>
        <v>9282</v>
      </c>
      <c r="O106" s="179"/>
      <c r="P106" s="178">
        <f t="shared" si="13"/>
        <v>452590.32</v>
      </c>
      <c r="Q106" s="179">
        <f t="shared" si="14"/>
        <v>18103.612799999999</v>
      </c>
      <c r="R106" s="179">
        <f t="shared" si="15"/>
        <v>9051.8063999999995</v>
      </c>
      <c r="S106" s="179">
        <f t="shared" si="16"/>
        <v>1770.0807415200002</v>
      </c>
      <c r="T106" s="179">
        <f t="shared" si="17"/>
        <v>14935.480560000002</v>
      </c>
      <c r="U106" s="179">
        <f t="shared" si="18"/>
        <v>26476.533720000003</v>
      </c>
      <c r="V106" s="178">
        <f t="shared" si="19"/>
        <v>181039.74872256001</v>
      </c>
      <c r="X106" s="176">
        <f t="shared" si="20"/>
        <v>271554.19199999998</v>
      </c>
      <c r="Y106" s="172" t="str">
        <f>VLOOKUP($B106,Piloto!$B$79:$H$407,4,0)</f>
        <v>Contrato</v>
      </c>
      <c r="Z106" s="186"/>
      <c r="AA106" s="186"/>
    </row>
    <row r="107" spans="1:27" ht="22.5" hidden="1" customHeight="1">
      <c r="A107" s="175">
        <f t="shared" si="21"/>
        <v>12</v>
      </c>
      <c r="B107" s="190">
        <v>1012</v>
      </c>
      <c r="C107" s="183">
        <f t="shared" si="11"/>
        <v>52.86</v>
      </c>
      <c r="D107" s="183">
        <f t="shared" si="12"/>
        <v>52.86</v>
      </c>
      <c r="E107" s="183">
        <v>40.97</v>
      </c>
      <c r="F107" s="183">
        <v>11.89</v>
      </c>
      <c r="G107" s="183">
        <v>0</v>
      </c>
      <c r="H107" s="182">
        <v>307</v>
      </c>
      <c r="I107" s="180" t="s">
        <v>825</v>
      </c>
      <c r="J107" s="180" t="s">
        <v>266</v>
      </c>
      <c r="K107" s="182"/>
      <c r="L107" s="181"/>
      <c r="M107" s="180"/>
      <c r="N107" s="185">
        <f>VLOOKUP($B107,Piloto!$B$79:$H$407,7,0)</f>
        <v>9282</v>
      </c>
      <c r="O107" s="179"/>
      <c r="P107" s="178">
        <f t="shared" si="13"/>
        <v>490646.52</v>
      </c>
      <c r="Q107" s="179">
        <f t="shared" si="14"/>
        <v>19625.860800000002</v>
      </c>
      <c r="R107" s="179">
        <f t="shared" si="15"/>
        <v>9812.9304000000011</v>
      </c>
      <c r="S107" s="179">
        <f t="shared" si="16"/>
        <v>1918.9185397200004</v>
      </c>
      <c r="T107" s="179">
        <f t="shared" si="17"/>
        <v>16191.335160000001</v>
      </c>
      <c r="U107" s="179">
        <f t="shared" si="18"/>
        <v>28702.821420000004</v>
      </c>
      <c r="V107" s="178">
        <f t="shared" si="19"/>
        <v>196262.53317216001</v>
      </c>
      <c r="X107" s="176">
        <f t="shared" si="20"/>
        <v>294387.91200000001</v>
      </c>
      <c r="Y107" s="172" t="str">
        <f>VLOOKUP($B107,Piloto!$B$79:$H$407,4,0)</f>
        <v>Contrato</v>
      </c>
      <c r="Z107" s="186"/>
      <c r="AA107" s="186"/>
    </row>
    <row r="108" spans="1:27" ht="22.5" hidden="1" customHeight="1">
      <c r="A108" s="175">
        <f t="shared" si="21"/>
        <v>1</v>
      </c>
      <c r="B108" s="190">
        <v>1101</v>
      </c>
      <c r="C108" s="183">
        <f t="shared" si="11"/>
        <v>107.52</v>
      </c>
      <c r="D108" s="183">
        <f t="shared" si="12"/>
        <v>103.61</v>
      </c>
      <c r="E108" s="183">
        <v>89.81</v>
      </c>
      <c r="F108" s="183">
        <v>13.8</v>
      </c>
      <c r="G108" s="183">
        <v>0</v>
      </c>
      <c r="H108" s="182" t="s">
        <v>843</v>
      </c>
      <c r="I108" s="180" t="s">
        <v>827</v>
      </c>
      <c r="J108" s="180" t="s">
        <v>268</v>
      </c>
      <c r="K108" s="182">
        <v>159</v>
      </c>
      <c r="L108" s="181" t="s">
        <v>268</v>
      </c>
      <c r="M108" s="180">
        <v>3.91</v>
      </c>
      <c r="N108" s="185">
        <f>VLOOKUP($B108,Piloto!$B$79:$H$407,7,0)</f>
        <v>9606.2000000000007</v>
      </c>
      <c r="O108" s="179"/>
      <c r="P108" s="178">
        <f t="shared" si="13"/>
        <v>1032858.6240000001</v>
      </c>
      <c r="Q108" s="179">
        <f t="shared" si="14"/>
        <v>41314.344960000002</v>
      </c>
      <c r="R108" s="179">
        <f t="shared" si="15"/>
        <v>20657.172480000001</v>
      </c>
      <c r="S108" s="179">
        <f t="shared" si="16"/>
        <v>4039.5100784640008</v>
      </c>
      <c r="T108" s="179">
        <f t="shared" si="17"/>
        <v>34084.334592000007</v>
      </c>
      <c r="U108" s="179">
        <f t="shared" si="18"/>
        <v>60422.22950400001</v>
      </c>
      <c r="V108" s="178">
        <f t="shared" si="19"/>
        <v>413151.71246899205</v>
      </c>
      <c r="X108" s="176">
        <f t="shared" si="20"/>
        <v>619715.17440000002</v>
      </c>
      <c r="Y108" s="172" t="str">
        <f>VLOOKUP($B108,Piloto!$B$79:$H$407,4,0)</f>
        <v>Contrato</v>
      </c>
      <c r="Z108" s="186"/>
      <c r="AA108" s="186"/>
    </row>
    <row r="109" spans="1:27" ht="22.5" hidden="1" customHeight="1">
      <c r="A109" s="175">
        <f t="shared" si="21"/>
        <v>2</v>
      </c>
      <c r="B109" s="190">
        <v>1102</v>
      </c>
      <c r="C109" s="183">
        <f t="shared" si="11"/>
        <v>78.940000000000012</v>
      </c>
      <c r="D109" s="183">
        <f t="shared" si="12"/>
        <v>75.960000000000008</v>
      </c>
      <c r="E109" s="183">
        <v>63.49</v>
      </c>
      <c r="F109" s="183">
        <v>12.47</v>
      </c>
      <c r="G109" s="183">
        <v>0</v>
      </c>
      <c r="H109" s="182">
        <v>258</v>
      </c>
      <c r="I109" s="180" t="s">
        <v>828</v>
      </c>
      <c r="J109" s="180" t="s">
        <v>266</v>
      </c>
      <c r="K109" s="182">
        <v>140</v>
      </c>
      <c r="L109" s="181" t="s">
        <v>266</v>
      </c>
      <c r="M109" s="180">
        <v>2.98</v>
      </c>
      <c r="N109" s="185">
        <f>VLOOKUP($B109,Piloto!$B$79:$H$407,7,0)</f>
        <v>9122.880000000001</v>
      </c>
      <c r="O109" s="179"/>
      <c r="P109" s="178">
        <f t="shared" si="13"/>
        <v>720160.14720000024</v>
      </c>
      <c r="Q109" s="179">
        <f t="shared" si="14"/>
        <v>28806.405888000008</v>
      </c>
      <c r="R109" s="179">
        <f t="shared" si="15"/>
        <v>14403.202944000004</v>
      </c>
      <c r="S109" s="179">
        <f t="shared" si="16"/>
        <v>2816.5463356992013</v>
      </c>
      <c r="T109" s="179">
        <f t="shared" si="17"/>
        <v>23765.284857600011</v>
      </c>
      <c r="U109" s="179">
        <f t="shared" si="18"/>
        <v>42129.368611200014</v>
      </c>
      <c r="V109" s="178">
        <f t="shared" si="19"/>
        <v>288069.82016117772</v>
      </c>
      <c r="X109" s="176">
        <f t="shared" si="20"/>
        <v>432096.08832000016</v>
      </c>
      <c r="Y109" s="172" t="str">
        <f>VLOOKUP($B109,Piloto!$B$79:$H$407,4,0)</f>
        <v>Fora de venda</v>
      </c>
      <c r="Z109" s="186"/>
      <c r="AA109" s="186"/>
    </row>
    <row r="110" spans="1:27" ht="22.5" customHeight="1">
      <c r="A110" s="175">
        <f t="shared" si="21"/>
        <v>3</v>
      </c>
      <c r="B110" s="190">
        <v>1103</v>
      </c>
      <c r="C110" s="183">
        <f t="shared" si="11"/>
        <v>98.18</v>
      </c>
      <c r="D110" s="183">
        <f t="shared" si="12"/>
        <v>93.45</v>
      </c>
      <c r="E110" s="183">
        <v>89.77</v>
      </c>
      <c r="F110" s="183">
        <v>3.68</v>
      </c>
      <c r="G110" s="183">
        <v>0</v>
      </c>
      <c r="H110" s="182" t="s">
        <v>844</v>
      </c>
      <c r="I110" s="180" t="s">
        <v>827</v>
      </c>
      <c r="J110" s="180" t="s">
        <v>268</v>
      </c>
      <c r="K110" s="182">
        <v>160</v>
      </c>
      <c r="L110" s="181" t="s">
        <v>268</v>
      </c>
      <c r="M110" s="180">
        <v>4.7300000000000004</v>
      </c>
      <c r="N110" s="185">
        <f>VLOOKUP($B110,Piloto!$B$79:$H$407,7,0)</f>
        <v>9674.1400000000012</v>
      </c>
      <c r="O110" s="179"/>
      <c r="P110" s="178">
        <f t="shared" si="13"/>
        <v>949807.06520000019</v>
      </c>
      <c r="Q110" s="179">
        <f t="shared" si="14"/>
        <v>37992.282608000009</v>
      </c>
      <c r="R110" s="179">
        <f t="shared" si="15"/>
        <v>18996.141304000004</v>
      </c>
      <c r="S110" s="179">
        <f t="shared" si="16"/>
        <v>3714.695431997201</v>
      </c>
      <c r="T110" s="179">
        <f t="shared" si="17"/>
        <v>31343.633151600006</v>
      </c>
      <c r="U110" s="179">
        <f t="shared" si="18"/>
        <v>55563.713314200017</v>
      </c>
      <c r="V110" s="178">
        <f t="shared" si="19"/>
        <v>379930.42453652166</v>
      </c>
      <c r="X110" s="176">
        <f t="shared" si="20"/>
        <v>569884.23912000004</v>
      </c>
      <c r="Y110" s="172" t="str">
        <f>VLOOKUP($B110,Piloto!$B$79:$H$407,4,0)</f>
        <v>Disponível</v>
      </c>
      <c r="Z110" s="186"/>
      <c r="AA110" s="186"/>
    </row>
    <row r="111" spans="1:27" ht="22.5" hidden="1" customHeight="1">
      <c r="A111" s="175">
        <f t="shared" si="21"/>
        <v>4</v>
      </c>
      <c r="B111" s="190">
        <v>1104</v>
      </c>
      <c r="C111" s="183">
        <f t="shared" si="11"/>
        <v>53.73</v>
      </c>
      <c r="D111" s="183">
        <f t="shared" si="12"/>
        <v>53.73</v>
      </c>
      <c r="E111" s="183">
        <v>41.22</v>
      </c>
      <c r="F111" s="183">
        <v>12.51</v>
      </c>
      <c r="G111" s="183">
        <v>0</v>
      </c>
      <c r="H111" s="182">
        <v>72</v>
      </c>
      <c r="I111" s="180" t="s">
        <v>825</v>
      </c>
      <c r="J111" s="180" t="s">
        <v>208</v>
      </c>
      <c r="K111" s="182"/>
      <c r="L111" s="181"/>
      <c r="M111" s="180"/>
      <c r="N111" s="185">
        <f>VLOOKUP($B111,Piloto!$B$79:$H$407,7,0)</f>
        <v>9598.75</v>
      </c>
      <c r="O111" s="179"/>
      <c r="P111" s="178">
        <f t="shared" si="13"/>
        <v>515740.83749999997</v>
      </c>
      <c r="Q111" s="179">
        <f t="shared" si="14"/>
        <v>20629.6335</v>
      </c>
      <c r="R111" s="179">
        <f t="shared" si="15"/>
        <v>10314.81675</v>
      </c>
      <c r="S111" s="179">
        <f t="shared" si="16"/>
        <v>2017.0624154625</v>
      </c>
      <c r="T111" s="179">
        <f t="shared" si="17"/>
        <v>17019.447637500001</v>
      </c>
      <c r="U111" s="179">
        <f t="shared" si="18"/>
        <v>30170.83899375</v>
      </c>
      <c r="V111" s="178">
        <f t="shared" si="19"/>
        <v>206300.46092670001</v>
      </c>
      <c r="X111" s="176">
        <f t="shared" si="20"/>
        <v>309444.50249999994</v>
      </c>
      <c r="Y111" s="172" t="str">
        <f>VLOOKUP($B111,Piloto!$B$79:$H$407,4,0)</f>
        <v>Contrato</v>
      </c>
      <c r="Z111" s="186"/>
      <c r="AA111" s="186"/>
    </row>
    <row r="112" spans="1:27" ht="22.5" hidden="1" customHeight="1">
      <c r="A112" s="175">
        <f t="shared" si="21"/>
        <v>5</v>
      </c>
      <c r="B112" s="190">
        <v>1105</v>
      </c>
      <c r="C112" s="183">
        <f t="shared" si="11"/>
        <v>47.21</v>
      </c>
      <c r="D112" s="183">
        <f t="shared" si="12"/>
        <v>47.21</v>
      </c>
      <c r="E112" s="183">
        <v>41.35</v>
      </c>
      <c r="F112" s="183">
        <v>5.86</v>
      </c>
      <c r="G112" s="183">
        <v>0</v>
      </c>
      <c r="H112" s="182">
        <v>277</v>
      </c>
      <c r="I112" s="180" t="s">
        <v>825</v>
      </c>
      <c r="J112" s="180" t="s">
        <v>266</v>
      </c>
      <c r="K112" s="182"/>
      <c r="L112" s="181"/>
      <c r="M112" s="180"/>
      <c r="N112" s="185">
        <f>VLOOKUP($B112,Piloto!$B$79:$H$407,7,0)</f>
        <v>9282</v>
      </c>
      <c r="O112" s="179"/>
      <c r="P112" s="178">
        <f t="shared" si="13"/>
        <v>438203.22000000003</v>
      </c>
      <c r="Q112" s="179">
        <f t="shared" si="14"/>
        <v>17528.128800000002</v>
      </c>
      <c r="R112" s="179">
        <f t="shared" si="15"/>
        <v>8764.0644000000011</v>
      </c>
      <c r="S112" s="179">
        <f t="shared" si="16"/>
        <v>1713.8127934200004</v>
      </c>
      <c r="T112" s="179">
        <f t="shared" si="17"/>
        <v>14460.706260000001</v>
      </c>
      <c r="U112" s="179">
        <f t="shared" si="18"/>
        <v>25634.888370000004</v>
      </c>
      <c r="V112" s="178">
        <f t="shared" si="19"/>
        <v>175284.79362576001</v>
      </c>
      <c r="X112" s="176">
        <f t="shared" si="20"/>
        <v>262921.93200000003</v>
      </c>
      <c r="Y112" s="172" t="str">
        <f>VLOOKUP($B112,Piloto!$B$79:$H$407,4,0)</f>
        <v>Contrato</v>
      </c>
      <c r="Z112" s="186"/>
      <c r="AA112" s="186"/>
    </row>
    <row r="113" spans="1:27" ht="22.35" hidden="1" customHeight="1">
      <c r="A113" s="175">
        <f t="shared" si="21"/>
        <v>6</v>
      </c>
      <c r="B113" s="190">
        <v>1106</v>
      </c>
      <c r="C113" s="183">
        <f t="shared" si="11"/>
        <v>47.129999999999995</v>
      </c>
      <c r="D113" s="183">
        <f t="shared" si="12"/>
        <v>47.129999999999995</v>
      </c>
      <c r="E113" s="183">
        <v>41.22</v>
      </c>
      <c r="F113" s="183">
        <v>5.91</v>
      </c>
      <c r="G113" s="183">
        <v>0</v>
      </c>
      <c r="H113" s="182">
        <v>266</v>
      </c>
      <c r="I113" s="180" t="s">
        <v>825</v>
      </c>
      <c r="J113" s="180" t="s">
        <v>266</v>
      </c>
      <c r="K113" s="182"/>
      <c r="L113" s="181"/>
      <c r="M113" s="180"/>
      <c r="N113" s="185">
        <f>VLOOKUP($B113,Piloto!$B$79:$H$407,7,0)</f>
        <v>9282</v>
      </c>
      <c r="O113" s="179"/>
      <c r="P113" s="178">
        <f t="shared" si="13"/>
        <v>437460.66</v>
      </c>
      <c r="Q113" s="179">
        <f t="shared" si="14"/>
        <v>17498.4264</v>
      </c>
      <c r="R113" s="179">
        <f t="shared" si="15"/>
        <v>8749.2132000000001</v>
      </c>
      <c r="S113" s="179">
        <f t="shared" si="16"/>
        <v>1710.90864126</v>
      </c>
      <c r="T113" s="179">
        <f t="shared" si="17"/>
        <v>14436.201779999999</v>
      </c>
      <c r="U113" s="179">
        <f t="shared" si="18"/>
        <v>25591.448609999999</v>
      </c>
      <c r="V113" s="178">
        <f t="shared" si="19"/>
        <v>174987.76368527999</v>
      </c>
      <c r="X113" s="176">
        <f t="shared" si="20"/>
        <v>262476.39599999995</v>
      </c>
      <c r="Y113" s="172" t="str">
        <f>VLOOKUP($B113,Piloto!$B$79:$H$407,4,0)</f>
        <v>Contrato</v>
      </c>
      <c r="Z113" s="186"/>
      <c r="AA113" s="186"/>
    </row>
    <row r="114" spans="1:27" ht="22.35" customHeight="1">
      <c r="A114" s="175">
        <f t="shared" si="21"/>
        <v>7</v>
      </c>
      <c r="B114" s="190">
        <v>1107</v>
      </c>
      <c r="C114" s="183">
        <f t="shared" si="11"/>
        <v>84.78</v>
      </c>
      <c r="D114" s="183">
        <f t="shared" si="12"/>
        <v>82.34</v>
      </c>
      <c r="E114" s="183">
        <v>68.25</v>
      </c>
      <c r="F114" s="183">
        <v>14.09</v>
      </c>
      <c r="G114" s="183">
        <v>0</v>
      </c>
      <c r="H114" s="182">
        <v>203</v>
      </c>
      <c r="I114" s="180" t="s">
        <v>825</v>
      </c>
      <c r="J114" s="180" t="s">
        <v>169</v>
      </c>
      <c r="K114" s="182">
        <v>93</v>
      </c>
      <c r="L114" s="181" t="s">
        <v>169</v>
      </c>
      <c r="M114" s="180">
        <v>2.44</v>
      </c>
      <c r="N114" s="185">
        <f>VLOOKUP($B114,Piloto!$B$79:$H$407,7,0)</f>
        <v>9674.1400000000012</v>
      </c>
      <c r="O114" s="179"/>
      <c r="P114" s="178">
        <f t="shared" si="13"/>
        <v>820173.58920000016</v>
      </c>
      <c r="Q114" s="179">
        <f t="shared" si="14"/>
        <v>32806.94356800001</v>
      </c>
      <c r="R114" s="179">
        <f t="shared" si="15"/>
        <v>16403.471784000005</v>
      </c>
      <c r="S114" s="179">
        <f t="shared" si="16"/>
        <v>3207.6989073612008</v>
      </c>
      <c r="T114" s="179">
        <f t="shared" si="17"/>
        <v>27065.728443600008</v>
      </c>
      <c r="U114" s="179">
        <f t="shared" si="18"/>
        <v>47980.154968200011</v>
      </c>
      <c r="V114" s="178">
        <f t="shared" si="19"/>
        <v>328075.99706871365</v>
      </c>
      <c r="X114" s="176">
        <f t="shared" si="20"/>
        <v>492104.15352000005</v>
      </c>
      <c r="Y114" s="172" t="str">
        <f>VLOOKUP($B114,Piloto!$B$79:$H$407,4,0)</f>
        <v>Disponível</v>
      </c>
      <c r="Z114" s="186"/>
      <c r="AA114" s="186"/>
    </row>
    <row r="115" spans="1:27" ht="22.35" customHeight="1">
      <c r="A115" s="175">
        <f t="shared" si="21"/>
        <v>8</v>
      </c>
      <c r="B115" s="190">
        <v>1108</v>
      </c>
      <c r="C115" s="183">
        <f t="shared" si="11"/>
        <v>79.259999999999991</v>
      </c>
      <c r="D115" s="183">
        <f t="shared" si="12"/>
        <v>76.599999999999994</v>
      </c>
      <c r="E115" s="183">
        <v>61.68</v>
      </c>
      <c r="F115" s="183">
        <v>14.92</v>
      </c>
      <c r="G115" s="183">
        <v>0</v>
      </c>
      <c r="H115" s="182">
        <v>290</v>
      </c>
      <c r="I115" s="180" t="s">
        <v>825</v>
      </c>
      <c r="J115" s="180" t="s">
        <v>266</v>
      </c>
      <c r="K115" s="182">
        <v>156</v>
      </c>
      <c r="L115" s="181" t="s">
        <v>266</v>
      </c>
      <c r="M115" s="180">
        <v>2.66</v>
      </c>
      <c r="N115" s="185">
        <f>VLOOKUP($B115,Piloto!$B$79:$H$407,7,0)</f>
        <v>9674.14</v>
      </c>
      <c r="O115" s="179"/>
      <c r="P115" s="178">
        <f t="shared" si="13"/>
        <v>766772.33639999991</v>
      </c>
      <c r="Q115" s="179">
        <f t="shared" si="14"/>
        <v>30670.893455999998</v>
      </c>
      <c r="R115" s="179">
        <f t="shared" si="15"/>
        <v>15335.446727999999</v>
      </c>
      <c r="S115" s="179">
        <f t="shared" si="16"/>
        <v>2998.8466076604</v>
      </c>
      <c r="T115" s="179">
        <f t="shared" si="17"/>
        <v>25303.487101199997</v>
      </c>
      <c r="U115" s="179">
        <f t="shared" si="18"/>
        <v>44856.181679399997</v>
      </c>
      <c r="V115" s="178">
        <f t="shared" si="19"/>
        <v>306715.06873869116</v>
      </c>
      <c r="X115" s="176">
        <f t="shared" si="20"/>
        <v>460063.40183999995</v>
      </c>
      <c r="Y115" s="172" t="str">
        <f>VLOOKUP($B115,Piloto!$B$79:$H$407,4,0)</f>
        <v>Disponível</v>
      </c>
      <c r="Z115" s="186"/>
      <c r="AA115" s="186"/>
    </row>
    <row r="116" spans="1:27" ht="22.5" hidden="1" customHeight="1">
      <c r="A116" s="175">
        <f t="shared" si="21"/>
        <v>9</v>
      </c>
      <c r="B116" s="190">
        <v>1109</v>
      </c>
      <c r="C116" s="183">
        <f t="shared" si="11"/>
        <v>85.2</v>
      </c>
      <c r="D116" s="183">
        <f t="shared" si="12"/>
        <v>82.76</v>
      </c>
      <c r="E116" s="183">
        <v>66.98</v>
      </c>
      <c r="F116" s="183">
        <v>15.780000000000001</v>
      </c>
      <c r="G116" s="183">
        <v>0</v>
      </c>
      <c r="H116" s="182">
        <v>202</v>
      </c>
      <c r="I116" s="180" t="s">
        <v>825</v>
      </c>
      <c r="J116" s="180" t="s">
        <v>169</v>
      </c>
      <c r="K116" s="182">
        <v>92</v>
      </c>
      <c r="L116" s="181" t="s">
        <v>169</v>
      </c>
      <c r="M116" s="180">
        <v>2.44</v>
      </c>
      <c r="N116" s="185">
        <f>VLOOKUP($B116,Piloto!$B$79:$H$407,7,0)</f>
        <v>9122.8799999999992</v>
      </c>
      <c r="O116" s="179"/>
      <c r="P116" s="178">
        <f t="shared" si="13"/>
        <v>777269.37599999993</v>
      </c>
      <c r="Q116" s="179">
        <f t="shared" si="14"/>
        <v>31090.775039999997</v>
      </c>
      <c r="R116" s="179">
        <f t="shared" si="15"/>
        <v>15545.387519999998</v>
      </c>
      <c r="S116" s="179">
        <f t="shared" si="16"/>
        <v>3039.9005295360002</v>
      </c>
      <c r="T116" s="179">
        <f t="shared" si="17"/>
        <v>25649.889407999999</v>
      </c>
      <c r="U116" s="179">
        <f t="shared" si="18"/>
        <v>45470.258496000002</v>
      </c>
      <c r="V116" s="178">
        <f t="shared" si="19"/>
        <v>310913.968555008</v>
      </c>
      <c r="X116" s="176">
        <f t="shared" si="20"/>
        <v>466361.62559999997</v>
      </c>
      <c r="Y116" s="172" t="str">
        <f>VLOOKUP($B116,Piloto!$B$79:$H$407,4,0)</f>
        <v>Contrato</v>
      </c>
      <c r="Z116" s="186"/>
      <c r="AA116" s="186"/>
    </row>
    <row r="117" spans="1:27" ht="22.5" hidden="1" customHeight="1">
      <c r="A117" s="175">
        <f t="shared" si="21"/>
        <v>10</v>
      </c>
      <c r="B117" s="190">
        <v>1110</v>
      </c>
      <c r="C117" s="183">
        <f t="shared" si="11"/>
        <v>47.760000000000005</v>
      </c>
      <c r="D117" s="183">
        <f t="shared" si="12"/>
        <v>47.760000000000005</v>
      </c>
      <c r="E117" s="183">
        <v>41.85</v>
      </c>
      <c r="F117" s="183">
        <v>5.91</v>
      </c>
      <c r="G117" s="183">
        <v>0</v>
      </c>
      <c r="H117" s="182">
        <v>70</v>
      </c>
      <c r="I117" s="180" t="s">
        <v>825</v>
      </c>
      <c r="J117" s="180" t="s">
        <v>208</v>
      </c>
      <c r="K117" s="182"/>
      <c r="L117" s="181"/>
      <c r="M117" s="180"/>
      <c r="N117" s="185">
        <f>VLOOKUP($B117,Piloto!$B$79:$H$407,7,0)</f>
        <v>9282</v>
      </c>
      <c r="O117" s="179"/>
      <c r="P117" s="178">
        <f t="shared" si="13"/>
        <v>443308.32000000007</v>
      </c>
      <c r="Q117" s="179">
        <f t="shared" si="14"/>
        <v>17732.332800000004</v>
      </c>
      <c r="R117" s="179">
        <f t="shared" si="15"/>
        <v>8866.1664000000019</v>
      </c>
      <c r="S117" s="179">
        <f t="shared" si="16"/>
        <v>1733.7788395200005</v>
      </c>
      <c r="T117" s="179">
        <f t="shared" si="17"/>
        <v>14629.174560000003</v>
      </c>
      <c r="U117" s="179">
        <f t="shared" si="18"/>
        <v>25933.536720000004</v>
      </c>
      <c r="V117" s="178">
        <f t="shared" si="19"/>
        <v>177326.87446656002</v>
      </c>
      <c r="X117" s="176">
        <f t="shared" si="20"/>
        <v>265984.99200000003</v>
      </c>
      <c r="Y117" s="172" t="str">
        <f>VLOOKUP($B117,Piloto!$B$79:$H$407,4,0)</f>
        <v>Contrato</v>
      </c>
      <c r="Z117" s="186"/>
      <c r="AA117" s="186"/>
    </row>
    <row r="118" spans="1:27" ht="23.1" hidden="1" customHeight="1">
      <c r="A118" s="175">
        <f t="shared" si="21"/>
        <v>11</v>
      </c>
      <c r="B118" s="190">
        <v>1111</v>
      </c>
      <c r="C118" s="183">
        <f t="shared" si="11"/>
        <v>48.76</v>
      </c>
      <c r="D118" s="183">
        <f t="shared" si="12"/>
        <v>48.76</v>
      </c>
      <c r="E118" s="183">
        <v>42.9</v>
      </c>
      <c r="F118" s="183">
        <v>5.86</v>
      </c>
      <c r="G118" s="183">
        <v>0</v>
      </c>
      <c r="H118" s="182">
        <v>2</v>
      </c>
      <c r="I118" s="180" t="s">
        <v>825</v>
      </c>
      <c r="J118" s="180" t="s">
        <v>208</v>
      </c>
      <c r="K118" s="182"/>
      <c r="L118" s="181"/>
      <c r="M118" s="180"/>
      <c r="N118" s="185">
        <f>VLOOKUP($B118,Piloto!$B$79:$H$407,7,0)</f>
        <v>9282</v>
      </c>
      <c r="O118" s="179"/>
      <c r="P118" s="178">
        <f t="shared" si="13"/>
        <v>452590.32</v>
      </c>
      <c r="Q118" s="179">
        <f t="shared" si="14"/>
        <v>18103.612799999999</v>
      </c>
      <c r="R118" s="179">
        <f t="shared" si="15"/>
        <v>9051.8063999999995</v>
      </c>
      <c r="S118" s="179">
        <f t="shared" si="16"/>
        <v>1770.0807415200002</v>
      </c>
      <c r="T118" s="179">
        <f t="shared" si="17"/>
        <v>14935.480560000002</v>
      </c>
      <c r="U118" s="179">
        <f t="shared" si="18"/>
        <v>26476.533720000003</v>
      </c>
      <c r="V118" s="178">
        <f t="shared" si="19"/>
        <v>181039.74872256001</v>
      </c>
      <c r="W118" s="192"/>
      <c r="X118" s="176">
        <f t="shared" si="20"/>
        <v>271554.19199999998</v>
      </c>
      <c r="Y118" s="172" t="str">
        <f>VLOOKUP($B118,Piloto!$B$79:$H$407,4,0)</f>
        <v>Contrato</v>
      </c>
      <c r="Z118" s="186"/>
      <c r="AA118" s="186"/>
    </row>
    <row r="119" spans="1:27" ht="22.5" hidden="1" customHeight="1">
      <c r="A119" s="175">
        <f t="shared" si="21"/>
        <v>12</v>
      </c>
      <c r="B119" s="184">
        <v>1112</v>
      </c>
      <c r="C119" s="183">
        <f t="shared" si="11"/>
        <v>52.86</v>
      </c>
      <c r="D119" s="183">
        <f t="shared" si="12"/>
        <v>52.86</v>
      </c>
      <c r="E119" s="183">
        <v>40.97</v>
      </c>
      <c r="F119" s="183">
        <v>11.89</v>
      </c>
      <c r="G119" s="183">
        <v>0</v>
      </c>
      <c r="H119" s="182">
        <v>276</v>
      </c>
      <c r="I119" s="180" t="s">
        <v>825</v>
      </c>
      <c r="J119" s="180" t="s">
        <v>266</v>
      </c>
      <c r="K119" s="182"/>
      <c r="L119" s="181"/>
      <c r="M119" s="180"/>
      <c r="N119" s="185">
        <f>VLOOKUP($B119,Piloto!$B$79:$H$407,7,0)</f>
        <v>9282</v>
      </c>
      <c r="O119" s="179"/>
      <c r="P119" s="178">
        <f t="shared" si="13"/>
        <v>490646.52</v>
      </c>
      <c r="Q119" s="179">
        <f t="shared" si="14"/>
        <v>19625.860800000002</v>
      </c>
      <c r="R119" s="179">
        <f t="shared" si="15"/>
        <v>9812.9304000000011</v>
      </c>
      <c r="S119" s="179">
        <f t="shared" si="16"/>
        <v>1918.9185397200004</v>
      </c>
      <c r="T119" s="179">
        <f t="shared" si="17"/>
        <v>16191.335160000001</v>
      </c>
      <c r="U119" s="179">
        <f t="shared" si="18"/>
        <v>28702.821420000004</v>
      </c>
      <c r="V119" s="178">
        <f t="shared" si="19"/>
        <v>196262.53317216001</v>
      </c>
      <c r="W119" s="177"/>
      <c r="X119" s="191">
        <f t="shared" si="20"/>
        <v>294387.91200000001</v>
      </c>
      <c r="Y119" s="172" t="str">
        <f>VLOOKUP($B119,Piloto!$B$79:$H$407,4,0)</f>
        <v>Contrato</v>
      </c>
      <c r="Z119" s="186"/>
      <c r="AA119" s="186"/>
    </row>
    <row r="120" spans="1:27" ht="22.5" customHeight="1">
      <c r="A120" s="175">
        <f t="shared" si="21"/>
        <v>1</v>
      </c>
      <c r="B120" s="184">
        <v>1201</v>
      </c>
      <c r="C120" s="183">
        <f t="shared" si="11"/>
        <v>97.88000000000001</v>
      </c>
      <c r="D120" s="183">
        <f t="shared" si="12"/>
        <v>93.490000000000009</v>
      </c>
      <c r="E120" s="183">
        <v>89.81</v>
      </c>
      <c r="F120" s="183">
        <v>3.68</v>
      </c>
      <c r="G120" s="183">
        <v>0</v>
      </c>
      <c r="H120" s="182" t="s">
        <v>845</v>
      </c>
      <c r="I120" s="180" t="s">
        <v>824</v>
      </c>
      <c r="J120" s="180" t="s">
        <v>266</v>
      </c>
      <c r="K120" s="182">
        <v>135</v>
      </c>
      <c r="L120" s="181" t="s">
        <v>266</v>
      </c>
      <c r="M120" s="180">
        <v>4.3899999999999997</v>
      </c>
      <c r="N120" s="185">
        <f>VLOOKUP($B120,Piloto!$B$79:$H$407,7,0)</f>
        <v>9674.14</v>
      </c>
      <c r="O120" s="179"/>
      <c r="P120" s="178">
        <f t="shared" si="13"/>
        <v>946904.82319999998</v>
      </c>
      <c r="Q120" s="179">
        <f t="shared" si="14"/>
        <v>37876.192927999997</v>
      </c>
      <c r="R120" s="179">
        <f t="shared" si="15"/>
        <v>18938.096463999998</v>
      </c>
      <c r="S120" s="179">
        <f t="shared" si="16"/>
        <v>3703.3447635352004</v>
      </c>
      <c r="T120" s="179">
        <f t="shared" si="17"/>
        <v>31247.859165600003</v>
      </c>
      <c r="U120" s="179">
        <f t="shared" si="18"/>
        <v>55393.932157200004</v>
      </c>
      <c r="V120" s="178">
        <f t="shared" si="19"/>
        <v>378769.50451858563</v>
      </c>
      <c r="W120" s="177"/>
      <c r="X120" s="176">
        <f t="shared" si="20"/>
        <v>568142.89391999994</v>
      </c>
      <c r="Y120" s="172" t="str">
        <f>VLOOKUP($B120,Piloto!$B$79:$H$407,4,0)</f>
        <v>Disponível</v>
      </c>
      <c r="Z120" s="186"/>
      <c r="AA120" s="186"/>
    </row>
    <row r="121" spans="1:27" ht="22.5" hidden="1" customHeight="1">
      <c r="A121" s="175">
        <f t="shared" si="21"/>
        <v>2</v>
      </c>
      <c r="B121" s="184">
        <v>1202</v>
      </c>
      <c r="C121" s="183">
        <f t="shared" si="11"/>
        <v>79.970000000000013</v>
      </c>
      <c r="D121" s="183">
        <f t="shared" si="12"/>
        <v>75.960000000000008</v>
      </c>
      <c r="E121" s="183">
        <v>63.49</v>
      </c>
      <c r="F121" s="183">
        <v>12.47</v>
      </c>
      <c r="G121" s="183">
        <v>0</v>
      </c>
      <c r="H121" s="182">
        <v>280</v>
      </c>
      <c r="I121" s="180" t="s">
        <v>825</v>
      </c>
      <c r="J121" s="180" t="s">
        <v>266</v>
      </c>
      <c r="K121" s="182">
        <v>149</v>
      </c>
      <c r="L121" s="181" t="s">
        <v>266</v>
      </c>
      <c r="M121" s="180">
        <v>4.01</v>
      </c>
      <c r="N121" s="185">
        <f>VLOOKUP($B121,Piloto!$B$79:$H$407,7,0)</f>
        <v>9122.880000000001</v>
      </c>
      <c r="O121" s="179"/>
      <c r="P121" s="178">
        <f t="shared" si="13"/>
        <v>729556.71360000025</v>
      </c>
      <c r="Q121" s="179">
        <f t="shared" si="14"/>
        <v>29182.26854400001</v>
      </c>
      <c r="R121" s="179">
        <f t="shared" si="15"/>
        <v>14591.134272000005</v>
      </c>
      <c r="S121" s="179">
        <f t="shared" si="16"/>
        <v>2853.2963068896011</v>
      </c>
      <c r="T121" s="179">
        <f t="shared" si="17"/>
        <v>24075.371548800009</v>
      </c>
      <c r="U121" s="179">
        <f t="shared" si="18"/>
        <v>42679.067745600019</v>
      </c>
      <c r="V121" s="178">
        <f t="shared" si="19"/>
        <v>291828.52189370885</v>
      </c>
      <c r="W121" s="177"/>
      <c r="X121" s="176">
        <f t="shared" si="20"/>
        <v>437734.02816000016</v>
      </c>
      <c r="Y121" s="172" t="str">
        <f>VLOOKUP($B121,Piloto!$B$79:$H$407,4,0)</f>
        <v>Contrato</v>
      </c>
      <c r="Z121" s="186"/>
      <c r="AA121" s="186"/>
    </row>
    <row r="122" spans="1:27" ht="22.5" hidden="1" customHeight="1">
      <c r="A122" s="175">
        <f t="shared" si="21"/>
        <v>3</v>
      </c>
      <c r="B122" s="184">
        <v>1203</v>
      </c>
      <c r="C122" s="183">
        <f t="shared" si="11"/>
        <v>111.04</v>
      </c>
      <c r="D122" s="183">
        <f t="shared" si="12"/>
        <v>107.14</v>
      </c>
      <c r="E122" s="183">
        <v>89.77</v>
      </c>
      <c r="F122" s="183">
        <v>17.37</v>
      </c>
      <c r="G122" s="183">
        <v>0</v>
      </c>
      <c r="H122" s="182" t="s">
        <v>846</v>
      </c>
      <c r="I122" s="180" t="s">
        <v>827</v>
      </c>
      <c r="J122" s="180" t="s">
        <v>266</v>
      </c>
      <c r="K122" s="182">
        <v>143</v>
      </c>
      <c r="L122" s="181" t="s">
        <v>266</v>
      </c>
      <c r="M122" s="180">
        <v>3.9</v>
      </c>
      <c r="N122" s="185">
        <f>VLOOKUP($B122,Piloto!$B$79:$H$407,7,0)</f>
        <v>9631.1399999999976</v>
      </c>
      <c r="O122" s="179"/>
      <c r="P122" s="178">
        <f t="shared" si="13"/>
        <v>1069441.7855999998</v>
      </c>
      <c r="Q122" s="179">
        <f t="shared" si="14"/>
        <v>42777.671423999993</v>
      </c>
      <c r="R122" s="179">
        <f t="shared" si="15"/>
        <v>21388.835711999996</v>
      </c>
      <c r="S122" s="179">
        <f t="shared" si="16"/>
        <v>4182.5868234815998</v>
      </c>
      <c r="T122" s="179">
        <f t="shared" si="17"/>
        <v>35291.578924799993</v>
      </c>
      <c r="U122" s="179">
        <f t="shared" si="18"/>
        <v>62562.344457599997</v>
      </c>
      <c r="V122" s="178">
        <f t="shared" si="19"/>
        <v>427785.26977428468</v>
      </c>
      <c r="W122" s="177"/>
      <c r="X122" s="176">
        <f t="shared" si="20"/>
        <v>641665.07135999983</v>
      </c>
      <c r="Y122" s="172" t="str">
        <f>VLOOKUP($B122,Piloto!$B$79:$H$407,4,0)</f>
        <v>Contrato</v>
      </c>
      <c r="Z122" s="186"/>
      <c r="AA122" s="186"/>
    </row>
    <row r="123" spans="1:27" ht="22.5" customHeight="1">
      <c r="A123" s="175">
        <f t="shared" si="21"/>
        <v>4</v>
      </c>
      <c r="B123" s="184">
        <v>1204</v>
      </c>
      <c r="C123" s="183">
        <f t="shared" si="11"/>
        <v>53.73</v>
      </c>
      <c r="D123" s="183">
        <f t="shared" si="12"/>
        <v>53.73</v>
      </c>
      <c r="E123" s="183">
        <v>41.22</v>
      </c>
      <c r="F123" s="183">
        <v>12.51</v>
      </c>
      <c r="G123" s="183">
        <v>0</v>
      </c>
      <c r="H123" s="182">
        <v>267</v>
      </c>
      <c r="I123" s="180" t="s">
        <v>825</v>
      </c>
      <c r="J123" s="180" t="s">
        <v>266</v>
      </c>
      <c r="K123" s="182"/>
      <c r="L123" s="181"/>
      <c r="M123" s="180"/>
      <c r="N123" s="185">
        <f>VLOOKUP($B123,Piloto!$B$79:$H$407,7,0)</f>
        <v>9842.875</v>
      </c>
      <c r="O123" s="179"/>
      <c r="P123" s="178">
        <f t="shared" si="13"/>
        <v>528857.67374999996</v>
      </c>
      <c r="Q123" s="179">
        <f t="shared" si="14"/>
        <v>21154.306949999998</v>
      </c>
      <c r="R123" s="179">
        <f t="shared" si="15"/>
        <v>10577.153474999999</v>
      </c>
      <c r="S123" s="179">
        <f t="shared" si="16"/>
        <v>2068.36236203625</v>
      </c>
      <c r="T123" s="179">
        <f t="shared" si="17"/>
        <v>17452.303233750001</v>
      </c>
      <c r="U123" s="179">
        <f t="shared" si="18"/>
        <v>30938.173914374998</v>
      </c>
      <c r="V123" s="178">
        <f t="shared" si="19"/>
        <v>211547.30036138999</v>
      </c>
      <c r="W123" s="177"/>
      <c r="X123" s="176">
        <f t="shared" si="20"/>
        <v>317314.60424999997</v>
      </c>
      <c r="Y123" s="172" t="str">
        <f>VLOOKUP($B123,Piloto!$B$79:$H$407,4,0)</f>
        <v>Disponível</v>
      </c>
      <c r="Z123" s="186"/>
      <c r="AA123" s="186"/>
    </row>
    <row r="124" spans="1:27" ht="22.5" hidden="1" customHeight="1">
      <c r="A124" s="175">
        <f t="shared" si="21"/>
        <v>5</v>
      </c>
      <c r="B124" s="190">
        <v>1205</v>
      </c>
      <c r="C124" s="183">
        <f t="shared" si="11"/>
        <v>47.21</v>
      </c>
      <c r="D124" s="183">
        <f t="shared" si="12"/>
        <v>47.21</v>
      </c>
      <c r="E124" s="183">
        <v>41.35</v>
      </c>
      <c r="F124" s="183">
        <v>5.86</v>
      </c>
      <c r="G124" s="183">
        <v>0</v>
      </c>
      <c r="H124" s="182">
        <v>69</v>
      </c>
      <c r="I124" s="180" t="s">
        <v>825</v>
      </c>
      <c r="J124" s="180" t="s">
        <v>208</v>
      </c>
      <c r="K124" s="182"/>
      <c r="L124" s="181"/>
      <c r="M124" s="180"/>
      <c r="N124" s="185">
        <f>VLOOKUP($B124,Piloto!$B$79:$H$407,7,0)</f>
        <v>9282</v>
      </c>
      <c r="O124" s="179"/>
      <c r="P124" s="178">
        <f t="shared" si="13"/>
        <v>438203.22000000003</v>
      </c>
      <c r="Q124" s="179">
        <f t="shared" si="14"/>
        <v>17528.128800000002</v>
      </c>
      <c r="R124" s="179">
        <f t="shared" si="15"/>
        <v>8764.0644000000011</v>
      </c>
      <c r="S124" s="179">
        <f t="shared" si="16"/>
        <v>1713.8127934200004</v>
      </c>
      <c r="T124" s="179">
        <f t="shared" si="17"/>
        <v>14460.706260000001</v>
      </c>
      <c r="U124" s="179">
        <f t="shared" si="18"/>
        <v>25634.888370000004</v>
      </c>
      <c r="V124" s="178">
        <f t="shared" si="19"/>
        <v>175284.79362576001</v>
      </c>
      <c r="X124" s="176">
        <f t="shared" si="20"/>
        <v>262921.93200000003</v>
      </c>
      <c r="Y124" s="172" t="str">
        <f>VLOOKUP($B124,Piloto!$B$79:$H$407,4,0)</f>
        <v>Contrato</v>
      </c>
      <c r="Z124" s="186"/>
      <c r="AA124" s="186"/>
    </row>
    <row r="125" spans="1:27" ht="22.5" hidden="1" customHeight="1">
      <c r="A125" s="175">
        <f t="shared" si="21"/>
        <v>6</v>
      </c>
      <c r="B125" s="184">
        <v>1206</v>
      </c>
      <c r="C125" s="183">
        <f t="shared" si="11"/>
        <v>47.129999999999995</v>
      </c>
      <c r="D125" s="183">
        <f t="shared" si="12"/>
        <v>47.129999999999995</v>
      </c>
      <c r="E125" s="183">
        <v>41.22</v>
      </c>
      <c r="F125" s="183">
        <v>5.91</v>
      </c>
      <c r="G125" s="183">
        <v>0</v>
      </c>
      <c r="H125" s="182">
        <v>73</v>
      </c>
      <c r="I125" s="180" t="s">
        <v>825</v>
      </c>
      <c r="J125" s="180" t="s">
        <v>208</v>
      </c>
      <c r="K125" s="182"/>
      <c r="L125" s="181"/>
      <c r="M125" s="180"/>
      <c r="N125" s="185">
        <f>VLOOKUP($B125,Piloto!$B$79:$H$407,7,0)</f>
        <v>9799.1249999999982</v>
      </c>
      <c r="O125" s="179"/>
      <c r="P125" s="178">
        <f t="shared" si="13"/>
        <v>461832.76124999986</v>
      </c>
      <c r="Q125" s="179">
        <f t="shared" si="14"/>
        <v>18473.310449999994</v>
      </c>
      <c r="R125" s="179">
        <f t="shared" si="15"/>
        <v>9236.6552249999968</v>
      </c>
      <c r="S125" s="179">
        <f t="shared" si="16"/>
        <v>1806.2279292487497</v>
      </c>
      <c r="T125" s="179">
        <f t="shared" si="17"/>
        <v>15240.481121249997</v>
      </c>
      <c r="U125" s="179">
        <f t="shared" si="18"/>
        <v>27017.216533124993</v>
      </c>
      <c r="V125" s="178">
        <f t="shared" si="19"/>
        <v>184736.79916208997</v>
      </c>
      <c r="W125" s="177"/>
      <c r="X125" s="176">
        <f t="shared" si="20"/>
        <v>277099.65674999991</v>
      </c>
      <c r="Y125" s="172" t="str">
        <f>VLOOKUP($B125,Piloto!$B$79:$H$407,4,0)</f>
        <v>Contrato</v>
      </c>
      <c r="Z125" s="186"/>
      <c r="AA125" s="186"/>
    </row>
    <row r="126" spans="1:27" ht="22.5" hidden="1" customHeight="1">
      <c r="A126" s="175">
        <f t="shared" si="21"/>
        <v>7</v>
      </c>
      <c r="B126" s="184">
        <v>1207</v>
      </c>
      <c r="C126" s="183">
        <f t="shared" si="11"/>
        <v>88.570000000000007</v>
      </c>
      <c r="D126" s="183">
        <f t="shared" si="12"/>
        <v>82.34</v>
      </c>
      <c r="E126" s="183">
        <v>68.25</v>
      </c>
      <c r="F126" s="183">
        <v>14.09</v>
      </c>
      <c r="G126" s="183">
        <v>0</v>
      </c>
      <c r="H126" s="182">
        <v>201</v>
      </c>
      <c r="I126" s="180" t="s">
        <v>825</v>
      </c>
      <c r="J126" s="180" t="s">
        <v>169</v>
      </c>
      <c r="K126" s="182">
        <v>91</v>
      </c>
      <c r="L126" s="181" t="s">
        <v>169</v>
      </c>
      <c r="M126" s="180">
        <v>6.23</v>
      </c>
      <c r="N126" s="185">
        <f>VLOOKUP($B126,Piloto!$B$79:$H$407,7,0)</f>
        <v>9606.2000000000007</v>
      </c>
      <c r="O126" s="179"/>
      <c r="P126" s="178">
        <f t="shared" si="13"/>
        <v>850821.13400000008</v>
      </c>
      <c r="Q126" s="179">
        <f t="shared" si="14"/>
        <v>34032.845360000007</v>
      </c>
      <c r="R126" s="179">
        <f t="shared" si="15"/>
        <v>17016.422680000003</v>
      </c>
      <c r="S126" s="179">
        <f t="shared" si="16"/>
        <v>3327.5614550740006</v>
      </c>
      <c r="T126" s="179">
        <f t="shared" si="17"/>
        <v>28077.097422000003</v>
      </c>
      <c r="U126" s="179">
        <f t="shared" si="18"/>
        <v>49773.036339000006</v>
      </c>
      <c r="V126" s="178">
        <f t="shared" si="19"/>
        <v>340335.26016907208</v>
      </c>
      <c r="W126" s="177"/>
      <c r="X126" s="176">
        <f t="shared" si="20"/>
        <v>510492.68040000001</v>
      </c>
      <c r="Y126" s="172" t="str">
        <f>VLOOKUP($B126,Piloto!$B$79:$H$407,4,0)</f>
        <v>Contrato</v>
      </c>
      <c r="Z126" s="186"/>
      <c r="AA126" s="186"/>
    </row>
    <row r="127" spans="1:27" ht="22.5" customHeight="1">
      <c r="A127" s="175">
        <f t="shared" si="21"/>
        <v>8</v>
      </c>
      <c r="B127" s="184">
        <v>1208</v>
      </c>
      <c r="C127" s="183">
        <f t="shared" si="11"/>
        <v>82.839999999999989</v>
      </c>
      <c r="D127" s="183">
        <f t="shared" si="12"/>
        <v>76.599999999999994</v>
      </c>
      <c r="E127" s="183">
        <v>61.68</v>
      </c>
      <c r="F127" s="183">
        <v>14.92</v>
      </c>
      <c r="G127" s="183">
        <v>0</v>
      </c>
      <c r="H127" s="182">
        <v>308</v>
      </c>
      <c r="I127" s="180" t="s">
        <v>825</v>
      </c>
      <c r="J127" s="180" t="s">
        <v>266</v>
      </c>
      <c r="K127" s="182">
        <v>132</v>
      </c>
      <c r="L127" s="181" t="s">
        <v>266</v>
      </c>
      <c r="M127" s="180">
        <v>6.24</v>
      </c>
      <c r="N127" s="185">
        <f>VLOOKUP($B127,Piloto!$B$79:$H$407,7,0)</f>
        <v>9674.14</v>
      </c>
      <c r="O127" s="179"/>
      <c r="P127" s="178">
        <f t="shared" si="13"/>
        <v>801405.7575999999</v>
      </c>
      <c r="Q127" s="179">
        <f t="shared" si="14"/>
        <v>32056.230303999997</v>
      </c>
      <c r="R127" s="179">
        <f t="shared" si="15"/>
        <v>16028.115151999998</v>
      </c>
      <c r="S127" s="179">
        <f t="shared" si="16"/>
        <v>3134.2979179735999</v>
      </c>
      <c r="T127" s="179">
        <f t="shared" si="17"/>
        <v>26446.390000799998</v>
      </c>
      <c r="U127" s="179">
        <f t="shared" si="18"/>
        <v>46882.236819599995</v>
      </c>
      <c r="V127" s="178">
        <f t="shared" si="19"/>
        <v>320568.71428606077</v>
      </c>
      <c r="W127" s="177"/>
      <c r="X127" s="176">
        <f t="shared" si="20"/>
        <v>480843.45455999993</v>
      </c>
      <c r="Y127" s="172" t="str">
        <f>VLOOKUP($B127,Piloto!$B$79:$H$407,4,0)</f>
        <v>Disponível</v>
      </c>
      <c r="Z127" s="186"/>
      <c r="AA127" s="186"/>
    </row>
    <row r="128" spans="1:27" ht="22.5" hidden="1" customHeight="1">
      <c r="A128" s="175">
        <f t="shared" si="21"/>
        <v>9</v>
      </c>
      <c r="B128" s="184">
        <v>1209</v>
      </c>
      <c r="C128" s="183">
        <f t="shared" si="11"/>
        <v>89.070000000000007</v>
      </c>
      <c r="D128" s="183">
        <f t="shared" si="12"/>
        <v>82.76</v>
      </c>
      <c r="E128" s="183">
        <v>66.98</v>
      </c>
      <c r="F128" s="183">
        <v>15.780000000000001</v>
      </c>
      <c r="G128" s="183">
        <v>0</v>
      </c>
      <c r="H128" s="182">
        <v>243</v>
      </c>
      <c r="I128" s="180" t="s">
        <v>825</v>
      </c>
      <c r="J128" s="180" t="s">
        <v>169</v>
      </c>
      <c r="K128" s="182">
        <v>129</v>
      </c>
      <c r="L128" s="181" t="s">
        <v>169</v>
      </c>
      <c r="M128" s="180">
        <v>6.31</v>
      </c>
      <c r="N128" s="185">
        <f>VLOOKUP($B128,Piloto!$B$79:$H$407,7,0)</f>
        <v>9262.2000000000007</v>
      </c>
      <c r="O128" s="179"/>
      <c r="P128" s="178">
        <f t="shared" si="13"/>
        <v>824984.1540000001</v>
      </c>
      <c r="Q128" s="179">
        <f t="shared" si="14"/>
        <v>32999.366160000005</v>
      </c>
      <c r="R128" s="179">
        <f t="shared" si="15"/>
        <v>16499.683080000003</v>
      </c>
      <c r="S128" s="179">
        <f t="shared" si="16"/>
        <v>3226.5130262940006</v>
      </c>
      <c r="T128" s="179">
        <f t="shared" si="17"/>
        <v>27224.477082000005</v>
      </c>
      <c r="U128" s="179">
        <f t="shared" si="18"/>
        <v>48261.573009000007</v>
      </c>
      <c r="V128" s="178">
        <f t="shared" si="19"/>
        <v>330000.26147323207</v>
      </c>
      <c r="W128" s="177"/>
      <c r="X128" s="176">
        <f t="shared" si="20"/>
        <v>494990.49240000005</v>
      </c>
      <c r="Y128" s="172" t="str">
        <f>VLOOKUP($B128,Piloto!$B$79:$H$407,4,0)</f>
        <v>Contrato</v>
      </c>
      <c r="Z128" s="186"/>
      <c r="AA128" s="186"/>
    </row>
    <row r="129" spans="1:27" ht="22.5" hidden="1" customHeight="1">
      <c r="A129" s="175">
        <f t="shared" si="21"/>
        <v>10</v>
      </c>
      <c r="B129" s="184">
        <v>1210</v>
      </c>
      <c r="C129" s="183">
        <f t="shared" si="11"/>
        <v>47.760000000000005</v>
      </c>
      <c r="D129" s="183">
        <f t="shared" si="12"/>
        <v>47.760000000000005</v>
      </c>
      <c r="E129" s="183">
        <v>41.85</v>
      </c>
      <c r="F129" s="183">
        <v>5.91</v>
      </c>
      <c r="G129" s="183">
        <v>0</v>
      </c>
      <c r="H129" s="182">
        <v>74</v>
      </c>
      <c r="I129" s="180" t="s">
        <v>825</v>
      </c>
      <c r="J129" s="180" t="s">
        <v>208</v>
      </c>
      <c r="K129" s="182"/>
      <c r="L129" s="181"/>
      <c r="M129" s="180"/>
      <c r="N129" s="185">
        <f>VLOOKUP($B129,Piloto!$B$79:$H$407,7,0)</f>
        <v>9282</v>
      </c>
      <c r="O129" s="179"/>
      <c r="P129" s="178">
        <f t="shared" si="13"/>
        <v>443308.32000000007</v>
      </c>
      <c r="Q129" s="179">
        <f t="shared" si="14"/>
        <v>17732.332800000004</v>
      </c>
      <c r="R129" s="179">
        <f t="shared" si="15"/>
        <v>8866.1664000000019</v>
      </c>
      <c r="S129" s="179">
        <f t="shared" si="16"/>
        <v>1733.7788395200005</v>
      </c>
      <c r="T129" s="179">
        <f t="shared" si="17"/>
        <v>14629.174560000003</v>
      </c>
      <c r="U129" s="179">
        <f t="shared" si="18"/>
        <v>25933.536720000004</v>
      </c>
      <c r="V129" s="178">
        <f t="shared" si="19"/>
        <v>177326.87446656002</v>
      </c>
      <c r="W129" s="177"/>
      <c r="X129" s="176">
        <f t="shared" si="20"/>
        <v>265984.99200000003</v>
      </c>
      <c r="Y129" s="172" t="str">
        <f>VLOOKUP($B129,Piloto!$B$79:$H$407,4,0)</f>
        <v>Contrato</v>
      </c>
      <c r="Z129" s="186"/>
      <c r="AA129" s="186"/>
    </row>
    <row r="130" spans="1:27" ht="22.5" hidden="1" customHeight="1">
      <c r="A130" s="175">
        <f t="shared" si="21"/>
        <v>11</v>
      </c>
      <c r="B130" s="184">
        <v>1211</v>
      </c>
      <c r="C130" s="183">
        <f t="shared" si="11"/>
        <v>48.76</v>
      </c>
      <c r="D130" s="183">
        <f t="shared" si="12"/>
        <v>48.76</v>
      </c>
      <c r="E130" s="183">
        <v>42.9</v>
      </c>
      <c r="F130" s="183">
        <v>5.86</v>
      </c>
      <c r="G130" s="183">
        <v>0</v>
      </c>
      <c r="H130" s="182">
        <v>68</v>
      </c>
      <c r="I130" s="180" t="s">
        <v>825</v>
      </c>
      <c r="J130" s="180" t="s">
        <v>208</v>
      </c>
      <c r="K130" s="182"/>
      <c r="L130" s="181"/>
      <c r="M130" s="180"/>
      <c r="N130" s="185">
        <f>VLOOKUP($B130,Piloto!$B$79:$H$407,7,0)</f>
        <v>9773.75</v>
      </c>
      <c r="O130" s="179"/>
      <c r="P130" s="178">
        <f t="shared" si="13"/>
        <v>476568.05</v>
      </c>
      <c r="Q130" s="179">
        <f t="shared" si="14"/>
        <v>19062.722000000002</v>
      </c>
      <c r="R130" s="179">
        <f t="shared" si="15"/>
        <v>9531.3610000000008</v>
      </c>
      <c r="S130" s="179">
        <f t="shared" si="16"/>
        <v>1863.8576435500001</v>
      </c>
      <c r="T130" s="179">
        <f t="shared" si="17"/>
        <v>15726.745650000001</v>
      </c>
      <c r="U130" s="179">
        <f t="shared" si="18"/>
        <v>27879.230925</v>
      </c>
      <c r="V130" s="178">
        <f t="shared" si="19"/>
        <v>190631.03254440002</v>
      </c>
      <c r="W130" s="177"/>
      <c r="X130" s="176">
        <f t="shared" si="20"/>
        <v>285940.82999999996</v>
      </c>
      <c r="Y130" s="172" t="str">
        <f>VLOOKUP($B130,Piloto!$B$79:$H$407,4,0)</f>
        <v>Contrato</v>
      </c>
      <c r="Z130" s="186"/>
      <c r="AA130" s="186"/>
    </row>
    <row r="131" spans="1:27" ht="22.5" hidden="1" customHeight="1">
      <c r="A131" s="175">
        <f t="shared" si="21"/>
        <v>12</v>
      </c>
      <c r="B131" s="184">
        <v>1212</v>
      </c>
      <c r="C131" s="183">
        <f t="shared" si="11"/>
        <v>52.86</v>
      </c>
      <c r="D131" s="183">
        <f t="shared" si="12"/>
        <v>52.86</v>
      </c>
      <c r="E131" s="183">
        <v>40.97</v>
      </c>
      <c r="F131" s="183">
        <v>11.89</v>
      </c>
      <c r="G131" s="183">
        <v>0</v>
      </c>
      <c r="H131" s="182">
        <v>27</v>
      </c>
      <c r="I131" s="180" t="s">
        <v>825</v>
      </c>
      <c r="J131" s="180" t="s">
        <v>208</v>
      </c>
      <c r="K131" s="182"/>
      <c r="L131" s="181"/>
      <c r="M131" s="180"/>
      <c r="N131" s="185">
        <f>VLOOKUP($B131,Piloto!$B$79:$H$407,7,0)</f>
        <v>9282</v>
      </c>
      <c r="O131" s="179"/>
      <c r="P131" s="178">
        <f t="shared" si="13"/>
        <v>490646.52</v>
      </c>
      <c r="Q131" s="179">
        <f t="shared" si="14"/>
        <v>19625.860800000002</v>
      </c>
      <c r="R131" s="179">
        <f t="shared" si="15"/>
        <v>9812.9304000000011</v>
      </c>
      <c r="S131" s="179">
        <f t="shared" si="16"/>
        <v>1918.9185397200004</v>
      </c>
      <c r="T131" s="179">
        <f t="shared" si="17"/>
        <v>16191.335160000001</v>
      </c>
      <c r="U131" s="179">
        <f t="shared" si="18"/>
        <v>28702.821420000004</v>
      </c>
      <c r="V131" s="178">
        <f t="shared" si="19"/>
        <v>196262.53317216001</v>
      </c>
      <c r="W131" s="177"/>
      <c r="X131" s="176">
        <f t="shared" si="20"/>
        <v>294387.91200000001</v>
      </c>
      <c r="Y131" s="172" t="str">
        <f>VLOOKUP($B131,Piloto!$B$79:$H$407,4,0)</f>
        <v>Contrato</v>
      </c>
      <c r="Z131" s="186"/>
      <c r="AA131" s="186"/>
    </row>
    <row r="132" spans="1:27" ht="22.5" hidden="1" customHeight="1">
      <c r="A132" s="175">
        <f t="shared" si="21"/>
        <v>1</v>
      </c>
      <c r="B132" s="190">
        <v>1301</v>
      </c>
      <c r="C132" s="183">
        <f t="shared" si="11"/>
        <v>108.5</v>
      </c>
      <c r="D132" s="183">
        <f t="shared" si="12"/>
        <v>103.61</v>
      </c>
      <c r="E132" s="183">
        <v>89.81</v>
      </c>
      <c r="F132" s="183">
        <v>13.8</v>
      </c>
      <c r="G132" s="183">
        <v>0</v>
      </c>
      <c r="H132" s="182" t="s">
        <v>847</v>
      </c>
      <c r="I132" s="180" t="s">
        <v>827</v>
      </c>
      <c r="J132" s="180" t="s">
        <v>266</v>
      </c>
      <c r="K132" s="182">
        <v>133</v>
      </c>
      <c r="L132" s="181" t="s">
        <v>266</v>
      </c>
      <c r="M132" s="180">
        <v>4.8899999999999997</v>
      </c>
      <c r="N132" s="185">
        <f>VLOOKUP($B132,Piloto!$B$79:$H$407,7,0)</f>
        <v>9262.1999999999989</v>
      </c>
      <c r="O132" s="179"/>
      <c r="P132" s="178">
        <f t="shared" si="13"/>
        <v>1004948.6999999998</v>
      </c>
      <c r="Q132" s="179">
        <f t="shared" si="14"/>
        <v>40197.947999999997</v>
      </c>
      <c r="R132" s="179">
        <f t="shared" si="15"/>
        <v>20098.973999999998</v>
      </c>
      <c r="S132" s="179">
        <f t="shared" si="16"/>
        <v>3930.3543656999996</v>
      </c>
      <c r="T132" s="179">
        <f t="shared" si="17"/>
        <v>33163.307099999998</v>
      </c>
      <c r="U132" s="179">
        <f t="shared" si="18"/>
        <v>58789.498949999994</v>
      </c>
      <c r="V132" s="178">
        <f t="shared" si="19"/>
        <v>401987.51958959998</v>
      </c>
      <c r="X132" s="176">
        <f t="shared" si="20"/>
        <v>602969.21999999986</v>
      </c>
      <c r="Y132" s="172" t="str">
        <f>VLOOKUP($B132,Piloto!$B$79:$H$407,4,0)</f>
        <v>Contrato</v>
      </c>
      <c r="Z132" s="186"/>
      <c r="AA132" s="186"/>
    </row>
    <row r="133" spans="1:27" ht="22.5" hidden="1" customHeight="1">
      <c r="A133" s="175">
        <f t="shared" si="21"/>
        <v>2</v>
      </c>
      <c r="B133" s="184">
        <v>1302</v>
      </c>
      <c r="C133" s="183">
        <f t="shared" si="11"/>
        <v>81.260000000000005</v>
      </c>
      <c r="D133" s="183">
        <f t="shared" si="12"/>
        <v>75.960000000000008</v>
      </c>
      <c r="E133" s="183">
        <v>63.49</v>
      </c>
      <c r="F133" s="183">
        <v>12.47</v>
      </c>
      <c r="G133" s="183">
        <v>0</v>
      </c>
      <c r="H133" s="182">
        <v>254</v>
      </c>
      <c r="I133" s="180" t="s">
        <v>825</v>
      </c>
      <c r="J133" s="180" t="s">
        <v>266</v>
      </c>
      <c r="K133" s="182">
        <v>130</v>
      </c>
      <c r="L133" s="181" t="s">
        <v>266</v>
      </c>
      <c r="M133" s="180">
        <v>5.3</v>
      </c>
      <c r="N133" s="185">
        <f>VLOOKUP($B133,Piloto!$B$79:$H$407,7,0)</f>
        <v>9122.8799999999992</v>
      </c>
      <c r="O133" s="179"/>
      <c r="P133" s="178">
        <f t="shared" si="13"/>
        <v>741325.22879999992</v>
      </c>
      <c r="Q133" s="179">
        <f t="shared" si="14"/>
        <v>29653.009151999999</v>
      </c>
      <c r="R133" s="179">
        <f t="shared" si="15"/>
        <v>14826.504575999999</v>
      </c>
      <c r="S133" s="179">
        <f t="shared" si="16"/>
        <v>2899.3229698368</v>
      </c>
      <c r="T133" s="179">
        <f t="shared" si="17"/>
        <v>24463.7325504</v>
      </c>
      <c r="U133" s="179">
        <f t="shared" si="18"/>
        <v>43367.525884800001</v>
      </c>
      <c r="V133" s="178">
        <f t="shared" si="19"/>
        <v>296536.02212183044</v>
      </c>
      <c r="W133" s="177"/>
      <c r="X133" s="176">
        <f t="shared" si="20"/>
        <v>444795.13727999997</v>
      </c>
      <c r="Y133" s="172" t="str">
        <f>VLOOKUP($B133,Piloto!$B$79:$H$407,4,0)</f>
        <v>Contrato</v>
      </c>
      <c r="Z133" s="186"/>
      <c r="AA133" s="186"/>
    </row>
    <row r="134" spans="1:27" ht="22.5" hidden="1" customHeight="1">
      <c r="A134" s="175">
        <f t="shared" si="21"/>
        <v>3</v>
      </c>
      <c r="B134" s="184">
        <v>1303</v>
      </c>
      <c r="C134" s="183">
        <f t="shared" si="11"/>
        <v>98.76</v>
      </c>
      <c r="D134" s="183">
        <f t="shared" si="12"/>
        <v>93.45</v>
      </c>
      <c r="E134" s="183">
        <v>89.77</v>
      </c>
      <c r="F134" s="183">
        <v>3.68</v>
      </c>
      <c r="G134" s="183">
        <v>0</v>
      </c>
      <c r="H134" s="182" t="s">
        <v>848</v>
      </c>
      <c r="I134" s="180" t="s">
        <v>827</v>
      </c>
      <c r="J134" s="180" t="s">
        <v>266</v>
      </c>
      <c r="K134" s="182">
        <v>131</v>
      </c>
      <c r="L134" s="181" t="s">
        <v>266</v>
      </c>
      <c r="M134" s="180">
        <v>5.31</v>
      </c>
      <c r="N134" s="185">
        <f>VLOOKUP($B134,Piloto!$B$79:$H$407,7,0)</f>
        <v>9122.8799999999992</v>
      </c>
      <c r="O134" s="179"/>
      <c r="P134" s="178">
        <f t="shared" si="13"/>
        <v>900975.62879999995</v>
      </c>
      <c r="Q134" s="179">
        <f t="shared" si="14"/>
        <v>36039.025152000002</v>
      </c>
      <c r="R134" s="179">
        <f t="shared" si="15"/>
        <v>18019.512576000001</v>
      </c>
      <c r="S134" s="179">
        <f t="shared" si="16"/>
        <v>3523.7156842368004</v>
      </c>
      <c r="T134" s="179">
        <f t="shared" si="17"/>
        <v>29732.195750399998</v>
      </c>
      <c r="U134" s="179">
        <f t="shared" si="18"/>
        <v>52707.074284800001</v>
      </c>
      <c r="V134" s="178">
        <f t="shared" si="19"/>
        <v>360397.45932503045</v>
      </c>
      <c r="W134" s="177"/>
      <c r="X134" s="176">
        <f t="shared" si="20"/>
        <v>540585.3772799999</v>
      </c>
      <c r="Y134" s="172" t="str">
        <f>VLOOKUP($B134,Piloto!$B$79:$H$407,4,0)</f>
        <v>Fora de venda</v>
      </c>
      <c r="Z134" s="186"/>
      <c r="AA134" s="186"/>
    </row>
    <row r="135" spans="1:27" ht="22.5" hidden="1" customHeight="1">
      <c r="A135" s="175">
        <f t="shared" si="21"/>
        <v>4</v>
      </c>
      <c r="B135" s="184">
        <v>1304</v>
      </c>
      <c r="C135" s="183">
        <f t="shared" si="11"/>
        <v>53.73</v>
      </c>
      <c r="D135" s="183">
        <f t="shared" si="12"/>
        <v>53.73</v>
      </c>
      <c r="E135" s="183">
        <v>41.22</v>
      </c>
      <c r="F135" s="183">
        <v>12.51</v>
      </c>
      <c r="G135" s="183">
        <v>0</v>
      </c>
      <c r="H135" s="182">
        <v>26</v>
      </c>
      <c r="I135" s="180" t="s">
        <v>825</v>
      </c>
      <c r="J135" s="180" t="s">
        <v>208</v>
      </c>
      <c r="K135" s="182"/>
      <c r="L135" s="181"/>
      <c r="M135" s="180"/>
      <c r="N135" s="185">
        <f>VLOOKUP($B135,Piloto!$B$79:$H$407,7,0)</f>
        <v>9423.75</v>
      </c>
      <c r="O135" s="179"/>
      <c r="P135" s="178">
        <f t="shared" si="13"/>
        <v>506338.08749999997</v>
      </c>
      <c r="Q135" s="179">
        <f t="shared" si="14"/>
        <v>20253.523499999999</v>
      </c>
      <c r="R135" s="179">
        <f t="shared" si="15"/>
        <v>10126.76175</v>
      </c>
      <c r="S135" s="179">
        <f t="shared" si="16"/>
        <v>1980.2882602125001</v>
      </c>
      <c r="T135" s="179">
        <f t="shared" si="17"/>
        <v>16709.156887500001</v>
      </c>
      <c r="U135" s="179">
        <f t="shared" si="18"/>
        <v>29620.77811875</v>
      </c>
      <c r="V135" s="178">
        <f t="shared" si="19"/>
        <v>202539.28570469999</v>
      </c>
      <c r="W135" s="177"/>
      <c r="X135" s="176">
        <f t="shared" si="20"/>
        <v>303802.85249999998</v>
      </c>
      <c r="Y135" s="172" t="str">
        <f>VLOOKUP($B135,Piloto!$B$79:$H$407,4,0)</f>
        <v>Contrato</v>
      </c>
      <c r="Z135" s="186"/>
      <c r="AA135" s="186"/>
    </row>
    <row r="136" spans="1:27" ht="22.35" hidden="1" customHeight="1">
      <c r="A136" s="175">
        <f t="shared" si="21"/>
        <v>5</v>
      </c>
      <c r="B136" s="184">
        <v>1305</v>
      </c>
      <c r="C136" s="183">
        <f t="shared" si="11"/>
        <v>47.21</v>
      </c>
      <c r="D136" s="183">
        <f t="shared" si="12"/>
        <v>47.21</v>
      </c>
      <c r="E136" s="183">
        <v>41.35</v>
      </c>
      <c r="F136" s="183">
        <v>5.86</v>
      </c>
      <c r="G136" s="183">
        <v>0</v>
      </c>
      <c r="H136" s="182">
        <v>75</v>
      </c>
      <c r="I136" s="180" t="s">
        <v>825</v>
      </c>
      <c r="J136" s="180" t="s">
        <v>208</v>
      </c>
      <c r="K136" s="182"/>
      <c r="L136" s="181"/>
      <c r="M136" s="180"/>
      <c r="N136" s="185">
        <f>VLOOKUP($B136,Piloto!$B$79:$H$407,7,0)</f>
        <v>9799.125</v>
      </c>
      <c r="O136" s="179"/>
      <c r="P136" s="178">
        <f t="shared" si="13"/>
        <v>462616.69125000003</v>
      </c>
      <c r="Q136" s="179">
        <f t="shared" si="14"/>
        <v>18504.667650000003</v>
      </c>
      <c r="R136" s="179">
        <f t="shared" si="15"/>
        <v>9252.3338250000015</v>
      </c>
      <c r="S136" s="179">
        <f t="shared" si="16"/>
        <v>1809.2938794787503</v>
      </c>
      <c r="T136" s="179">
        <f t="shared" si="17"/>
        <v>15266.350811250002</v>
      </c>
      <c r="U136" s="179">
        <f t="shared" si="18"/>
        <v>27063.076438125005</v>
      </c>
      <c r="V136" s="178">
        <f t="shared" si="19"/>
        <v>185050.37743353</v>
      </c>
      <c r="W136" s="177"/>
      <c r="X136" s="176">
        <f t="shared" si="20"/>
        <v>277570.01475000003</v>
      </c>
      <c r="Y136" s="172" t="str">
        <f>VLOOKUP($B136,Piloto!$B$79:$H$407,4,0)</f>
        <v>Contrato</v>
      </c>
      <c r="Z136" s="186"/>
      <c r="AA136" s="186"/>
    </row>
    <row r="137" spans="1:27" ht="22.5" hidden="1" customHeight="1">
      <c r="A137" s="175">
        <f t="shared" si="21"/>
        <v>6</v>
      </c>
      <c r="B137" s="184">
        <v>1306</v>
      </c>
      <c r="C137" s="183">
        <f t="shared" si="11"/>
        <v>47.129999999999995</v>
      </c>
      <c r="D137" s="183">
        <f t="shared" si="12"/>
        <v>47.129999999999995</v>
      </c>
      <c r="E137" s="183">
        <v>41.22</v>
      </c>
      <c r="F137" s="183">
        <v>5.91</v>
      </c>
      <c r="G137" s="183">
        <v>0</v>
      </c>
      <c r="H137" s="182">
        <v>25</v>
      </c>
      <c r="I137" s="180" t="s">
        <v>825</v>
      </c>
      <c r="J137" s="180" t="s">
        <v>208</v>
      </c>
      <c r="K137" s="182"/>
      <c r="L137" s="181"/>
      <c r="M137" s="180"/>
      <c r="N137" s="185">
        <f>VLOOKUP($B137,Piloto!$B$79:$H$407,7,0)</f>
        <v>9598.7499999999982</v>
      </c>
      <c r="O137" s="179"/>
      <c r="P137" s="178">
        <f t="shared" si="13"/>
        <v>452389.08749999985</v>
      </c>
      <c r="Q137" s="179">
        <f t="shared" si="14"/>
        <v>18095.563499999993</v>
      </c>
      <c r="R137" s="179">
        <f t="shared" si="15"/>
        <v>9047.7817499999965</v>
      </c>
      <c r="S137" s="179">
        <f t="shared" si="16"/>
        <v>1769.2937212124996</v>
      </c>
      <c r="T137" s="179">
        <f t="shared" si="17"/>
        <v>14928.839887499995</v>
      </c>
      <c r="U137" s="179">
        <f t="shared" si="18"/>
        <v>26464.761618749992</v>
      </c>
      <c r="V137" s="178">
        <f t="shared" si="19"/>
        <v>180959.25411269994</v>
      </c>
      <c r="W137" s="177"/>
      <c r="X137" s="176">
        <f t="shared" si="20"/>
        <v>271433.4524999999</v>
      </c>
      <c r="Y137" s="172" t="str">
        <f>VLOOKUP($B137,Piloto!$B$79:$H$407,4,0)</f>
        <v>Contrato</v>
      </c>
      <c r="Z137" s="186"/>
      <c r="AA137" s="186"/>
    </row>
    <row r="138" spans="1:27" ht="21.95" hidden="1" customHeight="1">
      <c r="A138" s="175">
        <f t="shared" si="21"/>
        <v>7</v>
      </c>
      <c r="B138" s="184">
        <v>1307</v>
      </c>
      <c r="C138" s="183">
        <f t="shared" si="11"/>
        <v>85.65</v>
      </c>
      <c r="D138" s="183">
        <f t="shared" si="12"/>
        <v>82.34</v>
      </c>
      <c r="E138" s="183">
        <v>68.25</v>
      </c>
      <c r="F138" s="183">
        <v>14.09</v>
      </c>
      <c r="G138" s="183">
        <v>0</v>
      </c>
      <c r="H138" s="182">
        <v>193</v>
      </c>
      <c r="I138" s="180" t="s">
        <v>828</v>
      </c>
      <c r="J138" s="180" t="s">
        <v>169</v>
      </c>
      <c r="K138" s="182">
        <v>102</v>
      </c>
      <c r="L138" s="181" t="s">
        <v>169</v>
      </c>
      <c r="M138" s="180">
        <v>3.31</v>
      </c>
      <c r="N138" s="185">
        <f>VLOOKUP($B138,Piloto!$B$79:$H$407,7,0)</f>
        <v>9606.1999999999989</v>
      </c>
      <c r="O138" s="179"/>
      <c r="P138" s="178">
        <f t="shared" si="13"/>
        <v>822771.02999999991</v>
      </c>
      <c r="Q138" s="179">
        <f t="shared" si="14"/>
        <v>32910.841199999995</v>
      </c>
      <c r="R138" s="179">
        <f t="shared" si="15"/>
        <v>16455.420599999998</v>
      </c>
      <c r="S138" s="179">
        <f t="shared" si="16"/>
        <v>3217.85749833</v>
      </c>
      <c r="T138" s="179">
        <f t="shared" si="17"/>
        <v>27151.44399</v>
      </c>
      <c r="U138" s="179">
        <f t="shared" si="18"/>
        <v>48132.105254999995</v>
      </c>
      <c r="V138" s="178">
        <f t="shared" si="19"/>
        <v>329114.99416823999</v>
      </c>
      <c r="W138" s="177"/>
      <c r="X138" s="176">
        <f t="shared" si="20"/>
        <v>493662.6179999999</v>
      </c>
      <c r="Y138" s="172" t="str">
        <f>VLOOKUP($B138,Piloto!$B$79:$H$407,4,0)</f>
        <v>Contrato</v>
      </c>
      <c r="Z138" s="186"/>
      <c r="AA138" s="186"/>
    </row>
    <row r="139" spans="1:27" ht="22.5" customHeight="1">
      <c r="A139" s="175">
        <f t="shared" si="21"/>
        <v>8</v>
      </c>
      <c r="B139" s="184">
        <v>1308</v>
      </c>
      <c r="C139" s="183">
        <f t="shared" si="11"/>
        <v>80.05</v>
      </c>
      <c r="D139" s="183">
        <f t="shared" si="12"/>
        <v>76.599999999999994</v>
      </c>
      <c r="E139" s="183">
        <v>61.68</v>
      </c>
      <c r="F139" s="183">
        <v>14.92</v>
      </c>
      <c r="G139" s="183">
        <v>0</v>
      </c>
      <c r="H139" s="182">
        <v>257</v>
      </c>
      <c r="I139" s="180" t="s">
        <v>828</v>
      </c>
      <c r="J139" s="180" t="s">
        <v>266</v>
      </c>
      <c r="K139" s="182">
        <v>136</v>
      </c>
      <c r="L139" s="181" t="s">
        <v>266</v>
      </c>
      <c r="M139" s="180">
        <v>3.45</v>
      </c>
      <c r="N139" s="185">
        <f>VLOOKUP($B139,Piloto!$B$79:$H$407,7,0)</f>
        <v>9674.1400000000012</v>
      </c>
      <c r="O139" s="179"/>
      <c r="P139" s="178">
        <f t="shared" si="13"/>
        <v>774414.90700000012</v>
      </c>
      <c r="Q139" s="179">
        <f t="shared" si="14"/>
        <v>30976.596280000005</v>
      </c>
      <c r="R139" s="179">
        <f t="shared" si="15"/>
        <v>15488.298140000003</v>
      </c>
      <c r="S139" s="179">
        <f t="shared" si="16"/>
        <v>3028.736701277001</v>
      </c>
      <c r="T139" s="179">
        <f t="shared" si="17"/>
        <v>25555.691931000005</v>
      </c>
      <c r="U139" s="179">
        <f t="shared" si="18"/>
        <v>45303.272059500006</v>
      </c>
      <c r="V139" s="178">
        <f t="shared" si="19"/>
        <v>309772.15811925608</v>
      </c>
      <c r="W139" s="177"/>
      <c r="X139" s="176">
        <f t="shared" si="20"/>
        <v>464648.94420000009</v>
      </c>
      <c r="Y139" s="172" t="str">
        <f>VLOOKUP($B139,Piloto!$B$79:$H$407,4,0)</f>
        <v>Disponível</v>
      </c>
      <c r="Z139" s="186"/>
      <c r="AA139" s="186"/>
    </row>
    <row r="140" spans="1:27" ht="22.5" customHeight="1">
      <c r="A140" s="175">
        <f t="shared" si="21"/>
        <v>9</v>
      </c>
      <c r="B140" s="184">
        <v>1309</v>
      </c>
      <c r="C140" s="183">
        <f t="shared" si="11"/>
        <v>86.22</v>
      </c>
      <c r="D140" s="183">
        <f t="shared" si="12"/>
        <v>82.76</v>
      </c>
      <c r="E140" s="183">
        <v>66.98</v>
      </c>
      <c r="F140" s="183">
        <v>15.780000000000001</v>
      </c>
      <c r="G140" s="183">
        <v>0</v>
      </c>
      <c r="H140" s="182">
        <v>224</v>
      </c>
      <c r="I140" s="180" t="s">
        <v>825</v>
      </c>
      <c r="J140" s="180" t="s">
        <v>169</v>
      </c>
      <c r="K140" s="182">
        <v>118</v>
      </c>
      <c r="L140" s="181" t="s">
        <v>169</v>
      </c>
      <c r="M140" s="180">
        <v>3.46</v>
      </c>
      <c r="N140" s="185">
        <f>VLOOKUP($B140,Piloto!$B$79:$H$407,7,0)</f>
        <v>9674.14</v>
      </c>
      <c r="O140" s="179"/>
      <c r="P140" s="178">
        <f t="shared" si="13"/>
        <v>834104.3507999999</v>
      </c>
      <c r="Q140" s="179">
        <f t="shared" si="14"/>
        <v>33364.174031999995</v>
      </c>
      <c r="R140" s="179">
        <f t="shared" si="15"/>
        <v>16682.087015999998</v>
      </c>
      <c r="S140" s="179">
        <f t="shared" si="16"/>
        <v>3262.1821159788001</v>
      </c>
      <c r="T140" s="179">
        <f t="shared" si="17"/>
        <v>27525.443576399997</v>
      </c>
      <c r="U140" s="179">
        <f t="shared" si="18"/>
        <v>48795.1045218</v>
      </c>
      <c r="V140" s="178">
        <f t="shared" si="19"/>
        <v>333648.41315480642</v>
      </c>
      <c r="W140" s="177"/>
      <c r="X140" s="176">
        <f t="shared" si="20"/>
        <v>500462.61047999992</v>
      </c>
      <c r="Y140" s="172" t="str">
        <f>VLOOKUP($B140,Piloto!$B$79:$H$407,4,0)</f>
        <v>Disponível</v>
      </c>
      <c r="Z140" s="186"/>
      <c r="AA140" s="186"/>
    </row>
    <row r="141" spans="1:27" ht="22.5" hidden="1" customHeight="1">
      <c r="A141" s="175">
        <f t="shared" si="21"/>
        <v>10</v>
      </c>
      <c r="B141" s="184">
        <v>1310</v>
      </c>
      <c r="C141" s="183">
        <f t="shared" si="11"/>
        <v>47.760000000000005</v>
      </c>
      <c r="D141" s="183">
        <f t="shared" si="12"/>
        <v>47.760000000000005</v>
      </c>
      <c r="E141" s="183">
        <v>41.85</v>
      </c>
      <c r="F141" s="183">
        <v>5.91</v>
      </c>
      <c r="G141" s="183">
        <v>0</v>
      </c>
      <c r="H141" s="182">
        <v>24</v>
      </c>
      <c r="I141" s="180" t="s">
        <v>825</v>
      </c>
      <c r="J141" s="180" t="s">
        <v>208</v>
      </c>
      <c r="K141" s="182"/>
      <c r="L141" s="181"/>
      <c r="M141" s="180"/>
      <c r="N141" s="185">
        <f>VLOOKUP($B141,Piloto!$B$79:$H$407,7,0)</f>
        <v>9282</v>
      </c>
      <c r="O141" s="179"/>
      <c r="P141" s="178">
        <f t="shared" si="13"/>
        <v>443308.32000000007</v>
      </c>
      <c r="Q141" s="179">
        <f t="shared" si="14"/>
        <v>17732.332800000004</v>
      </c>
      <c r="R141" s="179">
        <f t="shared" si="15"/>
        <v>8866.1664000000019</v>
      </c>
      <c r="S141" s="179">
        <f t="shared" si="16"/>
        <v>1733.7788395200005</v>
      </c>
      <c r="T141" s="179">
        <f t="shared" si="17"/>
        <v>14629.174560000003</v>
      </c>
      <c r="U141" s="179">
        <f t="shared" si="18"/>
        <v>25933.536720000004</v>
      </c>
      <c r="V141" s="178">
        <f t="shared" si="19"/>
        <v>177326.87446656002</v>
      </c>
      <c r="W141" s="177"/>
      <c r="X141" s="176">
        <f t="shared" si="20"/>
        <v>265984.99200000003</v>
      </c>
      <c r="Y141" s="172" t="str">
        <f>VLOOKUP($B141,Piloto!$B$79:$H$407,4,0)</f>
        <v>Contrato</v>
      </c>
      <c r="Z141" s="186"/>
      <c r="AA141" s="186"/>
    </row>
    <row r="142" spans="1:27" ht="22.5" hidden="1" customHeight="1">
      <c r="A142" s="175">
        <f t="shared" si="21"/>
        <v>11</v>
      </c>
      <c r="B142" s="184">
        <v>1311</v>
      </c>
      <c r="C142" s="183">
        <f t="shared" si="11"/>
        <v>48.76</v>
      </c>
      <c r="D142" s="183">
        <f t="shared" si="12"/>
        <v>48.76</v>
      </c>
      <c r="E142" s="183">
        <v>42.9</v>
      </c>
      <c r="F142" s="183">
        <v>5.86</v>
      </c>
      <c r="G142" s="183">
        <v>0</v>
      </c>
      <c r="H142" s="182">
        <v>76</v>
      </c>
      <c r="I142" s="180" t="s">
        <v>825</v>
      </c>
      <c r="J142" s="180" t="s">
        <v>208</v>
      </c>
      <c r="K142" s="182"/>
      <c r="L142" s="181"/>
      <c r="M142" s="180"/>
      <c r="N142" s="185">
        <f>VLOOKUP($B142,Piloto!$B$79:$H$407,7,0)</f>
        <v>9282</v>
      </c>
      <c r="O142" s="179"/>
      <c r="P142" s="178">
        <f t="shared" si="13"/>
        <v>452590.32</v>
      </c>
      <c r="Q142" s="179">
        <f t="shared" si="14"/>
        <v>18103.612799999999</v>
      </c>
      <c r="R142" s="179">
        <f t="shared" si="15"/>
        <v>9051.8063999999995</v>
      </c>
      <c r="S142" s="179">
        <f t="shared" si="16"/>
        <v>1770.0807415200002</v>
      </c>
      <c r="T142" s="179">
        <f t="shared" si="17"/>
        <v>14935.480560000002</v>
      </c>
      <c r="U142" s="179">
        <f t="shared" si="18"/>
        <v>26476.533720000003</v>
      </c>
      <c r="V142" s="178">
        <f t="shared" si="19"/>
        <v>181039.74872256001</v>
      </c>
      <c r="W142" s="177"/>
      <c r="X142" s="176">
        <f t="shared" si="20"/>
        <v>271554.19199999998</v>
      </c>
      <c r="Y142" s="172" t="str">
        <f>VLOOKUP($B142,Piloto!$B$79:$H$407,4,0)</f>
        <v>Fora de venda</v>
      </c>
      <c r="Z142" s="186"/>
      <c r="AA142" s="186"/>
    </row>
    <row r="143" spans="1:27" ht="22.5" hidden="1" customHeight="1">
      <c r="A143" s="175">
        <f t="shared" si="21"/>
        <v>12</v>
      </c>
      <c r="B143" s="184">
        <v>1312</v>
      </c>
      <c r="C143" s="183">
        <f t="shared" si="11"/>
        <v>52.86</v>
      </c>
      <c r="D143" s="183">
        <f t="shared" si="12"/>
        <v>52.86</v>
      </c>
      <c r="E143" s="183">
        <v>40.97</v>
      </c>
      <c r="F143" s="183">
        <v>11.89</v>
      </c>
      <c r="G143" s="183">
        <v>0</v>
      </c>
      <c r="H143" s="182">
        <v>11</v>
      </c>
      <c r="I143" s="180" t="s">
        <v>825</v>
      </c>
      <c r="J143" s="180" t="s">
        <v>208</v>
      </c>
      <c r="K143" s="182"/>
      <c r="L143" s="181"/>
      <c r="M143" s="180"/>
      <c r="N143" s="185">
        <f>VLOOKUP($B143,Piloto!$B$79:$H$407,7,0)</f>
        <v>9282</v>
      </c>
      <c r="O143" s="179"/>
      <c r="P143" s="178">
        <f t="shared" si="13"/>
        <v>490646.52</v>
      </c>
      <c r="Q143" s="179">
        <f t="shared" si="14"/>
        <v>19625.860800000002</v>
      </c>
      <c r="R143" s="179">
        <f t="shared" si="15"/>
        <v>9812.9304000000011</v>
      </c>
      <c r="S143" s="179">
        <f t="shared" si="16"/>
        <v>1918.9185397200004</v>
      </c>
      <c r="T143" s="179">
        <f t="shared" si="17"/>
        <v>16191.335160000001</v>
      </c>
      <c r="U143" s="179">
        <f t="shared" si="18"/>
        <v>28702.821420000004</v>
      </c>
      <c r="V143" s="178">
        <f t="shared" si="19"/>
        <v>196262.53317216001</v>
      </c>
      <c r="W143" s="177"/>
      <c r="X143" s="176">
        <f t="shared" si="20"/>
        <v>294387.91200000001</v>
      </c>
      <c r="Y143" s="172" t="str">
        <f>VLOOKUP($B143,Piloto!$B$79:$H$407,4,0)</f>
        <v>Contrato</v>
      </c>
      <c r="Z143" s="186"/>
      <c r="AA143" s="186"/>
    </row>
    <row r="144" spans="1:27" ht="22.5" customHeight="1">
      <c r="A144" s="175">
        <f t="shared" si="21"/>
        <v>1</v>
      </c>
      <c r="B144" s="184">
        <v>1401</v>
      </c>
      <c r="C144" s="183">
        <f t="shared" si="11"/>
        <v>97.88000000000001</v>
      </c>
      <c r="D144" s="183">
        <f t="shared" si="12"/>
        <v>93.490000000000009</v>
      </c>
      <c r="E144" s="183">
        <v>89.81</v>
      </c>
      <c r="F144" s="183">
        <v>3.68</v>
      </c>
      <c r="G144" s="183">
        <v>0</v>
      </c>
      <c r="H144" s="182" t="s">
        <v>849</v>
      </c>
      <c r="I144" s="180" t="s">
        <v>827</v>
      </c>
      <c r="J144" s="180" t="s">
        <v>266</v>
      </c>
      <c r="K144" s="182">
        <v>134</v>
      </c>
      <c r="L144" s="181" t="s">
        <v>266</v>
      </c>
      <c r="M144" s="180">
        <v>4.3899999999999997</v>
      </c>
      <c r="N144" s="185">
        <f>VLOOKUP($B144,Piloto!$B$79:$H$407,7,0)</f>
        <v>9674.14</v>
      </c>
      <c r="O144" s="179"/>
      <c r="P144" s="178">
        <f t="shared" si="13"/>
        <v>946904.82319999998</v>
      </c>
      <c r="Q144" s="179">
        <f t="shared" si="14"/>
        <v>37876.192927999997</v>
      </c>
      <c r="R144" s="179">
        <f t="shared" si="15"/>
        <v>18938.096463999998</v>
      </c>
      <c r="S144" s="179">
        <f t="shared" si="16"/>
        <v>3703.3447635352004</v>
      </c>
      <c r="T144" s="179">
        <f t="shared" si="17"/>
        <v>31247.859165600003</v>
      </c>
      <c r="U144" s="179">
        <f t="shared" si="18"/>
        <v>55393.932157200004</v>
      </c>
      <c r="V144" s="178">
        <f t="shared" si="19"/>
        <v>378769.50451858563</v>
      </c>
      <c r="W144" s="177"/>
      <c r="X144" s="176">
        <f t="shared" si="20"/>
        <v>568142.89391999994</v>
      </c>
      <c r="Y144" s="172" t="str">
        <f>VLOOKUP($B144,Piloto!$B$79:$H$407,4,0)</f>
        <v>Disponível</v>
      </c>
      <c r="Z144" s="186"/>
      <c r="AA144" s="186"/>
    </row>
    <row r="145" spans="1:27" ht="22.5" hidden="1" customHeight="1">
      <c r="A145" s="175">
        <f t="shared" si="21"/>
        <v>2</v>
      </c>
      <c r="B145" s="184">
        <v>1402</v>
      </c>
      <c r="C145" s="183">
        <f t="shared" si="11"/>
        <v>79.830000000000013</v>
      </c>
      <c r="D145" s="183">
        <f t="shared" si="12"/>
        <v>75.960000000000008</v>
      </c>
      <c r="E145" s="183">
        <v>63.49</v>
      </c>
      <c r="F145" s="183">
        <v>12.47</v>
      </c>
      <c r="G145" s="183">
        <v>0</v>
      </c>
      <c r="H145" s="182">
        <v>289</v>
      </c>
      <c r="I145" s="180" t="s">
        <v>825</v>
      </c>
      <c r="J145" s="180" t="s">
        <v>266</v>
      </c>
      <c r="K145" s="182">
        <v>154</v>
      </c>
      <c r="L145" s="181" t="s">
        <v>266</v>
      </c>
      <c r="M145" s="180">
        <v>3.87</v>
      </c>
      <c r="N145" s="185">
        <f>VLOOKUP($B145,Piloto!$B$79:$H$407,7,0)</f>
        <v>9348.1999999999989</v>
      </c>
      <c r="O145" s="179"/>
      <c r="P145" s="178">
        <f t="shared" si="13"/>
        <v>746266.80599999998</v>
      </c>
      <c r="Q145" s="179">
        <f t="shared" si="14"/>
        <v>29850.67224</v>
      </c>
      <c r="R145" s="179">
        <f t="shared" si="15"/>
        <v>14925.33612</v>
      </c>
      <c r="S145" s="179">
        <f t="shared" si="16"/>
        <v>2918.6494782660002</v>
      </c>
      <c r="T145" s="179">
        <f t="shared" si="17"/>
        <v>24626.804597999999</v>
      </c>
      <c r="U145" s="179">
        <f t="shared" si="18"/>
        <v>43656.608151</v>
      </c>
      <c r="V145" s="178">
        <f t="shared" si="19"/>
        <v>298512.692534448</v>
      </c>
      <c r="W145" s="177"/>
      <c r="X145" s="176">
        <f t="shared" si="20"/>
        <v>447760.08359999995</v>
      </c>
      <c r="Y145" s="172" t="str">
        <f>VLOOKUP($B145,Piloto!$B$79:$H$407,4,0)</f>
        <v>Contrato</v>
      </c>
      <c r="Z145" s="186"/>
      <c r="AA145" s="186"/>
    </row>
    <row r="146" spans="1:27" ht="22.5" customHeight="1">
      <c r="A146" s="175">
        <f t="shared" si="21"/>
        <v>3</v>
      </c>
      <c r="B146" s="184">
        <v>1403</v>
      </c>
      <c r="C146" s="183">
        <f t="shared" si="11"/>
        <v>110.59</v>
      </c>
      <c r="D146" s="183">
        <f t="shared" si="12"/>
        <v>107.14</v>
      </c>
      <c r="E146" s="183">
        <v>89.77</v>
      </c>
      <c r="F146" s="183">
        <v>17.37</v>
      </c>
      <c r="G146" s="183">
        <v>0</v>
      </c>
      <c r="H146" s="182" t="s">
        <v>850</v>
      </c>
      <c r="I146" s="180" t="s">
        <v>827</v>
      </c>
      <c r="J146" s="180" t="s">
        <v>266</v>
      </c>
      <c r="K146" s="182">
        <v>137</v>
      </c>
      <c r="L146" s="181" t="s">
        <v>266</v>
      </c>
      <c r="M146" s="180">
        <v>3.45</v>
      </c>
      <c r="N146" s="185">
        <f>VLOOKUP($B146,Piloto!$B$79:$H$407,7,0)</f>
        <v>9674.14</v>
      </c>
      <c r="O146" s="179"/>
      <c r="P146" s="178">
        <f t="shared" si="13"/>
        <v>1069863.1425999999</v>
      </c>
      <c r="Q146" s="179">
        <f t="shared" si="14"/>
        <v>42794.525704</v>
      </c>
      <c r="R146" s="179">
        <f t="shared" si="15"/>
        <v>21397.262852</v>
      </c>
      <c r="S146" s="179">
        <f t="shared" si="16"/>
        <v>4184.2347507085997</v>
      </c>
      <c r="T146" s="179">
        <f t="shared" si="17"/>
        <v>35305.483705799998</v>
      </c>
      <c r="U146" s="179">
        <f t="shared" si="18"/>
        <v>62586.993842099997</v>
      </c>
      <c r="V146" s="178">
        <f t="shared" si="19"/>
        <v>427953.81594514078</v>
      </c>
      <c r="W146" s="177"/>
      <c r="X146" s="176">
        <f t="shared" si="20"/>
        <v>641917.88555999997</v>
      </c>
      <c r="Y146" s="172" t="str">
        <f>VLOOKUP($B146,Piloto!$B$79:$H$407,4,0)</f>
        <v>Disponível</v>
      </c>
      <c r="Z146" s="186"/>
      <c r="AA146" s="186"/>
    </row>
    <row r="147" spans="1:27" ht="22.5" hidden="1" customHeight="1">
      <c r="A147" s="175">
        <f t="shared" si="21"/>
        <v>4</v>
      </c>
      <c r="B147" s="184">
        <v>1404</v>
      </c>
      <c r="C147" s="183">
        <f t="shared" si="11"/>
        <v>53.73</v>
      </c>
      <c r="D147" s="183">
        <f t="shared" si="12"/>
        <v>53.73</v>
      </c>
      <c r="E147" s="183">
        <v>41.22</v>
      </c>
      <c r="F147" s="183">
        <v>12.51</v>
      </c>
      <c r="G147" s="183">
        <v>0</v>
      </c>
      <c r="H147" s="182">
        <v>275</v>
      </c>
      <c r="I147" s="180" t="s">
        <v>825</v>
      </c>
      <c r="J147" s="180" t="s">
        <v>266</v>
      </c>
      <c r="K147" s="182"/>
      <c r="L147" s="181"/>
      <c r="M147" s="180"/>
      <c r="N147" s="185">
        <f>VLOOKUP($B147,Piloto!$B$79:$H$407,7,0)</f>
        <v>9282</v>
      </c>
      <c r="O147" s="179"/>
      <c r="P147" s="178">
        <f t="shared" si="13"/>
        <v>498721.86</v>
      </c>
      <c r="Q147" s="179">
        <f t="shared" si="14"/>
        <v>19948.874400000001</v>
      </c>
      <c r="R147" s="179">
        <f t="shared" si="15"/>
        <v>9974.4372000000003</v>
      </c>
      <c r="S147" s="179">
        <f t="shared" si="16"/>
        <v>1950.5011944600001</v>
      </c>
      <c r="T147" s="179">
        <f t="shared" si="17"/>
        <v>16457.821380000001</v>
      </c>
      <c r="U147" s="179">
        <f t="shared" si="18"/>
        <v>29175.228810000001</v>
      </c>
      <c r="V147" s="178">
        <f t="shared" si="19"/>
        <v>199492.73377488001</v>
      </c>
      <c r="W147" s="177"/>
      <c r="X147" s="176">
        <f t="shared" si="20"/>
        <v>299233.11599999998</v>
      </c>
      <c r="Y147" s="172" t="str">
        <f>VLOOKUP($B147,Piloto!$B$79:$H$407,4,0)</f>
        <v>Contrato</v>
      </c>
      <c r="Z147" s="186"/>
      <c r="AA147" s="186"/>
    </row>
    <row r="148" spans="1:27" ht="22.5" hidden="1" customHeight="1">
      <c r="A148" s="175">
        <f t="shared" si="21"/>
        <v>5</v>
      </c>
      <c r="B148" s="184">
        <v>1405</v>
      </c>
      <c r="C148" s="183">
        <f t="shared" si="11"/>
        <v>47.21</v>
      </c>
      <c r="D148" s="183">
        <f t="shared" si="12"/>
        <v>47.21</v>
      </c>
      <c r="E148" s="183">
        <v>41.35</v>
      </c>
      <c r="F148" s="183">
        <v>5.86</v>
      </c>
      <c r="G148" s="183">
        <v>0</v>
      </c>
      <c r="H148" s="182">
        <v>23</v>
      </c>
      <c r="I148" s="180" t="s">
        <v>825</v>
      </c>
      <c r="J148" s="180" t="s">
        <v>208</v>
      </c>
      <c r="K148" s="182"/>
      <c r="L148" s="181"/>
      <c r="M148" s="180"/>
      <c r="N148" s="185">
        <f>VLOOKUP($B148,Piloto!$B$79:$H$407,7,0)</f>
        <v>9282</v>
      </c>
      <c r="O148" s="179"/>
      <c r="P148" s="178">
        <f t="shared" si="13"/>
        <v>438203.22000000003</v>
      </c>
      <c r="Q148" s="179">
        <f t="shared" si="14"/>
        <v>17528.128800000002</v>
      </c>
      <c r="R148" s="179">
        <f t="shared" si="15"/>
        <v>8764.0644000000011</v>
      </c>
      <c r="S148" s="179">
        <f t="shared" si="16"/>
        <v>1713.8127934200004</v>
      </c>
      <c r="T148" s="179">
        <f t="shared" si="17"/>
        <v>14460.706260000001</v>
      </c>
      <c r="U148" s="179">
        <f t="shared" si="18"/>
        <v>25634.888370000004</v>
      </c>
      <c r="V148" s="178">
        <f t="shared" si="19"/>
        <v>175284.79362576001</v>
      </c>
      <c r="W148" s="177"/>
      <c r="X148" s="176">
        <f t="shared" si="20"/>
        <v>262921.93200000003</v>
      </c>
      <c r="Y148" s="172" t="str">
        <f>VLOOKUP($B148,Piloto!$B$79:$H$407,4,0)</f>
        <v>Contrato</v>
      </c>
      <c r="Z148" s="186"/>
      <c r="AA148" s="186"/>
    </row>
    <row r="149" spans="1:27" ht="22.5" hidden="1" customHeight="1">
      <c r="A149" s="175">
        <f t="shared" si="21"/>
        <v>6</v>
      </c>
      <c r="B149" s="184">
        <v>1406</v>
      </c>
      <c r="C149" s="183">
        <f t="shared" si="11"/>
        <v>47.129999999999995</v>
      </c>
      <c r="D149" s="183">
        <f t="shared" si="12"/>
        <v>47.129999999999995</v>
      </c>
      <c r="E149" s="183">
        <v>41.22</v>
      </c>
      <c r="F149" s="183">
        <v>5.91</v>
      </c>
      <c r="G149" s="183">
        <v>0</v>
      </c>
      <c r="H149" s="182">
        <v>77</v>
      </c>
      <c r="I149" s="180" t="s">
        <v>825</v>
      </c>
      <c r="J149" s="180" t="s">
        <v>208</v>
      </c>
      <c r="K149" s="182"/>
      <c r="L149" s="181"/>
      <c r="M149" s="180"/>
      <c r="N149" s="185">
        <f>VLOOKUP($B149,Piloto!$B$79:$H$407,7,0)</f>
        <v>9282</v>
      </c>
      <c r="O149" s="179"/>
      <c r="P149" s="178">
        <f t="shared" si="13"/>
        <v>437460.66</v>
      </c>
      <c r="Q149" s="179">
        <f t="shared" si="14"/>
        <v>17498.4264</v>
      </c>
      <c r="R149" s="179">
        <f t="shared" si="15"/>
        <v>8749.2132000000001</v>
      </c>
      <c r="S149" s="179">
        <f t="shared" si="16"/>
        <v>1710.90864126</v>
      </c>
      <c r="T149" s="179">
        <f t="shared" si="17"/>
        <v>14436.201779999999</v>
      </c>
      <c r="U149" s="179">
        <f t="shared" si="18"/>
        <v>25591.448609999999</v>
      </c>
      <c r="V149" s="178">
        <f t="shared" si="19"/>
        <v>174987.76368527999</v>
      </c>
      <c r="W149" s="177"/>
      <c r="X149" s="176">
        <f t="shared" si="20"/>
        <v>262476.39599999995</v>
      </c>
      <c r="Y149" s="172" t="str">
        <f>VLOOKUP($B149,Piloto!$B$79:$H$407,4,0)</f>
        <v>Contrato</v>
      </c>
      <c r="Z149" s="186"/>
      <c r="AA149" s="186"/>
    </row>
    <row r="150" spans="1:27" ht="22.5" hidden="1" customHeight="1">
      <c r="A150" s="175">
        <f t="shared" si="21"/>
        <v>7</v>
      </c>
      <c r="B150" s="184">
        <v>1407</v>
      </c>
      <c r="C150" s="183">
        <f t="shared" si="11"/>
        <v>85.100000000000009</v>
      </c>
      <c r="D150" s="183">
        <f t="shared" si="12"/>
        <v>82.34</v>
      </c>
      <c r="E150" s="183">
        <v>68.25</v>
      </c>
      <c r="F150" s="183">
        <v>14.09</v>
      </c>
      <c r="G150" s="183">
        <v>0</v>
      </c>
      <c r="H150" s="182">
        <v>238</v>
      </c>
      <c r="I150" s="180" t="s">
        <v>825</v>
      </c>
      <c r="J150" s="180" t="s">
        <v>169</v>
      </c>
      <c r="K150" s="182">
        <v>127</v>
      </c>
      <c r="L150" s="181" t="s">
        <v>169</v>
      </c>
      <c r="M150" s="180">
        <v>2.76</v>
      </c>
      <c r="N150" s="185">
        <f>VLOOKUP($B150,Piloto!$B$79:$H$407,7,0)</f>
        <v>9122.880000000001</v>
      </c>
      <c r="O150" s="179"/>
      <c r="P150" s="178">
        <f t="shared" si="13"/>
        <v>776357.08800000022</v>
      </c>
      <c r="Q150" s="179">
        <f t="shared" si="14"/>
        <v>31054.283520000008</v>
      </c>
      <c r="R150" s="179">
        <f t="shared" si="15"/>
        <v>15527.141760000004</v>
      </c>
      <c r="S150" s="179">
        <f t="shared" si="16"/>
        <v>3036.3325711680013</v>
      </c>
      <c r="T150" s="179">
        <f t="shared" si="17"/>
        <v>25619.783904000007</v>
      </c>
      <c r="U150" s="179">
        <f t="shared" si="18"/>
        <v>45416.889648000018</v>
      </c>
      <c r="V150" s="178">
        <f t="shared" si="19"/>
        <v>310549.04605670413</v>
      </c>
      <c r="W150" s="177"/>
      <c r="X150" s="176">
        <f t="shared" si="20"/>
        <v>465814.25280000013</v>
      </c>
      <c r="Y150" s="172" t="str">
        <f>VLOOKUP($B150,Piloto!$B$79:$H$407,4,0)</f>
        <v>Contrato</v>
      </c>
      <c r="Z150" s="186"/>
      <c r="AA150" s="186"/>
    </row>
    <row r="151" spans="1:27" ht="22.5" hidden="1" customHeight="1">
      <c r="A151" s="175">
        <f t="shared" si="21"/>
        <v>8</v>
      </c>
      <c r="B151" s="184">
        <v>1408</v>
      </c>
      <c r="C151" s="183">
        <f t="shared" si="11"/>
        <v>79.36999999999999</v>
      </c>
      <c r="D151" s="183">
        <f t="shared" si="12"/>
        <v>76.599999999999994</v>
      </c>
      <c r="E151" s="183">
        <v>61.68</v>
      </c>
      <c r="F151" s="183">
        <v>14.92</v>
      </c>
      <c r="G151" s="183">
        <v>0</v>
      </c>
      <c r="H151" s="182">
        <v>260</v>
      </c>
      <c r="I151" s="180" t="s">
        <v>828</v>
      </c>
      <c r="J151" s="180" t="s">
        <v>266</v>
      </c>
      <c r="K151" s="182">
        <v>145</v>
      </c>
      <c r="L151" s="181" t="s">
        <v>266</v>
      </c>
      <c r="M151" s="180">
        <v>2.77</v>
      </c>
      <c r="N151" s="185">
        <f>VLOOKUP($B151,Piloto!$B$79:$H$407,7,0)</f>
        <v>9122.8799999999992</v>
      </c>
      <c r="O151" s="179"/>
      <c r="P151" s="178">
        <f t="shared" si="13"/>
        <v>724082.9855999999</v>
      </c>
      <c r="Q151" s="179">
        <f t="shared" si="14"/>
        <v>28963.319423999998</v>
      </c>
      <c r="R151" s="179">
        <f t="shared" si="15"/>
        <v>14481.659711999999</v>
      </c>
      <c r="S151" s="179">
        <f t="shared" si="16"/>
        <v>2831.8885566815998</v>
      </c>
      <c r="T151" s="179">
        <f t="shared" si="17"/>
        <v>23894.738524799999</v>
      </c>
      <c r="U151" s="179">
        <f t="shared" si="18"/>
        <v>42358.854657599994</v>
      </c>
      <c r="V151" s="178">
        <f t="shared" si="19"/>
        <v>289638.9869038848</v>
      </c>
      <c r="W151" s="177"/>
      <c r="X151" s="176">
        <f t="shared" si="20"/>
        <v>434449.79135999992</v>
      </c>
      <c r="Y151" s="172" t="str">
        <f>VLOOKUP($B151,Piloto!$B$79:$H$407,4,0)</f>
        <v>Fora de venda</v>
      </c>
      <c r="Z151" s="186"/>
      <c r="AA151" s="186"/>
    </row>
    <row r="152" spans="1:27" ht="22.5" customHeight="1">
      <c r="A152" s="175">
        <f t="shared" si="21"/>
        <v>9</v>
      </c>
      <c r="B152" s="184">
        <v>1409</v>
      </c>
      <c r="C152" s="183">
        <f t="shared" ref="C152:C215" si="22">D152+G152+M152</f>
        <v>86.26</v>
      </c>
      <c r="D152" s="183">
        <f t="shared" ref="D152:D215" si="23">E152+F152</f>
        <v>82.76</v>
      </c>
      <c r="E152" s="183">
        <v>66.98</v>
      </c>
      <c r="F152" s="183">
        <v>15.780000000000001</v>
      </c>
      <c r="G152" s="183">
        <v>0</v>
      </c>
      <c r="H152" s="182">
        <v>229</v>
      </c>
      <c r="I152" s="180" t="s">
        <v>825</v>
      </c>
      <c r="J152" s="180" t="s">
        <v>169</v>
      </c>
      <c r="K152" s="182">
        <v>121</v>
      </c>
      <c r="L152" s="181" t="s">
        <v>169</v>
      </c>
      <c r="M152" s="180">
        <v>3.5</v>
      </c>
      <c r="N152" s="185">
        <f>VLOOKUP($B152,Piloto!$B$79:$H$407,7,0)</f>
        <v>9674.14</v>
      </c>
      <c r="O152" s="179"/>
      <c r="P152" s="178">
        <f t="shared" ref="P152:P215" si="24">C152*N152</f>
        <v>834491.31640000001</v>
      </c>
      <c r="Q152" s="179">
        <f t="shared" ref="Q152:Q215" si="25">$Q$19*P152</f>
        <v>33379.652655999998</v>
      </c>
      <c r="R152" s="179">
        <f t="shared" ref="R152:R215" si="26">$R$19*P152</f>
        <v>16689.826327999999</v>
      </c>
      <c r="S152" s="179">
        <f t="shared" ref="S152:S215" si="27">$S$19*P152</f>
        <v>3263.6955384404005</v>
      </c>
      <c r="T152" s="179">
        <f t="shared" ref="T152:T215" si="28">$T$19*P152</f>
        <v>27538.213441200001</v>
      </c>
      <c r="U152" s="179">
        <f t="shared" ref="U152:U215" si="29">$U$19*P152</f>
        <v>48817.742009400004</v>
      </c>
      <c r="V152" s="178">
        <f t="shared" ref="V152:V215" si="30">Q152*$Q$17+R152*$R$17+T152*$T$17+U152*$U$17+S152*$S$17</f>
        <v>333803.20249053126</v>
      </c>
      <c r="W152" s="177"/>
      <c r="X152" s="176">
        <f t="shared" ref="X152:X215" si="31">$X$19*P152</f>
        <v>500694.78983999998</v>
      </c>
      <c r="Y152" s="172" t="str">
        <f>VLOOKUP($B152,Piloto!$B$79:$H$407,4,0)</f>
        <v>Disponível</v>
      </c>
      <c r="Z152" s="186"/>
      <c r="AA152" s="186"/>
    </row>
    <row r="153" spans="1:27" ht="22.5" hidden="1" customHeight="1">
      <c r="A153" s="175">
        <f t="shared" ref="A153:A216" si="32">RIGHT(B153,2)*1</f>
        <v>10</v>
      </c>
      <c r="B153" s="184">
        <v>1410</v>
      </c>
      <c r="C153" s="183">
        <f t="shared" si="22"/>
        <v>47.760000000000005</v>
      </c>
      <c r="D153" s="183">
        <f t="shared" si="23"/>
        <v>47.760000000000005</v>
      </c>
      <c r="E153" s="183">
        <v>41.85</v>
      </c>
      <c r="F153" s="183">
        <v>5.91</v>
      </c>
      <c r="G153" s="183">
        <v>0</v>
      </c>
      <c r="H153" s="182">
        <v>79</v>
      </c>
      <c r="I153" s="180" t="s">
        <v>825</v>
      </c>
      <c r="J153" s="180" t="s">
        <v>208</v>
      </c>
      <c r="K153" s="182"/>
      <c r="L153" s="181"/>
      <c r="M153" s="180"/>
      <c r="N153" s="185">
        <f>VLOOKUP($B153,Piloto!$B$79:$H$407,7,0)</f>
        <v>9282</v>
      </c>
      <c r="O153" s="179"/>
      <c r="P153" s="178">
        <f t="shared" si="24"/>
        <v>443308.32000000007</v>
      </c>
      <c r="Q153" s="179">
        <f t="shared" si="25"/>
        <v>17732.332800000004</v>
      </c>
      <c r="R153" s="179">
        <f t="shared" si="26"/>
        <v>8866.1664000000019</v>
      </c>
      <c r="S153" s="179">
        <f t="shared" si="27"/>
        <v>1733.7788395200005</v>
      </c>
      <c r="T153" s="179">
        <f t="shared" si="28"/>
        <v>14629.174560000003</v>
      </c>
      <c r="U153" s="179">
        <f t="shared" si="29"/>
        <v>25933.536720000004</v>
      </c>
      <c r="V153" s="178">
        <f t="shared" si="30"/>
        <v>177326.87446656002</v>
      </c>
      <c r="W153" s="177"/>
      <c r="X153" s="176">
        <f t="shared" si="31"/>
        <v>265984.99200000003</v>
      </c>
      <c r="Y153" s="172" t="str">
        <f>VLOOKUP($B153,Piloto!$B$79:$H$407,4,0)</f>
        <v>Contrato</v>
      </c>
      <c r="Z153" s="186"/>
      <c r="AA153" s="186"/>
    </row>
    <row r="154" spans="1:27" ht="22.5" hidden="1" customHeight="1">
      <c r="A154" s="175">
        <f t="shared" si="32"/>
        <v>11</v>
      </c>
      <c r="B154" s="184">
        <v>1411</v>
      </c>
      <c r="C154" s="183">
        <f t="shared" si="22"/>
        <v>48.76</v>
      </c>
      <c r="D154" s="183">
        <f t="shared" si="23"/>
        <v>48.76</v>
      </c>
      <c r="E154" s="183">
        <v>42.9</v>
      </c>
      <c r="F154" s="183">
        <v>5.86</v>
      </c>
      <c r="G154" s="183">
        <v>0</v>
      </c>
      <c r="H154" s="182">
        <v>10</v>
      </c>
      <c r="I154" s="180" t="s">
        <v>825</v>
      </c>
      <c r="J154" s="180" t="s">
        <v>208</v>
      </c>
      <c r="K154" s="182"/>
      <c r="L154" s="181"/>
      <c r="M154" s="180"/>
      <c r="N154" s="185">
        <f>VLOOKUP($B154,Piloto!$B$79:$H$407,7,0)</f>
        <v>9282</v>
      </c>
      <c r="O154" s="179"/>
      <c r="P154" s="178">
        <f t="shared" si="24"/>
        <v>452590.32</v>
      </c>
      <c r="Q154" s="179">
        <f t="shared" si="25"/>
        <v>18103.612799999999</v>
      </c>
      <c r="R154" s="179">
        <f t="shared" si="26"/>
        <v>9051.8063999999995</v>
      </c>
      <c r="S154" s="179">
        <f t="shared" si="27"/>
        <v>1770.0807415200002</v>
      </c>
      <c r="T154" s="179">
        <f t="shared" si="28"/>
        <v>14935.480560000002</v>
      </c>
      <c r="U154" s="179">
        <f t="shared" si="29"/>
        <v>26476.533720000003</v>
      </c>
      <c r="V154" s="178">
        <f t="shared" si="30"/>
        <v>181039.74872256001</v>
      </c>
      <c r="W154" s="177"/>
      <c r="X154" s="176">
        <f t="shared" si="31"/>
        <v>271554.19199999998</v>
      </c>
      <c r="Y154" s="172" t="str">
        <f>VLOOKUP($B154,Piloto!$B$79:$H$407,4,0)</f>
        <v>Contrato</v>
      </c>
      <c r="Z154" s="186"/>
      <c r="AA154" s="186"/>
    </row>
    <row r="155" spans="1:27" ht="22.5" hidden="1" customHeight="1">
      <c r="A155" s="175">
        <f t="shared" si="32"/>
        <v>12</v>
      </c>
      <c r="B155" s="184">
        <v>1412</v>
      </c>
      <c r="C155" s="183">
        <f t="shared" si="22"/>
        <v>52.86</v>
      </c>
      <c r="D155" s="183">
        <f t="shared" si="23"/>
        <v>52.86</v>
      </c>
      <c r="E155" s="183">
        <v>40.97</v>
      </c>
      <c r="F155" s="183">
        <v>11.89</v>
      </c>
      <c r="G155" s="183">
        <v>0</v>
      </c>
      <c r="H155" s="182">
        <v>78</v>
      </c>
      <c r="I155" s="180" t="s">
        <v>825</v>
      </c>
      <c r="J155" s="180" t="s">
        <v>208</v>
      </c>
      <c r="K155" s="182"/>
      <c r="L155" s="181"/>
      <c r="M155" s="180"/>
      <c r="N155" s="185">
        <f>VLOOKUP($B155,Piloto!$B$79:$H$407,7,0)</f>
        <v>9598.75</v>
      </c>
      <c r="O155" s="179"/>
      <c r="P155" s="178">
        <f t="shared" si="24"/>
        <v>507389.92499999999</v>
      </c>
      <c r="Q155" s="179">
        <f t="shared" si="25"/>
        <v>20295.597000000002</v>
      </c>
      <c r="R155" s="179">
        <f t="shared" si="26"/>
        <v>10147.798500000001</v>
      </c>
      <c r="S155" s="179">
        <f t="shared" si="27"/>
        <v>1984.4019966750002</v>
      </c>
      <c r="T155" s="179">
        <f t="shared" si="28"/>
        <v>16743.867525000001</v>
      </c>
      <c r="U155" s="179">
        <f t="shared" si="29"/>
        <v>29682.310612500001</v>
      </c>
      <c r="V155" s="178">
        <f t="shared" si="30"/>
        <v>202960.02911940002</v>
      </c>
      <c r="W155" s="177"/>
      <c r="X155" s="176">
        <f t="shared" si="31"/>
        <v>304433.95499999996</v>
      </c>
      <c r="Y155" s="172" t="str">
        <f>VLOOKUP($B155,Piloto!$B$79:$H$407,4,0)</f>
        <v>Contrato</v>
      </c>
      <c r="Z155" s="186"/>
      <c r="AA155" s="186"/>
    </row>
    <row r="156" spans="1:27" ht="22.5" hidden="1" customHeight="1">
      <c r="A156" s="175">
        <f t="shared" si="32"/>
        <v>1</v>
      </c>
      <c r="B156" s="190">
        <v>1501</v>
      </c>
      <c r="C156" s="183">
        <f t="shared" si="22"/>
        <v>107.1</v>
      </c>
      <c r="D156" s="183">
        <f t="shared" si="23"/>
        <v>103.61</v>
      </c>
      <c r="E156" s="183">
        <v>89.81</v>
      </c>
      <c r="F156" s="183">
        <v>13.8</v>
      </c>
      <c r="G156" s="183">
        <v>0</v>
      </c>
      <c r="H156" s="182" t="s">
        <v>851</v>
      </c>
      <c r="I156" s="180" t="s">
        <v>840</v>
      </c>
      <c r="J156" s="180" t="s">
        <v>266</v>
      </c>
      <c r="K156" s="182">
        <v>141</v>
      </c>
      <c r="L156" s="181" t="s">
        <v>266</v>
      </c>
      <c r="M156" s="180">
        <v>3.49</v>
      </c>
      <c r="N156" s="185">
        <f>VLOOKUP($B156,Piloto!$B$79:$H$407,7,0)</f>
        <v>9489.0500000000011</v>
      </c>
      <c r="O156" s="179"/>
      <c r="P156" s="178">
        <f t="shared" si="24"/>
        <v>1016277.2550000001</v>
      </c>
      <c r="Q156" s="179">
        <f t="shared" si="25"/>
        <v>40651.090200000006</v>
      </c>
      <c r="R156" s="179">
        <f t="shared" si="26"/>
        <v>20325.545100000003</v>
      </c>
      <c r="S156" s="179">
        <f t="shared" si="27"/>
        <v>3974.6603443050008</v>
      </c>
      <c r="T156" s="179">
        <f t="shared" si="28"/>
        <v>33537.149415000007</v>
      </c>
      <c r="U156" s="179">
        <f t="shared" si="29"/>
        <v>59452.219417500011</v>
      </c>
      <c r="V156" s="178">
        <f t="shared" si="30"/>
        <v>406519.03221804008</v>
      </c>
      <c r="X156" s="176">
        <f t="shared" si="31"/>
        <v>609766.353</v>
      </c>
      <c r="Y156" s="172" t="str">
        <f>VLOOKUP($B156,Piloto!$B$79:$H$407,4,0)</f>
        <v>Contrato</v>
      </c>
      <c r="Z156" s="186"/>
      <c r="AA156" s="186"/>
    </row>
    <row r="157" spans="1:27" ht="22.5" hidden="1" customHeight="1">
      <c r="A157" s="175">
        <f t="shared" si="32"/>
        <v>2</v>
      </c>
      <c r="B157" s="190">
        <v>1502</v>
      </c>
      <c r="C157" s="183">
        <f t="shared" si="22"/>
        <v>78.790000000000006</v>
      </c>
      <c r="D157" s="183">
        <f t="shared" si="23"/>
        <v>75.960000000000008</v>
      </c>
      <c r="E157" s="183">
        <v>63.49</v>
      </c>
      <c r="F157" s="183">
        <v>12.47</v>
      </c>
      <c r="G157" s="183">
        <v>0</v>
      </c>
      <c r="H157" s="182">
        <v>318</v>
      </c>
      <c r="I157" s="180" t="s">
        <v>825</v>
      </c>
      <c r="J157" s="180" t="s">
        <v>266</v>
      </c>
      <c r="K157" s="182">
        <v>153</v>
      </c>
      <c r="L157" s="181" t="s">
        <v>266</v>
      </c>
      <c r="M157" s="180">
        <v>2.83</v>
      </c>
      <c r="N157" s="185">
        <f>VLOOKUP($B157,Piloto!$B$79:$H$407,7,0)</f>
        <v>9175.9199999999983</v>
      </c>
      <c r="O157" s="179"/>
      <c r="P157" s="178">
        <f t="shared" si="24"/>
        <v>722970.73679999996</v>
      </c>
      <c r="Q157" s="179">
        <f t="shared" si="25"/>
        <v>28918.829471999998</v>
      </c>
      <c r="R157" s="179">
        <f t="shared" si="26"/>
        <v>14459.414735999999</v>
      </c>
      <c r="S157" s="179">
        <f t="shared" si="27"/>
        <v>2827.5385516248002</v>
      </c>
      <c r="T157" s="179">
        <f t="shared" si="28"/>
        <v>23858.0343144</v>
      </c>
      <c r="U157" s="179">
        <f t="shared" si="29"/>
        <v>42293.788102799997</v>
      </c>
      <c r="V157" s="178">
        <f t="shared" si="30"/>
        <v>289194.07848589442</v>
      </c>
      <c r="X157" s="176">
        <f t="shared" si="31"/>
        <v>433782.44207999995</v>
      </c>
      <c r="Y157" s="172" t="str">
        <f>VLOOKUP($B157,Piloto!$B$79:$H$407,4,0)</f>
        <v>Fora de venda</v>
      </c>
      <c r="Z157" s="186"/>
      <c r="AA157" s="186"/>
    </row>
    <row r="158" spans="1:27" ht="22.35" customHeight="1">
      <c r="A158" s="175">
        <f t="shared" si="32"/>
        <v>3</v>
      </c>
      <c r="B158" s="190">
        <v>1503</v>
      </c>
      <c r="C158" s="183">
        <f t="shared" si="22"/>
        <v>97.42</v>
      </c>
      <c r="D158" s="183">
        <f t="shared" si="23"/>
        <v>93.45</v>
      </c>
      <c r="E158" s="183">
        <v>89.77</v>
      </c>
      <c r="F158" s="183">
        <v>3.68</v>
      </c>
      <c r="G158" s="183">
        <v>0</v>
      </c>
      <c r="H158" s="182" t="s">
        <v>852</v>
      </c>
      <c r="I158" s="180" t="s">
        <v>840</v>
      </c>
      <c r="J158" s="180" t="s">
        <v>266</v>
      </c>
      <c r="K158" s="182">
        <v>139</v>
      </c>
      <c r="L158" s="181" t="s">
        <v>266</v>
      </c>
      <c r="M158" s="180">
        <v>3.97</v>
      </c>
      <c r="N158" s="185">
        <f>VLOOKUP($B158,Piloto!$B$79:$H$407,7,0)</f>
        <v>9730.3850000000002</v>
      </c>
      <c r="O158" s="179"/>
      <c r="P158" s="178">
        <f t="shared" si="24"/>
        <v>947934.1067</v>
      </c>
      <c r="Q158" s="179">
        <f t="shared" si="25"/>
        <v>37917.364267999998</v>
      </c>
      <c r="R158" s="179">
        <f t="shared" si="26"/>
        <v>18958.682133999999</v>
      </c>
      <c r="S158" s="179">
        <f t="shared" si="27"/>
        <v>3707.3702913037005</v>
      </c>
      <c r="T158" s="179">
        <f t="shared" si="28"/>
        <v>31281.825521100003</v>
      </c>
      <c r="U158" s="179">
        <f t="shared" si="29"/>
        <v>55454.145241950006</v>
      </c>
      <c r="V158" s="178">
        <f t="shared" si="30"/>
        <v>379181.22615285357</v>
      </c>
      <c r="X158" s="176">
        <f t="shared" si="31"/>
        <v>568760.46401999996</v>
      </c>
      <c r="Y158" s="172" t="str">
        <f>VLOOKUP($B158,Piloto!$B$79:$H$407,4,0)</f>
        <v>Disponível</v>
      </c>
      <c r="Z158" s="186"/>
      <c r="AA158" s="186"/>
    </row>
    <row r="159" spans="1:27" ht="22.5" hidden="1" customHeight="1">
      <c r="A159" s="175">
        <f t="shared" si="32"/>
        <v>4</v>
      </c>
      <c r="B159" s="190">
        <v>1504</v>
      </c>
      <c r="C159" s="183">
        <f t="shared" si="22"/>
        <v>53.73</v>
      </c>
      <c r="D159" s="183">
        <f t="shared" si="23"/>
        <v>53.73</v>
      </c>
      <c r="E159" s="183">
        <v>41.22</v>
      </c>
      <c r="F159" s="183">
        <v>12.51</v>
      </c>
      <c r="G159" s="183">
        <v>0</v>
      </c>
      <c r="H159" s="182">
        <v>30</v>
      </c>
      <c r="I159" s="180" t="s">
        <v>828</v>
      </c>
      <c r="J159" s="180" t="s">
        <v>208</v>
      </c>
      <c r="K159" s="182"/>
      <c r="L159" s="181"/>
      <c r="M159" s="180"/>
      <c r="N159" s="185">
        <f>VLOOKUP($B159,Piloto!$B$79:$H$407,7,0)</f>
        <v>9282</v>
      </c>
      <c r="O159" s="179"/>
      <c r="P159" s="178">
        <f t="shared" si="24"/>
        <v>498721.86</v>
      </c>
      <c r="Q159" s="179">
        <f t="shared" si="25"/>
        <v>19948.874400000001</v>
      </c>
      <c r="R159" s="179">
        <f t="shared" si="26"/>
        <v>9974.4372000000003</v>
      </c>
      <c r="S159" s="179">
        <f t="shared" si="27"/>
        <v>1950.5011944600001</v>
      </c>
      <c r="T159" s="179">
        <f t="shared" si="28"/>
        <v>16457.821380000001</v>
      </c>
      <c r="U159" s="179">
        <f t="shared" si="29"/>
        <v>29175.228810000001</v>
      </c>
      <c r="V159" s="178">
        <f t="shared" si="30"/>
        <v>199492.73377488001</v>
      </c>
      <c r="X159" s="176">
        <f t="shared" si="31"/>
        <v>299233.11599999998</v>
      </c>
      <c r="Y159" s="172" t="str">
        <f>VLOOKUP($B159,Piloto!$B$79:$H$407,4,0)</f>
        <v>Contrato</v>
      </c>
      <c r="Z159" s="186"/>
      <c r="AA159" s="186"/>
    </row>
    <row r="160" spans="1:27" ht="22.5" hidden="1" customHeight="1">
      <c r="A160" s="175">
        <f t="shared" si="32"/>
        <v>5</v>
      </c>
      <c r="B160" s="190">
        <v>1505</v>
      </c>
      <c r="C160" s="183">
        <f t="shared" si="22"/>
        <v>47.21</v>
      </c>
      <c r="D160" s="183">
        <f t="shared" si="23"/>
        <v>47.21</v>
      </c>
      <c r="E160" s="183">
        <v>41.35</v>
      </c>
      <c r="F160" s="183">
        <v>5.86</v>
      </c>
      <c r="G160" s="183">
        <v>0</v>
      </c>
      <c r="H160" s="182">
        <v>9</v>
      </c>
      <c r="I160" s="180" t="s">
        <v>825</v>
      </c>
      <c r="J160" s="180" t="s">
        <v>208</v>
      </c>
      <c r="K160" s="182"/>
      <c r="L160" s="181"/>
      <c r="M160" s="180"/>
      <c r="N160" s="185">
        <f>VLOOKUP($B160,Piloto!$B$79:$H$407,7,0)</f>
        <v>9282</v>
      </c>
      <c r="O160" s="179"/>
      <c r="P160" s="178">
        <f t="shared" si="24"/>
        <v>438203.22000000003</v>
      </c>
      <c r="Q160" s="179">
        <f t="shared" si="25"/>
        <v>17528.128800000002</v>
      </c>
      <c r="R160" s="179">
        <f t="shared" si="26"/>
        <v>8764.0644000000011</v>
      </c>
      <c r="S160" s="179">
        <f t="shared" si="27"/>
        <v>1713.8127934200004</v>
      </c>
      <c r="T160" s="179">
        <f t="shared" si="28"/>
        <v>14460.706260000001</v>
      </c>
      <c r="U160" s="179">
        <f t="shared" si="29"/>
        <v>25634.888370000004</v>
      </c>
      <c r="V160" s="178">
        <f t="shared" si="30"/>
        <v>175284.79362576001</v>
      </c>
      <c r="X160" s="176">
        <f t="shared" si="31"/>
        <v>262921.93200000003</v>
      </c>
      <c r="Y160" s="172" t="str">
        <f>VLOOKUP($B160,Piloto!$B$79:$H$407,4,0)</f>
        <v>Contrato</v>
      </c>
      <c r="Z160" s="186"/>
      <c r="AA160" s="186"/>
    </row>
    <row r="161" spans="1:27" ht="22.5" hidden="1" customHeight="1">
      <c r="A161" s="175">
        <f t="shared" si="32"/>
        <v>6</v>
      </c>
      <c r="B161" s="190">
        <v>1506</v>
      </c>
      <c r="C161" s="183">
        <f t="shared" si="22"/>
        <v>47.129999999999995</v>
      </c>
      <c r="D161" s="183">
        <f t="shared" si="23"/>
        <v>47.129999999999995</v>
      </c>
      <c r="E161" s="183">
        <v>41.22</v>
      </c>
      <c r="F161" s="183">
        <v>5.91</v>
      </c>
      <c r="G161" s="183">
        <v>0</v>
      </c>
      <c r="H161" s="182">
        <v>36</v>
      </c>
      <c r="I161" s="180" t="s">
        <v>825</v>
      </c>
      <c r="J161" s="180" t="s">
        <v>208</v>
      </c>
      <c r="K161" s="182"/>
      <c r="L161" s="181"/>
      <c r="M161" s="180"/>
      <c r="N161" s="185">
        <f>VLOOKUP($B161,Piloto!$B$79:$H$407,7,0)</f>
        <v>9799.1249999999982</v>
      </c>
      <c r="O161" s="179"/>
      <c r="P161" s="178">
        <f t="shared" si="24"/>
        <v>461832.76124999986</v>
      </c>
      <c r="Q161" s="179">
        <f t="shared" si="25"/>
        <v>18473.310449999994</v>
      </c>
      <c r="R161" s="179">
        <f t="shared" si="26"/>
        <v>9236.6552249999968</v>
      </c>
      <c r="S161" s="179">
        <f t="shared" si="27"/>
        <v>1806.2279292487497</v>
      </c>
      <c r="T161" s="179">
        <f t="shared" si="28"/>
        <v>15240.481121249997</v>
      </c>
      <c r="U161" s="179">
        <f t="shared" si="29"/>
        <v>27017.216533124993</v>
      </c>
      <c r="V161" s="178">
        <f t="shared" si="30"/>
        <v>184736.79916208997</v>
      </c>
      <c r="X161" s="176">
        <f t="shared" si="31"/>
        <v>277099.65674999991</v>
      </c>
      <c r="Y161" s="172" t="str">
        <f>VLOOKUP($B161,Piloto!$B$79:$H$407,4,0)</f>
        <v>Contrato</v>
      </c>
      <c r="Z161" s="186"/>
      <c r="AA161" s="186"/>
    </row>
    <row r="162" spans="1:27" ht="22.5" hidden="1" customHeight="1">
      <c r="A162" s="175">
        <f t="shared" si="32"/>
        <v>7</v>
      </c>
      <c r="B162" s="190">
        <v>1507</v>
      </c>
      <c r="C162" s="183">
        <f t="shared" si="22"/>
        <v>86.01</v>
      </c>
      <c r="D162" s="183">
        <f t="shared" si="23"/>
        <v>82.34</v>
      </c>
      <c r="E162" s="183">
        <v>68.25</v>
      </c>
      <c r="F162" s="183">
        <v>14.09</v>
      </c>
      <c r="G162" s="183">
        <v>0</v>
      </c>
      <c r="H162" s="182">
        <v>228</v>
      </c>
      <c r="I162" s="180" t="s">
        <v>825</v>
      </c>
      <c r="J162" s="180" t="s">
        <v>169</v>
      </c>
      <c r="K162" s="182">
        <v>122</v>
      </c>
      <c r="L162" s="181" t="s">
        <v>169</v>
      </c>
      <c r="M162" s="180">
        <v>3.67</v>
      </c>
      <c r="N162" s="185">
        <f>VLOOKUP($B162,Piloto!$B$79:$H$407,7,0)</f>
        <v>9489.0499999999993</v>
      </c>
      <c r="O162" s="179"/>
      <c r="P162" s="178">
        <f t="shared" si="24"/>
        <v>816153.19050000003</v>
      </c>
      <c r="Q162" s="179">
        <f t="shared" si="25"/>
        <v>32646.127620000003</v>
      </c>
      <c r="R162" s="179">
        <f t="shared" si="26"/>
        <v>16323.063810000001</v>
      </c>
      <c r="S162" s="179">
        <f t="shared" si="27"/>
        <v>3191.9751280455002</v>
      </c>
      <c r="T162" s="179">
        <f t="shared" si="28"/>
        <v>26933.055286500003</v>
      </c>
      <c r="U162" s="179">
        <f t="shared" si="29"/>
        <v>47744.961644250005</v>
      </c>
      <c r="V162" s="178">
        <f t="shared" si="30"/>
        <v>326467.80542552401</v>
      </c>
      <c r="X162" s="176">
        <f t="shared" si="31"/>
        <v>489691.9143</v>
      </c>
      <c r="Y162" s="172" t="str">
        <f>VLOOKUP($B162,Piloto!$B$79:$H$407,4,0)</f>
        <v>Contrato</v>
      </c>
      <c r="Z162" s="186"/>
      <c r="AA162" s="186"/>
    </row>
    <row r="163" spans="1:27" ht="22.5" customHeight="1">
      <c r="A163" s="175">
        <f t="shared" si="32"/>
        <v>8</v>
      </c>
      <c r="B163" s="190">
        <v>1508</v>
      </c>
      <c r="C163" s="183">
        <f t="shared" si="22"/>
        <v>81.069999999999993</v>
      </c>
      <c r="D163" s="183">
        <f t="shared" si="23"/>
        <v>76.599999999999994</v>
      </c>
      <c r="E163" s="183">
        <v>61.68</v>
      </c>
      <c r="F163" s="183">
        <v>14.92</v>
      </c>
      <c r="G163" s="183">
        <v>0</v>
      </c>
      <c r="H163" s="182">
        <v>20</v>
      </c>
      <c r="I163" s="180" t="s">
        <v>825</v>
      </c>
      <c r="J163" s="180" t="s">
        <v>208</v>
      </c>
      <c r="K163" s="182">
        <v>6</v>
      </c>
      <c r="L163" s="181" t="s">
        <v>208</v>
      </c>
      <c r="M163" s="180">
        <v>4.47</v>
      </c>
      <c r="N163" s="185">
        <f>VLOOKUP($B163,Piloto!$B$79:$H$407,7,0)</f>
        <v>9730.3850000000002</v>
      </c>
      <c r="O163" s="179"/>
      <c r="P163" s="178">
        <f t="shared" si="24"/>
        <v>788842.31195</v>
      </c>
      <c r="Q163" s="179">
        <f t="shared" si="25"/>
        <v>31553.692478000001</v>
      </c>
      <c r="R163" s="179">
        <f t="shared" si="26"/>
        <v>15776.846239</v>
      </c>
      <c r="S163" s="179">
        <f t="shared" si="27"/>
        <v>3085.1622820364505</v>
      </c>
      <c r="T163" s="179">
        <f t="shared" si="28"/>
        <v>26031.796294350002</v>
      </c>
      <c r="U163" s="179">
        <f t="shared" si="29"/>
        <v>46147.275249075006</v>
      </c>
      <c r="V163" s="178">
        <f t="shared" si="30"/>
        <v>315543.23551849561</v>
      </c>
      <c r="X163" s="176">
        <f t="shared" si="31"/>
        <v>473305.38717</v>
      </c>
      <c r="Y163" s="172" t="str">
        <f>VLOOKUP($B163,Piloto!$B$79:$H$407,4,0)</f>
        <v>Disponível</v>
      </c>
      <c r="Z163" s="186"/>
      <c r="AA163" s="186"/>
    </row>
    <row r="164" spans="1:27" ht="22.5" hidden="1" customHeight="1">
      <c r="A164" s="175">
        <f t="shared" si="32"/>
        <v>9</v>
      </c>
      <c r="B164" s="190">
        <v>1509</v>
      </c>
      <c r="C164" s="183">
        <f t="shared" si="22"/>
        <v>85.660000000000011</v>
      </c>
      <c r="D164" s="183">
        <f t="shared" si="23"/>
        <v>82.76</v>
      </c>
      <c r="E164" s="183">
        <v>66.98</v>
      </c>
      <c r="F164" s="183">
        <v>15.780000000000001</v>
      </c>
      <c r="G164" s="183">
        <v>0</v>
      </c>
      <c r="H164" s="182">
        <v>242</v>
      </c>
      <c r="I164" s="180" t="s">
        <v>825</v>
      </c>
      <c r="J164" s="180" t="s">
        <v>169</v>
      </c>
      <c r="K164" s="182">
        <v>128</v>
      </c>
      <c r="L164" s="181" t="s">
        <v>169</v>
      </c>
      <c r="M164" s="180">
        <v>2.9</v>
      </c>
      <c r="N164" s="185">
        <f>VLOOKUP($B164,Piloto!$B$79:$H$407,7,0)</f>
        <v>9316.0499999999993</v>
      </c>
      <c r="O164" s="179"/>
      <c r="P164" s="178">
        <f t="shared" si="24"/>
        <v>798012.84299999999</v>
      </c>
      <c r="Q164" s="179">
        <f t="shared" si="25"/>
        <v>31920.513719999999</v>
      </c>
      <c r="R164" s="179">
        <f t="shared" si="26"/>
        <v>15960.25686</v>
      </c>
      <c r="S164" s="179">
        <f t="shared" si="27"/>
        <v>3121.0282289730003</v>
      </c>
      <c r="T164" s="179">
        <f t="shared" si="28"/>
        <v>26334.423819</v>
      </c>
      <c r="U164" s="179">
        <f t="shared" si="29"/>
        <v>46683.751315500005</v>
      </c>
      <c r="V164" s="178">
        <f t="shared" si="30"/>
        <v>319211.52130274405</v>
      </c>
      <c r="X164" s="176">
        <f t="shared" si="31"/>
        <v>478807.7058</v>
      </c>
      <c r="Y164" s="172" t="str">
        <f>VLOOKUP($B164,Piloto!$B$79:$H$407,4,0)</f>
        <v>Contrato</v>
      </c>
      <c r="Z164" s="186"/>
      <c r="AA164" s="186"/>
    </row>
    <row r="165" spans="1:27" hidden="1">
      <c r="A165" s="175">
        <f t="shared" si="32"/>
        <v>10</v>
      </c>
      <c r="B165" s="190">
        <v>1510</v>
      </c>
      <c r="C165" s="183">
        <f t="shared" si="22"/>
        <v>47.760000000000005</v>
      </c>
      <c r="D165" s="183">
        <f t="shared" si="23"/>
        <v>47.760000000000005</v>
      </c>
      <c r="E165" s="183">
        <v>41.85</v>
      </c>
      <c r="F165" s="183">
        <v>5.91</v>
      </c>
      <c r="G165" s="183">
        <v>0</v>
      </c>
      <c r="H165" s="182">
        <v>35</v>
      </c>
      <c r="I165" s="180" t="s">
        <v>825</v>
      </c>
      <c r="J165" s="180" t="s">
        <v>208</v>
      </c>
      <c r="K165" s="182"/>
      <c r="L165" s="181"/>
      <c r="M165" s="180"/>
      <c r="N165" s="185">
        <f>VLOOKUP($B165,Piloto!$B$79:$H$407,7,0)</f>
        <v>9282</v>
      </c>
      <c r="O165" s="179"/>
      <c r="P165" s="178">
        <f t="shared" si="24"/>
        <v>443308.32000000007</v>
      </c>
      <c r="Q165" s="179">
        <f t="shared" si="25"/>
        <v>17732.332800000004</v>
      </c>
      <c r="R165" s="179">
        <f t="shared" si="26"/>
        <v>8866.1664000000019</v>
      </c>
      <c r="S165" s="179">
        <f t="shared" si="27"/>
        <v>1733.7788395200005</v>
      </c>
      <c r="T165" s="179">
        <f t="shared" si="28"/>
        <v>14629.174560000003</v>
      </c>
      <c r="U165" s="179">
        <f t="shared" si="29"/>
        <v>25933.536720000004</v>
      </c>
      <c r="V165" s="178">
        <f t="shared" si="30"/>
        <v>177326.87446656002</v>
      </c>
      <c r="X165" s="176">
        <f t="shared" si="31"/>
        <v>265984.99200000003</v>
      </c>
      <c r="Y165" s="172" t="str">
        <f>VLOOKUP($B165,Piloto!$B$79:$H$407,4,0)</f>
        <v>Contrato</v>
      </c>
      <c r="Z165" s="186"/>
      <c r="AA165" s="186"/>
    </row>
    <row r="166" spans="1:27" ht="22.5" hidden="1" customHeight="1">
      <c r="A166" s="175">
        <f t="shared" si="32"/>
        <v>11</v>
      </c>
      <c r="B166" s="190">
        <v>1511</v>
      </c>
      <c r="C166" s="183">
        <f t="shared" si="22"/>
        <v>48.76</v>
      </c>
      <c r="D166" s="183">
        <f t="shared" si="23"/>
        <v>48.76</v>
      </c>
      <c r="E166" s="183">
        <v>42.9</v>
      </c>
      <c r="F166" s="183">
        <v>5.86</v>
      </c>
      <c r="G166" s="183">
        <v>0</v>
      </c>
      <c r="H166" s="182">
        <v>22</v>
      </c>
      <c r="I166" s="180" t="s">
        <v>825</v>
      </c>
      <c r="J166" s="180" t="s">
        <v>208</v>
      </c>
      <c r="K166" s="182"/>
      <c r="L166" s="181"/>
      <c r="M166" s="180"/>
      <c r="N166" s="185">
        <f>VLOOKUP($B166,Piloto!$B$79:$H$407,7,0)</f>
        <v>9282</v>
      </c>
      <c r="O166" s="179"/>
      <c r="P166" s="178">
        <f t="shared" si="24"/>
        <v>452590.32</v>
      </c>
      <c r="Q166" s="179">
        <f t="shared" si="25"/>
        <v>18103.612799999999</v>
      </c>
      <c r="R166" s="179">
        <f t="shared" si="26"/>
        <v>9051.8063999999995</v>
      </c>
      <c r="S166" s="179">
        <f t="shared" si="27"/>
        <v>1770.0807415200002</v>
      </c>
      <c r="T166" s="179">
        <f t="shared" si="28"/>
        <v>14935.480560000002</v>
      </c>
      <c r="U166" s="179">
        <f t="shared" si="29"/>
        <v>26476.533720000003</v>
      </c>
      <c r="V166" s="178">
        <f t="shared" si="30"/>
        <v>181039.74872256001</v>
      </c>
      <c r="X166" s="176">
        <f t="shared" si="31"/>
        <v>271554.19199999998</v>
      </c>
      <c r="Y166" s="172" t="str">
        <f>VLOOKUP($B166,Piloto!$B$79:$H$407,4,0)</f>
        <v>Contrato</v>
      </c>
      <c r="Z166" s="186"/>
      <c r="AA166" s="186"/>
    </row>
    <row r="167" spans="1:27" ht="22.5" hidden="1" customHeight="1">
      <c r="A167" s="175">
        <f t="shared" si="32"/>
        <v>12</v>
      </c>
      <c r="B167" s="190">
        <v>1512</v>
      </c>
      <c r="C167" s="183">
        <f t="shared" si="22"/>
        <v>52.86</v>
      </c>
      <c r="D167" s="183">
        <f t="shared" si="23"/>
        <v>52.86</v>
      </c>
      <c r="E167" s="183">
        <v>40.97</v>
      </c>
      <c r="F167" s="183">
        <v>11.89</v>
      </c>
      <c r="G167" s="183">
        <v>0</v>
      </c>
      <c r="H167" s="182">
        <v>8</v>
      </c>
      <c r="I167" s="180" t="s">
        <v>825</v>
      </c>
      <c r="J167" s="180" t="s">
        <v>208</v>
      </c>
      <c r="K167" s="182"/>
      <c r="L167" s="181"/>
      <c r="M167" s="180"/>
      <c r="N167" s="185">
        <f>VLOOKUP($B167,Piloto!$B$79:$H$407,7,0)</f>
        <v>9282</v>
      </c>
      <c r="O167" s="179"/>
      <c r="P167" s="178">
        <f t="shared" si="24"/>
        <v>490646.52</v>
      </c>
      <c r="Q167" s="179">
        <f t="shared" si="25"/>
        <v>19625.860800000002</v>
      </c>
      <c r="R167" s="179">
        <f t="shared" si="26"/>
        <v>9812.9304000000011</v>
      </c>
      <c r="S167" s="179">
        <f t="shared" si="27"/>
        <v>1918.9185397200004</v>
      </c>
      <c r="T167" s="179">
        <f t="shared" si="28"/>
        <v>16191.335160000001</v>
      </c>
      <c r="U167" s="179">
        <f t="shared" si="29"/>
        <v>28702.821420000004</v>
      </c>
      <c r="V167" s="178">
        <f t="shared" si="30"/>
        <v>196262.53317216001</v>
      </c>
      <c r="X167" s="176">
        <f t="shared" si="31"/>
        <v>294387.91200000001</v>
      </c>
      <c r="Y167" s="172" t="str">
        <f>VLOOKUP($B167,Piloto!$B$79:$H$407,4,0)</f>
        <v>Contrato</v>
      </c>
      <c r="Z167" s="186"/>
      <c r="AA167" s="186"/>
    </row>
    <row r="168" spans="1:27" ht="22.5" customHeight="1">
      <c r="A168" s="175">
        <f t="shared" si="32"/>
        <v>1</v>
      </c>
      <c r="B168" s="190">
        <v>1601</v>
      </c>
      <c r="C168" s="183">
        <f t="shared" si="22"/>
        <v>96.850000000000009</v>
      </c>
      <c r="D168" s="183">
        <f t="shared" si="23"/>
        <v>93.490000000000009</v>
      </c>
      <c r="E168" s="183">
        <v>89.81</v>
      </c>
      <c r="F168" s="183">
        <v>3.68</v>
      </c>
      <c r="G168" s="183">
        <v>0</v>
      </c>
      <c r="H168" s="182" t="s">
        <v>853</v>
      </c>
      <c r="I168" s="180" t="s">
        <v>840</v>
      </c>
      <c r="J168" s="180" t="s">
        <v>266</v>
      </c>
      <c r="K168" s="182">
        <v>150</v>
      </c>
      <c r="L168" s="181" t="s">
        <v>266</v>
      </c>
      <c r="M168" s="180">
        <v>3.36</v>
      </c>
      <c r="N168" s="185">
        <f>VLOOKUP($B168,Piloto!$B$79:$H$407,7,0)</f>
        <v>9730.3850000000002</v>
      </c>
      <c r="O168" s="179"/>
      <c r="P168" s="178">
        <f t="shared" si="24"/>
        <v>942387.78725000005</v>
      </c>
      <c r="Q168" s="179">
        <f t="shared" si="25"/>
        <v>37695.511490000004</v>
      </c>
      <c r="R168" s="179">
        <f t="shared" si="26"/>
        <v>18847.755745000002</v>
      </c>
      <c r="S168" s="179">
        <f t="shared" si="27"/>
        <v>3685.6786359347507</v>
      </c>
      <c r="T168" s="179">
        <f t="shared" si="28"/>
        <v>31098.796979250004</v>
      </c>
      <c r="U168" s="179">
        <f t="shared" si="29"/>
        <v>55129.685554125004</v>
      </c>
      <c r="V168" s="178">
        <f t="shared" si="30"/>
        <v>376962.65400229802</v>
      </c>
      <c r="X168" s="176">
        <f t="shared" si="31"/>
        <v>565432.67235000001</v>
      </c>
      <c r="Y168" s="172" t="str">
        <f>VLOOKUP($B168,Piloto!$B$79:$H$407,4,0)</f>
        <v>Disponível</v>
      </c>
      <c r="Z168" s="186"/>
      <c r="AA168" s="186"/>
    </row>
    <row r="169" spans="1:27" ht="22.5" hidden="1" customHeight="1">
      <c r="A169" s="175">
        <f t="shared" si="32"/>
        <v>2</v>
      </c>
      <c r="B169" s="190">
        <v>1602</v>
      </c>
      <c r="C169" s="183">
        <f t="shared" si="22"/>
        <v>78.67</v>
      </c>
      <c r="D169" s="183">
        <f t="shared" si="23"/>
        <v>75.960000000000008</v>
      </c>
      <c r="E169" s="183">
        <v>63.49</v>
      </c>
      <c r="F169" s="183">
        <v>12.47</v>
      </c>
      <c r="G169" s="183">
        <v>0</v>
      </c>
      <c r="H169" s="182">
        <v>264</v>
      </c>
      <c r="I169" s="180" t="s">
        <v>828</v>
      </c>
      <c r="J169" s="180" t="s">
        <v>266</v>
      </c>
      <c r="K169" s="182">
        <v>146</v>
      </c>
      <c r="L169" s="181" t="s">
        <v>266</v>
      </c>
      <c r="M169" s="180">
        <v>2.71</v>
      </c>
      <c r="N169" s="185">
        <f>VLOOKUP($B169,Piloto!$B$79:$H$407,7,0)</f>
        <v>9175.92</v>
      </c>
      <c r="O169" s="179"/>
      <c r="P169" s="178">
        <f t="shared" si="24"/>
        <v>721869.62640000007</v>
      </c>
      <c r="Q169" s="179">
        <f t="shared" si="25"/>
        <v>28874.785056000004</v>
      </c>
      <c r="R169" s="179">
        <f t="shared" si="26"/>
        <v>14437.392528000002</v>
      </c>
      <c r="S169" s="179">
        <f t="shared" si="27"/>
        <v>2823.2321088504004</v>
      </c>
      <c r="T169" s="179">
        <f t="shared" si="28"/>
        <v>23821.697671200003</v>
      </c>
      <c r="U169" s="179">
        <f t="shared" si="29"/>
        <v>42229.373144400008</v>
      </c>
      <c r="V169" s="178">
        <f t="shared" si="30"/>
        <v>288753.62551701127</v>
      </c>
      <c r="X169" s="176">
        <f t="shared" si="31"/>
        <v>433121.77584000002</v>
      </c>
      <c r="Y169" s="172" t="str">
        <f>VLOOKUP($B169,Piloto!$B$79:$H$407,4,0)</f>
        <v>Fora de venda</v>
      </c>
      <c r="Z169" s="186"/>
      <c r="AA169" s="186"/>
    </row>
    <row r="170" spans="1:27" ht="22.5" hidden="1" customHeight="1">
      <c r="A170" s="175">
        <f t="shared" si="32"/>
        <v>3</v>
      </c>
      <c r="B170" s="190">
        <v>1603</v>
      </c>
      <c r="C170" s="183">
        <f t="shared" si="22"/>
        <v>110.02</v>
      </c>
      <c r="D170" s="183">
        <f t="shared" si="23"/>
        <v>107.14</v>
      </c>
      <c r="E170" s="183">
        <v>89.77</v>
      </c>
      <c r="F170" s="183">
        <v>17.37</v>
      </c>
      <c r="G170" s="183">
        <v>0</v>
      </c>
      <c r="H170" s="182" t="s">
        <v>854</v>
      </c>
      <c r="I170" s="180" t="s">
        <v>840</v>
      </c>
      <c r="J170" s="180" t="s">
        <v>266</v>
      </c>
      <c r="K170" s="182">
        <v>138</v>
      </c>
      <c r="L170" s="181" t="s">
        <v>266</v>
      </c>
      <c r="M170" s="180">
        <v>2.88</v>
      </c>
      <c r="N170" s="185">
        <f>VLOOKUP($B170,Piloto!$B$79:$H$407,7,0)</f>
        <v>9489.0499999999993</v>
      </c>
      <c r="O170" s="179"/>
      <c r="P170" s="178">
        <f t="shared" si="24"/>
        <v>1043985.2809999998</v>
      </c>
      <c r="Q170" s="179">
        <f t="shared" si="25"/>
        <v>41759.411239999994</v>
      </c>
      <c r="R170" s="179">
        <f t="shared" si="26"/>
        <v>20879.705619999997</v>
      </c>
      <c r="S170" s="179">
        <f t="shared" si="27"/>
        <v>4083.026433991</v>
      </c>
      <c r="T170" s="179">
        <f t="shared" si="28"/>
        <v>34451.514272999993</v>
      </c>
      <c r="U170" s="179">
        <f t="shared" si="29"/>
        <v>61073.138938499993</v>
      </c>
      <c r="V170" s="178">
        <f t="shared" si="30"/>
        <v>417602.46428224799</v>
      </c>
      <c r="X170" s="176">
        <f t="shared" si="31"/>
        <v>626391.16859999986</v>
      </c>
      <c r="Y170" s="172" t="str">
        <f>VLOOKUP($B170,Piloto!$B$79:$H$407,4,0)</f>
        <v>Contrato</v>
      </c>
      <c r="Z170" s="186"/>
      <c r="AA170" s="186"/>
    </row>
    <row r="171" spans="1:27" ht="22.5" hidden="1" customHeight="1">
      <c r="A171" s="175">
        <f t="shared" si="32"/>
        <v>4</v>
      </c>
      <c r="B171" s="190">
        <v>1604</v>
      </c>
      <c r="C171" s="183">
        <f t="shared" si="22"/>
        <v>53.73</v>
      </c>
      <c r="D171" s="183">
        <f t="shared" si="23"/>
        <v>53.73</v>
      </c>
      <c r="E171" s="183">
        <v>41.22</v>
      </c>
      <c r="F171" s="183">
        <v>12.51</v>
      </c>
      <c r="G171" s="183">
        <v>0</v>
      </c>
      <c r="H171" s="182">
        <v>21</v>
      </c>
      <c r="I171" s="180" t="s">
        <v>825</v>
      </c>
      <c r="J171" s="180" t="s">
        <v>208</v>
      </c>
      <c r="K171" s="182"/>
      <c r="L171" s="181"/>
      <c r="M171" s="180"/>
      <c r="N171" s="185">
        <f>VLOOKUP($B171,Piloto!$B$79:$H$407,7,0)</f>
        <v>9282</v>
      </c>
      <c r="O171" s="179"/>
      <c r="P171" s="178">
        <f t="shared" si="24"/>
        <v>498721.86</v>
      </c>
      <c r="Q171" s="179">
        <f t="shared" si="25"/>
        <v>19948.874400000001</v>
      </c>
      <c r="R171" s="179">
        <f t="shared" si="26"/>
        <v>9974.4372000000003</v>
      </c>
      <c r="S171" s="179">
        <f t="shared" si="27"/>
        <v>1950.5011944600001</v>
      </c>
      <c r="T171" s="179">
        <f t="shared" si="28"/>
        <v>16457.821380000001</v>
      </c>
      <c r="U171" s="179">
        <f t="shared" si="29"/>
        <v>29175.228810000001</v>
      </c>
      <c r="V171" s="178">
        <f t="shared" si="30"/>
        <v>199492.73377488001</v>
      </c>
      <c r="X171" s="176">
        <f t="shared" si="31"/>
        <v>299233.11599999998</v>
      </c>
      <c r="Y171" s="172" t="str">
        <f>VLOOKUP($B171,Piloto!$B$79:$H$407,4,0)</f>
        <v>Fora de venda</v>
      </c>
      <c r="Z171" s="186"/>
      <c r="AA171" s="186"/>
    </row>
    <row r="172" spans="1:27" ht="22.5" hidden="1" customHeight="1">
      <c r="A172" s="175">
        <f t="shared" si="32"/>
        <v>5</v>
      </c>
      <c r="B172" s="190">
        <v>1605</v>
      </c>
      <c r="C172" s="183">
        <f t="shared" si="22"/>
        <v>47.21</v>
      </c>
      <c r="D172" s="183">
        <f t="shared" si="23"/>
        <v>47.21</v>
      </c>
      <c r="E172" s="183">
        <v>41.35</v>
      </c>
      <c r="F172" s="183">
        <v>5.86</v>
      </c>
      <c r="G172" s="183">
        <v>0</v>
      </c>
      <c r="H172" s="182">
        <v>34</v>
      </c>
      <c r="I172" s="180" t="s">
        <v>825</v>
      </c>
      <c r="J172" s="180" t="s">
        <v>208</v>
      </c>
      <c r="K172" s="182"/>
      <c r="L172" s="181"/>
      <c r="M172" s="180"/>
      <c r="N172" s="185">
        <f>VLOOKUP($B172,Piloto!$B$79:$H$407,7,0)</f>
        <v>9282</v>
      </c>
      <c r="O172" s="179"/>
      <c r="P172" s="178">
        <f t="shared" si="24"/>
        <v>438203.22000000003</v>
      </c>
      <c r="Q172" s="179">
        <f t="shared" si="25"/>
        <v>17528.128800000002</v>
      </c>
      <c r="R172" s="179">
        <f t="shared" si="26"/>
        <v>8764.0644000000011</v>
      </c>
      <c r="S172" s="179">
        <f t="shared" si="27"/>
        <v>1713.8127934200004</v>
      </c>
      <c r="T172" s="179">
        <f t="shared" si="28"/>
        <v>14460.706260000001</v>
      </c>
      <c r="U172" s="179">
        <f t="shared" si="29"/>
        <v>25634.888370000004</v>
      </c>
      <c r="V172" s="178">
        <f t="shared" si="30"/>
        <v>175284.79362576001</v>
      </c>
      <c r="X172" s="176">
        <f t="shared" si="31"/>
        <v>262921.93200000003</v>
      </c>
      <c r="Y172" s="172" t="str">
        <f>VLOOKUP($B172,Piloto!$B$79:$H$407,4,0)</f>
        <v>Contrato</v>
      </c>
      <c r="Z172" s="186"/>
      <c r="AA172" s="186"/>
    </row>
    <row r="173" spans="1:27" ht="22.5" hidden="1" customHeight="1">
      <c r="A173" s="175">
        <f t="shared" si="32"/>
        <v>6</v>
      </c>
      <c r="B173" s="190">
        <v>1606</v>
      </c>
      <c r="C173" s="183">
        <f t="shared" si="22"/>
        <v>47.129999999999995</v>
      </c>
      <c r="D173" s="183">
        <f t="shared" si="23"/>
        <v>47.129999999999995</v>
      </c>
      <c r="E173" s="183">
        <v>41.22</v>
      </c>
      <c r="F173" s="183">
        <v>5.91</v>
      </c>
      <c r="G173" s="183">
        <v>0</v>
      </c>
      <c r="H173" s="182">
        <v>273</v>
      </c>
      <c r="I173" s="180" t="s">
        <v>825</v>
      </c>
      <c r="J173" s="180" t="s">
        <v>266</v>
      </c>
      <c r="K173" s="182"/>
      <c r="L173" s="181"/>
      <c r="M173" s="180"/>
      <c r="N173" s="185">
        <f>VLOOKUP($B173,Piloto!$B$79:$H$407,7,0)</f>
        <v>9282</v>
      </c>
      <c r="O173" s="179"/>
      <c r="P173" s="178">
        <f t="shared" si="24"/>
        <v>437460.66</v>
      </c>
      <c r="Q173" s="179">
        <f t="shared" si="25"/>
        <v>17498.4264</v>
      </c>
      <c r="R173" s="179">
        <f t="shared" si="26"/>
        <v>8749.2132000000001</v>
      </c>
      <c r="S173" s="179">
        <f t="shared" si="27"/>
        <v>1710.90864126</v>
      </c>
      <c r="T173" s="179">
        <f t="shared" si="28"/>
        <v>14436.201779999999</v>
      </c>
      <c r="U173" s="179">
        <f t="shared" si="29"/>
        <v>25591.448609999999</v>
      </c>
      <c r="V173" s="178">
        <f t="shared" si="30"/>
        <v>174987.76368527999</v>
      </c>
      <c r="X173" s="176">
        <f t="shared" si="31"/>
        <v>262476.39599999995</v>
      </c>
      <c r="Y173" s="172" t="str">
        <f>VLOOKUP($B173,Piloto!$B$79:$H$407,4,0)</f>
        <v>Contrato</v>
      </c>
      <c r="Z173" s="186"/>
      <c r="AA173" s="186"/>
    </row>
    <row r="174" spans="1:27" ht="21.95" hidden="1" customHeight="1">
      <c r="A174" s="175">
        <f t="shared" si="32"/>
        <v>7</v>
      </c>
      <c r="B174" s="190">
        <v>1607</v>
      </c>
      <c r="C174" s="183">
        <f t="shared" si="22"/>
        <v>85.05</v>
      </c>
      <c r="D174" s="183">
        <f t="shared" si="23"/>
        <v>82.34</v>
      </c>
      <c r="E174" s="183">
        <v>68.25</v>
      </c>
      <c r="F174" s="183">
        <v>14.09</v>
      </c>
      <c r="G174" s="183">
        <v>0</v>
      </c>
      <c r="H174" s="182">
        <v>241</v>
      </c>
      <c r="I174" s="180" t="s">
        <v>825</v>
      </c>
      <c r="J174" s="180" t="s">
        <v>169</v>
      </c>
      <c r="K174" s="182">
        <v>126</v>
      </c>
      <c r="L174" s="181" t="s">
        <v>169</v>
      </c>
      <c r="M174" s="180">
        <v>2.71</v>
      </c>
      <c r="N174" s="185">
        <f>VLOOKUP($B174,Piloto!$B$79:$H$407,7,0)</f>
        <v>9175.92</v>
      </c>
      <c r="O174" s="179"/>
      <c r="P174" s="178">
        <f t="shared" si="24"/>
        <v>780411.99599999993</v>
      </c>
      <c r="Q174" s="179">
        <f t="shared" si="25"/>
        <v>31216.479839999996</v>
      </c>
      <c r="R174" s="179">
        <f t="shared" si="26"/>
        <v>15608.239919999998</v>
      </c>
      <c r="S174" s="179">
        <f t="shared" si="27"/>
        <v>3052.1913163560002</v>
      </c>
      <c r="T174" s="179">
        <f t="shared" si="28"/>
        <v>25753.595868</v>
      </c>
      <c r="U174" s="179">
        <f t="shared" si="29"/>
        <v>45654.101766</v>
      </c>
      <c r="V174" s="178">
        <f t="shared" si="30"/>
        <v>312171.04169596802</v>
      </c>
      <c r="X174" s="176">
        <f t="shared" si="31"/>
        <v>468247.19759999996</v>
      </c>
      <c r="Y174" s="172" t="str">
        <f>VLOOKUP($B174,Piloto!$B$79:$H$407,4,0)</f>
        <v>Contrato</v>
      </c>
      <c r="Z174" s="186"/>
      <c r="AA174" s="186"/>
    </row>
    <row r="175" spans="1:27" ht="22.5" customHeight="1">
      <c r="A175" s="175">
        <f t="shared" si="32"/>
        <v>8</v>
      </c>
      <c r="B175" s="190">
        <v>1608</v>
      </c>
      <c r="C175" s="183">
        <f t="shared" si="22"/>
        <v>81.22999999999999</v>
      </c>
      <c r="D175" s="183">
        <f t="shared" si="23"/>
        <v>76.599999999999994</v>
      </c>
      <c r="E175" s="183">
        <v>61.68</v>
      </c>
      <c r="F175" s="183">
        <v>14.92</v>
      </c>
      <c r="G175" s="183">
        <v>0</v>
      </c>
      <c r="H175" s="182">
        <v>38</v>
      </c>
      <c r="I175" s="180" t="s">
        <v>828</v>
      </c>
      <c r="J175" s="180" t="s">
        <v>208</v>
      </c>
      <c r="K175" s="182">
        <v>5</v>
      </c>
      <c r="L175" s="181" t="s">
        <v>208</v>
      </c>
      <c r="M175" s="180">
        <v>4.63</v>
      </c>
      <c r="N175" s="185">
        <f>VLOOKUP($B175,Piloto!$B$79:$H$407,7,0)</f>
        <v>9730.3849999999984</v>
      </c>
      <c r="O175" s="179"/>
      <c r="P175" s="178">
        <f t="shared" si="24"/>
        <v>790399.17354999972</v>
      </c>
      <c r="Q175" s="179">
        <f t="shared" si="25"/>
        <v>31615.966941999988</v>
      </c>
      <c r="R175" s="179">
        <f t="shared" si="26"/>
        <v>15807.983470999994</v>
      </c>
      <c r="S175" s="179">
        <f t="shared" si="27"/>
        <v>3091.2511677540492</v>
      </c>
      <c r="T175" s="179">
        <f t="shared" si="28"/>
        <v>26083.172727149991</v>
      </c>
      <c r="U175" s="179">
        <f t="shared" si="29"/>
        <v>46238.351652674988</v>
      </c>
      <c r="V175" s="178">
        <f t="shared" si="30"/>
        <v>316165.99261338828</v>
      </c>
      <c r="X175" s="176">
        <f t="shared" si="31"/>
        <v>474239.50412999978</v>
      </c>
      <c r="Y175" s="172" t="str">
        <f>VLOOKUP($B175,Piloto!$B$79:$H$407,4,0)</f>
        <v>Disponível</v>
      </c>
      <c r="Z175" s="186"/>
      <c r="AA175" s="186"/>
    </row>
    <row r="176" spans="1:27" ht="22.5" customHeight="1">
      <c r="A176" s="175">
        <f t="shared" si="32"/>
        <v>9</v>
      </c>
      <c r="B176" s="190">
        <v>1609</v>
      </c>
      <c r="C176" s="183">
        <f t="shared" si="22"/>
        <v>86.38000000000001</v>
      </c>
      <c r="D176" s="183">
        <f t="shared" si="23"/>
        <v>82.76</v>
      </c>
      <c r="E176" s="183">
        <v>66.98</v>
      </c>
      <c r="F176" s="183">
        <v>15.780000000000001</v>
      </c>
      <c r="G176" s="183">
        <v>0</v>
      </c>
      <c r="H176" s="182">
        <v>239</v>
      </c>
      <c r="I176" s="180" t="s">
        <v>825</v>
      </c>
      <c r="J176" s="180" t="s">
        <v>169</v>
      </c>
      <c r="K176" s="182">
        <v>124</v>
      </c>
      <c r="L176" s="181" t="s">
        <v>169</v>
      </c>
      <c r="M176" s="180">
        <v>3.62</v>
      </c>
      <c r="N176" s="185">
        <f>VLOOKUP($B176,Piloto!$B$79:$H$407,7,0)</f>
        <v>9730.3850000000002</v>
      </c>
      <c r="O176" s="179"/>
      <c r="P176" s="178">
        <f t="shared" si="24"/>
        <v>840510.65630000015</v>
      </c>
      <c r="Q176" s="179">
        <f t="shared" si="25"/>
        <v>33620.426252000005</v>
      </c>
      <c r="R176" s="179">
        <f t="shared" si="26"/>
        <v>16810.213126000002</v>
      </c>
      <c r="S176" s="179">
        <f t="shared" si="27"/>
        <v>3287.237176789301</v>
      </c>
      <c r="T176" s="179">
        <f t="shared" si="28"/>
        <v>27736.851657900006</v>
      </c>
      <c r="U176" s="179">
        <f t="shared" si="29"/>
        <v>49169.873393550013</v>
      </c>
      <c r="V176" s="178">
        <f t="shared" si="30"/>
        <v>336210.98660525045</v>
      </c>
      <c r="X176" s="176">
        <f t="shared" si="31"/>
        <v>504306.39378000004</v>
      </c>
      <c r="Y176" s="172" t="str">
        <f>VLOOKUP($B176,Piloto!$B$79:$H$407,4,0)</f>
        <v>Disponível</v>
      </c>
      <c r="Z176" s="186"/>
      <c r="AA176" s="186"/>
    </row>
    <row r="177" spans="1:27" ht="22.5" hidden="1" customHeight="1">
      <c r="A177" s="175">
        <f t="shared" si="32"/>
        <v>10</v>
      </c>
      <c r="B177" s="190">
        <v>1610</v>
      </c>
      <c r="C177" s="183">
        <f t="shared" si="22"/>
        <v>47.760000000000005</v>
      </c>
      <c r="D177" s="183">
        <f t="shared" si="23"/>
        <v>47.760000000000005</v>
      </c>
      <c r="E177" s="183">
        <v>41.85</v>
      </c>
      <c r="F177" s="183">
        <v>5.91</v>
      </c>
      <c r="G177" s="183">
        <v>0</v>
      </c>
      <c r="H177" s="182">
        <v>6</v>
      </c>
      <c r="I177" s="180" t="s">
        <v>825</v>
      </c>
      <c r="J177" s="180" t="s">
        <v>208</v>
      </c>
      <c r="K177" s="182"/>
      <c r="L177" s="181"/>
      <c r="M177" s="180"/>
      <c r="N177" s="185">
        <f>VLOOKUP($B177,Piloto!$B$79:$H$407,7,0)</f>
        <v>9282</v>
      </c>
      <c r="O177" s="179"/>
      <c r="P177" s="178">
        <f t="shared" si="24"/>
        <v>443308.32000000007</v>
      </c>
      <c r="Q177" s="179">
        <f t="shared" si="25"/>
        <v>17732.332800000004</v>
      </c>
      <c r="R177" s="179">
        <f t="shared" si="26"/>
        <v>8866.1664000000019</v>
      </c>
      <c r="S177" s="179">
        <f t="shared" si="27"/>
        <v>1733.7788395200005</v>
      </c>
      <c r="T177" s="179">
        <f t="shared" si="28"/>
        <v>14629.174560000003</v>
      </c>
      <c r="U177" s="179">
        <f t="shared" si="29"/>
        <v>25933.536720000004</v>
      </c>
      <c r="V177" s="178">
        <f t="shared" si="30"/>
        <v>177326.87446656002</v>
      </c>
      <c r="X177" s="176">
        <f t="shared" si="31"/>
        <v>265984.99200000003</v>
      </c>
      <c r="Y177" s="172" t="str">
        <f>VLOOKUP($B177,Piloto!$B$79:$H$407,4,0)</f>
        <v>Fora de venda</v>
      </c>
      <c r="Z177" s="186"/>
      <c r="AA177" s="186"/>
    </row>
    <row r="178" spans="1:27" ht="22.35" hidden="1" customHeight="1">
      <c r="A178" s="175">
        <f t="shared" si="32"/>
        <v>11</v>
      </c>
      <c r="B178" s="190">
        <v>1611</v>
      </c>
      <c r="C178" s="183">
        <f t="shared" si="22"/>
        <v>48.76</v>
      </c>
      <c r="D178" s="183">
        <f t="shared" si="23"/>
        <v>48.76</v>
      </c>
      <c r="E178" s="183">
        <v>42.9</v>
      </c>
      <c r="F178" s="183">
        <v>5.86</v>
      </c>
      <c r="G178" s="183">
        <v>0</v>
      </c>
      <c r="H178" s="182">
        <v>31</v>
      </c>
      <c r="I178" s="180" t="s">
        <v>825</v>
      </c>
      <c r="J178" s="180" t="s">
        <v>208</v>
      </c>
      <c r="K178" s="182"/>
      <c r="L178" s="181"/>
      <c r="M178" s="180"/>
      <c r="N178" s="185">
        <f>VLOOKUP($B178,Piloto!$B$79:$H$407,7,0)</f>
        <v>9282</v>
      </c>
      <c r="O178" s="179"/>
      <c r="P178" s="178">
        <f t="shared" si="24"/>
        <v>452590.32</v>
      </c>
      <c r="Q178" s="179">
        <f t="shared" si="25"/>
        <v>18103.612799999999</v>
      </c>
      <c r="R178" s="179">
        <f t="shared" si="26"/>
        <v>9051.8063999999995</v>
      </c>
      <c r="S178" s="179">
        <f t="shared" si="27"/>
        <v>1770.0807415200002</v>
      </c>
      <c r="T178" s="179">
        <f t="shared" si="28"/>
        <v>14935.480560000002</v>
      </c>
      <c r="U178" s="179">
        <f t="shared" si="29"/>
        <v>26476.533720000003</v>
      </c>
      <c r="V178" s="178">
        <f t="shared" si="30"/>
        <v>181039.74872256001</v>
      </c>
      <c r="X178" s="176">
        <f t="shared" si="31"/>
        <v>271554.19199999998</v>
      </c>
      <c r="Y178" s="172" t="str">
        <f>VLOOKUP($B178,Piloto!$B$79:$H$407,4,0)</f>
        <v>Contrato</v>
      </c>
      <c r="Z178" s="186"/>
      <c r="AA178" s="186"/>
    </row>
    <row r="179" spans="1:27" ht="23.1" hidden="1" customHeight="1">
      <c r="A179" s="175">
        <f t="shared" si="32"/>
        <v>12</v>
      </c>
      <c r="B179" s="190">
        <v>1612</v>
      </c>
      <c r="C179" s="183">
        <f t="shared" si="22"/>
        <v>52.86</v>
      </c>
      <c r="D179" s="183">
        <f t="shared" si="23"/>
        <v>52.86</v>
      </c>
      <c r="E179" s="183">
        <v>40.97</v>
      </c>
      <c r="F179" s="183">
        <v>11.89</v>
      </c>
      <c r="G179" s="183">
        <v>0</v>
      </c>
      <c r="H179" s="182">
        <v>49</v>
      </c>
      <c r="I179" s="180" t="s">
        <v>825</v>
      </c>
      <c r="J179" s="180" t="s">
        <v>208</v>
      </c>
      <c r="K179" s="182"/>
      <c r="L179" s="181"/>
      <c r="M179" s="180"/>
      <c r="N179" s="185">
        <f>VLOOKUP($B179,Piloto!$B$79:$H$407,7,0)</f>
        <v>9282</v>
      </c>
      <c r="O179" s="179"/>
      <c r="P179" s="178">
        <f t="shared" si="24"/>
        <v>490646.52</v>
      </c>
      <c r="Q179" s="179">
        <f t="shared" si="25"/>
        <v>19625.860800000002</v>
      </c>
      <c r="R179" s="179">
        <f t="shared" si="26"/>
        <v>9812.9304000000011</v>
      </c>
      <c r="S179" s="179">
        <f t="shared" si="27"/>
        <v>1918.9185397200004</v>
      </c>
      <c r="T179" s="179">
        <f t="shared" si="28"/>
        <v>16191.335160000001</v>
      </c>
      <c r="U179" s="179">
        <f t="shared" si="29"/>
        <v>28702.821420000004</v>
      </c>
      <c r="V179" s="178">
        <f t="shared" si="30"/>
        <v>196262.53317216001</v>
      </c>
      <c r="X179" s="176">
        <f t="shared" si="31"/>
        <v>294387.91200000001</v>
      </c>
      <c r="Y179" s="172" t="str">
        <f>VLOOKUP($B179,Piloto!$B$79:$H$407,4,0)</f>
        <v>Fora de venda</v>
      </c>
      <c r="Z179" s="186"/>
      <c r="AA179" s="186"/>
    </row>
    <row r="180" spans="1:27" ht="23.1" hidden="1" customHeight="1">
      <c r="A180" s="175">
        <f t="shared" si="32"/>
        <v>1</v>
      </c>
      <c r="B180" s="190">
        <v>1701</v>
      </c>
      <c r="C180" s="183">
        <f t="shared" si="22"/>
        <v>107.13</v>
      </c>
      <c r="D180" s="183">
        <f t="shared" si="23"/>
        <v>103.61</v>
      </c>
      <c r="E180" s="183">
        <v>89.81</v>
      </c>
      <c r="F180" s="183">
        <v>13.8</v>
      </c>
      <c r="G180" s="183">
        <v>0</v>
      </c>
      <c r="H180" s="182" t="s">
        <v>855</v>
      </c>
      <c r="I180" s="180" t="s">
        <v>824</v>
      </c>
      <c r="J180" s="180" t="s">
        <v>173</v>
      </c>
      <c r="K180" s="182">
        <v>37</v>
      </c>
      <c r="L180" s="181" t="s">
        <v>173</v>
      </c>
      <c r="M180" s="180">
        <v>3.52</v>
      </c>
      <c r="N180" s="185">
        <f>VLOOKUP($B180,Piloto!$B$79:$H$407,7,0)</f>
        <v>9175.92</v>
      </c>
      <c r="O180" s="179"/>
      <c r="P180" s="178">
        <f t="shared" si="24"/>
        <v>983016.30959999992</v>
      </c>
      <c r="Q180" s="179">
        <f t="shared" si="25"/>
        <v>39320.652384000001</v>
      </c>
      <c r="R180" s="179">
        <f t="shared" si="26"/>
        <v>19660.326192</v>
      </c>
      <c r="S180" s="179">
        <f t="shared" si="27"/>
        <v>3844.5767868456001</v>
      </c>
      <c r="T180" s="179">
        <f t="shared" si="28"/>
        <v>32439.5382168</v>
      </c>
      <c r="U180" s="179">
        <f t="shared" si="29"/>
        <v>57506.454111599996</v>
      </c>
      <c r="V180" s="178">
        <f t="shared" si="30"/>
        <v>393214.38797047682</v>
      </c>
      <c r="X180" s="176">
        <f t="shared" si="31"/>
        <v>589809.78575999988</v>
      </c>
      <c r="Y180" s="172" t="str">
        <f>VLOOKUP($B180,Piloto!$B$79:$H$407,4,0)</f>
        <v>Contrato</v>
      </c>
      <c r="Z180" s="186"/>
      <c r="AA180" s="186"/>
    </row>
    <row r="181" spans="1:27" ht="23.1" hidden="1" customHeight="1">
      <c r="A181" s="175">
        <f t="shared" si="32"/>
        <v>2</v>
      </c>
      <c r="B181" s="190">
        <v>1702</v>
      </c>
      <c r="C181" s="183">
        <f t="shared" si="22"/>
        <v>79.550000000000011</v>
      </c>
      <c r="D181" s="183">
        <f t="shared" si="23"/>
        <v>75.960000000000008</v>
      </c>
      <c r="E181" s="183">
        <v>63.49</v>
      </c>
      <c r="F181" s="183">
        <v>12.47</v>
      </c>
      <c r="G181" s="183">
        <v>0</v>
      </c>
      <c r="H181" s="182">
        <v>105</v>
      </c>
      <c r="I181" s="180" t="s">
        <v>828</v>
      </c>
      <c r="J181" s="180" t="s">
        <v>173</v>
      </c>
      <c r="K181" s="182">
        <v>46</v>
      </c>
      <c r="L181" s="181" t="s">
        <v>173</v>
      </c>
      <c r="M181" s="180">
        <v>3.59</v>
      </c>
      <c r="N181" s="185">
        <f>VLOOKUP($B181,Piloto!$B$79:$H$407,7,0)</f>
        <v>9489.0499999999993</v>
      </c>
      <c r="O181" s="179"/>
      <c r="P181" s="178">
        <f t="shared" si="24"/>
        <v>754853.92750000011</v>
      </c>
      <c r="Q181" s="179">
        <f t="shared" si="25"/>
        <v>30194.157100000004</v>
      </c>
      <c r="R181" s="179">
        <f t="shared" si="26"/>
        <v>15097.078550000002</v>
      </c>
      <c r="S181" s="179">
        <f t="shared" si="27"/>
        <v>2952.2337104525009</v>
      </c>
      <c r="T181" s="179">
        <f t="shared" si="28"/>
        <v>24910.179607500006</v>
      </c>
      <c r="U181" s="179">
        <f t="shared" si="29"/>
        <v>44158.954758750006</v>
      </c>
      <c r="V181" s="178">
        <f t="shared" si="30"/>
        <v>301947.60983142006</v>
      </c>
      <c r="X181" s="176">
        <f t="shared" si="31"/>
        <v>452912.35650000005</v>
      </c>
      <c r="Y181" s="172" t="str">
        <f>VLOOKUP($B181,Piloto!$B$79:$H$407,4,0)</f>
        <v>Contrato</v>
      </c>
      <c r="Z181" s="186"/>
      <c r="AA181" s="186"/>
    </row>
    <row r="182" spans="1:27" ht="23.1" hidden="1" customHeight="1">
      <c r="A182" s="175">
        <f t="shared" si="32"/>
        <v>3</v>
      </c>
      <c r="B182" s="190">
        <v>1703</v>
      </c>
      <c r="C182" s="183">
        <f t="shared" si="22"/>
        <v>96.64</v>
      </c>
      <c r="D182" s="183">
        <f t="shared" si="23"/>
        <v>93.45</v>
      </c>
      <c r="E182" s="183">
        <v>89.77</v>
      </c>
      <c r="F182" s="183">
        <v>3.68</v>
      </c>
      <c r="G182" s="183">
        <v>0</v>
      </c>
      <c r="H182" s="182" t="s">
        <v>856</v>
      </c>
      <c r="I182" s="180" t="s">
        <v>824</v>
      </c>
      <c r="J182" s="180" t="s">
        <v>173</v>
      </c>
      <c r="K182" s="182">
        <v>63</v>
      </c>
      <c r="L182" s="181" t="s">
        <v>173</v>
      </c>
      <c r="M182" s="180">
        <v>3.19</v>
      </c>
      <c r="N182" s="185">
        <f>VLOOKUP($B182,Piloto!$B$79:$H$407,7,0)</f>
        <v>9662.0499999999993</v>
      </c>
      <c r="O182" s="179"/>
      <c r="P182" s="178">
        <f t="shared" si="24"/>
        <v>933740.51199999999</v>
      </c>
      <c r="Q182" s="179">
        <f t="shared" si="25"/>
        <v>37349.620479999998</v>
      </c>
      <c r="R182" s="179">
        <f t="shared" si="26"/>
        <v>18674.810239999999</v>
      </c>
      <c r="S182" s="179">
        <f t="shared" si="27"/>
        <v>3651.8591424320002</v>
      </c>
      <c r="T182" s="179">
        <f t="shared" si="28"/>
        <v>30813.436895999999</v>
      </c>
      <c r="U182" s="179">
        <f t="shared" si="29"/>
        <v>54623.819952000005</v>
      </c>
      <c r="V182" s="178">
        <f t="shared" si="30"/>
        <v>373503.67472409597</v>
      </c>
      <c r="X182" s="176">
        <f t="shared" si="31"/>
        <v>560244.30719999992</v>
      </c>
      <c r="Y182" s="172" t="str">
        <f>VLOOKUP($B182,Piloto!$B$79:$H$407,4,0)</f>
        <v>Contrato</v>
      </c>
      <c r="Z182" s="186"/>
      <c r="AA182" s="186"/>
    </row>
    <row r="183" spans="1:27" ht="23.1" hidden="1" customHeight="1">
      <c r="A183" s="175">
        <f t="shared" si="32"/>
        <v>4</v>
      </c>
      <c r="B183" s="190">
        <v>1704</v>
      </c>
      <c r="C183" s="183">
        <f t="shared" si="22"/>
        <v>53.73</v>
      </c>
      <c r="D183" s="183">
        <f t="shared" si="23"/>
        <v>53.73</v>
      </c>
      <c r="E183" s="183">
        <v>41.22</v>
      </c>
      <c r="F183" s="183">
        <v>12.51</v>
      </c>
      <c r="G183" s="183">
        <v>0</v>
      </c>
      <c r="H183" s="182">
        <v>32</v>
      </c>
      <c r="I183" s="180" t="s">
        <v>825</v>
      </c>
      <c r="J183" s="180" t="s">
        <v>208</v>
      </c>
      <c r="K183" s="182"/>
      <c r="L183" s="181"/>
      <c r="M183" s="180"/>
      <c r="N183" s="185">
        <f>VLOOKUP($B183,Piloto!$B$79:$H$407,7,0)</f>
        <v>9282</v>
      </c>
      <c r="O183" s="179"/>
      <c r="P183" s="178">
        <f t="shared" si="24"/>
        <v>498721.86</v>
      </c>
      <c r="Q183" s="179">
        <f t="shared" si="25"/>
        <v>19948.874400000001</v>
      </c>
      <c r="R183" s="179">
        <f t="shared" si="26"/>
        <v>9974.4372000000003</v>
      </c>
      <c r="S183" s="179">
        <f t="shared" si="27"/>
        <v>1950.5011944600001</v>
      </c>
      <c r="T183" s="179">
        <f t="shared" si="28"/>
        <v>16457.821380000001</v>
      </c>
      <c r="U183" s="179">
        <f t="shared" si="29"/>
        <v>29175.228810000001</v>
      </c>
      <c r="V183" s="178">
        <f t="shared" si="30"/>
        <v>199492.73377488001</v>
      </c>
      <c r="X183" s="176">
        <f t="shared" si="31"/>
        <v>299233.11599999998</v>
      </c>
      <c r="Y183" s="172" t="str">
        <f>VLOOKUP($B183,Piloto!$B$79:$H$407,4,0)</f>
        <v>Contrato</v>
      </c>
      <c r="Z183" s="186"/>
      <c r="AA183" s="186"/>
    </row>
    <row r="184" spans="1:27" ht="23.1" hidden="1" customHeight="1">
      <c r="A184" s="175">
        <f t="shared" si="32"/>
        <v>5</v>
      </c>
      <c r="B184" s="184">
        <v>1705</v>
      </c>
      <c r="C184" s="183">
        <f t="shared" si="22"/>
        <v>47.21</v>
      </c>
      <c r="D184" s="183">
        <f t="shared" si="23"/>
        <v>47.21</v>
      </c>
      <c r="E184" s="183">
        <v>41.35</v>
      </c>
      <c r="F184" s="183">
        <v>5.86</v>
      </c>
      <c r="G184" s="183">
        <v>0</v>
      </c>
      <c r="H184" s="182">
        <v>5</v>
      </c>
      <c r="I184" s="180" t="s">
        <v>825</v>
      </c>
      <c r="J184" s="180" t="s">
        <v>208</v>
      </c>
      <c r="K184" s="182"/>
      <c r="L184" s="181"/>
      <c r="M184" s="180"/>
      <c r="N184" s="185">
        <f>VLOOKUP($B184,Piloto!$B$79:$H$407,7,0)</f>
        <v>9282</v>
      </c>
      <c r="O184" s="179"/>
      <c r="P184" s="178">
        <f t="shared" si="24"/>
        <v>438203.22000000003</v>
      </c>
      <c r="Q184" s="179">
        <f t="shared" si="25"/>
        <v>17528.128800000002</v>
      </c>
      <c r="R184" s="179">
        <f t="shared" si="26"/>
        <v>8764.0644000000011</v>
      </c>
      <c r="S184" s="179">
        <f t="shared" si="27"/>
        <v>1713.8127934200004</v>
      </c>
      <c r="T184" s="179">
        <f t="shared" si="28"/>
        <v>14460.706260000001</v>
      </c>
      <c r="U184" s="179">
        <f t="shared" si="29"/>
        <v>25634.888370000004</v>
      </c>
      <c r="V184" s="178">
        <f t="shared" si="30"/>
        <v>175284.79362576001</v>
      </c>
      <c r="W184" s="177"/>
      <c r="X184" s="176">
        <f t="shared" si="31"/>
        <v>262921.93200000003</v>
      </c>
      <c r="Y184" s="172" t="str">
        <f>VLOOKUP($B184,Piloto!$B$79:$H$407,4,0)</f>
        <v>Contrato</v>
      </c>
      <c r="Z184" s="186"/>
      <c r="AA184" s="186"/>
    </row>
    <row r="185" spans="1:27" ht="23.1" hidden="1" customHeight="1">
      <c r="A185" s="175">
        <f t="shared" si="32"/>
        <v>6</v>
      </c>
      <c r="B185" s="190">
        <v>1706</v>
      </c>
      <c r="C185" s="183">
        <f t="shared" si="22"/>
        <v>47.129999999999995</v>
      </c>
      <c r="D185" s="183">
        <f t="shared" si="23"/>
        <v>47.129999999999995</v>
      </c>
      <c r="E185" s="183">
        <v>41.22</v>
      </c>
      <c r="F185" s="183">
        <v>5.91</v>
      </c>
      <c r="G185" s="183">
        <v>0</v>
      </c>
      <c r="H185" s="182">
        <v>29</v>
      </c>
      <c r="I185" s="180" t="s">
        <v>825</v>
      </c>
      <c r="J185" s="180" t="s">
        <v>208</v>
      </c>
      <c r="K185" s="182"/>
      <c r="L185" s="181"/>
      <c r="M185" s="180"/>
      <c r="N185" s="185">
        <f>VLOOKUP($B185,Piloto!$B$79:$H$407,7,0)</f>
        <v>9282</v>
      </c>
      <c r="O185" s="179"/>
      <c r="P185" s="178">
        <f t="shared" si="24"/>
        <v>437460.66</v>
      </c>
      <c r="Q185" s="179">
        <f t="shared" si="25"/>
        <v>17498.4264</v>
      </c>
      <c r="R185" s="179">
        <f t="shared" si="26"/>
        <v>8749.2132000000001</v>
      </c>
      <c r="S185" s="179">
        <f t="shared" si="27"/>
        <v>1710.90864126</v>
      </c>
      <c r="T185" s="179">
        <f t="shared" si="28"/>
        <v>14436.201779999999</v>
      </c>
      <c r="U185" s="179">
        <f t="shared" si="29"/>
        <v>25591.448609999999</v>
      </c>
      <c r="V185" s="178">
        <f t="shared" si="30"/>
        <v>174987.76368527999</v>
      </c>
      <c r="X185" s="176">
        <f t="shared" si="31"/>
        <v>262476.39599999995</v>
      </c>
      <c r="Y185" s="172" t="str">
        <f>VLOOKUP($B185,Piloto!$B$79:$H$407,4,0)</f>
        <v>Contrato</v>
      </c>
      <c r="Z185" s="186"/>
      <c r="AA185" s="186"/>
    </row>
    <row r="186" spans="1:27" ht="23.1" hidden="1" customHeight="1">
      <c r="A186" s="175">
        <f t="shared" si="32"/>
        <v>7</v>
      </c>
      <c r="B186" s="190">
        <v>1707</v>
      </c>
      <c r="C186" s="183">
        <f t="shared" si="22"/>
        <v>86.08</v>
      </c>
      <c r="D186" s="183">
        <f t="shared" si="23"/>
        <v>82.34</v>
      </c>
      <c r="E186" s="183">
        <v>68.25</v>
      </c>
      <c r="F186" s="183">
        <v>14.09</v>
      </c>
      <c r="G186" s="183">
        <v>0</v>
      </c>
      <c r="H186" s="182">
        <v>240</v>
      </c>
      <c r="I186" s="180" t="s">
        <v>825</v>
      </c>
      <c r="J186" s="180" t="s">
        <v>169</v>
      </c>
      <c r="K186" s="182">
        <v>123</v>
      </c>
      <c r="L186" s="181" t="s">
        <v>169</v>
      </c>
      <c r="M186" s="180">
        <v>3.74</v>
      </c>
      <c r="N186" s="185">
        <f>VLOOKUP($B186,Piloto!$B$79:$H$407,7,0)</f>
        <v>9175.92</v>
      </c>
      <c r="O186" s="179"/>
      <c r="P186" s="178">
        <f t="shared" si="24"/>
        <v>789863.1936</v>
      </c>
      <c r="Q186" s="179">
        <f t="shared" si="25"/>
        <v>31594.527743999999</v>
      </c>
      <c r="R186" s="179">
        <f t="shared" si="26"/>
        <v>15797.263872</v>
      </c>
      <c r="S186" s="179">
        <f t="shared" si="27"/>
        <v>3089.1549501696004</v>
      </c>
      <c r="T186" s="179">
        <f t="shared" si="28"/>
        <v>26065.4853888</v>
      </c>
      <c r="U186" s="179">
        <f t="shared" si="29"/>
        <v>46206.996825599999</v>
      </c>
      <c r="V186" s="178">
        <f t="shared" si="30"/>
        <v>315951.59634554881</v>
      </c>
      <c r="X186" s="176">
        <f t="shared" si="31"/>
        <v>473917.91615999996</v>
      </c>
      <c r="Y186" s="172" t="str">
        <f>VLOOKUP($B186,Piloto!$B$79:$H$407,4,0)</f>
        <v>Contrato</v>
      </c>
      <c r="Z186" s="186"/>
      <c r="AA186" s="186"/>
    </row>
    <row r="187" spans="1:27" ht="23.1" customHeight="1">
      <c r="A187" s="175">
        <f t="shared" si="32"/>
        <v>8</v>
      </c>
      <c r="B187" s="190">
        <v>1708</v>
      </c>
      <c r="C187" s="183">
        <f t="shared" si="22"/>
        <v>81.19</v>
      </c>
      <c r="D187" s="183">
        <f t="shared" si="23"/>
        <v>76.599999999999994</v>
      </c>
      <c r="E187" s="183">
        <v>61.68</v>
      </c>
      <c r="F187" s="183">
        <v>14.92</v>
      </c>
      <c r="G187" s="183">
        <v>0</v>
      </c>
      <c r="H187" s="182">
        <v>19</v>
      </c>
      <c r="I187" s="180" t="s">
        <v>825</v>
      </c>
      <c r="J187" s="180" t="s">
        <v>208</v>
      </c>
      <c r="K187" s="182">
        <v>7</v>
      </c>
      <c r="L187" s="181" t="s">
        <v>208</v>
      </c>
      <c r="M187" s="180">
        <v>4.59</v>
      </c>
      <c r="N187" s="185">
        <f>VLOOKUP($B187,Piloto!$B$79:$H$407,7,0)</f>
        <v>9730.3850000000002</v>
      </c>
      <c r="O187" s="179"/>
      <c r="P187" s="178">
        <f t="shared" si="24"/>
        <v>790009.95814999996</v>
      </c>
      <c r="Q187" s="179">
        <f t="shared" si="25"/>
        <v>31600.398325999999</v>
      </c>
      <c r="R187" s="179">
        <f t="shared" si="26"/>
        <v>15800.199162999999</v>
      </c>
      <c r="S187" s="179">
        <f t="shared" si="27"/>
        <v>3089.7289463246502</v>
      </c>
      <c r="T187" s="179">
        <f t="shared" si="28"/>
        <v>26070.32861895</v>
      </c>
      <c r="U187" s="179">
        <f t="shared" si="29"/>
        <v>46215.582551774998</v>
      </c>
      <c r="V187" s="178">
        <f t="shared" si="30"/>
        <v>316010.30333966523</v>
      </c>
      <c r="X187" s="176">
        <f t="shared" si="31"/>
        <v>474005.97488999995</v>
      </c>
      <c r="Y187" s="172" t="str">
        <f>VLOOKUP($B187,Piloto!$B$79:$H$407,4,0)</f>
        <v>Disponível</v>
      </c>
      <c r="Z187" s="186"/>
      <c r="AA187" s="186"/>
    </row>
    <row r="188" spans="1:27" ht="23.1" hidden="1" customHeight="1">
      <c r="A188" s="175">
        <f t="shared" si="32"/>
        <v>9</v>
      </c>
      <c r="B188" s="190">
        <v>1709</v>
      </c>
      <c r="C188" s="183">
        <f t="shared" si="22"/>
        <v>85.740000000000009</v>
      </c>
      <c r="D188" s="183">
        <f t="shared" si="23"/>
        <v>82.76</v>
      </c>
      <c r="E188" s="183">
        <v>66.98</v>
      </c>
      <c r="F188" s="183">
        <v>15.780000000000001</v>
      </c>
      <c r="G188" s="183">
        <v>0</v>
      </c>
      <c r="H188" s="182">
        <v>227</v>
      </c>
      <c r="I188" s="180" t="s">
        <v>825</v>
      </c>
      <c r="J188" s="180" t="s">
        <v>169</v>
      </c>
      <c r="K188" s="182">
        <v>120</v>
      </c>
      <c r="L188" s="181" t="s">
        <v>169</v>
      </c>
      <c r="M188" s="180">
        <v>2.98</v>
      </c>
      <c r="N188" s="185">
        <f>VLOOKUP($B188,Piloto!$B$79:$H$407,7,0)</f>
        <v>9175.92</v>
      </c>
      <c r="O188" s="179"/>
      <c r="P188" s="178">
        <f t="shared" si="24"/>
        <v>786743.38080000004</v>
      </c>
      <c r="Q188" s="179">
        <f t="shared" si="25"/>
        <v>31469.735232000003</v>
      </c>
      <c r="R188" s="179">
        <f t="shared" si="26"/>
        <v>15734.867616000001</v>
      </c>
      <c r="S188" s="179">
        <f t="shared" si="27"/>
        <v>3076.9533623088005</v>
      </c>
      <c r="T188" s="179">
        <f t="shared" si="28"/>
        <v>25962.531566400001</v>
      </c>
      <c r="U188" s="179">
        <f t="shared" si="29"/>
        <v>46024.487776800008</v>
      </c>
      <c r="V188" s="178">
        <f t="shared" si="30"/>
        <v>314703.6462670464</v>
      </c>
      <c r="X188" s="176">
        <f t="shared" si="31"/>
        <v>472046.02847999998</v>
      </c>
      <c r="Y188" s="172" t="str">
        <f>VLOOKUP($B188,Piloto!$B$79:$H$407,4,0)</f>
        <v>Contrato</v>
      </c>
      <c r="Z188" s="186"/>
      <c r="AA188" s="186"/>
    </row>
    <row r="189" spans="1:27" ht="23.1" hidden="1" customHeight="1">
      <c r="A189" s="175">
        <f t="shared" si="32"/>
        <v>10</v>
      </c>
      <c r="B189" s="190">
        <v>1710</v>
      </c>
      <c r="C189" s="183">
        <f t="shared" si="22"/>
        <v>47.760000000000005</v>
      </c>
      <c r="D189" s="183">
        <f t="shared" si="23"/>
        <v>47.760000000000005</v>
      </c>
      <c r="E189" s="183">
        <v>41.85</v>
      </c>
      <c r="F189" s="183">
        <v>5.91</v>
      </c>
      <c r="G189" s="183">
        <v>0</v>
      </c>
      <c r="H189" s="182">
        <v>28</v>
      </c>
      <c r="I189" s="180" t="s">
        <v>825</v>
      </c>
      <c r="J189" s="180" t="s">
        <v>208</v>
      </c>
      <c r="K189" s="182"/>
      <c r="L189" s="181"/>
      <c r="M189" s="180"/>
      <c r="N189" s="185">
        <f>VLOOKUP($B189,Piloto!$B$79:$H$407,7,0)</f>
        <v>9282</v>
      </c>
      <c r="O189" s="179"/>
      <c r="P189" s="178">
        <f t="shared" si="24"/>
        <v>443308.32000000007</v>
      </c>
      <c r="Q189" s="179">
        <f t="shared" si="25"/>
        <v>17732.332800000004</v>
      </c>
      <c r="R189" s="179">
        <f t="shared" si="26"/>
        <v>8866.1664000000019</v>
      </c>
      <c r="S189" s="179">
        <f t="shared" si="27"/>
        <v>1733.7788395200005</v>
      </c>
      <c r="T189" s="179">
        <f t="shared" si="28"/>
        <v>14629.174560000003</v>
      </c>
      <c r="U189" s="179">
        <f t="shared" si="29"/>
        <v>25933.536720000004</v>
      </c>
      <c r="V189" s="178">
        <f t="shared" si="30"/>
        <v>177326.87446656002</v>
      </c>
      <c r="X189" s="176">
        <f t="shared" si="31"/>
        <v>265984.99200000003</v>
      </c>
      <c r="Y189" s="172" t="str">
        <f>VLOOKUP($B189,Piloto!$B$79:$H$407,4,0)</f>
        <v>Contrato</v>
      </c>
      <c r="Z189" s="186"/>
      <c r="AA189" s="186"/>
    </row>
    <row r="190" spans="1:27" ht="23.1" hidden="1" customHeight="1">
      <c r="A190" s="175">
        <f t="shared" si="32"/>
        <v>11</v>
      </c>
      <c r="B190" s="190">
        <v>1711</v>
      </c>
      <c r="C190" s="183">
        <f t="shared" si="22"/>
        <v>48.76</v>
      </c>
      <c r="D190" s="183">
        <f t="shared" si="23"/>
        <v>48.76</v>
      </c>
      <c r="E190" s="183">
        <v>42.9</v>
      </c>
      <c r="F190" s="183">
        <v>5.86</v>
      </c>
      <c r="G190" s="183">
        <v>0</v>
      </c>
      <c r="H190" s="182">
        <v>50</v>
      </c>
      <c r="I190" s="180" t="s">
        <v>825</v>
      </c>
      <c r="J190" s="180" t="s">
        <v>208</v>
      </c>
      <c r="K190" s="182"/>
      <c r="L190" s="181"/>
      <c r="M190" s="180"/>
      <c r="N190" s="185">
        <f>VLOOKUP($B190,Piloto!$B$79:$H$407,7,0)</f>
        <v>9282</v>
      </c>
      <c r="O190" s="179"/>
      <c r="P190" s="178">
        <f t="shared" si="24"/>
        <v>452590.32</v>
      </c>
      <c r="Q190" s="179">
        <f t="shared" si="25"/>
        <v>18103.612799999999</v>
      </c>
      <c r="R190" s="179">
        <f t="shared" si="26"/>
        <v>9051.8063999999995</v>
      </c>
      <c r="S190" s="179">
        <f t="shared" si="27"/>
        <v>1770.0807415200002</v>
      </c>
      <c r="T190" s="179">
        <f t="shared" si="28"/>
        <v>14935.480560000002</v>
      </c>
      <c r="U190" s="179">
        <f t="shared" si="29"/>
        <v>26476.533720000003</v>
      </c>
      <c r="V190" s="178">
        <f t="shared" si="30"/>
        <v>181039.74872256001</v>
      </c>
      <c r="X190" s="176">
        <f t="shared" si="31"/>
        <v>271554.19199999998</v>
      </c>
      <c r="Y190" s="172" t="str">
        <f>VLOOKUP($B190,Piloto!$B$79:$H$407,4,0)</f>
        <v>Contrato</v>
      </c>
      <c r="Z190" s="186"/>
      <c r="AA190" s="186"/>
    </row>
    <row r="191" spans="1:27" ht="23.1" hidden="1" customHeight="1">
      <c r="A191" s="175">
        <f t="shared" si="32"/>
        <v>12</v>
      </c>
      <c r="B191" s="190">
        <v>1712</v>
      </c>
      <c r="C191" s="183">
        <f t="shared" si="22"/>
        <v>52.86</v>
      </c>
      <c r="D191" s="183">
        <f t="shared" si="23"/>
        <v>52.86</v>
      </c>
      <c r="E191" s="183">
        <v>40.97</v>
      </c>
      <c r="F191" s="183">
        <v>11.89</v>
      </c>
      <c r="G191" s="183">
        <v>0</v>
      </c>
      <c r="H191" s="182">
        <v>39</v>
      </c>
      <c r="I191" s="180" t="s">
        <v>828</v>
      </c>
      <c r="J191" s="180" t="s">
        <v>208</v>
      </c>
      <c r="K191" s="182"/>
      <c r="L191" s="181"/>
      <c r="M191" s="180"/>
      <c r="N191" s="185">
        <f>VLOOKUP($B191,Piloto!$B$79:$H$407,7,0)</f>
        <v>9282</v>
      </c>
      <c r="O191" s="179"/>
      <c r="P191" s="178">
        <f t="shared" si="24"/>
        <v>490646.52</v>
      </c>
      <c r="Q191" s="179">
        <f t="shared" si="25"/>
        <v>19625.860800000002</v>
      </c>
      <c r="R191" s="179">
        <f t="shared" si="26"/>
        <v>9812.9304000000011</v>
      </c>
      <c r="S191" s="179">
        <f t="shared" si="27"/>
        <v>1918.9185397200004</v>
      </c>
      <c r="T191" s="179">
        <f t="shared" si="28"/>
        <v>16191.335160000001</v>
      </c>
      <c r="U191" s="179">
        <f t="shared" si="29"/>
        <v>28702.821420000004</v>
      </c>
      <c r="V191" s="178">
        <f t="shared" si="30"/>
        <v>196262.53317216001</v>
      </c>
      <c r="X191" s="176">
        <f t="shared" si="31"/>
        <v>294387.91200000001</v>
      </c>
      <c r="Y191" s="172" t="str">
        <f>VLOOKUP($B191,Piloto!$B$79:$H$407,4,0)</f>
        <v>Contrato</v>
      </c>
      <c r="Z191" s="186"/>
      <c r="AA191" s="186"/>
    </row>
    <row r="192" spans="1:27" ht="23.1" customHeight="1">
      <c r="A192" s="175">
        <f t="shared" si="32"/>
        <v>1</v>
      </c>
      <c r="B192" s="190">
        <v>1801</v>
      </c>
      <c r="C192" s="183">
        <f t="shared" si="22"/>
        <v>95.95</v>
      </c>
      <c r="D192" s="183">
        <f t="shared" si="23"/>
        <v>93.490000000000009</v>
      </c>
      <c r="E192" s="183">
        <v>89.81</v>
      </c>
      <c r="F192" s="183">
        <v>3.68</v>
      </c>
      <c r="G192" s="183">
        <v>0</v>
      </c>
      <c r="H192" s="182" t="s">
        <v>857</v>
      </c>
      <c r="I192" s="180" t="s">
        <v>827</v>
      </c>
      <c r="J192" s="180" t="s">
        <v>173</v>
      </c>
      <c r="K192" s="182">
        <v>55</v>
      </c>
      <c r="L192" s="181" t="s">
        <v>173</v>
      </c>
      <c r="M192" s="180">
        <v>2.46</v>
      </c>
      <c r="N192" s="185">
        <f>VLOOKUP($B192,Piloto!$B$79:$H$407,7,0)</f>
        <v>9730.3850000000002</v>
      </c>
      <c r="O192" s="179"/>
      <c r="P192" s="178">
        <f t="shared" si="24"/>
        <v>933630.44075000007</v>
      </c>
      <c r="Q192" s="179">
        <f t="shared" si="25"/>
        <v>37345.217630000006</v>
      </c>
      <c r="R192" s="179">
        <f t="shared" si="26"/>
        <v>18672.608815000003</v>
      </c>
      <c r="S192" s="179">
        <f t="shared" si="27"/>
        <v>3651.4286537732505</v>
      </c>
      <c r="T192" s="179">
        <f t="shared" si="28"/>
        <v>30809.804544750004</v>
      </c>
      <c r="U192" s="179">
        <f t="shared" si="29"/>
        <v>54617.380783875007</v>
      </c>
      <c r="V192" s="178">
        <f t="shared" si="30"/>
        <v>373459.64534352609</v>
      </c>
      <c r="X192" s="176">
        <f t="shared" si="31"/>
        <v>560178.26445000002</v>
      </c>
      <c r="Y192" s="172" t="str">
        <f>VLOOKUP($B192,Piloto!$B$79:$H$407,4,0)</f>
        <v>Disponível</v>
      </c>
      <c r="Z192" s="186"/>
      <c r="AA192" s="186"/>
    </row>
    <row r="193" spans="1:27" ht="22.5" hidden="1" customHeight="1">
      <c r="A193" s="175">
        <f t="shared" si="32"/>
        <v>2</v>
      </c>
      <c r="B193" s="190">
        <v>1802</v>
      </c>
      <c r="C193" s="183">
        <f t="shared" si="22"/>
        <v>79.550000000000011</v>
      </c>
      <c r="D193" s="183">
        <f t="shared" si="23"/>
        <v>75.960000000000008</v>
      </c>
      <c r="E193" s="183">
        <v>63.49</v>
      </c>
      <c r="F193" s="183">
        <v>12.47</v>
      </c>
      <c r="G193" s="183">
        <v>0</v>
      </c>
      <c r="H193" s="182">
        <v>37</v>
      </c>
      <c r="I193" s="180" t="s">
        <v>828</v>
      </c>
      <c r="J193" s="180" t="s">
        <v>208</v>
      </c>
      <c r="K193" s="182">
        <v>8</v>
      </c>
      <c r="L193" s="181" t="s">
        <v>208</v>
      </c>
      <c r="M193" s="180">
        <v>3.59</v>
      </c>
      <c r="N193" s="185">
        <f>VLOOKUP($B193,Piloto!$B$79:$H$407,7,0)</f>
        <v>9175.92</v>
      </c>
      <c r="O193" s="179"/>
      <c r="P193" s="178">
        <f t="shared" si="24"/>
        <v>729944.4360000001</v>
      </c>
      <c r="Q193" s="179">
        <f t="shared" si="25"/>
        <v>29197.777440000005</v>
      </c>
      <c r="R193" s="179">
        <f t="shared" si="26"/>
        <v>14598.888720000003</v>
      </c>
      <c r="S193" s="179">
        <f t="shared" si="27"/>
        <v>2854.8126891960005</v>
      </c>
      <c r="T193" s="179">
        <f t="shared" si="28"/>
        <v>24088.166388000005</v>
      </c>
      <c r="U193" s="179">
        <f t="shared" si="29"/>
        <v>42701.749506000007</v>
      </c>
      <c r="V193" s="178">
        <f t="shared" si="30"/>
        <v>291983.61395548808</v>
      </c>
      <c r="X193" s="176">
        <f t="shared" si="31"/>
        <v>437966.66160000005</v>
      </c>
      <c r="Y193" s="172" t="str">
        <f>VLOOKUP($B193,Piloto!$B$79:$H$407,4,0)</f>
        <v>Fora de venda</v>
      </c>
      <c r="Z193" s="186"/>
      <c r="AA193" s="186"/>
    </row>
    <row r="194" spans="1:27" ht="22.5" hidden="1" customHeight="1">
      <c r="A194" s="175">
        <f t="shared" si="32"/>
        <v>3</v>
      </c>
      <c r="B194" s="190">
        <v>1803</v>
      </c>
      <c r="C194" s="183">
        <f t="shared" si="22"/>
        <v>110.3</v>
      </c>
      <c r="D194" s="183">
        <f t="shared" si="23"/>
        <v>107.14</v>
      </c>
      <c r="E194" s="183">
        <v>89.77</v>
      </c>
      <c r="F194" s="183">
        <v>17.37</v>
      </c>
      <c r="G194" s="183">
        <v>0</v>
      </c>
      <c r="H194" s="182" t="s">
        <v>858</v>
      </c>
      <c r="I194" s="180" t="s">
        <v>827</v>
      </c>
      <c r="J194" s="180" t="s">
        <v>173</v>
      </c>
      <c r="K194" s="182">
        <v>54</v>
      </c>
      <c r="L194" s="181" t="s">
        <v>173</v>
      </c>
      <c r="M194" s="180">
        <v>3.16</v>
      </c>
      <c r="N194" s="185">
        <f>VLOOKUP($B194,Piloto!$B$79:$H$407,7,0)</f>
        <v>9489.0499999999993</v>
      </c>
      <c r="O194" s="179"/>
      <c r="P194" s="178">
        <f t="shared" si="24"/>
        <v>1046642.2149999999</v>
      </c>
      <c r="Q194" s="179">
        <f t="shared" si="25"/>
        <v>41865.688599999994</v>
      </c>
      <c r="R194" s="179">
        <f t="shared" si="26"/>
        <v>20932.844299999997</v>
      </c>
      <c r="S194" s="179">
        <f t="shared" si="27"/>
        <v>4093.4177028649997</v>
      </c>
      <c r="T194" s="179">
        <f t="shared" si="28"/>
        <v>34539.193094999995</v>
      </c>
      <c r="U194" s="179">
        <f t="shared" si="29"/>
        <v>61228.569577499991</v>
      </c>
      <c r="V194" s="178">
        <f t="shared" si="30"/>
        <v>418665.25913771993</v>
      </c>
      <c r="X194" s="176">
        <f t="shared" si="31"/>
        <v>627985.32899999991</v>
      </c>
      <c r="Y194" s="172" t="str">
        <f>VLOOKUP($B194,Piloto!$B$79:$H$407,4,0)</f>
        <v>Contrato</v>
      </c>
      <c r="Z194" s="186"/>
      <c r="AA194" s="186"/>
    </row>
    <row r="195" spans="1:27" ht="22.5" hidden="1" customHeight="1">
      <c r="A195" s="175">
        <f t="shared" si="32"/>
        <v>4</v>
      </c>
      <c r="B195" s="190">
        <v>1804</v>
      </c>
      <c r="C195" s="183">
        <f t="shared" si="22"/>
        <v>53.73</v>
      </c>
      <c r="D195" s="183">
        <f t="shared" si="23"/>
        <v>53.73</v>
      </c>
      <c r="E195" s="183">
        <v>41.22</v>
      </c>
      <c r="F195" s="183">
        <v>12.51</v>
      </c>
      <c r="G195" s="183">
        <v>0</v>
      </c>
      <c r="H195" s="182">
        <v>53</v>
      </c>
      <c r="I195" s="180" t="s">
        <v>825</v>
      </c>
      <c r="J195" s="180" t="s">
        <v>208</v>
      </c>
      <c r="K195" s="182"/>
      <c r="L195" s="181"/>
      <c r="M195" s="180"/>
      <c r="N195" s="185">
        <f>VLOOKUP($B195,Piloto!$B$79:$H$407,7,0)</f>
        <v>9282</v>
      </c>
      <c r="O195" s="179"/>
      <c r="P195" s="178">
        <f t="shared" si="24"/>
        <v>498721.86</v>
      </c>
      <c r="Q195" s="179">
        <f t="shared" si="25"/>
        <v>19948.874400000001</v>
      </c>
      <c r="R195" s="179">
        <f t="shared" si="26"/>
        <v>9974.4372000000003</v>
      </c>
      <c r="S195" s="179">
        <f t="shared" si="27"/>
        <v>1950.5011944600001</v>
      </c>
      <c r="T195" s="179">
        <f t="shared" si="28"/>
        <v>16457.821380000001</v>
      </c>
      <c r="U195" s="179">
        <f t="shared" si="29"/>
        <v>29175.228810000001</v>
      </c>
      <c r="V195" s="178">
        <f t="shared" si="30"/>
        <v>199492.73377488001</v>
      </c>
      <c r="X195" s="176">
        <f t="shared" si="31"/>
        <v>299233.11599999998</v>
      </c>
      <c r="Y195" s="172" t="str">
        <f>VLOOKUP($B195,Piloto!$B$79:$H$407,4,0)</f>
        <v>Contrato</v>
      </c>
      <c r="Z195" s="186"/>
      <c r="AA195" s="186"/>
    </row>
    <row r="196" spans="1:27" ht="22.5" hidden="1" customHeight="1">
      <c r="A196" s="175">
        <f t="shared" si="32"/>
        <v>5</v>
      </c>
      <c r="B196" s="190">
        <v>1805</v>
      </c>
      <c r="C196" s="183">
        <f t="shared" si="22"/>
        <v>47.21</v>
      </c>
      <c r="D196" s="183">
        <f t="shared" si="23"/>
        <v>47.21</v>
      </c>
      <c r="E196" s="183">
        <v>41.35</v>
      </c>
      <c r="F196" s="183">
        <v>5.86</v>
      </c>
      <c r="G196" s="183">
        <v>0</v>
      </c>
      <c r="H196" s="182">
        <v>33</v>
      </c>
      <c r="I196" s="180" t="s">
        <v>825</v>
      </c>
      <c r="J196" s="180" t="s">
        <v>208</v>
      </c>
      <c r="K196" s="182"/>
      <c r="L196" s="181"/>
      <c r="M196" s="180"/>
      <c r="N196" s="185">
        <f>VLOOKUP($B196,Piloto!$B$79:$H$407,7,0)</f>
        <v>9282</v>
      </c>
      <c r="O196" s="179"/>
      <c r="P196" s="178">
        <f t="shared" si="24"/>
        <v>438203.22000000003</v>
      </c>
      <c r="Q196" s="179">
        <f t="shared" si="25"/>
        <v>17528.128800000002</v>
      </c>
      <c r="R196" s="179">
        <f t="shared" si="26"/>
        <v>8764.0644000000011</v>
      </c>
      <c r="S196" s="179">
        <f t="shared" si="27"/>
        <v>1713.8127934200004</v>
      </c>
      <c r="T196" s="179">
        <f t="shared" si="28"/>
        <v>14460.706260000001</v>
      </c>
      <c r="U196" s="179">
        <f t="shared" si="29"/>
        <v>25634.888370000004</v>
      </c>
      <c r="V196" s="178">
        <f t="shared" si="30"/>
        <v>175284.79362576001</v>
      </c>
      <c r="X196" s="176">
        <f t="shared" si="31"/>
        <v>262921.93200000003</v>
      </c>
      <c r="Y196" s="172" t="str">
        <f>VLOOKUP($B196,Piloto!$B$79:$H$407,4,0)</f>
        <v>Contrato</v>
      </c>
      <c r="Z196" s="186"/>
      <c r="AA196" s="186"/>
    </row>
    <row r="197" spans="1:27" ht="22.5" hidden="1" customHeight="1">
      <c r="A197" s="175">
        <f t="shared" si="32"/>
        <v>6</v>
      </c>
      <c r="B197" s="190">
        <v>1806</v>
      </c>
      <c r="C197" s="183">
        <f t="shared" si="22"/>
        <v>47.129999999999995</v>
      </c>
      <c r="D197" s="183">
        <f t="shared" si="23"/>
        <v>47.129999999999995</v>
      </c>
      <c r="E197" s="183">
        <v>41.22</v>
      </c>
      <c r="F197" s="183">
        <v>5.91</v>
      </c>
      <c r="G197" s="183">
        <v>0</v>
      </c>
      <c r="H197" s="182">
        <v>54</v>
      </c>
      <c r="I197" s="180" t="s">
        <v>825</v>
      </c>
      <c r="J197" s="180" t="s">
        <v>208</v>
      </c>
      <c r="K197" s="182"/>
      <c r="L197" s="181"/>
      <c r="M197" s="180"/>
      <c r="N197" s="185">
        <f>VLOOKUP($B197,Piloto!$B$79:$H$407,7,0)</f>
        <v>9282</v>
      </c>
      <c r="O197" s="179"/>
      <c r="P197" s="178">
        <f t="shared" si="24"/>
        <v>437460.66</v>
      </c>
      <c r="Q197" s="179">
        <f t="shared" si="25"/>
        <v>17498.4264</v>
      </c>
      <c r="R197" s="179">
        <f t="shared" si="26"/>
        <v>8749.2132000000001</v>
      </c>
      <c r="S197" s="179">
        <f t="shared" si="27"/>
        <v>1710.90864126</v>
      </c>
      <c r="T197" s="179">
        <f t="shared" si="28"/>
        <v>14436.201779999999</v>
      </c>
      <c r="U197" s="179">
        <f t="shared" si="29"/>
        <v>25591.448609999999</v>
      </c>
      <c r="V197" s="178">
        <f t="shared" si="30"/>
        <v>174987.76368527999</v>
      </c>
      <c r="X197" s="176">
        <f t="shared" si="31"/>
        <v>262476.39599999995</v>
      </c>
      <c r="Y197" s="172" t="str">
        <f>VLOOKUP($B197,Piloto!$B$79:$H$407,4,0)</f>
        <v>Fora de venda</v>
      </c>
      <c r="Z197" s="186"/>
      <c r="AA197" s="186"/>
    </row>
    <row r="198" spans="1:27" ht="21.95" hidden="1" customHeight="1">
      <c r="A198" s="175">
        <f t="shared" si="32"/>
        <v>7</v>
      </c>
      <c r="B198" s="190">
        <v>1807</v>
      </c>
      <c r="C198" s="183">
        <f t="shared" si="22"/>
        <v>85.960000000000008</v>
      </c>
      <c r="D198" s="183">
        <f t="shared" si="23"/>
        <v>82.34</v>
      </c>
      <c r="E198" s="183">
        <v>68.25</v>
      </c>
      <c r="F198" s="183">
        <v>14.09</v>
      </c>
      <c r="G198" s="183">
        <v>0</v>
      </c>
      <c r="H198" s="182">
        <v>226</v>
      </c>
      <c r="I198" s="180" t="s">
        <v>825</v>
      </c>
      <c r="J198" s="180" t="s">
        <v>169</v>
      </c>
      <c r="K198" s="182">
        <v>117</v>
      </c>
      <c r="L198" s="181" t="s">
        <v>169</v>
      </c>
      <c r="M198" s="180">
        <v>3.62</v>
      </c>
      <c r="N198" s="185">
        <f>VLOOKUP($B198,Piloto!$B$79:$H$407,7,0)</f>
        <v>9687.1350000000002</v>
      </c>
      <c r="O198" s="179"/>
      <c r="P198" s="178">
        <f t="shared" si="24"/>
        <v>832706.1246000001</v>
      </c>
      <c r="Q198" s="179">
        <f t="shared" si="25"/>
        <v>33308.244984000004</v>
      </c>
      <c r="R198" s="179">
        <f t="shared" si="26"/>
        <v>16654.122492000002</v>
      </c>
      <c r="S198" s="179">
        <f t="shared" si="27"/>
        <v>3256.7136533106009</v>
      </c>
      <c r="T198" s="179">
        <f t="shared" si="28"/>
        <v>27479.302111800003</v>
      </c>
      <c r="U198" s="179">
        <f t="shared" si="29"/>
        <v>48713.308289100009</v>
      </c>
      <c r="V198" s="178">
        <f t="shared" si="30"/>
        <v>333089.11148899683</v>
      </c>
      <c r="X198" s="176">
        <f t="shared" si="31"/>
        <v>499623.67476000002</v>
      </c>
      <c r="Y198" s="172" t="str">
        <f>VLOOKUP($B198,Piloto!$B$79:$H$407,4,0)</f>
        <v>Contrato</v>
      </c>
      <c r="Z198" s="186"/>
      <c r="AA198" s="186"/>
    </row>
    <row r="199" spans="1:27" ht="22.5" customHeight="1">
      <c r="A199" s="175">
        <f t="shared" si="32"/>
        <v>8</v>
      </c>
      <c r="B199" s="190">
        <v>1808</v>
      </c>
      <c r="C199" s="183">
        <f t="shared" si="22"/>
        <v>81.19</v>
      </c>
      <c r="D199" s="183">
        <f t="shared" si="23"/>
        <v>76.599999999999994</v>
      </c>
      <c r="E199" s="183">
        <v>61.68</v>
      </c>
      <c r="F199" s="183">
        <v>14.92</v>
      </c>
      <c r="G199" s="183">
        <v>0</v>
      </c>
      <c r="H199" s="182">
        <v>3</v>
      </c>
      <c r="I199" s="180" t="s">
        <v>828</v>
      </c>
      <c r="J199" s="180" t="s">
        <v>208</v>
      </c>
      <c r="K199" s="182">
        <v>1</v>
      </c>
      <c r="L199" s="181" t="s">
        <v>208</v>
      </c>
      <c r="M199" s="180">
        <v>4.59</v>
      </c>
      <c r="N199" s="185">
        <f>VLOOKUP($B199,Piloto!$B$79:$H$407,7,0)</f>
        <v>9730.3850000000002</v>
      </c>
      <c r="O199" s="179"/>
      <c r="P199" s="178">
        <f t="shared" si="24"/>
        <v>790009.95814999996</v>
      </c>
      <c r="Q199" s="179">
        <f t="shared" si="25"/>
        <v>31600.398325999999</v>
      </c>
      <c r="R199" s="179">
        <f t="shared" si="26"/>
        <v>15800.199162999999</v>
      </c>
      <c r="S199" s="179">
        <f t="shared" si="27"/>
        <v>3089.7289463246502</v>
      </c>
      <c r="T199" s="179">
        <f t="shared" si="28"/>
        <v>26070.32861895</v>
      </c>
      <c r="U199" s="179">
        <f t="shared" si="29"/>
        <v>46215.582551774998</v>
      </c>
      <c r="V199" s="178">
        <f t="shared" si="30"/>
        <v>316010.30333966523</v>
      </c>
      <c r="X199" s="176">
        <f t="shared" si="31"/>
        <v>474005.97488999995</v>
      </c>
      <c r="Y199" s="172" t="str">
        <f>VLOOKUP($B199,Piloto!$B$79:$H$407,4,0)</f>
        <v>Disponível</v>
      </c>
      <c r="Z199" s="186"/>
      <c r="AA199" s="186"/>
    </row>
    <row r="200" spans="1:27" ht="22.5" customHeight="1">
      <c r="A200" s="175">
        <f t="shared" si="32"/>
        <v>9</v>
      </c>
      <c r="B200" s="190">
        <v>1809</v>
      </c>
      <c r="C200" s="183">
        <f t="shared" si="22"/>
        <v>86.63000000000001</v>
      </c>
      <c r="D200" s="183">
        <f t="shared" si="23"/>
        <v>82.76</v>
      </c>
      <c r="E200" s="183">
        <v>66.98</v>
      </c>
      <c r="F200" s="183">
        <v>15.780000000000001</v>
      </c>
      <c r="G200" s="183">
        <v>0</v>
      </c>
      <c r="H200" s="182">
        <v>225</v>
      </c>
      <c r="I200" s="180" t="s">
        <v>825</v>
      </c>
      <c r="J200" s="180" t="s">
        <v>169</v>
      </c>
      <c r="K200" s="182">
        <v>116</v>
      </c>
      <c r="L200" s="181" t="s">
        <v>169</v>
      </c>
      <c r="M200" s="180">
        <v>3.87</v>
      </c>
      <c r="N200" s="185">
        <f>VLOOKUP($B200,Piloto!$B$79:$H$407,7,0)</f>
        <v>9730.3850000000002</v>
      </c>
      <c r="O200" s="179"/>
      <c r="P200" s="178">
        <f t="shared" si="24"/>
        <v>842943.25255000009</v>
      </c>
      <c r="Q200" s="179">
        <f t="shared" si="25"/>
        <v>33717.730102000001</v>
      </c>
      <c r="R200" s="179">
        <f t="shared" si="26"/>
        <v>16858.865051000001</v>
      </c>
      <c r="S200" s="179">
        <f t="shared" si="27"/>
        <v>3296.7510607230506</v>
      </c>
      <c r="T200" s="179">
        <f t="shared" si="28"/>
        <v>27817.127334150005</v>
      </c>
      <c r="U200" s="179">
        <f t="shared" si="29"/>
        <v>49312.180274175007</v>
      </c>
      <c r="V200" s="178">
        <f t="shared" si="30"/>
        <v>337184.04456602049</v>
      </c>
      <c r="X200" s="176">
        <f t="shared" si="31"/>
        <v>505765.95153000002</v>
      </c>
      <c r="Y200" s="172" t="str">
        <f>VLOOKUP($B200,Piloto!$B$79:$H$407,4,0)</f>
        <v>Disponível</v>
      </c>
      <c r="Z200" s="186"/>
      <c r="AA200" s="186"/>
    </row>
    <row r="201" spans="1:27" ht="22.5" hidden="1" customHeight="1">
      <c r="A201" s="175">
        <f t="shared" si="32"/>
        <v>10</v>
      </c>
      <c r="B201" s="190">
        <v>1810</v>
      </c>
      <c r="C201" s="183">
        <f t="shared" si="22"/>
        <v>47.760000000000005</v>
      </c>
      <c r="D201" s="183">
        <f t="shared" si="23"/>
        <v>47.760000000000005</v>
      </c>
      <c r="E201" s="183">
        <v>41.85</v>
      </c>
      <c r="F201" s="183">
        <v>5.91</v>
      </c>
      <c r="G201" s="183">
        <v>0</v>
      </c>
      <c r="H201" s="182">
        <v>334</v>
      </c>
      <c r="I201" s="180" t="s">
        <v>825</v>
      </c>
      <c r="J201" s="180" t="s">
        <v>268</v>
      </c>
      <c r="K201" s="182"/>
      <c r="L201" s="181"/>
      <c r="M201" s="180"/>
      <c r="N201" s="185">
        <f>VLOOKUP($B201,Piloto!$B$79:$H$407,7,0)</f>
        <v>9282</v>
      </c>
      <c r="O201" s="179"/>
      <c r="P201" s="178">
        <f t="shared" si="24"/>
        <v>443308.32000000007</v>
      </c>
      <c r="Q201" s="179">
        <f t="shared" si="25"/>
        <v>17732.332800000004</v>
      </c>
      <c r="R201" s="179">
        <f t="shared" si="26"/>
        <v>8866.1664000000019</v>
      </c>
      <c r="S201" s="179">
        <f t="shared" si="27"/>
        <v>1733.7788395200005</v>
      </c>
      <c r="T201" s="179">
        <f t="shared" si="28"/>
        <v>14629.174560000003</v>
      </c>
      <c r="U201" s="179">
        <f t="shared" si="29"/>
        <v>25933.536720000004</v>
      </c>
      <c r="V201" s="178">
        <f t="shared" si="30"/>
        <v>177326.87446656002</v>
      </c>
      <c r="X201" s="176">
        <f t="shared" si="31"/>
        <v>265984.99200000003</v>
      </c>
      <c r="Y201" s="172" t="str">
        <f>VLOOKUP($B201,Piloto!$B$79:$H$407,4,0)</f>
        <v>Fora de venda</v>
      </c>
      <c r="Z201" s="186"/>
      <c r="AA201" s="186"/>
    </row>
    <row r="202" spans="1:27" ht="22.5" hidden="1" customHeight="1">
      <c r="A202" s="175">
        <f t="shared" si="32"/>
        <v>11</v>
      </c>
      <c r="B202" s="190">
        <v>1811</v>
      </c>
      <c r="C202" s="183">
        <f t="shared" si="22"/>
        <v>48.76</v>
      </c>
      <c r="D202" s="183">
        <f t="shared" si="23"/>
        <v>48.76</v>
      </c>
      <c r="E202" s="183">
        <v>42.9</v>
      </c>
      <c r="F202" s="183">
        <v>5.86</v>
      </c>
      <c r="G202" s="183">
        <v>0</v>
      </c>
      <c r="H202" s="182">
        <v>58</v>
      </c>
      <c r="I202" s="180" t="s">
        <v>828</v>
      </c>
      <c r="J202" s="180" t="s">
        <v>208</v>
      </c>
      <c r="K202" s="182"/>
      <c r="L202" s="181"/>
      <c r="M202" s="180"/>
      <c r="N202" s="185">
        <f>VLOOKUP($B202,Piloto!$B$79:$H$407,7,0)</f>
        <v>9282</v>
      </c>
      <c r="O202" s="179"/>
      <c r="P202" s="178">
        <f t="shared" si="24"/>
        <v>452590.32</v>
      </c>
      <c r="Q202" s="179">
        <f t="shared" si="25"/>
        <v>18103.612799999999</v>
      </c>
      <c r="R202" s="179">
        <f t="shared" si="26"/>
        <v>9051.8063999999995</v>
      </c>
      <c r="S202" s="179">
        <f t="shared" si="27"/>
        <v>1770.0807415200002</v>
      </c>
      <c r="T202" s="179">
        <f t="shared" si="28"/>
        <v>14935.480560000002</v>
      </c>
      <c r="U202" s="179">
        <f t="shared" si="29"/>
        <v>26476.533720000003</v>
      </c>
      <c r="V202" s="178">
        <f t="shared" si="30"/>
        <v>181039.74872256001</v>
      </c>
      <c r="X202" s="176">
        <f t="shared" si="31"/>
        <v>271554.19199999998</v>
      </c>
      <c r="Y202" s="172" t="str">
        <f>VLOOKUP($B202,Piloto!$B$79:$H$407,4,0)</f>
        <v>Fora de venda</v>
      </c>
      <c r="Z202" s="186"/>
      <c r="AA202" s="186"/>
    </row>
    <row r="203" spans="1:27" ht="22.5" hidden="1" customHeight="1">
      <c r="A203" s="175">
        <f t="shared" si="32"/>
        <v>12</v>
      </c>
      <c r="B203" s="190">
        <v>1812</v>
      </c>
      <c r="C203" s="183">
        <f t="shared" si="22"/>
        <v>52.86</v>
      </c>
      <c r="D203" s="183">
        <f t="shared" si="23"/>
        <v>52.86</v>
      </c>
      <c r="E203" s="183">
        <v>40.97</v>
      </c>
      <c r="F203" s="183">
        <v>11.89</v>
      </c>
      <c r="G203" s="183">
        <v>0</v>
      </c>
      <c r="H203" s="182">
        <v>333</v>
      </c>
      <c r="I203" s="180" t="s">
        <v>825</v>
      </c>
      <c r="J203" s="180" t="s">
        <v>268</v>
      </c>
      <c r="K203" s="182"/>
      <c r="L203" s="181"/>
      <c r="M203" s="180"/>
      <c r="N203" s="185">
        <f>VLOOKUP($B203,Piloto!$B$79:$H$407,7,0)</f>
        <v>9282</v>
      </c>
      <c r="O203" s="179"/>
      <c r="P203" s="178">
        <f t="shared" si="24"/>
        <v>490646.52</v>
      </c>
      <c r="Q203" s="179">
        <f t="shared" si="25"/>
        <v>19625.860800000002</v>
      </c>
      <c r="R203" s="179">
        <f t="shared" si="26"/>
        <v>9812.9304000000011</v>
      </c>
      <c r="S203" s="179">
        <f t="shared" si="27"/>
        <v>1918.9185397200004</v>
      </c>
      <c r="T203" s="179">
        <f t="shared" si="28"/>
        <v>16191.335160000001</v>
      </c>
      <c r="U203" s="179">
        <f t="shared" si="29"/>
        <v>28702.821420000004</v>
      </c>
      <c r="V203" s="178">
        <f t="shared" si="30"/>
        <v>196262.53317216001</v>
      </c>
      <c r="X203" s="176">
        <f t="shared" si="31"/>
        <v>294387.91200000001</v>
      </c>
      <c r="Y203" s="172" t="str">
        <f>VLOOKUP($B203,Piloto!$B$79:$H$407,4,0)</f>
        <v>Contrato</v>
      </c>
      <c r="Z203" s="186"/>
      <c r="AA203" s="186"/>
    </row>
    <row r="204" spans="1:27" ht="22.5" customHeight="1">
      <c r="A204" s="175">
        <f t="shared" si="32"/>
        <v>1</v>
      </c>
      <c r="B204" s="190">
        <v>1901</v>
      </c>
      <c r="C204" s="183">
        <f t="shared" si="22"/>
        <v>106.04</v>
      </c>
      <c r="D204" s="183">
        <f t="shared" si="23"/>
        <v>103.61</v>
      </c>
      <c r="E204" s="183">
        <v>89.81</v>
      </c>
      <c r="F204" s="183">
        <v>13.8</v>
      </c>
      <c r="G204" s="183">
        <v>0</v>
      </c>
      <c r="H204" s="182" t="s">
        <v>859</v>
      </c>
      <c r="I204" s="180" t="s">
        <v>827</v>
      </c>
      <c r="J204" s="180" t="s">
        <v>173</v>
      </c>
      <c r="K204" s="182">
        <v>56</v>
      </c>
      <c r="L204" s="181" t="s">
        <v>173</v>
      </c>
      <c r="M204" s="180">
        <v>2.4300000000000002</v>
      </c>
      <c r="N204" s="185">
        <f>VLOOKUP($B204,Piloto!$B$79:$H$407,7,0)</f>
        <v>9730.3850000000002</v>
      </c>
      <c r="O204" s="179"/>
      <c r="P204" s="178">
        <f t="shared" si="24"/>
        <v>1031810.0254</v>
      </c>
      <c r="Q204" s="179">
        <f t="shared" si="25"/>
        <v>41272.401016000003</v>
      </c>
      <c r="R204" s="179">
        <f t="shared" si="26"/>
        <v>20636.200508000002</v>
      </c>
      <c r="S204" s="179">
        <f t="shared" si="27"/>
        <v>4035.4090093394007</v>
      </c>
      <c r="T204" s="179">
        <f t="shared" si="28"/>
        <v>34049.730838200005</v>
      </c>
      <c r="U204" s="179">
        <f t="shared" si="29"/>
        <v>60360.88648590001</v>
      </c>
      <c r="V204" s="178">
        <f t="shared" si="30"/>
        <v>412732.26464020327</v>
      </c>
      <c r="X204" s="176">
        <f t="shared" si="31"/>
        <v>619086.01523999998</v>
      </c>
      <c r="Y204" s="172" t="str">
        <f>VLOOKUP($B204,Piloto!$B$79:$H$407,4,0)</f>
        <v>Disponível</v>
      </c>
      <c r="Z204" s="186"/>
      <c r="AA204" s="186"/>
    </row>
    <row r="205" spans="1:27" ht="22.5" hidden="1" customHeight="1">
      <c r="A205" s="175">
        <f t="shared" si="32"/>
        <v>2</v>
      </c>
      <c r="B205" s="190">
        <v>1902</v>
      </c>
      <c r="C205" s="183">
        <f t="shared" si="22"/>
        <v>80.210000000000008</v>
      </c>
      <c r="D205" s="183">
        <f t="shared" si="23"/>
        <v>75.960000000000008</v>
      </c>
      <c r="E205" s="183">
        <v>63.49</v>
      </c>
      <c r="F205" s="183">
        <v>12.47</v>
      </c>
      <c r="G205" s="183">
        <v>0</v>
      </c>
      <c r="H205" s="182">
        <v>4</v>
      </c>
      <c r="I205" s="180" t="s">
        <v>828</v>
      </c>
      <c r="J205" s="180" t="s">
        <v>208</v>
      </c>
      <c r="K205" s="182">
        <v>2</v>
      </c>
      <c r="L205" s="181" t="s">
        <v>208</v>
      </c>
      <c r="M205" s="180">
        <v>4.25</v>
      </c>
      <c r="N205" s="185">
        <f>VLOOKUP($B205,Piloto!$B$79:$H$407,7,0)</f>
        <v>9175.92</v>
      </c>
      <c r="O205" s="179"/>
      <c r="P205" s="178">
        <f t="shared" si="24"/>
        <v>736000.54320000007</v>
      </c>
      <c r="Q205" s="179">
        <f t="shared" si="25"/>
        <v>29440.021728000003</v>
      </c>
      <c r="R205" s="179">
        <f t="shared" si="26"/>
        <v>14720.010864000002</v>
      </c>
      <c r="S205" s="179">
        <f t="shared" si="27"/>
        <v>2878.4981244552005</v>
      </c>
      <c r="T205" s="179">
        <f t="shared" si="28"/>
        <v>24288.017925600005</v>
      </c>
      <c r="U205" s="179">
        <f t="shared" si="29"/>
        <v>43056.031777200005</v>
      </c>
      <c r="V205" s="178">
        <f t="shared" si="30"/>
        <v>294406.10528434569</v>
      </c>
      <c r="X205" s="176">
        <f t="shared" si="31"/>
        <v>441600.32592000003</v>
      </c>
      <c r="Y205" s="172" t="str">
        <f>VLOOKUP($B205,Piloto!$B$79:$H$407,4,0)</f>
        <v>Fora de venda</v>
      </c>
      <c r="Z205" s="186"/>
      <c r="AA205" s="186"/>
    </row>
    <row r="206" spans="1:27" ht="22.5" customHeight="1">
      <c r="A206" s="175">
        <f t="shared" si="32"/>
        <v>3</v>
      </c>
      <c r="B206" s="190">
        <v>1903</v>
      </c>
      <c r="C206" s="183">
        <f t="shared" si="22"/>
        <v>96.15</v>
      </c>
      <c r="D206" s="183">
        <f t="shared" si="23"/>
        <v>93.45</v>
      </c>
      <c r="E206" s="183">
        <v>89.77</v>
      </c>
      <c r="F206" s="183">
        <v>3.68</v>
      </c>
      <c r="G206" s="183">
        <v>0</v>
      </c>
      <c r="H206" s="182" t="s">
        <v>860</v>
      </c>
      <c r="I206" s="180" t="s">
        <v>827</v>
      </c>
      <c r="J206" s="180" t="s">
        <v>173</v>
      </c>
      <c r="K206" s="182">
        <v>49</v>
      </c>
      <c r="L206" s="181" t="s">
        <v>173</v>
      </c>
      <c r="M206" s="180">
        <v>2.7</v>
      </c>
      <c r="N206" s="185">
        <f>VLOOKUP($B206,Piloto!$B$79:$H$407,7,0)</f>
        <v>9730.3850000000002</v>
      </c>
      <c r="O206" s="179"/>
      <c r="P206" s="178">
        <f t="shared" si="24"/>
        <v>935576.51775000012</v>
      </c>
      <c r="Q206" s="179">
        <f t="shared" si="25"/>
        <v>37423.060710000005</v>
      </c>
      <c r="R206" s="179">
        <f t="shared" si="26"/>
        <v>18711.530355000003</v>
      </c>
      <c r="S206" s="179">
        <f t="shared" si="27"/>
        <v>3659.039760920251</v>
      </c>
      <c r="T206" s="179">
        <f t="shared" si="28"/>
        <v>30874.025085750007</v>
      </c>
      <c r="U206" s="179">
        <f t="shared" si="29"/>
        <v>54731.226288375008</v>
      </c>
      <c r="V206" s="178">
        <f t="shared" si="30"/>
        <v>374238.09171214205</v>
      </c>
      <c r="X206" s="176">
        <f t="shared" si="31"/>
        <v>561345.91065000009</v>
      </c>
      <c r="Y206" s="172" t="str">
        <f>VLOOKUP($B206,Piloto!$B$79:$H$407,4,0)</f>
        <v>Disponível</v>
      </c>
      <c r="Z206" s="186"/>
      <c r="AA206" s="186"/>
    </row>
    <row r="207" spans="1:27" ht="22.5" hidden="1" customHeight="1">
      <c r="A207" s="175">
        <f t="shared" si="32"/>
        <v>4</v>
      </c>
      <c r="B207" s="190">
        <v>1904</v>
      </c>
      <c r="C207" s="183">
        <f t="shared" si="22"/>
        <v>53.73</v>
      </c>
      <c r="D207" s="183">
        <f t="shared" si="23"/>
        <v>53.73</v>
      </c>
      <c r="E207" s="183">
        <v>41.22</v>
      </c>
      <c r="F207" s="183">
        <v>12.51</v>
      </c>
      <c r="G207" s="183">
        <v>0</v>
      </c>
      <c r="H207" s="182">
        <v>332</v>
      </c>
      <c r="I207" s="180" t="s">
        <v>825</v>
      </c>
      <c r="J207" s="180" t="s">
        <v>268</v>
      </c>
      <c r="K207" s="182"/>
      <c r="L207" s="181"/>
      <c r="M207" s="180"/>
      <c r="N207" s="185">
        <f>VLOOKUP($B207,Piloto!$B$79:$H$407,7,0)</f>
        <v>9282</v>
      </c>
      <c r="O207" s="179"/>
      <c r="P207" s="178">
        <f t="shared" si="24"/>
        <v>498721.86</v>
      </c>
      <c r="Q207" s="179">
        <f t="shared" si="25"/>
        <v>19948.874400000001</v>
      </c>
      <c r="R207" s="179">
        <f t="shared" si="26"/>
        <v>9974.4372000000003</v>
      </c>
      <c r="S207" s="179">
        <f t="shared" si="27"/>
        <v>1950.5011944600001</v>
      </c>
      <c r="T207" s="179">
        <f t="shared" si="28"/>
        <v>16457.821380000001</v>
      </c>
      <c r="U207" s="179">
        <f t="shared" si="29"/>
        <v>29175.228810000001</v>
      </c>
      <c r="V207" s="178">
        <f t="shared" si="30"/>
        <v>199492.73377488001</v>
      </c>
      <c r="X207" s="176">
        <f t="shared" si="31"/>
        <v>299233.11599999998</v>
      </c>
      <c r="Y207" s="172" t="str">
        <f>VLOOKUP($B207,Piloto!$B$79:$H$407,4,0)</f>
        <v>Contrato</v>
      </c>
      <c r="Z207" s="186"/>
      <c r="AA207" s="186"/>
    </row>
    <row r="208" spans="1:27" ht="22.35" hidden="1" customHeight="1">
      <c r="A208" s="175">
        <f t="shared" si="32"/>
        <v>5</v>
      </c>
      <c r="B208" s="190">
        <v>1905</v>
      </c>
      <c r="C208" s="183">
        <f t="shared" si="22"/>
        <v>47.21</v>
      </c>
      <c r="D208" s="183">
        <f t="shared" si="23"/>
        <v>47.21</v>
      </c>
      <c r="E208" s="183">
        <v>41.35</v>
      </c>
      <c r="F208" s="183">
        <v>5.86</v>
      </c>
      <c r="G208" s="183">
        <v>0</v>
      </c>
      <c r="H208" s="182">
        <v>335</v>
      </c>
      <c r="I208" s="180" t="s">
        <v>825</v>
      </c>
      <c r="J208" s="180" t="s">
        <v>268</v>
      </c>
      <c r="K208" s="182"/>
      <c r="L208" s="181"/>
      <c r="M208" s="180"/>
      <c r="N208" s="185">
        <f>VLOOKUP($B208,Piloto!$B$79:$H$407,7,0)</f>
        <v>9598.75</v>
      </c>
      <c r="O208" s="179"/>
      <c r="P208" s="178">
        <f t="shared" si="24"/>
        <v>453156.98749999999</v>
      </c>
      <c r="Q208" s="179">
        <f t="shared" si="25"/>
        <v>18126.279500000001</v>
      </c>
      <c r="R208" s="179">
        <f t="shared" si="26"/>
        <v>9063.1397500000003</v>
      </c>
      <c r="S208" s="179">
        <f t="shared" si="27"/>
        <v>1772.2969781125003</v>
      </c>
      <c r="T208" s="179">
        <f t="shared" si="28"/>
        <v>14954.180587500001</v>
      </c>
      <c r="U208" s="179">
        <f t="shared" si="29"/>
        <v>26509.683768750001</v>
      </c>
      <c r="V208" s="178">
        <f t="shared" si="30"/>
        <v>181266.42025590001</v>
      </c>
      <c r="X208" s="176">
        <f t="shared" si="31"/>
        <v>271894.1925</v>
      </c>
      <c r="Y208" s="172" t="str">
        <f>VLOOKUP($B208,Piloto!$B$79:$H$407,4,0)</f>
        <v>Contrato</v>
      </c>
      <c r="Z208" s="186"/>
      <c r="AA208" s="186"/>
    </row>
    <row r="209" spans="1:27" ht="22.35" hidden="1" customHeight="1">
      <c r="A209" s="175">
        <f t="shared" si="32"/>
        <v>6</v>
      </c>
      <c r="B209" s="190">
        <v>1906</v>
      </c>
      <c r="C209" s="183">
        <f t="shared" si="22"/>
        <v>47.129999999999995</v>
      </c>
      <c r="D209" s="183">
        <f t="shared" si="23"/>
        <v>47.129999999999995</v>
      </c>
      <c r="E209" s="183">
        <v>41.22</v>
      </c>
      <c r="F209" s="183">
        <v>5.91</v>
      </c>
      <c r="G209" s="183">
        <v>0</v>
      </c>
      <c r="H209" s="182">
        <v>328</v>
      </c>
      <c r="I209" s="180" t="s">
        <v>825</v>
      </c>
      <c r="J209" s="180" t="s">
        <v>268</v>
      </c>
      <c r="K209" s="182"/>
      <c r="L209" s="181"/>
      <c r="M209" s="180"/>
      <c r="N209" s="185">
        <f>VLOOKUP($B209,Piloto!$B$79:$H$407,7,0)</f>
        <v>9773.7499999999982</v>
      </c>
      <c r="O209" s="179"/>
      <c r="P209" s="178">
        <f t="shared" si="24"/>
        <v>460636.83749999985</v>
      </c>
      <c r="Q209" s="179">
        <f t="shared" si="25"/>
        <v>18425.473499999993</v>
      </c>
      <c r="R209" s="179">
        <f t="shared" si="26"/>
        <v>9212.7367499999964</v>
      </c>
      <c r="S209" s="179">
        <f t="shared" si="27"/>
        <v>1801.5506714624996</v>
      </c>
      <c r="T209" s="179">
        <f t="shared" si="28"/>
        <v>15201.015637499995</v>
      </c>
      <c r="U209" s="179">
        <f t="shared" si="29"/>
        <v>26947.254993749993</v>
      </c>
      <c r="V209" s="178">
        <f t="shared" si="30"/>
        <v>184258.42009469995</v>
      </c>
      <c r="X209" s="176">
        <f t="shared" si="31"/>
        <v>276382.10249999992</v>
      </c>
      <c r="Y209" s="172" t="str">
        <f>VLOOKUP($B209,Piloto!$B$79:$H$407,4,0)</f>
        <v>Contrato</v>
      </c>
      <c r="Z209" s="186"/>
      <c r="AA209" s="186"/>
    </row>
    <row r="210" spans="1:27" ht="22.35" customHeight="1">
      <c r="A210" s="175">
        <f t="shared" si="32"/>
        <v>7</v>
      </c>
      <c r="B210" s="190">
        <v>1907</v>
      </c>
      <c r="C210" s="183">
        <f t="shared" si="22"/>
        <v>85.320000000000007</v>
      </c>
      <c r="D210" s="183">
        <f t="shared" si="23"/>
        <v>82.34</v>
      </c>
      <c r="E210" s="183">
        <v>68.25</v>
      </c>
      <c r="F210" s="183">
        <v>14.09</v>
      </c>
      <c r="G210" s="183">
        <v>0</v>
      </c>
      <c r="H210" s="182">
        <v>194</v>
      </c>
      <c r="I210" s="180" t="s">
        <v>828</v>
      </c>
      <c r="J210" s="180" t="s">
        <v>169</v>
      </c>
      <c r="K210" s="182">
        <v>106</v>
      </c>
      <c r="L210" s="181" t="s">
        <v>169</v>
      </c>
      <c r="M210" s="180">
        <v>2.98</v>
      </c>
      <c r="N210" s="185">
        <f>VLOOKUP($B210,Piloto!$B$79:$H$407,7,0)</f>
        <v>9730.3850000000002</v>
      </c>
      <c r="O210" s="179"/>
      <c r="P210" s="178">
        <f t="shared" si="24"/>
        <v>830196.4482000001</v>
      </c>
      <c r="Q210" s="179">
        <f t="shared" si="25"/>
        <v>33207.857928000005</v>
      </c>
      <c r="R210" s="179">
        <f t="shared" si="26"/>
        <v>16603.928964000002</v>
      </c>
      <c r="S210" s="179">
        <f t="shared" si="27"/>
        <v>3246.8983089102007</v>
      </c>
      <c r="T210" s="179">
        <f t="shared" si="28"/>
        <v>27396.482790600006</v>
      </c>
      <c r="U210" s="179">
        <f t="shared" si="29"/>
        <v>48566.492219700005</v>
      </c>
      <c r="V210" s="178">
        <f t="shared" si="30"/>
        <v>332085.22085158568</v>
      </c>
      <c r="X210" s="176">
        <f t="shared" si="31"/>
        <v>498117.86892000004</v>
      </c>
      <c r="Y210" s="172" t="str">
        <f>VLOOKUP($B210,Piloto!$B$79:$H$407,4,0)</f>
        <v>Disponível</v>
      </c>
      <c r="Z210" s="186"/>
      <c r="AA210" s="186"/>
    </row>
    <row r="211" spans="1:27" ht="22.5" customHeight="1">
      <c r="A211" s="175">
        <f t="shared" si="32"/>
        <v>8</v>
      </c>
      <c r="B211" s="190">
        <v>1908</v>
      </c>
      <c r="C211" s="183">
        <f t="shared" si="22"/>
        <v>79.47</v>
      </c>
      <c r="D211" s="183">
        <f t="shared" si="23"/>
        <v>76.599999999999994</v>
      </c>
      <c r="E211" s="183">
        <v>61.68</v>
      </c>
      <c r="F211" s="183">
        <v>14.92</v>
      </c>
      <c r="G211" s="183">
        <v>0</v>
      </c>
      <c r="H211" s="182">
        <v>40</v>
      </c>
      <c r="I211" s="180" t="s">
        <v>828</v>
      </c>
      <c r="J211" s="180" t="s">
        <v>208</v>
      </c>
      <c r="K211" s="182">
        <v>9</v>
      </c>
      <c r="L211" s="181" t="s">
        <v>208</v>
      </c>
      <c r="M211" s="180">
        <v>2.87</v>
      </c>
      <c r="N211" s="185">
        <f>VLOOKUP($B211,Piloto!$B$79:$H$407,7,0)</f>
        <v>9730.3850000000002</v>
      </c>
      <c r="O211" s="179"/>
      <c r="P211" s="178">
        <f t="shared" si="24"/>
        <v>773273.69594999996</v>
      </c>
      <c r="Q211" s="179">
        <f t="shared" si="25"/>
        <v>30930.947838</v>
      </c>
      <c r="R211" s="179">
        <f t="shared" si="26"/>
        <v>15465.473919</v>
      </c>
      <c r="S211" s="179">
        <f t="shared" si="27"/>
        <v>3024.2734248604502</v>
      </c>
      <c r="T211" s="179">
        <f t="shared" si="28"/>
        <v>25518.031966350001</v>
      </c>
      <c r="U211" s="179">
        <f t="shared" si="29"/>
        <v>45236.511213074999</v>
      </c>
      <c r="V211" s="178">
        <f t="shared" si="30"/>
        <v>309315.6645695676</v>
      </c>
      <c r="X211" s="176">
        <f t="shared" si="31"/>
        <v>463964.21756999998</v>
      </c>
      <c r="Y211" s="172" t="str">
        <f>VLOOKUP($B211,Piloto!$B$79:$H$407,4,0)</f>
        <v>Disponível</v>
      </c>
      <c r="Z211" s="186"/>
      <c r="AA211" s="186"/>
    </row>
    <row r="212" spans="1:27" ht="22.5" hidden="1" customHeight="1">
      <c r="A212" s="175">
        <f t="shared" si="32"/>
        <v>9</v>
      </c>
      <c r="B212" s="190">
        <v>1909</v>
      </c>
      <c r="C212" s="183">
        <f t="shared" si="22"/>
        <v>85.53</v>
      </c>
      <c r="D212" s="183">
        <f t="shared" si="23"/>
        <v>82.76</v>
      </c>
      <c r="E212" s="183">
        <v>66.98</v>
      </c>
      <c r="F212" s="183">
        <v>15.780000000000001</v>
      </c>
      <c r="G212" s="183">
        <v>0</v>
      </c>
      <c r="H212" s="182">
        <v>196</v>
      </c>
      <c r="I212" s="180" t="s">
        <v>828</v>
      </c>
      <c r="J212" s="180" t="s">
        <v>169</v>
      </c>
      <c r="K212" s="182">
        <v>111</v>
      </c>
      <c r="L212" s="181" t="s">
        <v>169</v>
      </c>
      <c r="M212" s="180">
        <v>2.77</v>
      </c>
      <c r="N212" s="185">
        <f>VLOOKUP($B212,Piloto!$B$79:$H$407,7,0)</f>
        <v>9175.92</v>
      </c>
      <c r="O212" s="179"/>
      <c r="P212" s="178">
        <f t="shared" si="24"/>
        <v>784816.43760000006</v>
      </c>
      <c r="Q212" s="179">
        <f t="shared" si="25"/>
        <v>31392.657504000003</v>
      </c>
      <c r="R212" s="179">
        <f t="shared" si="26"/>
        <v>15696.328752000001</v>
      </c>
      <c r="S212" s="179">
        <f t="shared" si="27"/>
        <v>3069.4170874536007</v>
      </c>
      <c r="T212" s="179">
        <f t="shared" si="28"/>
        <v>25898.942440800005</v>
      </c>
      <c r="U212" s="179">
        <f t="shared" si="29"/>
        <v>45911.76159960001</v>
      </c>
      <c r="V212" s="178">
        <f t="shared" si="30"/>
        <v>313932.85357150086</v>
      </c>
      <c r="X212" s="176">
        <f t="shared" si="31"/>
        <v>470889.86256000004</v>
      </c>
      <c r="Y212" s="172" t="str">
        <f>VLOOKUP($B212,Piloto!$B$79:$H$407,4,0)</f>
        <v>Contrato</v>
      </c>
      <c r="Z212" s="186"/>
      <c r="AA212" s="186"/>
    </row>
    <row r="213" spans="1:27" ht="23.1" hidden="1" customHeight="1">
      <c r="A213" s="175">
        <f t="shared" si="32"/>
        <v>10</v>
      </c>
      <c r="B213" s="190">
        <v>1910</v>
      </c>
      <c r="C213" s="183">
        <f t="shared" si="22"/>
        <v>47.760000000000005</v>
      </c>
      <c r="D213" s="183">
        <f t="shared" si="23"/>
        <v>47.760000000000005</v>
      </c>
      <c r="E213" s="183">
        <v>41.85</v>
      </c>
      <c r="F213" s="183">
        <v>5.91</v>
      </c>
      <c r="G213" s="183">
        <v>0</v>
      </c>
      <c r="H213" s="182">
        <v>327</v>
      </c>
      <c r="I213" s="180" t="s">
        <v>825</v>
      </c>
      <c r="J213" s="180" t="s">
        <v>268</v>
      </c>
      <c r="K213" s="182"/>
      <c r="L213" s="181"/>
      <c r="M213" s="180"/>
      <c r="N213" s="185">
        <f>VLOOKUP($B213,Piloto!$B$79:$H$407,7,0)</f>
        <v>9282</v>
      </c>
      <c r="O213" s="179"/>
      <c r="P213" s="178">
        <f t="shared" si="24"/>
        <v>443308.32000000007</v>
      </c>
      <c r="Q213" s="179">
        <f t="shared" si="25"/>
        <v>17732.332800000004</v>
      </c>
      <c r="R213" s="179">
        <f t="shared" si="26"/>
        <v>8866.1664000000019</v>
      </c>
      <c r="S213" s="179">
        <f t="shared" si="27"/>
        <v>1733.7788395200005</v>
      </c>
      <c r="T213" s="179">
        <f t="shared" si="28"/>
        <v>14629.174560000003</v>
      </c>
      <c r="U213" s="179">
        <f t="shared" si="29"/>
        <v>25933.536720000004</v>
      </c>
      <c r="V213" s="178">
        <f t="shared" si="30"/>
        <v>177326.87446656002</v>
      </c>
      <c r="X213" s="176">
        <f t="shared" si="31"/>
        <v>265984.99200000003</v>
      </c>
      <c r="Y213" s="172" t="str">
        <f>VLOOKUP($B213,Piloto!$B$79:$H$407,4,0)</f>
        <v>Fora de venda</v>
      </c>
      <c r="Z213" s="186"/>
      <c r="AA213" s="186"/>
    </row>
    <row r="214" spans="1:27" ht="22.5" hidden="1" customHeight="1">
      <c r="A214" s="175">
        <f t="shared" si="32"/>
        <v>11</v>
      </c>
      <c r="B214" s="190">
        <v>1911</v>
      </c>
      <c r="C214" s="183">
        <f t="shared" si="22"/>
        <v>48.76</v>
      </c>
      <c r="D214" s="183">
        <f t="shared" si="23"/>
        <v>48.76</v>
      </c>
      <c r="E214" s="183">
        <v>42.9</v>
      </c>
      <c r="F214" s="183">
        <v>5.86</v>
      </c>
      <c r="G214" s="183">
        <v>0</v>
      </c>
      <c r="H214" s="182">
        <v>331</v>
      </c>
      <c r="I214" s="180" t="s">
        <v>825</v>
      </c>
      <c r="J214" s="180" t="s">
        <v>268</v>
      </c>
      <c r="K214" s="182"/>
      <c r="L214" s="181"/>
      <c r="M214" s="180"/>
      <c r="N214" s="185">
        <f>VLOOKUP($B214,Piloto!$B$79:$H$407,7,0)</f>
        <v>9282</v>
      </c>
      <c r="O214" s="179"/>
      <c r="P214" s="178">
        <f t="shared" si="24"/>
        <v>452590.32</v>
      </c>
      <c r="Q214" s="179">
        <f t="shared" si="25"/>
        <v>18103.612799999999</v>
      </c>
      <c r="R214" s="179">
        <f t="shared" si="26"/>
        <v>9051.8063999999995</v>
      </c>
      <c r="S214" s="179">
        <f t="shared" si="27"/>
        <v>1770.0807415200002</v>
      </c>
      <c r="T214" s="179">
        <f t="shared" si="28"/>
        <v>14935.480560000002</v>
      </c>
      <c r="U214" s="179">
        <f t="shared" si="29"/>
        <v>26476.533720000003</v>
      </c>
      <c r="V214" s="178">
        <f t="shared" si="30"/>
        <v>181039.74872256001</v>
      </c>
      <c r="W214" s="192"/>
      <c r="X214" s="176">
        <f t="shared" si="31"/>
        <v>271554.19199999998</v>
      </c>
      <c r="Y214" s="172" t="str">
        <f>VLOOKUP($B214,Piloto!$B$79:$H$407,4,0)</f>
        <v>Contrato</v>
      </c>
      <c r="Z214" s="186"/>
      <c r="AA214" s="186"/>
    </row>
    <row r="215" spans="1:27" ht="22.5" hidden="1" customHeight="1">
      <c r="A215" s="175">
        <f t="shared" si="32"/>
        <v>12</v>
      </c>
      <c r="B215" s="184">
        <v>1912</v>
      </c>
      <c r="C215" s="183">
        <f t="shared" si="22"/>
        <v>52.86</v>
      </c>
      <c r="D215" s="183">
        <f t="shared" si="23"/>
        <v>52.86</v>
      </c>
      <c r="E215" s="183">
        <v>40.97</v>
      </c>
      <c r="F215" s="183">
        <v>11.89</v>
      </c>
      <c r="G215" s="183">
        <v>0</v>
      </c>
      <c r="H215" s="182">
        <v>322</v>
      </c>
      <c r="I215" s="180" t="s">
        <v>828</v>
      </c>
      <c r="J215" s="180" t="s">
        <v>268</v>
      </c>
      <c r="K215" s="182"/>
      <c r="L215" s="181"/>
      <c r="M215" s="180"/>
      <c r="N215" s="185">
        <f>VLOOKUP($B215,Piloto!$B$79:$H$407,7,0)</f>
        <v>9282</v>
      </c>
      <c r="O215" s="179"/>
      <c r="P215" s="178">
        <f t="shared" si="24"/>
        <v>490646.52</v>
      </c>
      <c r="Q215" s="179">
        <f t="shared" si="25"/>
        <v>19625.860800000002</v>
      </c>
      <c r="R215" s="179">
        <f t="shared" si="26"/>
        <v>9812.9304000000011</v>
      </c>
      <c r="S215" s="179">
        <f t="shared" si="27"/>
        <v>1918.9185397200004</v>
      </c>
      <c r="T215" s="179">
        <f t="shared" si="28"/>
        <v>16191.335160000001</v>
      </c>
      <c r="U215" s="179">
        <f t="shared" si="29"/>
        <v>28702.821420000004</v>
      </c>
      <c r="V215" s="178">
        <f t="shared" si="30"/>
        <v>196262.53317216001</v>
      </c>
      <c r="W215" s="177"/>
      <c r="X215" s="191">
        <f t="shared" si="31"/>
        <v>294387.91200000001</v>
      </c>
      <c r="Y215" s="172" t="str">
        <f>VLOOKUP($B215,Piloto!$B$79:$H$407,4,0)</f>
        <v>Fora de venda</v>
      </c>
      <c r="Z215" s="186"/>
      <c r="AA215" s="186"/>
    </row>
    <row r="216" spans="1:27" ht="22.5" hidden="1" customHeight="1">
      <c r="A216" s="175">
        <f t="shared" si="32"/>
        <v>1</v>
      </c>
      <c r="B216" s="184">
        <v>2001</v>
      </c>
      <c r="C216" s="183">
        <f t="shared" ref="C216:C279" si="33">D216+G216+M216</f>
        <v>97.460000000000008</v>
      </c>
      <c r="D216" s="183">
        <f t="shared" ref="D216:D279" si="34">E216+F216</f>
        <v>93.490000000000009</v>
      </c>
      <c r="E216" s="183">
        <v>89.81</v>
      </c>
      <c r="F216" s="183">
        <v>3.68</v>
      </c>
      <c r="G216" s="183">
        <v>0</v>
      </c>
      <c r="H216" s="182" t="s">
        <v>861</v>
      </c>
      <c r="I216" s="180" t="s">
        <v>827</v>
      </c>
      <c r="J216" s="180" t="s">
        <v>173</v>
      </c>
      <c r="K216" s="182">
        <v>51</v>
      </c>
      <c r="L216" s="181" t="s">
        <v>173</v>
      </c>
      <c r="M216" s="180">
        <v>3.97</v>
      </c>
      <c r="N216" s="185">
        <f>VLOOKUP($B216,Piloto!$B$79:$H$407,7,0)</f>
        <v>9282</v>
      </c>
      <c r="O216" s="179"/>
      <c r="P216" s="178">
        <f t="shared" ref="P216:P279" si="35">C216*N216</f>
        <v>904623.72000000009</v>
      </c>
      <c r="Q216" s="179">
        <f t="shared" ref="Q216:Q279" si="36">$Q$19*P216</f>
        <v>36184.948800000006</v>
      </c>
      <c r="R216" s="179">
        <f t="shared" ref="R216:R279" si="37">$R$19*P216</f>
        <v>18092.474400000003</v>
      </c>
      <c r="S216" s="179">
        <f t="shared" ref="S216:S279" si="38">$S$19*P216</f>
        <v>3537.9833689200009</v>
      </c>
      <c r="T216" s="179">
        <f t="shared" ref="T216:T279" si="39">$T$19*P216</f>
        <v>29852.582760000005</v>
      </c>
      <c r="U216" s="179">
        <f t="shared" ref="U216:U279" si="40">$U$19*P216</f>
        <v>52920.487620000007</v>
      </c>
      <c r="V216" s="178">
        <f t="shared" ref="V216:V279" si="41">Q216*$Q$17+R216*$R$17+T216*$T$17+U216*$U$17+S216*$S$17</f>
        <v>361856.72498976003</v>
      </c>
      <c r="W216" s="177"/>
      <c r="X216" s="176">
        <f t="shared" ref="X216:X279" si="42">$X$19*P216</f>
        <v>542774.23200000008</v>
      </c>
      <c r="Y216" s="172" t="str">
        <f>VLOOKUP($B216,Piloto!$B$79:$H$407,4,0)</f>
        <v>Fora de venda</v>
      </c>
      <c r="Z216" s="186"/>
      <c r="AA216" s="186"/>
    </row>
    <row r="217" spans="1:27" ht="22.5" hidden="1" customHeight="1">
      <c r="A217" s="175">
        <f t="shared" ref="A217:A280" si="43">RIGHT(B217,2)*1</f>
        <v>2</v>
      </c>
      <c r="B217" s="184">
        <v>2002</v>
      </c>
      <c r="C217" s="183">
        <f t="shared" si="33"/>
        <v>78.960000000000008</v>
      </c>
      <c r="D217" s="183">
        <f t="shared" si="34"/>
        <v>75.960000000000008</v>
      </c>
      <c r="E217" s="183">
        <v>63.49</v>
      </c>
      <c r="F217" s="183">
        <v>12.47</v>
      </c>
      <c r="G217" s="183">
        <v>0</v>
      </c>
      <c r="H217" s="182">
        <v>41</v>
      </c>
      <c r="I217" s="180" t="s">
        <v>828</v>
      </c>
      <c r="J217" s="180" t="s">
        <v>208</v>
      </c>
      <c r="K217" s="182">
        <v>10</v>
      </c>
      <c r="L217" s="181" t="s">
        <v>208</v>
      </c>
      <c r="M217" s="180">
        <v>3</v>
      </c>
      <c r="N217" s="185">
        <f>VLOOKUP($B217,Piloto!$B$79:$H$407,7,0)</f>
        <v>9282</v>
      </c>
      <c r="O217" s="179"/>
      <c r="P217" s="178">
        <f t="shared" si="35"/>
        <v>732906.72000000009</v>
      </c>
      <c r="Q217" s="179">
        <f t="shared" si="36"/>
        <v>29316.268800000005</v>
      </c>
      <c r="R217" s="179">
        <f t="shared" si="37"/>
        <v>14658.134400000003</v>
      </c>
      <c r="S217" s="179">
        <f t="shared" si="38"/>
        <v>2866.3981819200008</v>
      </c>
      <c r="T217" s="179">
        <f t="shared" si="39"/>
        <v>24185.921760000005</v>
      </c>
      <c r="U217" s="179">
        <f t="shared" si="40"/>
        <v>42875.043120000009</v>
      </c>
      <c r="V217" s="178">
        <f t="shared" si="41"/>
        <v>293168.55125376006</v>
      </c>
      <c r="W217" s="177"/>
      <c r="X217" s="176">
        <f t="shared" si="42"/>
        <v>439744.03200000006</v>
      </c>
      <c r="Y217" s="172" t="str">
        <f>VLOOKUP($B217,Piloto!$B$79:$H$407,4,0)</f>
        <v>Fora de venda</v>
      </c>
      <c r="Z217" s="186"/>
      <c r="AA217" s="186"/>
    </row>
    <row r="218" spans="1:27" ht="22.5" hidden="1" customHeight="1">
      <c r="A218" s="175">
        <f t="shared" si="43"/>
        <v>3</v>
      </c>
      <c r="B218" s="190">
        <v>2003</v>
      </c>
      <c r="C218" s="183">
        <f t="shared" si="33"/>
        <v>110.3</v>
      </c>
      <c r="D218" s="183">
        <f t="shared" si="34"/>
        <v>107.14</v>
      </c>
      <c r="E218" s="183">
        <v>89.77</v>
      </c>
      <c r="F218" s="183">
        <v>17.37</v>
      </c>
      <c r="G218" s="183">
        <v>0</v>
      </c>
      <c r="H218" s="182" t="s">
        <v>862</v>
      </c>
      <c r="I218" s="180" t="s">
        <v>827</v>
      </c>
      <c r="J218" s="180" t="s">
        <v>173</v>
      </c>
      <c r="K218" s="182">
        <v>57</v>
      </c>
      <c r="L218" s="181" t="s">
        <v>173</v>
      </c>
      <c r="M218" s="180">
        <v>3.16</v>
      </c>
      <c r="N218" s="185">
        <f>VLOOKUP($B218,Piloto!$B$79:$H$407,7,0)</f>
        <v>9282</v>
      </c>
      <c r="O218" s="179"/>
      <c r="P218" s="178">
        <f t="shared" si="35"/>
        <v>1023804.6</v>
      </c>
      <c r="Q218" s="179">
        <f t="shared" si="36"/>
        <v>40952.184000000001</v>
      </c>
      <c r="R218" s="179">
        <f t="shared" si="37"/>
        <v>20476.092000000001</v>
      </c>
      <c r="S218" s="179">
        <f t="shared" si="38"/>
        <v>4004.0997906000002</v>
      </c>
      <c r="T218" s="179">
        <f t="shared" si="39"/>
        <v>33785.551800000001</v>
      </c>
      <c r="U218" s="179">
        <f t="shared" si="40"/>
        <v>59892.569100000001</v>
      </c>
      <c r="V218" s="178">
        <f t="shared" si="41"/>
        <v>409530.03043679998</v>
      </c>
      <c r="X218" s="176">
        <f t="shared" si="42"/>
        <v>614282.76</v>
      </c>
      <c r="Y218" s="172" t="str">
        <f>VLOOKUP($B218,Piloto!$B$79:$H$407,4,0)</f>
        <v>Fora de venda</v>
      </c>
      <c r="Z218" s="186"/>
      <c r="AA218" s="186"/>
    </row>
    <row r="219" spans="1:27" ht="22.5" hidden="1" customHeight="1">
      <c r="A219" s="175">
        <f t="shared" si="43"/>
        <v>4</v>
      </c>
      <c r="B219" s="184">
        <v>2004</v>
      </c>
      <c r="C219" s="183">
        <f t="shared" si="33"/>
        <v>53.73</v>
      </c>
      <c r="D219" s="183">
        <f t="shared" si="34"/>
        <v>53.73</v>
      </c>
      <c r="E219" s="183">
        <v>41.22</v>
      </c>
      <c r="F219" s="183">
        <v>12.51</v>
      </c>
      <c r="G219" s="183">
        <v>0</v>
      </c>
      <c r="H219" s="182">
        <v>319</v>
      </c>
      <c r="I219" s="180" t="s">
        <v>825</v>
      </c>
      <c r="J219" s="180" t="s">
        <v>268</v>
      </c>
      <c r="K219" s="182"/>
      <c r="L219" s="181"/>
      <c r="M219" s="180"/>
      <c r="N219" s="185">
        <f>VLOOKUP($B219,Piloto!$B$79:$H$407,7,0)</f>
        <v>9829.6000000000022</v>
      </c>
      <c r="O219" s="179"/>
      <c r="P219" s="178">
        <f t="shared" si="35"/>
        <v>528144.40800000005</v>
      </c>
      <c r="Q219" s="179">
        <f t="shared" si="36"/>
        <v>21125.776320000001</v>
      </c>
      <c r="R219" s="179">
        <f t="shared" si="37"/>
        <v>10562.88816</v>
      </c>
      <c r="S219" s="179">
        <f t="shared" si="38"/>
        <v>2065.5727796880005</v>
      </c>
      <c r="T219" s="179">
        <f t="shared" si="39"/>
        <v>17428.765464000004</v>
      </c>
      <c r="U219" s="179">
        <f t="shared" si="40"/>
        <v>30896.447868000007</v>
      </c>
      <c r="V219" s="178">
        <f t="shared" si="41"/>
        <v>211261.98835526404</v>
      </c>
      <c r="W219" s="177"/>
      <c r="X219" s="176">
        <f t="shared" si="42"/>
        <v>316886.64480000001</v>
      </c>
      <c r="Y219" s="172" t="str">
        <f>VLOOKUP($B219,Piloto!$B$79:$H$407,4,0)</f>
        <v>Contrato</v>
      </c>
      <c r="Z219" s="186"/>
      <c r="AA219" s="186"/>
    </row>
    <row r="220" spans="1:27" ht="22.5" hidden="1" customHeight="1">
      <c r="A220" s="175">
        <f t="shared" si="43"/>
        <v>5</v>
      </c>
      <c r="B220" s="184">
        <v>2005</v>
      </c>
      <c r="C220" s="183">
        <f t="shared" si="33"/>
        <v>47.21</v>
      </c>
      <c r="D220" s="183">
        <f t="shared" si="34"/>
        <v>47.21</v>
      </c>
      <c r="E220" s="183">
        <v>41.35</v>
      </c>
      <c r="F220" s="183">
        <v>5.86</v>
      </c>
      <c r="G220" s="183">
        <v>0</v>
      </c>
      <c r="H220" s="182">
        <v>326</v>
      </c>
      <c r="I220" s="180" t="s">
        <v>828</v>
      </c>
      <c r="J220" s="180" t="s">
        <v>268</v>
      </c>
      <c r="K220" s="182"/>
      <c r="L220" s="181"/>
      <c r="M220" s="180"/>
      <c r="N220" s="185">
        <f>VLOOKUP($B220,Piloto!$B$79:$H$407,7,0)</f>
        <v>9829.5999999999985</v>
      </c>
      <c r="O220" s="179"/>
      <c r="P220" s="178">
        <f t="shared" si="35"/>
        <v>464055.41599999997</v>
      </c>
      <c r="Q220" s="179">
        <f t="shared" si="36"/>
        <v>18562.216639999999</v>
      </c>
      <c r="R220" s="179">
        <f t="shared" si="37"/>
        <v>9281.1083199999994</v>
      </c>
      <c r="S220" s="179">
        <f t="shared" si="38"/>
        <v>1814.9207319760001</v>
      </c>
      <c r="T220" s="179">
        <f t="shared" si="39"/>
        <v>15313.828728</v>
      </c>
      <c r="U220" s="179">
        <f t="shared" si="40"/>
        <v>27147.241836000001</v>
      </c>
      <c r="V220" s="178">
        <f t="shared" si="41"/>
        <v>185625.87884332798</v>
      </c>
      <c r="W220" s="177"/>
      <c r="X220" s="176">
        <f t="shared" si="42"/>
        <v>278433.24959999998</v>
      </c>
      <c r="Y220" s="172" t="str">
        <f>VLOOKUP($B220,Piloto!$B$79:$H$407,4,0)</f>
        <v>Contrato</v>
      </c>
      <c r="Z220" s="186"/>
      <c r="AA220" s="186"/>
    </row>
    <row r="221" spans="1:27" ht="22.5" hidden="1" customHeight="1">
      <c r="A221" s="175">
        <f t="shared" si="43"/>
        <v>6</v>
      </c>
      <c r="B221" s="184">
        <v>2006</v>
      </c>
      <c r="C221" s="183">
        <f t="shared" si="33"/>
        <v>47.129999999999995</v>
      </c>
      <c r="D221" s="183">
        <f t="shared" si="34"/>
        <v>47.129999999999995</v>
      </c>
      <c r="E221" s="183">
        <v>41.22</v>
      </c>
      <c r="F221" s="183">
        <v>5.91</v>
      </c>
      <c r="G221" s="183">
        <v>0</v>
      </c>
      <c r="H221" s="182">
        <v>323</v>
      </c>
      <c r="I221" s="180" t="s">
        <v>828</v>
      </c>
      <c r="J221" s="180" t="s">
        <v>268</v>
      </c>
      <c r="K221" s="182"/>
      <c r="L221" s="181"/>
      <c r="M221" s="180"/>
      <c r="N221" s="185">
        <f>VLOOKUP($B221,Piloto!$B$79:$H$407,7,0)</f>
        <v>9653.6</v>
      </c>
      <c r="O221" s="179"/>
      <c r="P221" s="178">
        <f t="shared" si="35"/>
        <v>454974.16799999995</v>
      </c>
      <c r="Q221" s="179">
        <f t="shared" si="36"/>
        <v>18198.966719999997</v>
      </c>
      <c r="R221" s="179">
        <f t="shared" si="37"/>
        <v>9099.4833599999984</v>
      </c>
      <c r="S221" s="179">
        <f t="shared" si="38"/>
        <v>1779.4039710479999</v>
      </c>
      <c r="T221" s="179">
        <f t="shared" si="39"/>
        <v>15014.147543999999</v>
      </c>
      <c r="U221" s="179">
        <f t="shared" si="40"/>
        <v>26615.988827999998</v>
      </c>
      <c r="V221" s="178">
        <f t="shared" si="41"/>
        <v>181993.30699334398</v>
      </c>
      <c r="W221" s="177"/>
      <c r="X221" s="176">
        <f t="shared" si="42"/>
        <v>272984.50079999998</v>
      </c>
      <c r="Y221" s="172" t="str">
        <f>VLOOKUP($B221,Piloto!$B$79:$H$407,4,0)</f>
        <v>Contrato</v>
      </c>
      <c r="Z221" s="186"/>
      <c r="AA221" s="186"/>
    </row>
    <row r="222" spans="1:27" ht="22.5" hidden="1" customHeight="1">
      <c r="A222" s="175">
        <f t="shared" si="43"/>
        <v>7</v>
      </c>
      <c r="B222" s="184">
        <v>2007</v>
      </c>
      <c r="C222" s="183">
        <f t="shared" si="33"/>
        <v>85.05</v>
      </c>
      <c r="D222" s="183">
        <f t="shared" si="34"/>
        <v>82.34</v>
      </c>
      <c r="E222" s="183">
        <v>68.25</v>
      </c>
      <c r="F222" s="183">
        <v>14.09</v>
      </c>
      <c r="G222" s="183">
        <v>0</v>
      </c>
      <c r="H222" s="182">
        <v>197</v>
      </c>
      <c r="I222" s="180" t="s">
        <v>828</v>
      </c>
      <c r="J222" s="180" t="s">
        <v>169</v>
      </c>
      <c r="K222" s="182">
        <v>113</v>
      </c>
      <c r="L222" s="181" t="s">
        <v>169</v>
      </c>
      <c r="M222" s="180">
        <v>2.71</v>
      </c>
      <c r="N222" s="185">
        <f>VLOOKUP($B222,Piloto!$B$79:$H$407,7,0)</f>
        <v>9717.9</v>
      </c>
      <c r="O222" s="179"/>
      <c r="P222" s="178">
        <f t="shared" si="35"/>
        <v>826507.3949999999</v>
      </c>
      <c r="Q222" s="179">
        <f t="shared" si="36"/>
        <v>33060.2958</v>
      </c>
      <c r="R222" s="179">
        <f t="shared" si="37"/>
        <v>16530.1479</v>
      </c>
      <c r="S222" s="179">
        <f t="shared" si="38"/>
        <v>3232.4704218450001</v>
      </c>
      <c r="T222" s="179">
        <f t="shared" si="39"/>
        <v>27274.744035</v>
      </c>
      <c r="U222" s="179">
        <f t="shared" si="40"/>
        <v>48350.682607499999</v>
      </c>
      <c r="V222" s="178">
        <f t="shared" si="41"/>
        <v>330609.57005916</v>
      </c>
      <c r="W222" s="177"/>
      <c r="X222" s="176">
        <f t="shared" si="42"/>
        <v>495904.43699999992</v>
      </c>
      <c r="Y222" s="172" t="str">
        <f>VLOOKUP($B222,Piloto!$B$79:$H$407,4,0)</f>
        <v>Contrato</v>
      </c>
      <c r="Z222" s="186"/>
      <c r="AA222" s="186"/>
    </row>
    <row r="223" spans="1:27" ht="22.5" hidden="1" customHeight="1">
      <c r="A223" s="175">
        <f t="shared" si="43"/>
        <v>8</v>
      </c>
      <c r="B223" s="184">
        <v>2008</v>
      </c>
      <c r="C223" s="183">
        <f t="shared" si="33"/>
        <v>76.599999999999994</v>
      </c>
      <c r="D223" s="183">
        <f t="shared" si="34"/>
        <v>76.599999999999994</v>
      </c>
      <c r="E223" s="183">
        <v>61.68</v>
      </c>
      <c r="F223" s="183">
        <v>14.92</v>
      </c>
      <c r="G223" s="183">
        <v>0</v>
      </c>
      <c r="H223" s="182">
        <v>46</v>
      </c>
      <c r="I223" s="180" t="s">
        <v>825</v>
      </c>
      <c r="J223" s="180" t="s">
        <v>208</v>
      </c>
      <c r="K223" s="182"/>
      <c r="L223" s="181"/>
      <c r="M223" s="180"/>
      <c r="N223" s="185">
        <f>VLOOKUP($B223,Piloto!$B$79:$H$407,7,0)</f>
        <v>9717.9000000000015</v>
      </c>
      <c r="O223" s="179"/>
      <c r="P223" s="178">
        <f t="shared" si="35"/>
        <v>744391.14</v>
      </c>
      <c r="Q223" s="179">
        <f t="shared" si="36"/>
        <v>29775.6456</v>
      </c>
      <c r="R223" s="179">
        <f t="shared" si="37"/>
        <v>14887.8228</v>
      </c>
      <c r="S223" s="179">
        <f t="shared" si="38"/>
        <v>2911.3137485400002</v>
      </c>
      <c r="T223" s="179">
        <f t="shared" si="39"/>
        <v>24564.907620000002</v>
      </c>
      <c r="U223" s="179">
        <f t="shared" si="40"/>
        <v>43546.881690000002</v>
      </c>
      <c r="V223" s="178">
        <f t="shared" si="41"/>
        <v>297762.41112912004</v>
      </c>
      <c r="W223" s="177"/>
      <c r="X223" s="176">
        <f t="shared" si="42"/>
        <v>446634.68400000001</v>
      </c>
      <c r="Y223" s="172" t="str">
        <f>VLOOKUP($B223,Piloto!$B$79:$H$407,4,0)</f>
        <v>Contrato</v>
      </c>
      <c r="Z223" s="186"/>
      <c r="AA223" s="186"/>
    </row>
    <row r="224" spans="1:27" ht="22.5" hidden="1" customHeight="1">
      <c r="A224" s="175">
        <f t="shared" si="43"/>
        <v>9</v>
      </c>
      <c r="B224" s="184">
        <v>2009</v>
      </c>
      <c r="C224" s="183">
        <f t="shared" si="33"/>
        <v>85.12</v>
      </c>
      <c r="D224" s="183">
        <f t="shared" si="34"/>
        <v>82.76</v>
      </c>
      <c r="E224" s="183">
        <v>66.98</v>
      </c>
      <c r="F224" s="183">
        <v>15.780000000000001</v>
      </c>
      <c r="G224" s="183">
        <v>0</v>
      </c>
      <c r="H224" s="182">
        <v>200</v>
      </c>
      <c r="I224" s="180" t="s">
        <v>828</v>
      </c>
      <c r="J224" s="180" t="s">
        <v>169</v>
      </c>
      <c r="K224" s="182">
        <v>110</v>
      </c>
      <c r="L224" s="181" t="s">
        <v>169</v>
      </c>
      <c r="M224" s="180">
        <v>2.36</v>
      </c>
      <c r="N224" s="185">
        <f>VLOOKUP($B224,Piloto!$B$79:$H$407,7,0)</f>
        <v>9228.9599999999991</v>
      </c>
      <c r="O224" s="179"/>
      <c r="P224" s="178">
        <f t="shared" si="35"/>
        <v>785569.07519999996</v>
      </c>
      <c r="Q224" s="179">
        <f t="shared" si="36"/>
        <v>31422.763007999998</v>
      </c>
      <c r="R224" s="179">
        <f t="shared" si="37"/>
        <v>15711.381503999999</v>
      </c>
      <c r="S224" s="179">
        <f t="shared" si="38"/>
        <v>3072.3606531072001</v>
      </c>
      <c r="T224" s="179">
        <f t="shared" si="39"/>
        <v>25923.779481599999</v>
      </c>
      <c r="U224" s="179">
        <f t="shared" si="40"/>
        <v>45955.790899200001</v>
      </c>
      <c r="V224" s="178">
        <f t="shared" si="41"/>
        <v>314233.91463260161</v>
      </c>
      <c r="W224" s="177"/>
      <c r="X224" s="176">
        <f t="shared" si="42"/>
        <v>471341.44511999999</v>
      </c>
      <c r="Y224" s="172" t="str">
        <f>VLOOKUP($B224,Piloto!$B$79:$H$407,4,0)</f>
        <v>Fora de venda</v>
      </c>
      <c r="Z224" s="186"/>
      <c r="AA224" s="186"/>
    </row>
    <row r="225" spans="1:27" ht="22.5" hidden="1" customHeight="1">
      <c r="A225" s="175">
        <f t="shared" si="43"/>
        <v>10</v>
      </c>
      <c r="B225" s="184">
        <v>2010</v>
      </c>
      <c r="C225" s="183">
        <f t="shared" si="33"/>
        <v>47.760000000000005</v>
      </c>
      <c r="D225" s="183">
        <f t="shared" si="34"/>
        <v>47.760000000000005</v>
      </c>
      <c r="E225" s="183">
        <v>41.85</v>
      </c>
      <c r="F225" s="183">
        <v>5.91</v>
      </c>
      <c r="G225" s="183">
        <v>0</v>
      </c>
      <c r="H225" s="182">
        <v>330</v>
      </c>
      <c r="I225" s="180" t="s">
        <v>825</v>
      </c>
      <c r="J225" s="180" t="s">
        <v>268</v>
      </c>
      <c r="K225" s="182"/>
      <c r="L225" s="181"/>
      <c r="M225" s="180"/>
      <c r="N225" s="185">
        <f>VLOOKUP($B225,Piloto!$B$79:$H$407,7,0)</f>
        <v>9335.0399999999991</v>
      </c>
      <c r="O225" s="179"/>
      <c r="P225" s="178">
        <f t="shared" si="35"/>
        <v>445841.51040000003</v>
      </c>
      <c r="Q225" s="179">
        <f t="shared" si="36"/>
        <v>17833.660416000002</v>
      </c>
      <c r="R225" s="179">
        <f t="shared" si="37"/>
        <v>8916.8302080000012</v>
      </c>
      <c r="S225" s="179">
        <f t="shared" si="38"/>
        <v>1743.6861471744003</v>
      </c>
      <c r="T225" s="179">
        <f t="shared" si="39"/>
        <v>14712.769843200002</v>
      </c>
      <c r="U225" s="179">
        <f t="shared" si="40"/>
        <v>26081.728358400003</v>
      </c>
      <c r="V225" s="178">
        <f t="shared" si="41"/>
        <v>178340.1708920832</v>
      </c>
      <c r="W225" s="177"/>
      <c r="X225" s="176">
        <f t="shared" si="42"/>
        <v>267504.90623999998</v>
      </c>
      <c r="Y225" s="172" t="str">
        <f>VLOOKUP($B225,Piloto!$B$79:$H$407,4,0)</f>
        <v>Contrato</v>
      </c>
      <c r="Z225" s="186"/>
      <c r="AA225" s="186"/>
    </row>
    <row r="226" spans="1:27" ht="22.5" hidden="1" customHeight="1">
      <c r="A226" s="175">
        <f t="shared" si="43"/>
        <v>11</v>
      </c>
      <c r="B226" s="184">
        <v>2011</v>
      </c>
      <c r="C226" s="183">
        <f t="shared" si="33"/>
        <v>48.76</v>
      </c>
      <c r="D226" s="183">
        <f t="shared" si="34"/>
        <v>48.76</v>
      </c>
      <c r="E226" s="183">
        <v>42.9</v>
      </c>
      <c r="F226" s="183">
        <v>5.86</v>
      </c>
      <c r="G226" s="183">
        <v>0</v>
      </c>
      <c r="H226" s="182">
        <v>324</v>
      </c>
      <c r="I226" s="180" t="s">
        <v>828</v>
      </c>
      <c r="J226" s="180" t="s">
        <v>268</v>
      </c>
      <c r="K226" s="182"/>
      <c r="L226" s="181"/>
      <c r="M226" s="180"/>
      <c r="N226" s="185">
        <f>VLOOKUP($B226,Piloto!$B$79:$H$407,7,0)</f>
        <v>9335.0400000000009</v>
      </c>
      <c r="O226" s="179"/>
      <c r="P226" s="178">
        <f t="shared" si="35"/>
        <v>455176.55040000001</v>
      </c>
      <c r="Q226" s="179">
        <f t="shared" si="36"/>
        <v>18207.062016</v>
      </c>
      <c r="R226" s="179">
        <f t="shared" si="37"/>
        <v>9103.5310079999999</v>
      </c>
      <c r="S226" s="179">
        <f t="shared" si="38"/>
        <v>1780.1954886144001</v>
      </c>
      <c r="T226" s="179">
        <f t="shared" si="39"/>
        <v>15020.826163200001</v>
      </c>
      <c r="U226" s="179">
        <f t="shared" si="40"/>
        <v>26627.828198400002</v>
      </c>
      <c r="V226" s="178">
        <f t="shared" si="41"/>
        <v>182074.26157240322</v>
      </c>
      <c r="W226" s="177"/>
      <c r="X226" s="176">
        <f t="shared" si="42"/>
        <v>273105.93024000002</v>
      </c>
      <c r="Y226" s="172" t="str">
        <f>VLOOKUP($B226,Piloto!$B$79:$H$407,4,0)</f>
        <v>Contrato</v>
      </c>
      <c r="Z226" s="186"/>
      <c r="AA226" s="186"/>
    </row>
    <row r="227" spans="1:27" ht="22.5" hidden="1" customHeight="1">
      <c r="A227" s="175">
        <f t="shared" si="43"/>
        <v>12</v>
      </c>
      <c r="B227" s="184">
        <v>2012</v>
      </c>
      <c r="C227" s="183">
        <f t="shared" si="33"/>
        <v>52.86</v>
      </c>
      <c r="D227" s="183">
        <f t="shared" si="34"/>
        <v>52.86</v>
      </c>
      <c r="E227" s="183">
        <v>40.97</v>
      </c>
      <c r="F227" s="183">
        <v>11.89</v>
      </c>
      <c r="G227" s="183">
        <v>0</v>
      </c>
      <c r="H227" s="182">
        <v>150</v>
      </c>
      <c r="I227" s="180" t="s">
        <v>825</v>
      </c>
      <c r="J227" s="180" t="s">
        <v>173</v>
      </c>
      <c r="K227" s="182"/>
      <c r="L227" s="181"/>
      <c r="M227" s="180"/>
      <c r="N227" s="185">
        <f>VLOOKUP($B227,Piloto!$B$79:$H$407,7,0)</f>
        <v>9335.0400000000009</v>
      </c>
      <c r="O227" s="179"/>
      <c r="P227" s="178">
        <f t="shared" si="35"/>
        <v>493450.21440000006</v>
      </c>
      <c r="Q227" s="179">
        <f t="shared" si="36"/>
        <v>19738.008576000004</v>
      </c>
      <c r="R227" s="179">
        <f t="shared" si="37"/>
        <v>9869.0042880000019</v>
      </c>
      <c r="S227" s="179">
        <f t="shared" si="38"/>
        <v>1929.8837885184005</v>
      </c>
      <c r="T227" s="179">
        <f t="shared" si="39"/>
        <v>16283.857075200003</v>
      </c>
      <c r="U227" s="179">
        <f t="shared" si="40"/>
        <v>28866.837542400004</v>
      </c>
      <c r="V227" s="178">
        <f t="shared" si="41"/>
        <v>197384.03336171524</v>
      </c>
      <c r="W227" s="177"/>
      <c r="X227" s="176">
        <f t="shared" si="42"/>
        <v>296070.12864000001</v>
      </c>
      <c r="Y227" s="172" t="str">
        <f>VLOOKUP($B227,Piloto!$B$79:$H$407,4,0)</f>
        <v>Fora de venda</v>
      </c>
      <c r="Z227" s="186"/>
      <c r="AA227" s="186"/>
    </row>
    <row r="228" spans="1:27" ht="22.5" customHeight="1">
      <c r="A228" s="175">
        <f t="shared" si="43"/>
        <v>1</v>
      </c>
      <c r="B228" s="184">
        <v>2101</v>
      </c>
      <c r="C228" s="183">
        <f t="shared" si="33"/>
        <v>106.94</v>
      </c>
      <c r="D228" s="183">
        <f t="shared" si="34"/>
        <v>103.61</v>
      </c>
      <c r="E228" s="183">
        <v>89.81</v>
      </c>
      <c r="F228" s="183">
        <v>13.8</v>
      </c>
      <c r="G228" s="183">
        <v>0</v>
      </c>
      <c r="H228" s="182" t="s">
        <v>863</v>
      </c>
      <c r="I228" s="180" t="s">
        <v>827</v>
      </c>
      <c r="J228" s="242" t="s">
        <v>173</v>
      </c>
      <c r="K228" s="182">
        <v>60</v>
      </c>
      <c r="L228" s="181" t="s">
        <v>173</v>
      </c>
      <c r="M228" s="180">
        <v>3.33</v>
      </c>
      <c r="N228" s="185">
        <f>VLOOKUP($B228,Piloto!$B$79:$H$407,7,0)</f>
        <v>9842.875</v>
      </c>
      <c r="O228" s="179"/>
      <c r="P228" s="178">
        <f t="shared" si="35"/>
        <v>1052597.0525</v>
      </c>
      <c r="Q228" s="179">
        <f t="shared" si="36"/>
        <v>42103.882100000003</v>
      </c>
      <c r="R228" s="179">
        <f t="shared" si="37"/>
        <v>21051.941050000001</v>
      </c>
      <c r="S228" s="179">
        <f t="shared" si="38"/>
        <v>4116.7070723275001</v>
      </c>
      <c r="T228" s="179">
        <f t="shared" si="39"/>
        <v>34735.702732500002</v>
      </c>
      <c r="U228" s="179">
        <f t="shared" si="40"/>
        <v>61576.927571250002</v>
      </c>
      <c r="V228" s="178">
        <f t="shared" si="41"/>
        <v>421047.24177641998</v>
      </c>
      <c r="W228" s="177"/>
      <c r="X228" s="176">
        <f t="shared" si="42"/>
        <v>631558.23149999999</v>
      </c>
      <c r="Y228" s="172" t="str">
        <f>VLOOKUP($B228,Piloto!$B$79:$H$407,4,0)</f>
        <v>Disponível</v>
      </c>
      <c r="Z228" s="186"/>
      <c r="AA228" s="186"/>
    </row>
    <row r="229" spans="1:27" ht="22.5" hidden="1" customHeight="1">
      <c r="A229" s="175">
        <f t="shared" si="43"/>
        <v>2</v>
      </c>
      <c r="B229" s="184">
        <v>2102</v>
      </c>
      <c r="C229" s="183">
        <f t="shared" si="33"/>
        <v>79.140000000000015</v>
      </c>
      <c r="D229" s="183">
        <f t="shared" si="34"/>
        <v>75.960000000000008</v>
      </c>
      <c r="E229" s="183">
        <v>63.49</v>
      </c>
      <c r="F229" s="183">
        <v>12.47</v>
      </c>
      <c r="G229" s="183">
        <v>0</v>
      </c>
      <c r="H229" s="182">
        <v>55</v>
      </c>
      <c r="I229" s="180" t="s">
        <v>825</v>
      </c>
      <c r="J229" s="180" t="s">
        <v>208</v>
      </c>
      <c r="K229" s="182">
        <v>19</v>
      </c>
      <c r="L229" s="181" t="s">
        <v>208</v>
      </c>
      <c r="M229" s="180">
        <v>3.18</v>
      </c>
      <c r="N229" s="185">
        <f>VLOOKUP($B229,Piloto!$B$79:$H$407,7,0)</f>
        <v>9282</v>
      </c>
      <c r="O229" s="179"/>
      <c r="P229" s="178">
        <f t="shared" si="35"/>
        <v>734577.4800000001</v>
      </c>
      <c r="Q229" s="179">
        <f t="shared" si="36"/>
        <v>29383.099200000004</v>
      </c>
      <c r="R229" s="179">
        <f t="shared" si="37"/>
        <v>14691.549600000002</v>
      </c>
      <c r="S229" s="179">
        <f t="shared" si="38"/>
        <v>2872.9325242800005</v>
      </c>
      <c r="T229" s="179">
        <f t="shared" si="39"/>
        <v>24241.056840000005</v>
      </c>
      <c r="U229" s="179">
        <f t="shared" si="40"/>
        <v>42972.782580000006</v>
      </c>
      <c r="V229" s="178">
        <f t="shared" si="41"/>
        <v>293836.86861984007</v>
      </c>
      <c r="W229" s="177"/>
      <c r="X229" s="176">
        <f t="shared" si="42"/>
        <v>440746.48800000007</v>
      </c>
      <c r="Y229" s="172" t="str">
        <f>VLOOKUP($B229,Piloto!$B$79:$H$407,4,0)</f>
        <v>Fora de venda</v>
      </c>
      <c r="Z229" s="186"/>
      <c r="AA229" s="186"/>
    </row>
    <row r="230" spans="1:27" ht="22.5" hidden="1" customHeight="1">
      <c r="A230" s="175">
        <f t="shared" si="43"/>
        <v>3</v>
      </c>
      <c r="B230" s="184">
        <v>2103</v>
      </c>
      <c r="C230" s="183">
        <f t="shared" si="33"/>
        <v>96.79</v>
      </c>
      <c r="D230" s="183">
        <f t="shared" si="34"/>
        <v>93.45</v>
      </c>
      <c r="E230" s="183">
        <v>89.77</v>
      </c>
      <c r="F230" s="183">
        <v>3.68</v>
      </c>
      <c r="G230" s="183">
        <v>0</v>
      </c>
      <c r="H230" s="182" t="s">
        <v>864</v>
      </c>
      <c r="I230" s="180" t="s">
        <v>840</v>
      </c>
      <c r="J230" s="180" t="s">
        <v>173</v>
      </c>
      <c r="K230" s="182">
        <v>61</v>
      </c>
      <c r="L230" s="181" t="s">
        <v>173</v>
      </c>
      <c r="M230" s="180">
        <v>3.34</v>
      </c>
      <c r="N230" s="185">
        <f>VLOOKUP($B230,Piloto!$B$79:$H$407,7,0)</f>
        <v>9773.7499999999982</v>
      </c>
      <c r="O230" s="179"/>
      <c r="P230" s="178">
        <f t="shared" si="35"/>
        <v>946001.26249999984</v>
      </c>
      <c r="Q230" s="179">
        <f t="shared" si="36"/>
        <v>37840.050499999998</v>
      </c>
      <c r="R230" s="179">
        <f t="shared" si="37"/>
        <v>18920.025249999999</v>
      </c>
      <c r="S230" s="179">
        <f t="shared" si="38"/>
        <v>3699.8109376374996</v>
      </c>
      <c r="T230" s="179">
        <f t="shared" si="39"/>
        <v>31218.041662499996</v>
      </c>
      <c r="U230" s="179">
        <f t="shared" si="40"/>
        <v>55341.07385624999</v>
      </c>
      <c r="V230" s="178">
        <f t="shared" si="41"/>
        <v>378408.07301009994</v>
      </c>
      <c r="W230" s="177"/>
      <c r="X230" s="176">
        <f t="shared" si="42"/>
        <v>567600.75749999983</v>
      </c>
      <c r="Y230" s="172" t="str">
        <f>VLOOKUP($B230,Piloto!$B$79:$H$407,4,0)</f>
        <v>Contrato</v>
      </c>
      <c r="Z230" s="186"/>
      <c r="AA230" s="186"/>
    </row>
    <row r="231" spans="1:27" ht="22.5" customHeight="1">
      <c r="A231" s="175">
        <f t="shared" si="43"/>
        <v>4</v>
      </c>
      <c r="B231" s="184">
        <v>2104</v>
      </c>
      <c r="C231" s="183">
        <f t="shared" si="33"/>
        <v>53.73</v>
      </c>
      <c r="D231" s="183">
        <f t="shared" si="34"/>
        <v>53.73</v>
      </c>
      <c r="E231" s="183">
        <v>41.22</v>
      </c>
      <c r="F231" s="183">
        <v>12.51</v>
      </c>
      <c r="G231" s="183">
        <v>0</v>
      </c>
      <c r="H231" s="182">
        <v>149</v>
      </c>
      <c r="I231" s="180" t="s">
        <v>825</v>
      </c>
      <c r="J231" s="180" t="s">
        <v>173</v>
      </c>
      <c r="K231" s="182"/>
      <c r="L231" s="181"/>
      <c r="M231" s="180"/>
      <c r="N231" s="185">
        <f>VLOOKUP($B231,Piloto!$B$79:$H$407,7,0)</f>
        <v>9899.1200000000008</v>
      </c>
      <c r="O231" s="179"/>
      <c r="P231" s="178">
        <f t="shared" si="35"/>
        <v>531879.71759999997</v>
      </c>
      <c r="Q231" s="179">
        <f t="shared" si="36"/>
        <v>21275.188704</v>
      </c>
      <c r="R231" s="179">
        <f t="shared" si="37"/>
        <v>10637.594352</v>
      </c>
      <c r="S231" s="179">
        <f t="shared" si="38"/>
        <v>2080.1815755336002</v>
      </c>
      <c r="T231" s="179">
        <f t="shared" si="39"/>
        <v>17552.030680799999</v>
      </c>
      <c r="U231" s="179">
        <f t="shared" si="40"/>
        <v>31114.963479599999</v>
      </c>
      <c r="V231" s="178">
        <f t="shared" si="41"/>
        <v>212756.14207774081</v>
      </c>
      <c r="W231" s="177"/>
      <c r="X231" s="176">
        <f t="shared" si="42"/>
        <v>319127.83055999997</v>
      </c>
      <c r="Y231" s="172" t="str">
        <f>VLOOKUP($B231,Piloto!$B$79:$H$407,4,0)</f>
        <v>Disponível</v>
      </c>
      <c r="Z231" s="186"/>
      <c r="AA231" s="186"/>
    </row>
    <row r="232" spans="1:27" ht="22.35" hidden="1" customHeight="1">
      <c r="A232" s="175">
        <f t="shared" si="43"/>
        <v>5</v>
      </c>
      <c r="B232" s="184">
        <v>2105</v>
      </c>
      <c r="C232" s="183">
        <f t="shared" si="33"/>
        <v>47.21</v>
      </c>
      <c r="D232" s="183">
        <f t="shared" si="34"/>
        <v>47.21</v>
      </c>
      <c r="E232" s="183">
        <v>41.35</v>
      </c>
      <c r="F232" s="183">
        <v>5.86</v>
      </c>
      <c r="G232" s="183">
        <v>0</v>
      </c>
      <c r="H232" s="182">
        <v>152</v>
      </c>
      <c r="I232" s="180" t="s">
        <v>825</v>
      </c>
      <c r="J232" s="180" t="s">
        <v>173</v>
      </c>
      <c r="K232" s="182"/>
      <c r="L232" s="181"/>
      <c r="M232" s="180"/>
      <c r="N232" s="185">
        <f>VLOOKUP($B232,Piloto!$B$79:$H$407,7,0)</f>
        <v>9335.0399999999991</v>
      </c>
      <c r="O232" s="179"/>
      <c r="P232" s="178">
        <f t="shared" si="35"/>
        <v>440707.23839999997</v>
      </c>
      <c r="Q232" s="179">
        <f t="shared" si="36"/>
        <v>17628.289536</v>
      </c>
      <c r="R232" s="179">
        <f t="shared" si="37"/>
        <v>8814.1447680000001</v>
      </c>
      <c r="S232" s="179">
        <f t="shared" si="38"/>
        <v>1723.6060093824001</v>
      </c>
      <c r="T232" s="179">
        <f t="shared" si="39"/>
        <v>14543.3388672</v>
      </c>
      <c r="U232" s="179">
        <f t="shared" si="40"/>
        <v>25781.373446400001</v>
      </c>
      <c r="V232" s="178">
        <f t="shared" si="41"/>
        <v>176286.42101790721</v>
      </c>
      <c r="W232" s="177"/>
      <c r="X232" s="176">
        <f t="shared" si="42"/>
        <v>264424.34303999995</v>
      </c>
      <c r="Y232" s="172" t="str">
        <f>VLOOKUP($B232,Piloto!$B$79:$H$407,4,0)</f>
        <v>Contrato</v>
      </c>
      <c r="Z232" s="186"/>
      <c r="AA232" s="186"/>
    </row>
    <row r="233" spans="1:27" ht="22.5" hidden="1" customHeight="1">
      <c r="A233" s="175">
        <f t="shared" si="43"/>
        <v>6</v>
      </c>
      <c r="B233" s="184">
        <v>2106</v>
      </c>
      <c r="C233" s="183">
        <f t="shared" si="33"/>
        <v>47.129999999999995</v>
      </c>
      <c r="D233" s="183">
        <f t="shared" si="34"/>
        <v>47.129999999999995</v>
      </c>
      <c r="E233" s="183">
        <v>41.22</v>
      </c>
      <c r="F233" s="183">
        <v>5.91</v>
      </c>
      <c r="G233" s="183">
        <v>0</v>
      </c>
      <c r="H233" s="182">
        <v>148</v>
      </c>
      <c r="I233" s="180" t="s">
        <v>825</v>
      </c>
      <c r="J233" s="180" t="s">
        <v>173</v>
      </c>
      <c r="K233" s="182"/>
      <c r="L233" s="181"/>
      <c r="M233" s="180"/>
      <c r="N233" s="185">
        <f>VLOOKUP($B233,Piloto!$B$79:$H$407,7,0)</f>
        <v>9335.0399999999991</v>
      </c>
      <c r="O233" s="179"/>
      <c r="P233" s="178">
        <f t="shared" si="35"/>
        <v>439960.43519999989</v>
      </c>
      <c r="Q233" s="179">
        <f t="shared" si="36"/>
        <v>17598.417407999998</v>
      </c>
      <c r="R233" s="179">
        <f t="shared" si="37"/>
        <v>8799.2087039999988</v>
      </c>
      <c r="S233" s="179">
        <f t="shared" si="38"/>
        <v>1720.6852620671998</v>
      </c>
      <c r="T233" s="179">
        <f t="shared" si="39"/>
        <v>14518.694361599997</v>
      </c>
      <c r="U233" s="179">
        <f t="shared" si="40"/>
        <v>25737.685459199995</v>
      </c>
      <c r="V233" s="178">
        <f t="shared" si="41"/>
        <v>175987.69376348157</v>
      </c>
      <c r="W233" s="177"/>
      <c r="X233" s="176">
        <f t="shared" si="42"/>
        <v>263976.26111999992</v>
      </c>
      <c r="Y233" s="172" t="str">
        <f>VLOOKUP($B233,Piloto!$B$79:$H$407,4,0)</f>
        <v>Contrato</v>
      </c>
      <c r="Z233" s="186"/>
      <c r="AA233" s="186"/>
    </row>
    <row r="234" spans="1:27" ht="22.5" hidden="1" customHeight="1">
      <c r="A234" s="175">
        <f t="shared" si="43"/>
        <v>7</v>
      </c>
      <c r="B234" s="184">
        <v>2107</v>
      </c>
      <c r="C234" s="183">
        <f t="shared" si="33"/>
        <v>87.63000000000001</v>
      </c>
      <c r="D234" s="183">
        <f t="shared" si="34"/>
        <v>82.34</v>
      </c>
      <c r="E234" s="183">
        <v>68.25</v>
      </c>
      <c r="F234" s="183">
        <v>14.09</v>
      </c>
      <c r="G234" s="183">
        <v>0</v>
      </c>
      <c r="H234" s="182">
        <v>190</v>
      </c>
      <c r="I234" s="180" t="s">
        <v>825</v>
      </c>
      <c r="J234" s="180" t="s">
        <v>169</v>
      </c>
      <c r="K234" s="182">
        <v>96</v>
      </c>
      <c r="L234" s="181" t="s">
        <v>169</v>
      </c>
      <c r="M234" s="180">
        <v>5.29</v>
      </c>
      <c r="N234" s="185">
        <f>VLOOKUP($B234,Piloto!$B$79:$H$407,7,0)</f>
        <v>9228.9600000000009</v>
      </c>
      <c r="O234" s="179"/>
      <c r="P234" s="178">
        <f t="shared" si="35"/>
        <v>808733.76480000012</v>
      </c>
      <c r="Q234" s="179">
        <f t="shared" si="36"/>
        <v>32349.350592000006</v>
      </c>
      <c r="R234" s="179">
        <f t="shared" si="37"/>
        <v>16174.675296000003</v>
      </c>
      <c r="S234" s="179">
        <f t="shared" si="38"/>
        <v>3162.9577541328008</v>
      </c>
      <c r="T234" s="179">
        <f t="shared" si="39"/>
        <v>26688.214238400004</v>
      </c>
      <c r="U234" s="179">
        <f t="shared" si="40"/>
        <v>47310.92524080001</v>
      </c>
      <c r="V234" s="178">
        <f t="shared" si="41"/>
        <v>323499.97579011851</v>
      </c>
      <c r="W234" s="177"/>
      <c r="X234" s="176">
        <f t="shared" si="42"/>
        <v>485240.25888000004</v>
      </c>
      <c r="Y234" s="172" t="str">
        <f>VLOOKUP($B234,Piloto!$B$79:$H$407,4,0)</f>
        <v>Contrato</v>
      </c>
      <c r="Z234" s="186"/>
      <c r="AA234" s="186"/>
    </row>
    <row r="235" spans="1:27" ht="22.5" customHeight="1">
      <c r="A235" s="175">
        <f t="shared" si="43"/>
        <v>8</v>
      </c>
      <c r="B235" s="184">
        <v>2108</v>
      </c>
      <c r="C235" s="183">
        <f t="shared" si="33"/>
        <v>79.739999999999995</v>
      </c>
      <c r="D235" s="183">
        <f t="shared" si="34"/>
        <v>76.599999999999994</v>
      </c>
      <c r="E235" s="183">
        <v>61.68</v>
      </c>
      <c r="F235" s="183">
        <v>14.92</v>
      </c>
      <c r="G235" s="183">
        <v>0</v>
      </c>
      <c r="H235" s="182">
        <v>52</v>
      </c>
      <c r="I235" s="180" t="s">
        <v>828</v>
      </c>
      <c r="J235" s="180" t="s">
        <v>208</v>
      </c>
      <c r="K235" s="182">
        <v>18</v>
      </c>
      <c r="L235" s="181" t="s">
        <v>208</v>
      </c>
      <c r="M235" s="180">
        <v>3.14</v>
      </c>
      <c r="N235" s="185">
        <f>VLOOKUP($B235,Piloto!$B$79:$H$407,7,0)</f>
        <v>9786.630000000001</v>
      </c>
      <c r="O235" s="179"/>
      <c r="P235" s="178">
        <f t="shared" si="35"/>
        <v>780385.87620000006</v>
      </c>
      <c r="Q235" s="179">
        <f t="shared" si="36"/>
        <v>31215.435048000003</v>
      </c>
      <c r="R235" s="179">
        <f t="shared" si="37"/>
        <v>15607.717524000002</v>
      </c>
      <c r="S235" s="179">
        <f t="shared" si="38"/>
        <v>3052.0891618182004</v>
      </c>
      <c r="T235" s="179">
        <f t="shared" si="39"/>
        <v>25752.733914600001</v>
      </c>
      <c r="U235" s="179">
        <f t="shared" si="40"/>
        <v>45652.573757700004</v>
      </c>
      <c r="V235" s="178">
        <f t="shared" si="41"/>
        <v>312160.59356700967</v>
      </c>
      <c r="W235" s="177"/>
      <c r="X235" s="176">
        <f t="shared" si="42"/>
        <v>468231.52572000003</v>
      </c>
      <c r="Y235" s="172" t="str">
        <f>VLOOKUP($B235,Piloto!$B$79:$H$407,4,0)</f>
        <v>Disponível</v>
      </c>
      <c r="Z235" s="186"/>
      <c r="AA235" s="186"/>
    </row>
    <row r="236" spans="1:27" ht="22.5" hidden="1" customHeight="1">
      <c r="A236" s="175">
        <f t="shared" si="43"/>
        <v>9</v>
      </c>
      <c r="B236" s="184">
        <v>2109</v>
      </c>
      <c r="C236" s="183">
        <f t="shared" si="33"/>
        <v>85.65</v>
      </c>
      <c r="D236" s="183">
        <f t="shared" si="34"/>
        <v>82.76</v>
      </c>
      <c r="E236" s="183">
        <v>66.98</v>
      </c>
      <c r="F236" s="183">
        <v>15.780000000000001</v>
      </c>
      <c r="G236" s="183">
        <v>0</v>
      </c>
      <c r="H236" s="182">
        <v>169</v>
      </c>
      <c r="I236" s="180" t="s">
        <v>825</v>
      </c>
      <c r="J236" s="180" t="s">
        <v>163</v>
      </c>
      <c r="K236" s="182">
        <v>73</v>
      </c>
      <c r="L236" s="181" t="s">
        <v>163</v>
      </c>
      <c r="M236" s="180">
        <v>2.89</v>
      </c>
      <c r="N236" s="185">
        <f>VLOOKUP($B236,Piloto!$B$79:$H$407,7,0)</f>
        <v>9743.1299999999974</v>
      </c>
      <c r="O236" s="179"/>
      <c r="P236" s="178">
        <f t="shared" si="35"/>
        <v>834499.08449999988</v>
      </c>
      <c r="Q236" s="179">
        <f t="shared" si="36"/>
        <v>33379.963379999994</v>
      </c>
      <c r="R236" s="179">
        <f t="shared" si="37"/>
        <v>16689.981689999997</v>
      </c>
      <c r="S236" s="179">
        <f t="shared" si="38"/>
        <v>3263.7259194794997</v>
      </c>
      <c r="T236" s="179">
        <f t="shared" si="39"/>
        <v>27538.469788499999</v>
      </c>
      <c r="U236" s="179">
        <f t="shared" si="40"/>
        <v>48818.196443249995</v>
      </c>
      <c r="V236" s="178">
        <f t="shared" si="41"/>
        <v>333806.30979267595</v>
      </c>
      <c r="W236" s="177"/>
      <c r="X236" s="176">
        <f t="shared" si="42"/>
        <v>500699.45069999993</v>
      </c>
      <c r="Y236" s="172" t="str">
        <f>VLOOKUP($B236,Piloto!$B$79:$H$407,4,0)</f>
        <v>Contrato</v>
      </c>
      <c r="Z236" s="186"/>
      <c r="AA236" s="186"/>
    </row>
    <row r="237" spans="1:27" ht="22.5" hidden="1" customHeight="1">
      <c r="A237" s="175">
        <f t="shared" si="43"/>
        <v>10</v>
      </c>
      <c r="B237" s="190">
        <v>2110</v>
      </c>
      <c r="C237" s="183">
        <f t="shared" si="33"/>
        <v>47.760000000000005</v>
      </c>
      <c r="D237" s="183">
        <f t="shared" si="34"/>
        <v>47.760000000000005</v>
      </c>
      <c r="E237" s="183">
        <v>41.85</v>
      </c>
      <c r="F237" s="183">
        <v>5.91</v>
      </c>
      <c r="G237" s="183">
        <v>0</v>
      </c>
      <c r="H237" s="182">
        <v>212</v>
      </c>
      <c r="I237" s="180" t="s">
        <v>825</v>
      </c>
      <c r="J237" s="180" t="s">
        <v>169</v>
      </c>
      <c r="K237" s="182"/>
      <c r="L237" s="181"/>
      <c r="M237" s="180"/>
      <c r="N237" s="185">
        <f>VLOOKUP($B237,Piloto!$B$79:$H$407,7,0)</f>
        <v>9335.0399999999991</v>
      </c>
      <c r="O237" s="179"/>
      <c r="P237" s="178">
        <f t="shared" si="35"/>
        <v>445841.51040000003</v>
      </c>
      <c r="Q237" s="179">
        <f t="shared" si="36"/>
        <v>17833.660416000002</v>
      </c>
      <c r="R237" s="179">
        <f t="shared" si="37"/>
        <v>8916.8302080000012</v>
      </c>
      <c r="S237" s="179">
        <f t="shared" si="38"/>
        <v>1743.6861471744003</v>
      </c>
      <c r="T237" s="179">
        <f t="shared" si="39"/>
        <v>14712.769843200002</v>
      </c>
      <c r="U237" s="179">
        <f t="shared" si="40"/>
        <v>26081.728358400003</v>
      </c>
      <c r="V237" s="178">
        <f t="shared" si="41"/>
        <v>178340.1708920832</v>
      </c>
      <c r="X237" s="176">
        <f t="shared" si="42"/>
        <v>267504.90623999998</v>
      </c>
      <c r="Y237" s="172" t="str">
        <f>VLOOKUP($B237,Piloto!$B$79:$H$407,4,0)</f>
        <v>Fora de venda</v>
      </c>
      <c r="Z237" s="186"/>
      <c r="AA237" s="186"/>
    </row>
    <row r="238" spans="1:27" ht="22.5" hidden="1" customHeight="1">
      <c r="A238" s="175">
        <f t="shared" si="43"/>
        <v>11</v>
      </c>
      <c r="B238" s="190">
        <v>2111</v>
      </c>
      <c r="C238" s="183">
        <f t="shared" si="33"/>
        <v>48.76</v>
      </c>
      <c r="D238" s="183">
        <f t="shared" si="34"/>
        <v>48.76</v>
      </c>
      <c r="E238" s="183">
        <v>42.9</v>
      </c>
      <c r="F238" s="183">
        <v>5.86</v>
      </c>
      <c r="G238" s="183">
        <v>0</v>
      </c>
      <c r="H238" s="182">
        <v>147</v>
      </c>
      <c r="I238" s="180" t="s">
        <v>825</v>
      </c>
      <c r="J238" s="180" t="s">
        <v>173</v>
      </c>
      <c r="K238" s="182"/>
      <c r="L238" s="181"/>
      <c r="M238" s="180"/>
      <c r="N238" s="185">
        <f>VLOOKUP($B238,Piloto!$B$79:$H$407,7,0)</f>
        <v>9335.0400000000009</v>
      </c>
      <c r="O238" s="179"/>
      <c r="P238" s="178">
        <f t="shared" si="35"/>
        <v>455176.55040000001</v>
      </c>
      <c r="Q238" s="179">
        <f t="shared" si="36"/>
        <v>18207.062016</v>
      </c>
      <c r="R238" s="179">
        <f t="shared" si="37"/>
        <v>9103.5310079999999</v>
      </c>
      <c r="S238" s="179">
        <f t="shared" si="38"/>
        <v>1780.1954886144001</v>
      </c>
      <c r="T238" s="179">
        <f t="shared" si="39"/>
        <v>15020.826163200001</v>
      </c>
      <c r="U238" s="179">
        <f t="shared" si="40"/>
        <v>26627.828198400002</v>
      </c>
      <c r="V238" s="178">
        <f t="shared" si="41"/>
        <v>182074.26157240322</v>
      </c>
      <c r="X238" s="176">
        <f t="shared" si="42"/>
        <v>273105.93024000002</v>
      </c>
      <c r="Y238" s="172" t="str">
        <f>VLOOKUP($B238,Piloto!$B$79:$H$407,4,0)</f>
        <v>Contrato</v>
      </c>
      <c r="Z238" s="186"/>
      <c r="AA238" s="186"/>
    </row>
    <row r="239" spans="1:27" ht="22.5" hidden="1" customHeight="1">
      <c r="A239" s="175">
        <f t="shared" si="43"/>
        <v>12</v>
      </c>
      <c r="B239" s="190">
        <v>2112</v>
      </c>
      <c r="C239" s="183">
        <f t="shared" si="33"/>
        <v>52.86</v>
      </c>
      <c r="D239" s="183">
        <f t="shared" si="34"/>
        <v>52.86</v>
      </c>
      <c r="E239" s="183">
        <v>40.97</v>
      </c>
      <c r="F239" s="183">
        <v>11.89</v>
      </c>
      <c r="G239" s="183">
        <v>0</v>
      </c>
      <c r="H239" s="182">
        <v>211</v>
      </c>
      <c r="I239" s="180" t="s">
        <v>825</v>
      </c>
      <c r="J239" s="180" t="s">
        <v>169</v>
      </c>
      <c r="K239" s="182"/>
      <c r="L239" s="181"/>
      <c r="M239" s="180"/>
      <c r="N239" s="185">
        <f>VLOOKUP($B239,Piloto!$B$79:$H$407,7,0)</f>
        <v>9335.0400000000009</v>
      </c>
      <c r="O239" s="179"/>
      <c r="P239" s="178">
        <f t="shared" si="35"/>
        <v>493450.21440000006</v>
      </c>
      <c r="Q239" s="179">
        <f t="shared" si="36"/>
        <v>19738.008576000004</v>
      </c>
      <c r="R239" s="179">
        <f t="shared" si="37"/>
        <v>9869.0042880000019</v>
      </c>
      <c r="S239" s="179">
        <f t="shared" si="38"/>
        <v>1929.8837885184005</v>
      </c>
      <c r="T239" s="179">
        <f t="shared" si="39"/>
        <v>16283.857075200003</v>
      </c>
      <c r="U239" s="179">
        <f t="shared" si="40"/>
        <v>28866.837542400004</v>
      </c>
      <c r="V239" s="178">
        <f t="shared" si="41"/>
        <v>197384.03336171524</v>
      </c>
      <c r="X239" s="176">
        <f t="shared" si="42"/>
        <v>296070.12864000001</v>
      </c>
      <c r="Y239" s="172" t="str">
        <f>VLOOKUP($B239,Piloto!$B$79:$H$407,4,0)</f>
        <v>Fora de venda</v>
      </c>
      <c r="Z239" s="186"/>
      <c r="AA239" s="186"/>
    </row>
    <row r="240" spans="1:27" ht="22.5" hidden="1" customHeight="1">
      <c r="A240" s="175">
        <f t="shared" si="43"/>
        <v>1</v>
      </c>
      <c r="B240" s="184">
        <v>2201</v>
      </c>
      <c r="C240" s="183">
        <f t="shared" si="33"/>
        <v>96.2</v>
      </c>
      <c r="D240" s="183">
        <f t="shared" si="34"/>
        <v>93.490000000000009</v>
      </c>
      <c r="E240" s="183">
        <v>89.81</v>
      </c>
      <c r="F240" s="183">
        <v>3.68</v>
      </c>
      <c r="G240" s="183">
        <v>0</v>
      </c>
      <c r="H240" s="182" t="s">
        <v>865</v>
      </c>
      <c r="I240" s="180" t="s">
        <v>840</v>
      </c>
      <c r="J240" s="242" t="s">
        <v>173</v>
      </c>
      <c r="K240" s="182">
        <v>42</v>
      </c>
      <c r="L240" s="181" t="s">
        <v>173</v>
      </c>
      <c r="M240" s="180">
        <v>2.71</v>
      </c>
      <c r="N240" s="185">
        <f>VLOOKUP($B240,Piloto!$B$79:$H$407,7,0)</f>
        <v>9282</v>
      </c>
      <c r="O240" s="179"/>
      <c r="P240" s="178">
        <f t="shared" si="35"/>
        <v>892928.4</v>
      </c>
      <c r="Q240" s="179">
        <f t="shared" si="36"/>
        <v>35717.135999999999</v>
      </c>
      <c r="R240" s="179">
        <f t="shared" si="37"/>
        <v>17858.567999999999</v>
      </c>
      <c r="S240" s="179">
        <f t="shared" si="38"/>
        <v>3492.2429724000003</v>
      </c>
      <c r="T240" s="179">
        <f t="shared" si="39"/>
        <v>29466.637200000001</v>
      </c>
      <c r="U240" s="179">
        <f t="shared" si="40"/>
        <v>52236.311400000006</v>
      </c>
      <c r="V240" s="178">
        <f t="shared" si="41"/>
        <v>357178.50342720002</v>
      </c>
      <c r="W240" s="177"/>
      <c r="X240" s="176">
        <f t="shared" si="42"/>
        <v>535757.04</v>
      </c>
      <c r="Y240" s="172" t="str">
        <f>VLOOKUP($B240,Piloto!$B$79:$H$407,4,0)</f>
        <v>Fora de venda</v>
      </c>
      <c r="Z240" s="186"/>
      <c r="AA240" s="186"/>
    </row>
    <row r="241" spans="1:27" ht="22.5" hidden="1" customHeight="1">
      <c r="A241" s="175">
        <f t="shared" si="43"/>
        <v>2</v>
      </c>
      <c r="B241" s="190">
        <v>2202</v>
      </c>
      <c r="C241" s="183">
        <f t="shared" si="33"/>
        <v>79.740000000000009</v>
      </c>
      <c r="D241" s="183">
        <f t="shared" si="34"/>
        <v>75.960000000000008</v>
      </c>
      <c r="E241" s="183">
        <v>63.49</v>
      </c>
      <c r="F241" s="183">
        <v>12.47</v>
      </c>
      <c r="G241" s="183">
        <v>0</v>
      </c>
      <c r="H241" s="182">
        <v>48</v>
      </c>
      <c r="I241" s="180" t="s">
        <v>825</v>
      </c>
      <c r="J241" s="180" t="s">
        <v>208</v>
      </c>
      <c r="K241" s="182">
        <v>16</v>
      </c>
      <c r="L241" s="181" t="s">
        <v>208</v>
      </c>
      <c r="M241" s="180">
        <v>3.78</v>
      </c>
      <c r="N241" s="185">
        <f>VLOOKUP($B241,Piloto!$B$79:$H$407,7,0)</f>
        <v>9282</v>
      </c>
      <c r="O241" s="179"/>
      <c r="P241" s="178">
        <f t="shared" si="35"/>
        <v>740146.68</v>
      </c>
      <c r="Q241" s="179">
        <f t="shared" si="36"/>
        <v>29605.867200000004</v>
      </c>
      <c r="R241" s="179">
        <f t="shared" si="37"/>
        <v>14802.933600000002</v>
      </c>
      <c r="S241" s="179">
        <f t="shared" si="38"/>
        <v>2894.7136654800006</v>
      </c>
      <c r="T241" s="179">
        <f t="shared" si="39"/>
        <v>24424.840440000004</v>
      </c>
      <c r="U241" s="179">
        <f t="shared" si="40"/>
        <v>43298.580780000004</v>
      </c>
      <c r="V241" s="178">
        <f t="shared" si="41"/>
        <v>296064.59317344002</v>
      </c>
      <c r="X241" s="176">
        <f t="shared" si="42"/>
        <v>444088.00800000003</v>
      </c>
      <c r="Y241" s="172" t="str">
        <f>VLOOKUP($B241,Piloto!$B$79:$H$407,4,0)</f>
        <v>Fora de venda</v>
      </c>
      <c r="Z241" s="186"/>
      <c r="AA241" s="186"/>
    </row>
    <row r="242" spans="1:27" ht="22.5" hidden="1" customHeight="1">
      <c r="A242" s="175">
        <f t="shared" si="43"/>
        <v>3</v>
      </c>
      <c r="B242" s="184">
        <v>2203</v>
      </c>
      <c r="C242" s="183">
        <f t="shared" si="33"/>
        <v>109.59</v>
      </c>
      <c r="D242" s="183">
        <f t="shared" si="34"/>
        <v>107.14</v>
      </c>
      <c r="E242" s="183">
        <v>89.77</v>
      </c>
      <c r="F242" s="183">
        <v>17.37</v>
      </c>
      <c r="G242" s="183">
        <v>0</v>
      </c>
      <c r="H242" s="182" t="s">
        <v>866</v>
      </c>
      <c r="I242" s="180" t="s">
        <v>840</v>
      </c>
      <c r="J242" s="180" t="s">
        <v>173</v>
      </c>
      <c r="K242" s="182">
        <v>41</v>
      </c>
      <c r="L242" s="181" t="s">
        <v>173</v>
      </c>
      <c r="M242" s="180">
        <v>2.4500000000000002</v>
      </c>
      <c r="N242" s="185">
        <f>VLOOKUP($B242,Piloto!$B$79:$H$407,7,0)</f>
        <v>9598.75</v>
      </c>
      <c r="O242" s="179"/>
      <c r="P242" s="178">
        <f t="shared" si="35"/>
        <v>1051927.0125</v>
      </c>
      <c r="Q242" s="179">
        <f t="shared" si="36"/>
        <v>42077.080499999996</v>
      </c>
      <c r="R242" s="179">
        <f t="shared" si="37"/>
        <v>21038.540249999998</v>
      </c>
      <c r="S242" s="179">
        <f t="shared" si="38"/>
        <v>4114.0865458875005</v>
      </c>
      <c r="T242" s="179">
        <f t="shared" si="39"/>
        <v>34713.591412499998</v>
      </c>
      <c r="U242" s="179">
        <f t="shared" si="40"/>
        <v>61537.730231250003</v>
      </c>
      <c r="V242" s="178">
        <f t="shared" si="41"/>
        <v>420779.2204161</v>
      </c>
      <c r="W242" s="177"/>
      <c r="X242" s="176">
        <f t="shared" si="42"/>
        <v>631156.2074999999</v>
      </c>
      <c r="Y242" s="172" t="str">
        <f>VLOOKUP($B242,Piloto!$B$79:$H$407,4,0)</f>
        <v>Contrato</v>
      </c>
      <c r="Z242" s="186"/>
      <c r="AA242" s="186"/>
    </row>
    <row r="243" spans="1:27" ht="22.5" hidden="1" customHeight="1">
      <c r="A243" s="175">
        <f t="shared" si="43"/>
        <v>4</v>
      </c>
      <c r="B243" s="184">
        <v>2204</v>
      </c>
      <c r="C243" s="183">
        <f t="shared" si="33"/>
        <v>53.73</v>
      </c>
      <c r="D243" s="183">
        <f t="shared" si="34"/>
        <v>53.73</v>
      </c>
      <c r="E243" s="183">
        <v>41.22</v>
      </c>
      <c r="F243" s="183">
        <v>12.51</v>
      </c>
      <c r="G243" s="183">
        <v>0</v>
      </c>
      <c r="H243" s="182">
        <v>146</v>
      </c>
      <c r="I243" s="180" t="s">
        <v>825</v>
      </c>
      <c r="J243" s="180" t="s">
        <v>173</v>
      </c>
      <c r="K243" s="182"/>
      <c r="L243" s="181"/>
      <c r="M243" s="180"/>
      <c r="N243" s="185">
        <f>VLOOKUP($B243,Piloto!$B$79:$H$407,7,0)</f>
        <v>9335.0400000000009</v>
      </c>
      <c r="O243" s="179"/>
      <c r="P243" s="178">
        <f t="shared" si="35"/>
        <v>501571.69920000003</v>
      </c>
      <c r="Q243" s="179">
        <f t="shared" si="36"/>
        <v>20062.867968000002</v>
      </c>
      <c r="R243" s="179">
        <f t="shared" si="37"/>
        <v>10031.433984000001</v>
      </c>
      <c r="S243" s="179">
        <f t="shared" si="38"/>
        <v>1961.6469155712002</v>
      </c>
      <c r="T243" s="179">
        <f t="shared" si="39"/>
        <v>16551.866073600002</v>
      </c>
      <c r="U243" s="179">
        <f t="shared" si="40"/>
        <v>29341.944403200003</v>
      </c>
      <c r="V243" s="178">
        <f t="shared" si="41"/>
        <v>200632.69225359365</v>
      </c>
      <c r="W243" s="177"/>
      <c r="X243" s="176">
        <f t="shared" si="42"/>
        <v>300943.01952000003</v>
      </c>
      <c r="Y243" s="172" t="str">
        <f>VLOOKUP($B243,Piloto!$B$79:$H$407,4,0)</f>
        <v>Contrato</v>
      </c>
      <c r="Z243" s="186"/>
      <c r="AA243" s="186"/>
    </row>
    <row r="244" spans="1:27" ht="22.5" hidden="1" customHeight="1">
      <c r="A244" s="175">
        <f t="shared" si="43"/>
        <v>5</v>
      </c>
      <c r="B244" s="184">
        <v>2205</v>
      </c>
      <c r="C244" s="183">
        <f t="shared" si="33"/>
        <v>47.21</v>
      </c>
      <c r="D244" s="183">
        <f t="shared" si="34"/>
        <v>47.21</v>
      </c>
      <c r="E244" s="183">
        <v>41.35</v>
      </c>
      <c r="F244" s="183">
        <v>5.86</v>
      </c>
      <c r="G244" s="183">
        <v>0</v>
      </c>
      <c r="H244" s="182">
        <v>210</v>
      </c>
      <c r="I244" s="180" t="s">
        <v>825</v>
      </c>
      <c r="J244" s="180" t="s">
        <v>169</v>
      </c>
      <c r="K244" s="182"/>
      <c r="L244" s="181"/>
      <c r="M244" s="180"/>
      <c r="N244" s="185">
        <f>VLOOKUP($B244,Piloto!$B$79:$H$407,7,0)</f>
        <v>9335.0399999999991</v>
      </c>
      <c r="O244" s="179"/>
      <c r="P244" s="178">
        <f t="shared" si="35"/>
        <v>440707.23839999997</v>
      </c>
      <c r="Q244" s="179">
        <f t="shared" si="36"/>
        <v>17628.289536</v>
      </c>
      <c r="R244" s="179">
        <f t="shared" si="37"/>
        <v>8814.1447680000001</v>
      </c>
      <c r="S244" s="179">
        <f t="shared" si="38"/>
        <v>1723.6060093824001</v>
      </c>
      <c r="T244" s="179">
        <f t="shared" si="39"/>
        <v>14543.3388672</v>
      </c>
      <c r="U244" s="179">
        <f t="shared" si="40"/>
        <v>25781.373446400001</v>
      </c>
      <c r="V244" s="178">
        <f t="shared" si="41"/>
        <v>176286.42101790721</v>
      </c>
      <c r="W244" s="177"/>
      <c r="X244" s="176">
        <f t="shared" si="42"/>
        <v>264424.34303999995</v>
      </c>
      <c r="Y244" s="172" t="str">
        <f>VLOOKUP($B244,Piloto!$B$79:$H$407,4,0)</f>
        <v>Contrato</v>
      </c>
      <c r="Z244" s="186"/>
      <c r="AA244" s="186"/>
    </row>
    <row r="245" spans="1:27" ht="22.5" hidden="1" customHeight="1">
      <c r="A245" s="175">
        <f t="shared" si="43"/>
        <v>6</v>
      </c>
      <c r="B245" s="184">
        <v>2206</v>
      </c>
      <c r="C245" s="183">
        <f t="shared" si="33"/>
        <v>47.129999999999995</v>
      </c>
      <c r="D245" s="183">
        <f t="shared" si="34"/>
        <v>47.129999999999995</v>
      </c>
      <c r="E245" s="183">
        <v>41.22</v>
      </c>
      <c r="F245" s="183">
        <v>5.91</v>
      </c>
      <c r="G245" s="183">
        <v>0</v>
      </c>
      <c r="H245" s="182">
        <v>217</v>
      </c>
      <c r="I245" s="180" t="s">
        <v>825</v>
      </c>
      <c r="J245" s="180" t="s">
        <v>169</v>
      </c>
      <c r="K245" s="182"/>
      <c r="L245" s="181"/>
      <c r="M245" s="180"/>
      <c r="N245" s="185">
        <f>VLOOKUP($B245,Piloto!$B$79:$H$407,7,0)</f>
        <v>9335.0399999999991</v>
      </c>
      <c r="O245" s="179"/>
      <c r="P245" s="178">
        <f t="shared" si="35"/>
        <v>439960.43519999989</v>
      </c>
      <c r="Q245" s="179">
        <f t="shared" si="36"/>
        <v>17598.417407999998</v>
      </c>
      <c r="R245" s="179">
        <f t="shared" si="37"/>
        <v>8799.2087039999988</v>
      </c>
      <c r="S245" s="179">
        <f t="shared" si="38"/>
        <v>1720.6852620671998</v>
      </c>
      <c r="T245" s="179">
        <f t="shared" si="39"/>
        <v>14518.694361599997</v>
      </c>
      <c r="U245" s="179">
        <f t="shared" si="40"/>
        <v>25737.685459199995</v>
      </c>
      <c r="V245" s="178">
        <f t="shared" si="41"/>
        <v>175987.69376348157</v>
      </c>
      <c r="W245" s="177"/>
      <c r="X245" s="176">
        <f t="shared" si="42"/>
        <v>263976.26111999992</v>
      </c>
      <c r="Y245" s="172" t="str">
        <f>VLOOKUP($B245,Piloto!$B$79:$H$407,4,0)</f>
        <v>Contrato</v>
      </c>
      <c r="Z245" s="186"/>
      <c r="AA245" s="186"/>
    </row>
    <row r="246" spans="1:27" ht="22.5" customHeight="1">
      <c r="A246" s="175">
        <f t="shared" si="43"/>
        <v>7</v>
      </c>
      <c r="B246" s="184">
        <v>2207</v>
      </c>
      <c r="C246" s="183">
        <f t="shared" si="33"/>
        <v>88.58</v>
      </c>
      <c r="D246" s="183">
        <f t="shared" si="34"/>
        <v>82.34</v>
      </c>
      <c r="E246" s="183">
        <v>68.25</v>
      </c>
      <c r="F246" s="183">
        <v>14.09</v>
      </c>
      <c r="G246" s="183">
        <v>0</v>
      </c>
      <c r="H246" s="182">
        <v>244</v>
      </c>
      <c r="I246" s="180" t="s">
        <v>825</v>
      </c>
      <c r="J246" s="180" t="s">
        <v>169</v>
      </c>
      <c r="K246" s="182">
        <v>98</v>
      </c>
      <c r="L246" s="181" t="s">
        <v>169</v>
      </c>
      <c r="M246" s="180">
        <v>6.24</v>
      </c>
      <c r="N246" s="185">
        <f>VLOOKUP($B246,Piloto!$B$79:$H$407,7,0)</f>
        <v>9786.6299999999992</v>
      </c>
      <c r="O246" s="179"/>
      <c r="P246" s="178">
        <f t="shared" si="35"/>
        <v>866899.68539999996</v>
      </c>
      <c r="Q246" s="179">
        <f t="shared" si="36"/>
        <v>34675.987415999996</v>
      </c>
      <c r="R246" s="179">
        <f t="shared" si="37"/>
        <v>17337.993707999998</v>
      </c>
      <c r="S246" s="179">
        <f t="shared" si="38"/>
        <v>3390.4446695994002</v>
      </c>
      <c r="T246" s="179">
        <f t="shared" si="39"/>
        <v>28607.689618199998</v>
      </c>
      <c r="U246" s="179">
        <f t="shared" si="40"/>
        <v>50713.631595899999</v>
      </c>
      <c r="V246" s="178">
        <f t="shared" si="41"/>
        <v>346766.80935748317</v>
      </c>
      <c r="W246" s="177"/>
      <c r="X246" s="176">
        <f t="shared" si="42"/>
        <v>520139.81123999995</v>
      </c>
      <c r="Y246" s="172" t="str">
        <f>VLOOKUP($B246,Piloto!$B$79:$H$407,4,0)</f>
        <v>Disponível</v>
      </c>
      <c r="Z246" s="186"/>
      <c r="AA246" s="186"/>
    </row>
    <row r="247" spans="1:27" ht="22.5" customHeight="1">
      <c r="A247" s="175">
        <f t="shared" si="43"/>
        <v>8</v>
      </c>
      <c r="B247" s="184">
        <v>2208</v>
      </c>
      <c r="C247" s="183">
        <f t="shared" si="33"/>
        <v>79.199999999999989</v>
      </c>
      <c r="D247" s="183">
        <f t="shared" si="34"/>
        <v>76.599999999999994</v>
      </c>
      <c r="E247" s="183">
        <v>61.68</v>
      </c>
      <c r="F247" s="183">
        <v>14.92</v>
      </c>
      <c r="G247" s="183">
        <v>0</v>
      </c>
      <c r="H247" s="182">
        <v>45</v>
      </c>
      <c r="I247" s="180" t="s">
        <v>825</v>
      </c>
      <c r="J247" s="180" t="s">
        <v>208</v>
      </c>
      <c r="K247" s="182">
        <v>12</v>
      </c>
      <c r="L247" s="181" t="s">
        <v>208</v>
      </c>
      <c r="M247" s="180">
        <v>2.6</v>
      </c>
      <c r="N247" s="185">
        <f>VLOOKUP($B247,Piloto!$B$79:$H$407,7,0)</f>
        <v>9786.630000000001</v>
      </c>
      <c r="O247" s="179"/>
      <c r="P247" s="178">
        <f t="shared" si="35"/>
        <v>775101.09600000002</v>
      </c>
      <c r="Q247" s="179">
        <f t="shared" si="36"/>
        <v>31004.043840000002</v>
      </c>
      <c r="R247" s="179">
        <f t="shared" si="37"/>
        <v>15502.021920000001</v>
      </c>
      <c r="S247" s="179">
        <f t="shared" si="38"/>
        <v>3031.4203864560004</v>
      </c>
      <c r="T247" s="179">
        <f t="shared" si="39"/>
        <v>25578.336168000002</v>
      </c>
      <c r="U247" s="179">
        <f t="shared" si="40"/>
        <v>45343.414116000007</v>
      </c>
      <c r="V247" s="178">
        <f t="shared" si="41"/>
        <v>310046.63920876803</v>
      </c>
      <c r="W247" s="177"/>
      <c r="X247" s="176">
        <f t="shared" si="42"/>
        <v>465060.65759999998</v>
      </c>
      <c r="Y247" s="172" t="str">
        <f>VLOOKUP($B247,Piloto!$B$79:$H$407,4,0)</f>
        <v>Disponível</v>
      </c>
      <c r="Z247" s="186"/>
      <c r="AA247" s="186"/>
    </row>
    <row r="248" spans="1:27" ht="22.5" hidden="1" customHeight="1">
      <c r="A248" s="175">
        <f t="shared" si="43"/>
        <v>9</v>
      </c>
      <c r="B248" s="184">
        <v>2209</v>
      </c>
      <c r="C248" s="183">
        <f t="shared" si="33"/>
        <v>86.47</v>
      </c>
      <c r="D248" s="183">
        <f t="shared" si="34"/>
        <v>82.76</v>
      </c>
      <c r="E248" s="183">
        <v>66.98</v>
      </c>
      <c r="F248" s="183">
        <v>15.780000000000001</v>
      </c>
      <c r="G248" s="183">
        <v>0</v>
      </c>
      <c r="H248" s="182">
        <v>165</v>
      </c>
      <c r="I248" s="180" t="s">
        <v>825</v>
      </c>
      <c r="J248" s="180" t="s">
        <v>163</v>
      </c>
      <c r="K248" s="182">
        <v>80</v>
      </c>
      <c r="L248" s="181" t="s">
        <v>163</v>
      </c>
      <c r="M248" s="180">
        <v>3.71</v>
      </c>
      <c r="N248" s="185">
        <f>VLOOKUP($B248,Piloto!$B$79:$H$407,7,0)</f>
        <v>9228.9599999999991</v>
      </c>
      <c r="O248" s="179"/>
      <c r="P248" s="178">
        <f t="shared" si="35"/>
        <v>798028.17119999987</v>
      </c>
      <c r="Q248" s="179">
        <f t="shared" si="36"/>
        <v>31921.126847999996</v>
      </c>
      <c r="R248" s="179">
        <f t="shared" si="37"/>
        <v>15960.563423999998</v>
      </c>
      <c r="S248" s="179">
        <f t="shared" si="38"/>
        <v>3121.0881775631997</v>
      </c>
      <c r="T248" s="179">
        <f t="shared" si="39"/>
        <v>26334.929649599995</v>
      </c>
      <c r="U248" s="179">
        <f t="shared" si="40"/>
        <v>46684.648015199993</v>
      </c>
      <c r="V248" s="178">
        <f t="shared" si="41"/>
        <v>319217.65270536952</v>
      </c>
      <c r="W248" s="177"/>
      <c r="X248" s="176">
        <f t="shared" si="42"/>
        <v>478816.9027199999</v>
      </c>
      <c r="Y248" s="172" t="str">
        <f>VLOOKUP($B248,Piloto!$B$79:$H$407,4,0)</f>
        <v>Fora de venda</v>
      </c>
      <c r="Z248" s="186"/>
      <c r="AA248" s="186"/>
    </row>
    <row r="249" spans="1:27" ht="21.95" hidden="1" customHeight="1">
      <c r="A249" s="175">
        <f t="shared" si="43"/>
        <v>10</v>
      </c>
      <c r="B249" s="184">
        <v>2210</v>
      </c>
      <c r="C249" s="183">
        <f t="shared" si="33"/>
        <v>47.760000000000005</v>
      </c>
      <c r="D249" s="183">
        <f t="shared" si="34"/>
        <v>47.760000000000005</v>
      </c>
      <c r="E249" s="183">
        <v>41.85</v>
      </c>
      <c r="F249" s="183">
        <v>5.91</v>
      </c>
      <c r="G249" s="183">
        <v>0</v>
      </c>
      <c r="H249" s="182">
        <v>209</v>
      </c>
      <c r="I249" s="180" t="s">
        <v>825</v>
      </c>
      <c r="J249" s="180" t="s">
        <v>169</v>
      </c>
      <c r="K249" s="182"/>
      <c r="L249" s="181"/>
      <c r="M249" s="180"/>
      <c r="N249" s="185">
        <f>VLOOKUP($B249,Piloto!$B$79:$H$407,7,0)</f>
        <v>9335.0399999999991</v>
      </c>
      <c r="O249" s="179"/>
      <c r="P249" s="178">
        <f t="shared" si="35"/>
        <v>445841.51040000003</v>
      </c>
      <c r="Q249" s="179">
        <f t="shared" si="36"/>
        <v>17833.660416000002</v>
      </c>
      <c r="R249" s="179">
        <f t="shared" si="37"/>
        <v>8916.8302080000012</v>
      </c>
      <c r="S249" s="179">
        <f t="shared" si="38"/>
        <v>1743.6861471744003</v>
      </c>
      <c r="T249" s="179">
        <f t="shared" si="39"/>
        <v>14712.769843200002</v>
      </c>
      <c r="U249" s="179">
        <f t="shared" si="40"/>
        <v>26081.728358400003</v>
      </c>
      <c r="V249" s="178">
        <f t="shared" si="41"/>
        <v>178340.1708920832</v>
      </c>
      <c r="W249" s="177"/>
      <c r="X249" s="176">
        <f t="shared" si="42"/>
        <v>267504.90623999998</v>
      </c>
      <c r="Y249" s="172" t="str">
        <f>VLOOKUP($B249,Piloto!$B$79:$H$407,4,0)</f>
        <v>Fora de venda</v>
      </c>
      <c r="Z249" s="186"/>
      <c r="AA249" s="186"/>
    </row>
    <row r="250" spans="1:27" ht="22.5" hidden="1" customHeight="1">
      <c r="A250" s="175">
        <f t="shared" si="43"/>
        <v>11</v>
      </c>
      <c r="B250" s="184">
        <v>2211</v>
      </c>
      <c r="C250" s="183">
        <f t="shared" si="33"/>
        <v>48.76</v>
      </c>
      <c r="D250" s="183">
        <f t="shared" si="34"/>
        <v>48.76</v>
      </c>
      <c r="E250" s="183">
        <v>42.9</v>
      </c>
      <c r="F250" s="183">
        <v>5.86</v>
      </c>
      <c r="G250" s="183">
        <v>0</v>
      </c>
      <c r="H250" s="182">
        <v>218</v>
      </c>
      <c r="I250" s="180" t="s">
        <v>825</v>
      </c>
      <c r="J250" s="180" t="s">
        <v>169</v>
      </c>
      <c r="K250" s="182"/>
      <c r="L250" s="181"/>
      <c r="M250" s="180"/>
      <c r="N250" s="185">
        <f>VLOOKUP($B250,Piloto!$B$79:$H$407,7,0)</f>
        <v>9335.0400000000009</v>
      </c>
      <c r="O250" s="179"/>
      <c r="P250" s="178">
        <f t="shared" si="35"/>
        <v>455176.55040000001</v>
      </c>
      <c r="Q250" s="179">
        <f t="shared" si="36"/>
        <v>18207.062016</v>
      </c>
      <c r="R250" s="179">
        <f t="shared" si="37"/>
        <v>9103.5310079999999</v>
      </c>
      <c r="S250" s="179">
        <f t="shared" si="38"/>
        <v>1780.1954886144001</v>
      </c>
      <c r="T250" s="179">
        <f t="shared" si="39"/>
        <v>15020.826163200001</v>
      </c>
      <c r="U250" s="179">
        <f t="shared" si="40"/>
        <v>26627.828198400002</v>
      </c>
      <c r="V250" s="178">
        <f t="shared" si="41"/>
        <v>182074.26157240322</v>
      </c>
      <c r="W250" s="177"/>
      <c r="X250" s="176">
        <f t="shared" si="42"/>
        <v>273105.93024000002</v>
      </c>
      <c r="Y250" s="172" t="str">
        <f>VLOOKUP($B250,Piloto!$B$79:$H$407,4,0)</f>
        <v>Fora de venda</v>
      </c>
      <c r="Z250" s="186"/>
      <c r="AA250" s="186"/>
    </row>
    <row r="251" spans="1:27" ht="22.5" hidden="1" customHeight="1">
      <c r="A251" s="175">
        <f t="shared" si="43"/>
        <v>12</v>
      </c>
      <c r="B251" s="184">
        <v>2212</v>
      </c>
      <c r="C251" s="183">
        <f t="shared" si="33"/>
        <v>52.86</v>
      </c>
      <c r="D251" s="183">
        <f t="shared" si="34"/>
        <v>52.86</v>
      </c>
      <c r="E251" s="183">
        <v>40.97</v>
      </c>
      <c r="F251" s="183">
        <v>11.89</v>
      </c>
      <c r="G251" s="183">
        <v>0</v>
      </c>
      <c r="H251" s="182">
        <v>236</v>
      </c>
      <c r="I251" s="180" t="s">
        <v>825</v>
      </c>
      <c r="J251" s="180" t="s">
        <v>169</v>
      </c>
      <c r="K251" s="182"/>
      <c r="L251" s="181"/>
      <c r="M251" s="180"/>
      <c r="N251" s="185">
        <f>VLOOKUP($B251,Piloto!$B$79:$H$407,7,0)</f>
        <v>9335.0400000000009</v>
      </c>
      <c r="O251" s="179"/>
      <c r="P251" s="178">
        <f t="shared" si="35"/>
        <v>493450.21440000006</v>
      </c>
      <c r="Q251" s="179">
        <f t="shared" si="36"/>
        <v>19738.008576000004</v>
      </c>
      <c r="R251" s="179">
        <f t="shared" si="37"/>
        <v>9869.0042880000019</v>
      </c>
      <c r="S251" s="179">
        <f t="shared" si="38"/>
        <v>1929.8837885184005</v>
      </c>
      <c r="T251" s="179">
        <f t="shared" si="39"/>
        <v>16283.857075200003</v>
      </c>
      <c r="U251" s="179">
        <f t="shared" si="40"/>
        <v>28866.837542400004</v>
      </c>
      <c r="V251" s="178">
        <f t="shared" si="41"/>
        <v>197384.03336171524</v>
      </c>
      <c r="W251" s="177"/>
      <c r="X251" s="176">
        <f t="shared" si="42"/>
        <v>296070.12864000001</v>
      </c>
      <c r="Y251" s="172" t="str">
        <f>VLOOKUP($B251,Piloto!$B$79:$H$407,4,0)</f>
        <v>Fora de venda</v>
      </c>
      <c r="Z251" s="186"/>
      <c r="AA251" s="186"/>
    </row>
    <row r="252" spans="1:27" ht="22.5" hidden="1" customHeight="1">
      <c r="A252" s="175">
        <f t="shared" si="43"/>
        <v>1</v>
      </c>
      <c r="B252" s="190">
        <v>2301</v>
      </c>
      <c r="C252" s="183">
        <f t="shared" si="33"/>
        <v>107.51</v>
      </c>
      <c r="D252" s="183">
        <f t="shared" si="34"/>
        <v>103.61</v>
      </c>
      <c r="E252" s="183">
        <v>89.81</v>
      </c>
      <c r="F252" s="183">
        <v>13.8</v>
      </c>
      <c r="G252" s="183">
        <v>0</v>
      </c>
      <c r="H252" s="182" t="s">
        <v>867</v>
      </c>
      <c r="I252" s="180" t="s">
        <v>827</v>
      </c>
      <c r="J252" s="242" t="s">
        <v>169</v>
      </c>
      <c r="K252" s="182">
        <v>109</v>
      </c>
      <c r="L252" s="181" t="s">
        <v>169</v>
      </c>
      <c r="M252" s="180">
        <v>3.9</v>
      </c>
      <c r="N252" s="185">
        <f>VLOOKUP($B252,Piloto!$B$79:$H$407,7,0)</f>
        <v>9423.7499999999982</v>
      </c>
      <c r="O252" s="179"/>
      <c r="P252" s="178">
        <f t="shared" si="35"/>
        <v>1013147.3624999998</v>
      </c>
      <c r="Q252" s="179">
        <f t="shared" si="36"/>
        <v>40525.894499999995</v>
      </c>
      <c r="R252" s="179">
        <f t="shared" si="37"/>
        <v>20262.947249999997</v>
      </c>
      <c r="S252" s="179">
        <f t="shared" si="38"/>
        <v>3962.4193347374999</v>
      </c>
      <c r="T252" s="179">
        <f t="shared" si="39"/>
        <v>33433.862962499996</v>
      </c>
      <c r="U252" s="179">
        <f t="shared" si="40"/>
        <v>59269.120706249996</v>
      </c>
      <c r="V252" s="178">
        <f t="shared" si="41"/>
        <v>405267.05017890001</v>
      </c>
      <c r="X252" s="176">
        <f t="shared" si="42"/>
        <v>607888.41749999986</v>
      </c>
      <c r="Y252" s="172" t="str">
        <f>VLOOKUP($B252,Piloto!$B$79:$H$407,4,0)</f>
        <v>Contrato</v>
      </c>
      <c r="Z252" s="186"/>
      <c r="AA252" s="186"/>
    </row>
    <row r="253" spans="1:27" ht="22.5" hidden="1" customHeight="1">
      <c r="A253" s="175">
        <f t="shared" si="43"/>
        <v>2</v>
      </c>
      <c r="B253" s="190">
        <v>2302</v>
      </c>
      <c r="C253" s="183">
        <f t="shared" si="33"/>
        <v>79.490000000000009</v>
      </c>
      <c r="D253" s="183">
        <f t="shared" si="34"/>
        <v>75.960000000000008</v>
      </c>
      <c r="E253" s="183">
        <v>63.49</v>
      </c>
      <c r="F253" s="183">
        <v>12.47</v>
      </c>
      <c r="G253" s="183">
        <v>0</v>
      </c>
      <c r="H253" s="182">
        <v>56</v>
      </c>
      <c r="I253" s="180" t="s">
        <v>828</v>
      </c>
      <c r="J253" s="180" t="s">
        <v>208</v>
      </c>
      <c r="K253" s="182">
        <v>22</v>
      </c>
      <c r="L253" s="181" t="s">
        <v>208</v>
      </c>
      <c r="M253" s="180">
        <v>3.53</v>
      </c>
      <c r="N253" s="185">
        <f>VLOOKUP($B253,Piloto!$B$79:$H$407,7,0)</f>
        <v>9282</v>
      </c>
      <c r="O253" s="179"/>
      <c r="P253" s="178">
        <f t="shared" si="35"/>
        <v>737826.18</v>
      </c>
      <c r="Q253" s="179">
        <f t="shared" si="36"/>
        <v>29513.047200000001</v>
      </c>
      <c r="R253" s="179">
        <f t="shared" si="37"/>
        <v>14756.5236</v>
      </c>
      <c r="S253" s="179">
        <f t="shared" si="38"/>
        <v>2885.6381899800003</v>
      </c>
      <c r="T253" s="179">
        <f t="shared" si="39"/>
        <v>24348.263940000004</v>
      </c>
      <c r="U253" s="179">
        <f t="shared" si="40"/>
        <v>43162.831530000003</v>
      </c>
      <c r="V253" s="178">
        <f t="shared" si="41"/>
        <v>295136.37460944004</v>
      </c>
      <c r="X253" s="176">
        <f t="shared" si="42"/>
        <v>442695.70800000004</v>
      </c>
      <c r="Y253" s="172" t="str">
        <f>VLOOKUP($B253,Piloto!$B$79:$H$407,4,0)</f>
        <v>Fora de venda</v>
      </c>
      <c r="Z253" s="186"/>
      <c r="AA253" s="186"/>
    </row>
    <row r="254" spans="1:27" ht="22.35" customHeight="1">
      <c r="A254" s="175">
        <f t="shared" si="43"/>
        <v>3</v>
      </c>
      <c r="B254" s="190">
        <v>2303</v>
      </c>
      <c r="C254" s="183">
        <f t="shared" si="33"/>
        <v>96.320000000000007</v>
      </c>
      <c r="D254" s="183">
        <f t="shared" si="34"/>
        <v>93.45</v>
      </c>
      <c r="E254" s="183">
        <v>89.77</v>
      </c>
      <c r="F254" s="183">
        <v>3.68</v>
      </c>
      <c r="G254" s="183">
        <v>0</v>
      </c>
      <c r="H254" s="182" t="s">
        <v>868</v>
      </c>
      <c r="I254" s="180" t="s">
        <v>840</v>
      </c>
      <c r="J254" s="180" t="s">
        <v>169</v>
      </c>
      <c r="K254" s="182">
        <v>112</v>
      </c>
      <c r="L254" s="181" t="s">
        <v>169</v>
      </c>
      <c r="M254" s="180">
        <v>2.87</v>
      </c>
      <c r="N254" s="185">
        <f>VLOOKUP($B254,Piloto!$B$79:$H$407,7,0)</f>
        <v>10517.815000000001</v>
      </c>
      <c r="O254" s="179"/>
      <c r="P254" s="178">
        <f t="shared" si="35"/>
        <v>1013075.9408000001</v>
      </c>
      <c r="Q254" s="179">
        <f t="shared" si="36"/>
        <v>40523.037632000007</v>
      </c>
      <c r="R254" s="179">
        <f t="shared" si="37"/>
        <v>20261.518816000003</v>
      </c>
      <c r="S254" s="179">
        <f t="shared" si="38"/>
        <v>3962.1400044688007</v>
      </c>
      <c r="T254" s="179">
        <f t="shared" si="39"/>
        <v>33431.506046400005</v>
      </c>
      <c r="U254" s="179">
        <f t="shared" si="40"/>
        <v>59264.942536800008</v>
      </c>
      <c r="V254" s="178">
        <f t="shared" si="41"/>
        <v>405238.48092752649</v>
      </c>
      <c r="X254" s="176">
        <f t="shared" si="42"/>
        <v>607845.56448000006</v>
      </c>
      <c r="Y254" s="172" t="str">
        <f>VLOOKUP($B254,Piloto!$B$79:$H$407,4,0)</f>
        <v>Disponível</v>
      </c>
      <c r="Z254" s="186"/>
      <c r="AA254" s="186"/>
    </row>
    <row r="255" spans="1:27" ht="22.5" hidden="1" customHeight="1">
      <c r="A255" s="175">
        <f t="shared" si="43"/>
        <v>4</v>
      </c>
      <c r="B255" s="190">
        <v>2304</v>
      </c>
      <c r="C255" s="183">
        <f t="shared" si="33"/>
        <v>53.73</v>
      </c>
      <c r="D255" s="183">
        <f t="shared" si="34"/>
        <v>53.73</v>
      </c>
      <c r="E255" s="183">
        <v>41.22</v>
      </c>
      <c r="F255" s="183">
        <v>12.51</v>
      </c>
      <c r="G255" s="183">
        <v>0</v>
      </c>
      <c r="H255" s="182">
        <v>237</v>
      </c>
      <c r="I255" s="180" t="s">
        <v>825</v>
      </c>
      <c r="J255" s="180" t="s">
        <v>169</v>
      </c>
      <c r="K255" s="182"/>
      <c r="L255" s="181"/>
      <c r="M255" s="180"/>
      <c r="N255" s="185">
        <f>VLOOKUP($B255,Piloto!$B$79:$H$407,7,0)</f>
        <v>9388.08</v>
      </c>
      <c r="O255" s="179"/>
      <c r="P255" s="178">
        <f t="shared" si="35"/>
        <v>504421.53839999996</v>
      </c>
      <c r="Q255" s="179">
        <f t="shared" si="36"/>
        <v>20176.861536</v>
      </c>
      <c r="R255" s="179">
        <f t="shared" si="37"/>
        <v>10088.430768</v>
      </c>
      <c r="S255" s="179">
        <f t="shared" si="38"/>
        <v>1972.7926366824001</v>
      </c>
      <c r="T255" s="179">
        <f t="shared" si="39"/>
        <v>16645.910767199999</v>
      </c>
      <c r="U255" s="179">
        <f t="shared" si="40"/>
        <v>29508.659996399998</v>
      </c>
      <c r="V255" s="178">
        <f t="shared" si="41"/>
        <v>201772.6507323072</v>
      </c>
      <c r="X255" s="176">
        <f t="shared" si="42"/>
        <v>302652.92303999997</v>
      </c>
      <c r="Y255" s="172" t="str">
        <f>VLOOKUP($B255,Piloto!$B$79:$H$407,4,0)</f>
        <v>Contrato</v>
      </c>
      <c r="Z255" s="186"/>
      <c r="AA255" s="186"/>
    </row>
    <row r="256" spans="1:27" ht="22.5" hidden="1" customHeight="1">
      <c r="A256" s="175">
        <f t="shared" si="43"/>
        <v>5</v>
      </c>
      <c r="B256" s="190">
        <v>2305</v>
      </c>
      <c r="C256" s="183">
        <f t="shared" si="33"/>
        <v>47.21</v>
      </c>
      <c r="D256" s="183">
        <f t="shared" si="34"/>
        <v>47.21</v>
      </c>
      <c r="E256" s="183">
        <v>41.35</v>
      </c>
      <c r="F256" s="183">
        <v>5.86</v>
      </c>
      <c r="G256" s="183">
        <v>0</v>
      </c>
      <c r="H256" s="182">
        <v>208</v>
      </c>
      <c r="I256" s="180" t="s">
        <v>825</v>
      </c>
      <c r="J256" s="180" t="s">
        <v>169</v>
      </c>
      <c r="K256" s="182"/>
      <c r="L256" s="181"/>
      <c r="M256" s="180"/>
      <c r="N256" s="185">
        <f>VLOOKUP($B256,Piloto!$B$79:$H$407,7,0)</f>
        <v>9388.08</v>
      </c>
      <c r="O256" s="179"/>
      <c r="P256" s="178">
        <f t="shared" si="35"/>
        <v>443211.25680000003</v>
      </c>
      <c r="Q256" s="179">
        <f t="shared" si="36"/>
        <v>17728.450272000002</v>
      </c>
      <c r="R256" s="179">
        <f t="shared" si="37"/>
        <v>8864.2251360000009</v>
      </c>
      <c r="S256" s="179">
        <f t="shared" si="38"/>
        <v>1733.3992253448002</v>
      </c>
      <c r="T256" s="179">
        <f t="shared" si="39"/>
        <v>14625.971474400001</v>
      </c>
      <c r="U256" s="179">
        <f t="shared" si="40"/>
        <v>25927.858522800005</v>
      </c>
      <c r="V256" s="178">
        <f t="shared" si="41"/>
        <v>177288.04841005441</v>
      </c>
      <c r="X256" s="176">
        <f t="shared" si="42"/>
        <v>265926.75407999998</v>
      </c>
      <c r="Y256" s="172" t="str">
        <f>VLOOKUP($B256,Piloto!$B$79:$H$407,4,0)</f>
        <v>Fora de venda</v>
      </c>
      <c r="Z256" s="186"/>
      <c r="AA256" s="186"/>
    </row>
    <row r="257" spans="1:27" ht="22.5" hidden="1" customHeight="1">
      <c r="A257" s="175">
        <f t="shared" si="43"/>
        <v>6</v>
      </c>
      <c r="B257" s="190">
        <v>2306</v>
      </c>
      <c r="C257" s="183">
        <f t="shared" si="33"/>
        <v>47.129999999999995</v>
      </c>
      <c r="D257" s="183">
        <f t="shared" si="34"/>
        <v>47.129999999999995</v>
      </c>
      <c r="E257" s="183">
        <v>41.22</v>
      </c>
      <c r="F257" s="183">
        <v>5.91</v>
      </c>
      <c r="G257" s="183">
        <v>0</v>
      </c>
      <c r="H257" s="182">
        <v>235</v>
      </c>
      <c r="I257" s="180" t="s">
        <v>825</v>
      </c>
      <c r="J257" s="180" t="s">
        <v>169</v>
      </c>
      <c r="K257" s="182"/>
      <c r="L257" s="181"/>
      <c r="M257" s="180"/>
      <c r="N257" s="185">
        <f>VLOOKUP($B257,Piloto!$B$79:$H$407,7,0)</f>
        <v>9388.08</v>
      </c>
      <c r="O257" s="179"/>
      <c r="P257" s="178">
        <f t="shared" si="35"/>
        <v>442460.21039999998</v>
      </c>
      <c r="Q257" s="179">
        <f t="shared" si="36"/>
        <v>17698.408415999998</v>
      </c>
      <c r="R257" s="179">
        <f t="shared" si="37"/>
        <v>8849.2042079999992</v>
      </c>
      <c r="S257" s="179">
        <f t="shared" si="38"/>
        <v>1730.4618828744001</v>
      </c>
      <c r="T257" s="179">
        <f t="shared" si="39"/>
        <v>14601.1869432</v>
      </c>
      <c r="U257" s="179">
        <f t="shared" si="40"/>
        <v>25883.9223084</v>
      </c>
      <c r="V257" s="178">
        <f t="shared" si="41"/>
        <v>176987.62384168321</v>
      </c>
      <c r="X257" s="176">
        <f t="shared" si="42"/>
        <v>265476.12623999995</v>
      </c>
      <c r="Y257" s="172" t="str">
        <f>VLOOKUP($B257,Piloto!$B$79:$H$407,4,0)</f>
        <v>Contrato</v>
      </c>
      <c r="Z257" s="186"/>
      <c r="AA257" s="186"/>
    </row>
    <row r="258" spans="1:27" ht="22.5" customHeight="1">
      <c r="A258" s="175">
        <f t="shared" si="43"/>
        <v>7</v>
      </c>
      <c r="B258" s="190">
        <v>2307</v>
      </c>
      <c r="C258" s="183">
        <f t="shared" si="33"/>
        <v>86.25</v>
      </c>
      <c r="D258" s="183">
        <f t="shared" si="34"/>
        <v>82.34</v>
      </c>
      <c r="E258" s="183">
        <v>68.25</v>
      </c>
      <c r="F258" s="183">
        <v>14.09</v>
      </c>
      <c r="G258" s="183">
        <v>0</v>
      </c>
      <c r="H258" s="182">
        <v>164</v>
      </c>
      <c r="I258" s="180" t="s">
        <v>825</v>
      </c>
      <c r="J258" s="180" t="s">
        <v>163</v>
      </c>
      <c r="K258" s="182">
        <v>70</v>
      </c>
      <c r="L258" s="181" t="s">
        <v>163</v>
      </c>
      <c r="M258" s="180">
        <v>3.91</v>
      </c>
      <c r="N258" s="185">
        <f>VLOOKUP($B258,Piloto!$B$79:$H$407,7,0)</f>
        <v>9786.630000000001</v>
      </c>
      <c r="O258" s="179"/>
      <c r="P258" s="178">
        <f t="shared" si="35"/>
        <v>844096.83750000014</v>
      </c>
      <c r="Q258" s="179">
        <f t="shared" si="36"/>
        <v>33763.873500000009</v>
      </c>
      <c r="R258" s="179">
        <f t="shared" si="37"/>
        <v>16881.936750000004</v>
      </c>
      <c r="S258" s="179">
        <f t="shared" si="38"/>
        <v>3301.2627314625011</v>
      </c>
      <c r="T258" s="179">
        <f t="shared" si="39"/>
        <v>27855.195637500005</v>
      </c>
      <c r="U258" s="179">
        <f t="shared" si="40"/>
        <v>49379.664993750011</v>
      </c>
      <c r="V258" s="178">
        <f t="shared" si="41"/>
        <v>337645.48777470004</v>
      </c>
      <c r="X258" s="176">
        <f t="shared" si="42"/>
        <v>506458.10250000004</v>
      </c>
      <c r="Y258" s="172" t="str">
        <f>VLOOKUP($B258,Piloto!$B$79:$H$407,4,0)</f>
        <v>Disponível</v>
      </c>
      <c r="Z258" s="186"/>
      <c r="AA258" s="186"/>
    </row>
    <row r="259" spans="1:27" ht="22.5" hidden="1" customHeight="1">
      <c r="A259" s="175">
        <f t="shared" si="43"/>
        <v>8</v>
      </c>
      <c r="B259" s="190">
        <v>2308</v>
      </c>
      <c r="C259" s="183">
        <f t="shared" si="33"/>
        <v>81.339999999999989</v>
      </c>
      <c r="D259" s="183">
        <f t="shared" si="34"/>
        <v>76.599999999999994</v>
      </c>
      <c r="E259" s="183">
        <v>61.68</v>
      </c>
      <c r="F259" s="183">
        <v>14.92</v>
      </c>
      <c r="G259" s="183">
        <v>0</v>
      </c>
      <c r="H259" s="182">
        <v>51</v>
      </c>
      <c r="I259" s="180" t="s">
        <v>825</v>
      </c>
      <c r="J259" s="180" t="s">
        <v>208</v>
      </c>
      <c r="K259" s="182">
        <v>17</v>
      </c>
      <c r="L259" s="181" t="s">
        <v>208</v>
      </c>
      <c r="M259" s="180">
        <v>4.74</v>
      </c>
      <c r="N259" s="185">
        <f>VLOOKUP($B259,Piloto!$B$79:$H$407,7,0)</f>
        <v>9228.9599999999991</v>
      </c>
      <c r="O259" s="179"/>
      <c r="P259" s="178">
        <f t="shared" si="35"/>
        <v>750683.60639999982</v>
      </c>
      <c r="Q259" s="179">
        <f t="shared" si="36"/>
        <v>30027.344255999993</v>
      </c>
      <c r="R259" s="179">
        <f t="shared" si="37"/>
        <v>15013.672127999997</v>
      </c>
      <c r="S259" s="179">
        <f t="shared" si="38"/>
        <v>2935.9235846303995</v>
      </c>
      <c r="T259" s="179">
        <f t="shared" si="39"/>
        <v>24772.559011199995</v>
      </c>
      <c r="U259" s="179">
        <f t="shared" si="40"/>
        <v>43914.990974399989</v>
      </c>
      <c r="V259" s="178">
        <f t="shared" si="41"/>
        <v>300279.44802885113</v>
      </c>
      <c r="X259" s="176">
        <f t="shared" si="42"/>
        <v>450410.16383999988</v>
      </c>
      <c r="Y259" s="172" t="str">
        <f>VLOOKUP($B259,Piloto!$B$79:$H$407,4,0)</f>
        <v>Fora de venda</v>
      </c>
      <c r="Z259" s="186"/>
      <c r="AA259" s="186"/>
    </row>
    <row r="260" spans="1:27" ht="22.5" hidden="1" customHeight="1">
      <c r="A260" s="175">
        <f t="shared" si="43"/>
        <v>9</v>
      </c>
      <c r="B260" s="190">
        <v>2309</v>
      </c>
      <c r="C260" s="183">
        <f t="shared" si="33"/>
        <v>85.98</v>
      </c>
      <c r="D260" s="183">
        <f t="shared" si="34"/>
        <v>82.76</v>
      </c>
      <c r="E260" s="183">
        <v>66.98</v>
      </c>
      <c r="F260" s="183">
        <v>15.780000000000001</v>
      </c>
      <c r="G260" s="183">
        <v>0</v>
      </c>
      <c r="H260" s="182">
        <v>182</v>
      </c>
      <c r="I260" s="180" t="s">
        <v>825</v>
      </c>
      <c r="J260" s="180" t="s">
        <v>163</v>
      </c>
      <c r="K260" s="182">
        <v>79</v>
      </c>
      <c r="L260" s="181" t="s">
        <v>163</v>
      </c>
      <c r="M260" s="180">
        <v>3.22</v>
      </c>
      <c r="N260" s="185">
        <f>VLOOKUP($B260,Piloto!$B$79:$H$407,7,0)</f>
        <v>9228.9599999999991</v>
      </c>
      <c r="O260" s="179"/>
      <c r="P260" s="178">
        <f t="shared" si="35"/>
        <v>793505.98080000002</v>
      </c>
      <c r="Q260" s="179">
        <f t="shared" si="36"/>
        <v>31740.239232</v>
      </c>
      <c r="R260" s="179">
        <f t="shared" si="37"/>
        <v>15870.119616</v>
      </c>
      <c r="S260" s="179">
        <f t="shared" si="38"/>
        <v>3103.4018909088004</v>
      </c>
      <c r="T260" s="179">
        <f t="shared" si="39"/>
        <v>26185.697366400003</v>
      </c>
      <c r="U260" s="179">
        <f t="shared" si="40"/>
        <v>46420.099876800006</v>
      </c>
      <c r="V260" s="178">
        <f t="shared" si="41"/>
        <v>317408.74036784645</v>
      </c>
      <c r="X260" s="176">
        <f t="shared" si="42"/>
        <v>476103.58847999998</v>
      </c>
      <c r="Y260" s="172" t="str">
        <f>VLOOKUP($B260,Piloto!$B$79:$H$407,4,0)</f>
        <v>Fora de venda</v>
      </c>
      <c r="Z260" s="186"/>
      <c r="AA260" s="186"/>
    </row>
    <row r="261" spans="1:27" ht="22.5" hidden="1" customHeight="1">
      <c r="A261" s="175">
        <f t="shared" si="43"/>
        <v>10</v>
      </c>
      <c r="B261" s="190">
        <v>2310</v>
      </c>
      <c r="C261" s="183">
        <f t="shared" si="33"/>
        <v>47.760000000000005</v>
      </c>
      <c r="D261" s="183">
        <f t="shared" si="34"/>
        <v>47.760000000000005</v>
      </c>
      <c r="E261" s="183">
        <v>41.85</v>
      </c>
      <c r="F261" s="183">
        <v>5.91</v>
      </c>
      <c r="G261" s="183">
        <v>0</v>
      </c>
      <c r="H261" s="182">
        <v>219</v>
      </c>
      <c r="I261" s="180" t="s">
        <v>825</v>
      </c>
      <c r="J261" s="180" t="s">
        <v>169</v>
      </c>
      <c r="K261" s="182"/>
      <c r="L261" s="181"/>
      <c r="M261" s="180"/>
      <c r="N261" s="185">
        <f>VLOOKUP($B261,Piloto!$B$79:$H$407,7,0)</f>
        <v>9388.08</v>
      </c>
      <c r="O261" s="179"/>
      <c r="P261" s="178">
        <f t="shared" si="35"/>
        <v>448374.70080000005</v>
      </c>
      <c r="Q261" s="179">
        <f t="shared" si="36"/>
        <v>17934.988032000001</v>
      </c>
      <c r="R261" s="179">
        <f t="shared" si="37"/>
        <v>8967.4940160000006</v>
      </c>
      <c r="S261" s="179">
        <f t="shared" si="38"/>
        <v>1753.5934548288003</v>
      </c>
      <c r="T261" s="179">
        <f t="shared" si="39"/>
        <v>14796.365126400002</v>
      </c>
      <c r="U261" s="179">
        <f t="shared" si="40"/>
        <v>26229.919996800003</v>
      </c>
      <c r="V261" s="178">
        <f t="shared" si="41"/>
        <v>179353.46731760641</v>
      </c>
      <c r="X261" s="176">
        <f t="shared" si="42"/>
        <v>269024.82047999999</v>
      </c>
      <c r="Y261" s="172" t="str">
        <f>VLOOKUP($B261,Piloto!$B$79:$H$407,4,0)</f>
        <v>Fora de venda</v>
      </c>
      <c r="Z261" s="186"/>
      <c r="AA261" s="186"/>
    </row>
    <row r="262" spans="1:27" ht="22.5" hidden="1" customHeight="1">
      <c r="A262" s="175">
        <f t="shared" si="43"/>
        <v>11</v>
      </c>
      <c r="B262" s="190">
        <v>2311</v>
      </c>
      <c r="C262" s="183">
        <f t="shared" si="33"/>
        <v>48.76</v>
      </c>
      <c r="D262" s="183">
        <f t="shared" si="34"/>
        <v>48.76</v>
      </c>
      <c r="E262" s="183">
        <v>42.9</v>
      </c>
      <c r="F262" s="183">
        <v>5.86</v>
      </c>
      <c r="G262" s="183">
        <v>0</v>
      </c>
      <c r="H262" s="182">
        <v>234</v>
      </c>
      <c r="I262" s="180" t="s">
        <v>825</v>
      </c>
      <c r="J262" s="180" t="s">
        <v>169</v>
      </c>
      <c r="K262" s="182"/>
      <c r="L262" s="181"/>
      <c r="M262" s="180"/>
      <c r="N262" s="185">
        <f>VLOOKUP($B262,Piloto!$B$79:$H$407,7,0)</f>
        <v>9388.08</v>
      </c>
      <c r="O262" s="179"/>
      <c r="P262" s="178">
        <f t="shared" si="35"/>
        <v>457762.78079999995</v>
      </c>
      <c r="Q262" s="179">
        <f t="shared" si="36"/>
        <v>18310.511231999997</v>
      </c>
      <c r="R262" s="179">
        <f t="shared" si="37"/>
        <v>9155.2556159999986</v>
      </c>
      <c r="S262" s="179">
        <f t="shared" si="38"/>
        <v>1790.3102357088001</v>
      </c>
      <c r="T262" s="179">
        <f t="shared" si="39"/>
        <v>15106.171766399999</v>
      </c>
      <c r="U262" s="179">
        <f t="shared" si="40"/>
        <v>26779.122676799998</v>
      </c>
      <c r="V262" s="178">
        <f t="shared" si="41"/>
        <v>183108.77442224638</v>
      </c>
      <c r="X262" s="176">
        <f t="shared" si="42"/>
        <v>274657.66847999993</v>
      </c>
      <c r="Y262" s="172" t="str">
        <f>VLOOKUP($B262,Piloto!$B$79:$H$407,4,0)</f>
        <v>Fora de venda</v>
      </c>
      <c r="Z262" s="186"/>
      <c r="AA262" s="186"/>
    </row>
    <row r="263" spans="1:27" ht="22.5" hidden="1" customHeight="1">
      <c r="A263" s="175">
        <f t="shared" si="43"/>
        <v>12</v>
      </c>
      <c r="B263" s="190">
        <v>2312</v>
      </c>
      <c r="C263" s="183">
        <f t="shared" si="33"/>
        <v>52.86</v>
      </c>
      <c r="D263" s="183">
        <f t="shared" si="34"/>
        <v>52.86</v>
      </c>
      <c r="E263" s="183">
        <v>40.97</v>
      </c>
      <c r="F263" s="183">
        <v>11.89</v>
      </c>
      <c r="G263" s="183">
        <v>0</v>
      </c>
      <c r="H263" s="182">
        <v>220</v>
      </c>
      <c r="I263" s="180" t="s">
        <v>825</v>
      </c>
      <c r="J263" s="180" t="s">
        <v>169</v>
      </c>
      <c r="K263" s="182"/>
      <c r="L263" s="181"/>
      <c r="M263" s="180"/>
      <c r="N263" s="185">
        <f>VLOOKUP($B263,Piloto!$B$79:$H$407,7,0)</f>
        <v>9388.08</v>
      </c>
      <c r="O263" s="179"/>
      <c r="P263" s="178">
        <f t="shared" si="35"/>
        <v>496253.90879999998</v>
      </c>
      <c r="Q263" s="179">
        <f t="shared" si="36"/>
        <v>19850.156351999998</v>
      </c>
      <c r="R263" s="179">
        <f t="shared" si="37"/>
        <v>9925.0781759999991</v>
      </c>
      <c r="S263" s="179">
        <f t="shared" si="38"/>
        <v>1940.8490373168001</v>
      </c>
      <c r="T263" s="179">
        <f t="shared" si="39"/>
        <v>16376.3789904</v>
      </c>
      <c r="U263" s="179">
        <f t="shared" si="40"/>
        <v>29030.853664800001</v>
      </c>
      <c r="V263" s="178">
        <f t="shared" si="41"/>
        <v>198505.5335512704</v>
      </c>
      <c r="X263" s="176">
        <f t="shared" si="42"/>
        <v>297752.34527999995</v>
      </c>
      <c r="Y263" s="172" t="str">
        <f>VLOOKUP($B263,Piloto!$B$79:$H$407,4,0)</f>
        <v>Fora de venda</v>
      </c>
      <c r="Z263" s="186"/>
      <c r="AA263" s="186"/>
    </row>
    <row r="264" spans="1:27" ht="22.5" hidden="1" customHeight="1">
      <c r="A264" s="175">
        <f t="shared" si="43"/>
        <v>1</v>
      </c>
      <c r="B264" s="190">
        <v>2401</v>
      </c>
      <c r="C264" s="183">
        <f t="shared" si="33"/>
        <v>97.88000000000001</v>
      </c>
      <c r="D264" s="183">
        <f t="shared" si="34"/>
        <v>93.490000000000009</v>
      </c>
      <c r="E264" s="183">
        <v>89.81</v>
      </c>
      <c r="F264" s="183">
        <v>3.68</v>
      </c>
      <c r="G264" s="183">
        <v>0</v>
      </c>
      <c r="H264" s="182" t="s">
        <v>869</v>
      </c>
      <c r="I264" s="180" t="s">
        <v>824</v>
      </c>
      <c r="J264" s="242" t="s">
        <v>169</v>
      </c>
      <c r="K264" s="182">
        <v>101</v>
      </c>
      <c r="L264" s="181" t="s">
        <v>169</v>
      </c>
      <c r="M264" s="180">
        <v>4.3899999999999997</v>
      </c>
      <c r="N264" s="185">
        <f>VLOOKUP($B264,Piloto!$B$79:$H$407,7,0)</f>
        <v>9653.6</v>
      </c>
      <c r="O264" s="179"/>
      <c r="P264" s="178">
        <f t="shared" si="35"/>
        <v>944894.36800000013</v>
      </c>
      <c r="Q264" s="179">
        <f t="shared" si="36"/>
        <v>37795.774720000009</v>
      </c>
      <c r="R264" s="179">
        <f t="shared" si="37"/>
        <v>18897.887360000004</v>
      </c>
      <c r="S264" s="179">
        <f t="shared" si="38"/>
        <v>3695.4818732480007</v>
      </c>
      <c r="T264" s="179">
        <f t="shared" si="39"/>
        <v>31181.514144000004</v>
      </c>
      <c r="U264" s="179">
        <f t="shared" si="40"/>
        <v>55276.320528000011</v>
      </c>
      <c r="V264" s="178">
        <f t="shared" si="41"/>
        <v>377965.30635494407</v>
      </c>
      <c r="X264" s="176">
        <f t="shared" si="42"/>
        <v>566936.62080000003</v>
      </c>
      <c r="Y264" s="172" t="str">
        <f>VLOOKUP($B264,Piloto!$B$79:$H$407,4,0)</f>
        <v>Contrato</v>
      </c>
      <c r="Z264" s="186"/>
      <c r="AA264" s="186"/>
    </row>
    <row r="265" spans="1:27" ht="22.5" hidden="1" customHeight="1">
      <c r="A265" s="175">
        <f t="shared" si="43"/>
        <v>2</v>
      </c>
      <c r="B265" s="190">
        <v>2402</v>
      </c>
      <c r="C265" s="183">
        <f t="shared" si="33"/>
        <v>78.660000000000011</v>
      </c>
      <c r="D265" s="183">
        <f t="shared" si="34"/>
        <v>75.960000000000008</v>
      </c>
      <c r="E265" s="183">
        <v>63.49</v>
      </c>
      <c r="F265" s="183">
        <v>12.47</v>
      </c>
      <c r="G265" s="183">
        <v>0</v>
      </c>
      <c r="H265" s="182">
        <v>44</v>
      </c>
      <c r="I265" s="180" t="s">
        <v>825</v>
      </c>
      <c r="J265" s="180" t="s">
        <v>208</v>
      </c>
      <c r="K265" s="182">
        <v>11</v>
      </c>
      <c r="L265" s="181" t="s">
        <v>208</v>
      </c>
      <c r="M265" s="180">
        <v>2.7</v>
      </c>
      <c r="N265" s="185">
        <f>VLOOKUP($B265,Piloto!$B$79:$H$407,7,0)</f>
        <v>9335.0399999999991</v>
      </c>
      <c r="O265" s="179"/>
      <c r="P265" s="178">
        <f t="shared" si="35"/>
        <v>734294.24640000006</v>
      </c>
      <c r="Q265" s="179">
        <f t="shared" si="36"/>
        <v>29371.769856000003</v>
      </c>
      <c r="R265" s="179">
        <f t="shared" si="37"/>
        <v>14685.884928000001</v>
      </c>
      <c r="S265" s="179">
        <f t="shared" si="38"/>
        <v>2871.8247976704006</v>
      </c>
      <c r="T265" s="179">
        <f t="shared" si="39"/>
        <v>24231.710131200005</v>
      </c>
      <c r="U265" s="179">
        <f t="shared" si="40"/>
        <v>42956.213414400008</v>
      </c>
      <c r="V265" s="178">
        <f t="shared" si="41"/>
        <v>293723.57291397126</v>
      </c>
      <c r="X265" s="176">
        <f t="shared" si="42"/>
        <v>440576.54784000001</v>
      </c>
      <c r="Y265" s="172" t="str">
        <f>VLOOKUP($B265,Piloto!$B$79:$H$407,4,0)</f>
        <v>Fora de venda</v>
      </c>
      <c r="Z265" s="186"/>
      <c r="AA265" s="186"/>
    </row>
    <row r="266" spans="1:27" ht="22.5" hidden="1" customHeight="1">
      <c r="A266" s="175">
        <f t="shared" si="43"/>
        <v>3</v>
      </c>
      <c r="B266" s="190">
        <v>2403</v>
      </c>
      <c r="C266" s="183">
        <f t="shared" si="33"/>
        <v>110.6</v>
      </c>
      <c r="D266" s="183">
        <f t="shared" si="34"/>
        <v>107.14</v>
      </c>
      <c r="E266" s="183">
        <v>89.77</v>
      </c>
      <c r="F266" s="183">
        <v>17.37</v>
      </c>
      <c r="G266" s="183">
        <v>0</v>
      </c>
      <c r="H266" s="182" t="s">
        <v>870</v>
      </c>
      <c r="I266" s="180" t="s">
        <v>840</v>
      </c>
      <c r="J266" s="180" t="s">
        <v>169</v>
      </c>
      <c r="K266" s="182">
        <v>103</v>
      </c>
      <c r="L266" s="181" t="s">
        <v>169</v>
      </c>
      <c r="M266" s="180">
        <v>3.46</v>
      </c>
      <c r="N266" s="185">
        <f>VLOOKUP($B266,Piloto!$B$79:$H$407,7,0)</f>
        <v>9335.0400000000009</v>
      </c>
      <c r="O266" s="179"/>
      <c r="P266" s="178">
        <f t="shared" si="35"/>
        <v>1032455.424</v>
      </c>
      <c r="Q266" s="179">
        <f t="shared" si="36"/>
        <v>41298.216959999998</v>
      </c>
      <c r="R266" s="179">
        <f t="shared" si="37"/>
        <v>20649.108479999999</v>
      </c>
      <c r="S266" s="179">
        <f t="shared" si="38"/>
        <v>4037.9331632640005</v>
      </c>
      <c r="T266" s="179">
        <f t="shared" si="39"/>
        <v>34071.028992</v>
      </c>
      <c r="U266" s="179">
        <f t="shared" si="40"/>
        <v>60398.642304000001</v>
      </c>
      <c r="V266" s="178">
        <f t="shared" si="41"/>
        <v>412990.42924339196</v>
      </c>
      <c r="X266" s="176">
        <f t="shared" si="42"/>
        <v>619473.25439999998</v>
      </c>
      <c r="Y266" s="172" t="str">
        <f>VLOOKUP($B266,Piloto!$B$79:$H$407,4,0)</f>
        <v>Contrato</v>
      </c>
      <c r="Z266" s="186"/>
      <c r="AA266" s="186"/>
    </row>
    <row r="267" spans="1:27" ht="21.95" hidden="1" customHeight="1">
      <c r="A267" s="175">
        <f t="shared" si="43"/>
        <v>4</v>
      </c>
      <c r="B267" s="190">
        <v>2404</v>
      </c>
      <c r="C267" s="183">
        <f t="shared" si="33"/>
        <v>53.73</v>
      </c>
      <c r="D267" s="183">
        <f t="shared" si="34"/>
        <v>53.73</v>
      </c>
      <c r="E267" s="183">
        <v>41.22</v>
      </c>
      <c r="F267" s="183">
        <v>12.51</v>
      </c>
      <c r="G267" s="183">
        <v>0</v>
      </c>
      <c r="H267" s="182">
        <v>207</v>
      </c>
      <c r="I267" s="180" t="s">
        <v>825</v>
      </c>
      <c r="J267" s="180" t="s">
        <v>169</v>
      </c>
      <c r="K267" s="182"/>
      <c r="L267" s="181"/>
      <c r="M267" s="180"/>
      <c r="N267" s="185">
        <f>VLOOKUP($B267,Piloto!$B$79:$H$407,7,0)</f>
        <v>9619.9500000000007</v>
      </c>
      <c r="O267" s="179"/>
      <c r="P267" s="178">
        <f t="shared" si="35"/>
        <v>516879.91350000002</v>
      </c>
      <c r="Q267" s="179">
        <f t="shared" si="36"/>
        <v>20675.196540000001</v>
      </c>
      <c r="R267" s="179">
        <f t="shared" si="37"/>
        <v>10337.59827</v>
      </c>
      <c r="S267" s="179">
        <f t="shared" si="38"/>
        <v>2021.5173416985003</v>
      </c>
      <c r="T267" s="179">
        <f t="shared" si="39"/>
        <v>17057.037145500002</v>
      </c>
      <c r="U267" s="179">
        <f t="shared" si="40"/>
        <v>30237.474939750002</v>
      </c>
      <c r="V267" s="178">
        <f t="shared" si="41"/>
        <v>206756.10043930801</v>
      </c>
      <c r="X267" s="176">
        <f t="shared" si="42"/>
        <v>310127.94809999998</v>
      </c>
      <c r="Y267" s="172" t="str">
        <f>VLOOKUP($B267,Piloto!$B$79:$H$407,4,0)</f>
        <v>Contrato</v>
      </c>
      <c r="Z267" s="186"/>
      <c r="AA267" s="186"/>
    </row>
    <row r="268" spans="1:27" ht="22.5" hidden="1" customHeight="1">
      <c r="A268" s="175">
        <f t="shared" si="43"/>
        <v>5</v>
      </c>
      <c r="B268" s="190">
        <v>2405</v>
      </c>
      <c r="C268" s="183">
        <f t="shared" si="33"/>
        <v>47.21</v>
      </c>
      <c r="D268" s="183">
        <f t="shared" si="34"/>
        <v>47.21</v>
      </c>
      <c r="E268" s="183">
        <v>41.35</v>
      </c>
      <c r="F268" s="183">
        <v>5.86</v>
      </c>
      <c r="G268" s="183">
        <v>0</v>
      </c>
      <c r="H268" s="182">
        <v>213</v>
      </c>
      <c r="I268" s="180" t="s">
        <v>825</v>
      </c>
      <c r="J268" s="180" t="s">
        <v>169</v>
      </c>
      <c r="K268" s="182"/>
      <c r="L268" s="181"/>
      <c r="M268" s="180"/>
      <c r="N268" s="185">
        <f>VLOOKUP($B268,Piloto!$B$79:$H$407,7,0)</f>
        <v>9388.08</v>
      </c>
      <c r="O268" s="179"/>
      <c r="P268" s="178">
        <f t="shared" si="35"/>
        <v>443211.25680000003</v>
      </c>
      <c r="Q268" s="179">
        <f t="shared" si="36"/>
        <v>17728.450272000002</v>
      </c>
      <c r="R268" s="179">
        <f t="shared" si="37"/>
        <v>8864.2251360000009</v>
      </c>
      <c r="S268" s="179">
        <f t="shared" si="38"/>
        <v>1733.3992253448002</v>
      </c>
      <c r="T268" s="179">
        <f t="shared" si="39"/>
        <v>14625.971474400001</v>
      </c>
      <c r="U268" s="179">
        <f t="shared" si="40"/>
        <v>25927.858522800005</v>
      </c>
      <c r="V268" s="178">
        <f t="shared" si="41"/>
        <v>177288.04841005441</v>
      </c>
      <c r="X268" s="176">
        <f t="shared" si="42"/>
        <v>265926.75407999998</v>
      </c>
      <c r="Y268" s="172" t="str">
        <f>VLOOKUP($B268,Piloto!$B$79:$H$407,4,0)</f>
        <v>Contrato</v>
      </c>
      <c r="Z268" s="186"/>
      <c r="AA268" s="186"/>
    </row>
    <row r="269" spans="1:27" ht="22.5" hidden="1" customHeight="1">
      <c r="A269" s="175">
        <f t="shared" si="43"/>
        <v>6</v>
      </c>
      <c r="B269" s="190">
        <v>2406</v>
      </c>
      <c r="C269" s="183">
        <f t="shared" si="33"/>
        <v>47.129999999999995</v>
      </c>
      <c r="D269" s="183">
        <f t="shared" si="34"/>
        <v>47.129999999999995</v>
      </c>
      <c r="E269" s="183">
        <v>41.22</v>
      </c>
      <c r="F269" s="183">
        <v>5.91</v>
      </c>
      <c r="G269" s="183">
        <v>0</v>
      </c>
      <c r="H269" s="182">
        <v>221</v>
      </c>
      <c r="I269" s="180" t="s">
        <v>825</v>
      </c>
      <c r="J269" s="180" t="s">
        <v>169</v>
      </c>
      <c r="K269" s="182"/>
      <c r="L269" s="181"/>
      <c r="M269" s="180"/>
      <c r="N269" s="185">
        <f>VLOOKUP($B269,Piloto!$B$79:$H$407,7,0)</f>
        <v>9388.08</v>
      </c>
      <c r="O269" s="179"/>
      <c r="P269" s="178">
        <f t="shared" si="35"/>
        <v>442460.21039999998</v>
      </c>
      <c r="Q269" s="179">
        <f t="shared" si="36"/>
        <v>17698.408415999998</v>
      </c>
      <c r="R269" s="179">
        <f t="shared" si="37"/>
        <v>8849.2042079999992</v>
      </c>
      <c r="S269" s="179">
        <f t="shared" si="38"/>
        <v>1730.4618828744001</v>
      </c>
      <c r="T269" s="179">
        <f t="shared" si="39"/>
        <v>14601.1869432</v>
      </c>
      <c r="U269" s="179">
        <f t="shared" si="40"/>
        <v>25883.9223084</v>
      </c>
      <c r="V269" s="178">
        <f t="shared" si="41"/>
        <v>176987.62384168321</v>
      </c>
      <c r="X269" s="176">
        <f t="shared" si="42"/>
        <v>265476.12623999995</v>
      </c>
      <c r="Y269" s="172" t="str">
        <f>VLOOKUP($B269,Piloto!$B$79:$H$407,4,0)</f>
        <v>Contrato</v>
      </c>
      <c r="Z269" s="186"/>
      <c r="AA269" s="186"/>
    </row>
    <row r="270" spans="1:27" ht="22.5" customHeight="1">
      <c r="A270" s="175">
        <f t="shared" si="43"/>
        <v>7</v>
      </c>
      <c r="B270" s="190">
        <v>2407</v>
      </c>
      <c r="C270" s="183">
        <f t="shared" si="33"/>
        <v>85.51</v>
      </c>
      <c r="D270" s="183">
        <f t="shared" si="34"/>
        <v>82.34</v>
      </c>
      <c r="E270" s="183">
        <v>68.25</v>
      </c>
      <c r="F270" s="183">
        <v>14.09</v>
      </c>
      <c r="G270" s="183">
        <v>0</v>
      </c>
      <c r="H270" s="182">
        <v>158</v>
      </c>
      <c r="I270" s="180" t="s">
        <v>825</v>
      </c>
      <c r="J270" s="180" t="s">
        <v>163</v>
      </c>
      <c r="K270" s="182">
        <v>77</v>
      </c>
      <c r="L270" s="181" t="s">
        <v>163</v>
      </c>
      <c r="M270" s="180">
        <v>3.17</v>
      </c>
      <c r="N270" s="185">
        <f>VLOOKUP($B270,Piloto!$B$79:$H$407,7,0)</f>
        <v>9786.6299999999992</v>
      </c>
      <c r="O270" s="179"/>
      <c r="P270" s="178">
        <f t="shared" si="35"/>
        <v>836854.73129999998</v>
      </c>
      <c r="Q270" s="179">
        <f t="shared" si="36"/>
        <v>33474.189251999996</v>
      </c>
      <c r="R270" s="179">
        <f t="shared" si="37"/>
        <v>16737.094625999998</v>
      </c>
      <c r="S270" s="179">
        <f t="shared" si="38"/>
        <v>3272.9388541143003</v>
      </c>
      <c r="T270" s="179">
        <f t="shared" si="39"/>
        <v>27616.206132900003</v>
      </c>
      <c r="U270" s="179">
        <f t="shared" si="40"/>
        <v>48956.001781049999</v>
      </c>
      <c r="V270" s="178">
        <f t="shared" si="41"/>
        <v>334748.5873578504</v>
      </c>
      <c r="X270" s="176">
        <f t="shared" si="42"/>
        <v>502112.83877999999</v>
      </c>
      <c r="Y270" s="172" t="str">
        <f>VLOOKUP($B270,Piloto!$B$79:$H$407,4,0)</f>
        <v>Disponível</v>
      </c>
      <c r="Z270" s="186"/>
      <c r="AA270" s="186"/>
    </row>
    <row r="271" spans="1:27" ht="22.5" customHeight="1">
      <c r="A271" s="175">
        <f t="shared" si="43"/>
        <v>8</v>
      </c>
      <c r="B271" s="190">
        <v>2408</v>
      </c>
      <c r="C271" s="183">
        <f t="shared" si="33"/>
        <v>79.83</v>
      </c>
      <c r="D271" s="183">
        <f t="shared" si="34"/>
        <v>76.599999999999994</v>
      </c>
      <c r="E271" s="183">
        <v>61.68</v>
      </c>
      <c r="F271" s="183">
        <v>14.92</v>
      </c>
      <c r="G271" s="183">
        <v>0</v>
      </c>
      <c r="H271" s="182">
        <v>63</v>
      </c>
      <c r="I271" s="180" t="s">
        <v>825</v>
      </c>
      <c r="J271" s="180" t="s">
        <v>208</v>
      </c>
      <c r="K271" s="182">
        <v>30</v>
      </c>
      <c r="L271" s="181" t="s">
        <v>208</v>
      </c>
      <c r="M271" s="180">
        <v>3.23</v>
      </c>
      <c r="N271" s="185">
        <f>VLOOKUP($B271,Piloto!$B$79:$H$407,7,0)</f>
        <v>9786.630000000001</v>
      </c>
      <c r="O271" s="179"/>
      <c r="P271" s="178">
        <f t="shared" si="35"/>
        <v>781266.67290000012</v>
      </c>
      <c r="Q271" s="179">
        <f t="shared" si="36"/>
        <v>31250.666916000006</v>
      </c>
      <c r="R271" s="179">
        <f t="shared" si="37"/>
        <v>15625.333458000003</v>
      </c>
      <c r="S271" s="179">
        <f t="shared" si="38"/>
        <v>3055.5339577119007</v>
      </c>
      <c r="T271" s="179">
        <f t="shared" si="39"/>
        <v>25781.800205700005</v>
      </c>
      <c r="U271" s="179">
        <f t="shared" si="40"/>
        <v>45704.10036465001</v>
      </c>
      <c r="V271" s="178">
        <f t="shared" si="41"/>
        <v>312512.91929338325</v>
      </c>
      <c r="X271" s="176">
        <f t="shared" si="42"/>
        <v>468760.00374000007</v>
      </c>
      <c r="Y271" s="172" t="str">
        <f>VLOOKUP($B271,Piloto!$B$79:$H$407,4,0)</f>
        <v>Disponível</v>
      </c>
      <c r="Z271" s="186"/>
      <c r="AA271" s="186"/>
    </row>
    <row r="272" spans="1:27" ht="22.5" hidden="1" customHeight="1">
      <c r="A272" s="175">
        <f t="shared" si="43"/>
        <v>9</v>
      </c>
      <c r="B272" s="190">
        <v>2409</v>
      </c>
      <c r="C272" s="183">
        <f t="shared" si="33"/>
        <v>85.960000000000008</v>
      </c>
      <c r="D272" s="183">
        <f t="shared" si="34"/>
        <v>82.76</v>
      </c>
      <c r="E272" s="183">
        <v>66.98</v>
      </c>
      <c r="F272" s="183">
        <v>15.780000000000001</v>
      </c>
      <c r="G272" s="183">
        <v>0</v>
      </c>
      <c r="H272" s="182">
        <v>184</v>
      </c>
      <c r="I272" s="180" t="s">
        <v>825</v>
      </c>
      <c r="J272" s="180" t="s">
        <v>163</v>
      </c>
      <c r="K272" s="182">
        <v>78</v>
      </c>
      <c r="L272" s="181" t="s">
        <v>163</v>
      </c>
      <c r="M272" s="180">
        <v>3.2</v>
      </c>
      <c r="N272" s="185">
        <f>VLOOKUP($B272,Piloto!$B$79:$H$407,7,0)</f>
        <v>9228.9600000000009</v>
      </c>
      <c r="O272" s="179"/>
      <c r="P272" s="178">
        <f t="shared" si="35"/>
        <v>793321.4016000001</v>
      </c>
      <c r="Q272" s="179">
        <f t="shared" si="36"/>
        <v>31732.856064000003</v>
      </c>
      <c r="R272" s="179">
        <f t="shared" si="37"/>
        <v>15866.428032000002</v>
      </c>
      <c r="S272" s="179">
        <f t="shared" si="38"/>
        <v>3102.6800016576008</v>
      </c>
      <c r="T272" s="179">
        <f t="shared" si="39"/>
        <v>26179.606252800004</v>
      </c>
      <c r="U272" s="179">
        <f t="shared" si="40"/>
        <v>46409.301993600006</v>
      </c>
      <c r="V272" s="178">
        <f t="shared" si="41"/>
        <v>317334.90721121285</v>
      </c>
      <c r="X272" s="176">
        <f t="shared" si="42"/>
        <v>475992.84096000006</v>
      </c>
      <c r="Y272" s="172" t="str">
        <f>VLOOKUP($B272,Piloto!$B$79:$H$407,4,0)</f>
        <v>Fora de venda</v>
      </c>
      <c r="Z272" s="186"/>
      <c r="AA272" s="186"/>
    </row>
    <row r="273" spans="1:27" ht="22.5" hidden="1" customHeight="1">
      <c r="A273" s="175">
        <f t="shared" si="43"/>
        <v>10</v>
      </c>
      <c r="B273" s="190">
        <v>2410</v>
      </c>
      <c r="C273" s="183">
        <f t="shared" si="33"/>
        <v>47.760000000000005</v>
      </c>
      <c r="D273" s="183">
        <f t="shared" si="34"/>
        <v>47.760000000000005</v>
      </c>
      <c r="E273" s="183">
        <v>41.85</v>
      </c>
      <c r="F273" s="183">
        <v>5.91</v>
      </c>
      <c r="G273" s="183">
        <v>0</v>
      </c>
      <c r="H273" s="182">
        <v>231</v>
      </c>
      <c r="I273" s="180" t="s">
        <v>825</v>
      </c>
      <c r="J273" s="180" t="s">
        <v>169</v>
      </c>
      <c r="K273" s="182"/>
      <c r="L273" s="181"/>
      <c r="M273" s="180"/>
      <c r="N273" s="185">
        <f>VLOOKUP($B273,Piloto!$B$79:$H$407,7,0)</f>
        <v>9388.08</v>
      </c>
      <c r="O273" s="179"/>
      <c r="P273" s="178">
        <f t="shared" si="35"/>
        <v>448374.70080000005</v>
      </c>
      <c r="Q273" s="179">
        <f t="shared" si="36"/>
        <v>17934.988032000001</v>
      </c>
      <c r="R273" s="179">
        <f t="shared" si="37"/>
        <v>8967.4940160000006</v>
      </c>
      <c r="S273" s="179">
        <f t="shared" si="38"/>
        <v>1753.5934548288003</v>
      </c>
      <c r="T273" s="179">
        <f t="shared" si="39"/>
        <v>14796.365126400002</v>
      </c>
      <c r="U273" s="179">
        <f t="shared" si="40"/>
        <v>26229.919996800003</v>
      </c>
      <c r="V273" s="178">
        <f t="shared" si="41"/>
        <v>179353.46731760641</v>
      </c>
      <c r="X273" s="176">
        <f t="shared" si="42"/>
        <v>269024.82047999999</v>
      </c>
      <c r="Y273" s="172" t="str">
        <f>VLOOKUP($B273,Piloto!$B$79:$H$407,4,0)</f>
        <v>Fora de venda</v>
      </c>
      <c r="Z273" s="186"/>
      <c r="AA273" s="186"/>
    </row>
    <row r="274" spans="1:27" ht="22.35" hidden="1" customHeight="1">
      <c r="A274" s="175">
        <f t="shared" si="43"/>
        <v>11</v>
      </c>
      <c r="B274" s="190">
        <v>2411</v>
      </c>
      <c r="C274" s="183">
        <f t="shared" si="33"/>
        <v>48.76</v>
      </c>
      <c r="D274" s="183">
        <f t="shared" si="34"/>
        <v>48.76</v>
      </c>
      <c r="E274" s="183">
        <v>42.9</v>
      </c>
      <c r="F274" s="183">
        <v>5.86</v>
      </c>
      <c r="G274" s="183">
        <v>0</v>
      </c>
      <c r="H274" s="182">
        <v>206</v>
      </c>
      <c r="I274" s="180" t="s">
        <v>825</v>
      </c>
      <c r="J274" s="180" t="s">
        <v>169</v>
      </c>
      <c r="K274" s="182"/>
      <c r="L274" s="181"/>
      <c r="M274" s="180"/>
      <c r="N274" s="185">
        <f>VLOOKUP($B274,Piloto!$B$79:$H$407,7,0)</f>
        <v>9388.08</v>
      </c>
      <c r="O274" s="179"/>
      <c r="P274" s="178">
        <f t="shared" si="35"/>
        <v>457762.78079999995</v>
      </c>
      <c r="Q274" s="179">
        <f t="shared" si="36"/>
        <v>18310.511231999997</v>
      </c>
      <c r="R274" s="179">
        <f t="shared" si="37"/>
        <v>9155.2556159999986</v>
      </c>
      <c r="S274" s="179">
        <f t="shared" si="38"/>
        <v>1790.3102357088001</v>
      </c>
      <c r="T274" s="179">
        <f t="shared" si="39"/>
        <v>15106.171766399999</v>
      </c>
      <c r="U274" s="179">
        <f t="shared" si="40"/>
        <v>26779.122676799998</v>
      </c>
      <c r="V274" s="178">
        <f t="shared" si="41"/>
        <v>183108.77442224638</v>
      </c>
      <c r="X274" s="176">
        <f t="shared" si="42"/>
        <v>274657.66847999993</v>
      </c>
      <c r="Y274" s="172" t="str">
        <f>VLOOKUP($B274,Piloto!$B$79:$H$407,4,0)</f>
        <v>Contrato</v>
      </c>
      <c r="Z274" s="186"/>
      <c r="AA274" s="186"/>
    </row>
    <row r="275" spans="1:27" hidden="1">
      <c r="A275" s="175">
        <f t="shared" si="43"/>
        <v>12</v>
      </c>
      <c r="B275" s="190">
        <v>2412</v>
      </c>
      <c r="C275" s="183">
        <f t="shared" si="33"/>
        <v>52.86</v>
      </c>
      <c r="D275" s="183">
        <f t="shared" si="34"/>
        <v>52.86</v>
      </c>
      <c r="E275" s="183">
        <v>40.97</v>
      </c>
      <c r="F275" s="183">
        <v>11.89</v>
      </c>
      <c r="G275" s="183">
        <v>0</v>
      </c>
      <c r="H275" s="182">
        <v>222</v>
      </c>
      <c r="I275" s="180" t="s">
        <v>825</v>
      </c>
      <c r="J275" s="180" t="s">
        <v>169</v>
      </c>
      <c r="K275" s="182"/>
      <c r="L275" s="181"/>
      <c r="M275" s="180"/>
      <c r="N275" s="185">
        <f>VLOOKUP($B275,Piloto!$B$79:$H$407,7,0)</f>
        <v>9388.08</v>
      </c>
      <c r="O275" s="179"/>
      <c r="P275" s="178">
        <f t="shared" si="35"/>
        <v>496253.90879999998</v>
      </c>
      <c r="Q275" s="179">
        <f t="shared" si="36"/>
        <v>19850.156351999998</v>
      </c>
      <c r="R275" s="179">
        <f t="shared" si="37"/>
        <v>9925.0781759999991</v>
      </c>
      <c r="S275" s="179">
        <f t="shared" si="38"/>
        <v>1940.8490373168001</v>
      </c>
      <c r="T275" s="179">
        <f t="shared" si="39"/>
        <v>16376.3789904</v>
      </c>
      <c r="U275" s="179">
        <f t="shared" si="40"/>
        <v>29030.853664800001</v>
      </c>
      <c r="V275" s="178">
        <f t="shared" si="41"/>
        <v>198505.5335512704</v>
      </c>
      <c r="X275" s="176">
        <f t="shared" si="42"/>
        <v>297752.34527999995</v>
      </c>
      <c r="Y275" s="172" t="str">
        <f>VLOOKUP($B275,Piloto!$B$79:$H$407,4,0)</f>
        <v>Fora de venda</v>
      </c>
      <c r="Z275" s="186"/>
      <c r="AA275" s="186"/>
    </row>
    <row r="276" spans="1:27" ht="23.1" hidden="1" customHeight="1">
      <c r="A276" s="175">
        <f t="shared" si="43"/>
        <v>1</v>
      </c>
      <c r="B276" s="190">
        <v>2501</v>
      </c>
      <c r="C276" s="183">
        <f t="shared" si="33"/>
        <v>108</v>
      </c>
      <c r="D276" s="183">
        <f t="shared" si="34"/>
        <v>103.61</v>
      </c>
      <c r="E276" s="183">
        <v>89.81</v>
      </c>
      <c r="F276" s="183">
        <v>13.8</v>
      </c>
      <c r="G276" s="183">
        <v>0</v>
      </c>
      <c r="H276" s="182" t="s">
        <v>871</v>
      </c>
      <c r="I276" s="180" t="s">
        <v>827</v>
      </c>
      <c r="J276" s="242" t="s">
        <v>169</v>
      </c>
      <c r="K276" s="182">
        <v>100</v>
      </c>
      <c r="L276" s="181" t="s">
        <v>169</v>
      </c>
      <c r="M276" s="180">
        <v>4.3899999999999997</v>
      </c>
      <c r="N276" s="185">
        <f>VLOOKUP($B276,Piloto!$B$79:$H$407,7,0)</f>
        <v>9335.0399999999991</v>
      </c>
      <c r="O276" s="179"/>
      <c r="P276" s="178">
        <f t="shared" si="35"/>
        <v>1008184.3199999999</v>
      </c>
      <c r="Q276" s="179">
        <f t="shared" si="36"/>
        <v>40327.372799999997</v>
      </c>
      <c r="R276" s="179">
        <f t="shared" si="37"/>
        <v>20163.686399999999</v>
      </c>
      <c r="S276" s="179">
        <f t="shared" si="38"/>
        <v>3943.0088755200004</v>
      </c>
      <c r="T276" s="179">
        <f t="shared" si="39"/>
        <v>33270.082560000003</v>
      </c>
      <c r="U276" s="179">
        <f t="shared" si="40"/>
        <v>58978.782720000003</v>
      </c>
      <c r="V276" s="178">
        <f t="shared" si="41"/>
        <v>403281.79347456002</v>
      </c>
      <c r="X276" s="176">
        <f t="shared" si="42"/>
        <v>604910.59199999995</v>
      </c>
      <c r="Y276" s="172" t="str">
        <f>VLOOKUP($B276,Piloto!$B$79:$H$407,4,0)</f>
        <v>Contrato</v>
      </c>
      <c r="Z276" s="186"/>
      <c r="AA276" s="186"/>
    </row>
    <row r="277" spans="1:27" ht="23.1" hidden="1" customHeight="1">
      <c r="A277" s="175">
        <f t="shared" si="43"/>
        <v>2</v>
      </c>
      <c r="B277" s="190">
        <v>2502</v>
      </c>
      <c r="C277" s="183">
        <f t="shared" si="33"/>
        <v>79.400000000000006</v>
      </c>
      <c r="D277" s="183">
        <f t="shared" si="34"/>
        <v>75.960000000000008</v>
      </c>
      <c r="E277" s="183">
        <v>63.49</v>
      </c>
      <c r="F277" s="183">
        <v>12.47</v>
      </c>
      <c r="G277" s="183">
        <v>0</v>
      </c>
      <c r="H277" s="182">
        <v>64</v>
      </c>
      <c r="I277" s="180" t="s">
        <v>825</v>
      </c>
      <c r="J277" s="180" t="s">
        <v>208</v>
      </c>
      <c r="K277" s="182">
        <v>31</v>
      </c>
      <c r="L277" s="181" t="s">
        <v>208</v>
      </c>
      <c r="M277" s="180">
        <v>3.44</v>
      </c>
      <c r="N277" s="185">
        <f>VLOOKUP($B277,Piloto!$B$79:$H$407,7,0)</f>
        <v>9335.0399999999991</v>
      </c>
      <c r="O277" s="179"/>
      <c r="P277" s="178">
        <f t="shared" si="35"/>
        <v>741202.17599999998</v>
      </c>
      <c r="Q277" s="179">
        <f t="shared" si="36"/>
        <v>29648.087039999999</v>
      </c>
      <c r="R277" s="179">
        <f t="shared" si="37"/>
        <v>14824.043519999999</v>
      </c>
      <c r="S277" s="179">
        <f t="shared" si="38"/>
        <v>2898.8417103360002</v>
      </c>
      <c r="T277" s="179">
        <f t="shared" si="39"/>
        <v>24459.671807999999</v>
      </c>
      <c r="U277" s="179">
        <f t="shared" si="40"/>
        <v>43360.327296000003</v>
      </c>
      <c r="V277" s="178">
        <f t="shared" si="41"/>
        <v>296486.80001740798</v>
      </c>
      <c r="X277" s="176">
        <f t="shared" si="42"/>
        <v>444721.30559999996</v>
      </c>
      <c r="Y277" s="172" t="str">
        <f>VLOOKUP($B277,Piloto!$B$79:$H$407,4,0)</f>
        <v>Fora de venda</v>
      </c>
      <c r="Z277" s="186"/>
      <c r="AA277" s="186"/>
    </row>
    <row r="278" spans="1:27" ht="23.1" hidden="1" customHeight="1">
      <c r="A278" s="175">
        <f t="shared" si="43"/>
        <v>3</v>
      </c>
      <c r="B278" s="184">
        <v>2503</v>
      </c>
      <c r="C278" s="183">
        <f t="shared" si="33"/>
        <v>96.93</v>
      </c>
      <c r="D278" s="183">
        <f t="shared" si="34"/>
        <v>93.45</v>
      </c>
      <c r="E278" s="183">
        <v>89.77</v>
      </c>
      <c r="F278" s="183">
        <v>3.68</v>
      </c>
      <c r="G278" s="183">
        <v>0</v>
      </c>
      <c r="H278" s="182" t="s">
        <v>872</v>
      </c>
      <c r="I278" s="180" t="s">
        <v>827</v>
      </c>
      <c r="J278" s="180" t="s">
        <v>163</v>
      </c>
      <c r="K278" s="182">
        <v>69</v>
      </c>
      <c r="L278" s="181" t="s">
        <v>163</v>
      </c>
      <c r="M278" s="180">
        <v>3.48</v>
      </c>
      <c r="N278" s="189">
        <f>VLOOKUP($B278,Piloto!$B$79:$H$407,7,0)</f>
        <v>9918.48</v>
      </c>
      <c r="O278" s="179"/>
      <c r="P278" s="178">
        <f t="shared" si="35"/>
        <v>961398.26640000008</v>
      </c>
      <c r="Q278" s="179">
        <f t="shared" si="36"/>
        <v>38455.930656000004</v>
      </c>
      <c r="R278" s="179">
        <f t="shared" si="37"/>
        <v>19227.965328000002</v>
      </c>
      <c r="S278" s="179">
        <f t="shared" si="38"/>
        <v>3760.0286198904009</v>
      </c>
      <c r="T278" s="179">
        <f t="shared" si="39"/>
        <v>31726.142791200004</v>
      </c>
      <c r="U278" s="179">
        <f t="shared" si="40"/>
        <v>56241.798584400007</v>
      </c>
      <c r="V278" s="178">
        <f t="shared" si="41"/>
        <v>384566.99774613127</v>
      </c>
      <c r="W278" s="177"/>
      <c r="X278" s="176">
        <f t="shared" si="42"/>
        <v>576838.95984000002</v>
      </c>
      <c r="Y278" s="172" t="str">
        <f>VLOOKUP($B278,Piloto!$B$79:$H$407,4,0)</f>
        <v>Fora de venda</v>
      </c>
      <c r="Z278" s="186"/>
      <c r="AA278" s="186"/>
    </row>
    <row r="279" spans="1:27" ht="23.1" hidden="1" customHeight="1">
      <c r="A279" s="175">
        <f t="shared" si="43"/>
        <v>4</v>
      </c>
      <c r="B279" s="190">
        <v>2504</v>
      </c>
      <c r="C279" s="183">
        <f t="shared" si="33"/>
        <v>53.73</v>
      </c>
      <c r="D279" s="183">
        <f t="shared" si="34"/>
        <v>53.73</v>
      </c>
      <c r="E279" s="183">
        <v>41.22</v>
      </c>
      <c r="F279" s="183">
        <v>12.51</v>
      </c>
      <c r="G279" s="183">
        <v>0</v>
      </c>
      <c r="H279" s="182">
        <v>223</v>
      </c>
      <c r="I279" s="180" t="s">
        <v>825</v>
      </c>
      <c r="J279" s="180" t="s">
        <v>169</v>
      </c>
      <c r="K279" s="182"/>
      <c r="L279" s="181"/>
      <c r="M279" s="180"/>
      <c r="N279" s="185">
        <f>VLOOKUP($B279,Piloto!$B$79:$H$407,7,0)</f>
        <v>9441.1200000000008</v>
      </c>
      <c r="O279" s="179"/>
      <c r="P279" s="178">
        <f t="shared" si="35"/>
        <v>507271.37760000001</v>
      </c>
      <c r="Q279" s="179">
        <f t="shared" si="36"/>
        <v>20290.855104000002</v>
      </c>
      <c r="R279" s="179">
        <f t="shared" si="37"/>
        <v>10145.427552000001</v>
      </c>
      <c r="S279" s="179">
        <f t="shared" si="38"/>
        <v>1983.9383577936003</v>
      </c>
      <c r="T279" s="179">
        <f t="shared" si="39"/>
        <v>16739.9554608</v>
      </c>
      <c r="U279" s="179">
        <f t="shared" si="40"/>
        <v>29675.375589600004</v>
      </c>
      <c r="V279" s="178">
        <f t="shared" si="41"/>
        <v>202912.60921102081</v>
      </c>
      <c r="X279" s="176">
        <f t="shared" si="42"/>
        <v>304362.82656000002</v>
      </c>
      <c r="Y279" s="172" t="str">
        <f>VLOOKUP($B279,Piloto!$B$79:$H$407,4,0)</f>
        <v>Contrato</v>
      </c>
      <c r="Z279" s="186"/>
      <c r="AA279" s="186"/>
    </row>
    <row r="280" spans="1:27" ht="23.1" hidden="1" customHeight="1">
      <c r="A280" s="175">
        <f t="shared" si="43"/>
        <v>5</v>
      </c>
      <c r="B280" s="190">
        <v>2505</v>
      </c>
      <c r="C280" s="183">
        <f t="shared" ref="C280:C343" si="44">D280+G280+M280</f>
        <v>47.21</v>
      </c>
      <c r="D280" s="183">
        <f t="shared" ref="D280:D343" si="45">E280+F280</f>
        <v>47.21</v>
      </c>
      <c r="E280" s="183">
        <v>41.35</v>
      </c>
      <c r="F280" s="183">
        <v>5.86</v>
      </c>
      <c r="G280" s="183">
        <v>0</v>
      </c>
      <c r="H280" s="182">
        <v>199</v>
      </c>
      <c r="I280" s="180" t="s">
        <v>825</v>
      </c>
      <c r="J280" s="180" t="s">
        <v>169</v>
      </c>
      <c r="K280" s="182"/>
      <c r="L280" s="181"/>
      <c r="M280" s="180"/>
      <c r="N280" s="185">
        <f>VLOOKUP($B280,Piloto!$B$79:$H$407,7,0)</f>
        <v>9441.119999999999</v>
      </c>
      <c r="O280" s="179"/>
      <c r="P280" s="178">
        <f t="shared" ref="P280:P343" si="46">C280*N280</f>
        <v>445715.27519999997</v>
      </c>
      <c r="Q280" s="179">
        <f t="shared" ref="Q280:Q343" si="47">$Q$19*P280</f>
        <v>17828.611008</v>
      </c>
      <c r="R280" s="179">
        <f t="shared" ref="R280:R343" si="48">$R$19*P280</f>
        <v>8914.3055039999999</v>
      </c>
      <c r="S280" s="179">
        <f t="shared" ref="S280:S343" si="49">$S$19*P280</f>
        <v>1743.1924413072002</v>
      </c>
      <c r="T280" s="179">
        <f t="shared" ref="T280:T343" si="50">$T$19*P280</f>
        <v>14708.6040816</v>
      </c>
      <c r="U280" s="179">
        <f t="shared" ref="U280:U343" si="51">$U$19*P280</f>
        <v>26074.343599200001</v>
      </c>
      <c r="V280" s="178">
        <f t="shared" ref="V280:V343" si="52">Q280*$Q$17+R280*$R$17+T280*$T$17+U280*$U$17+S280*$S$17</f>
        <v>178289.67580220161</v>
      </c>
      <c r="X280" s="176">
        <f t="shared" ref="X280:X343" si="53">$X$19*P280</f>
        <v>267429.16511999996</v>
      </c>
      <c r="Y280" s="172" t="str">
        <f>VLOOKUP($B280,Piloto!$B$79:$H$407,4,0)</f>
        <v>Contrato</v>
      </c>
      <c r="Z280" s="186"/>
      <c r="AA280" s="186"/>
    </row>
    <row r="281" spans="1:27" ht="23.1" hidden="1" customHeight="1">
      <c r="A281" s="175">
        <f t="shared" ref="A281:A344" si="54">RIGHT(B281,2)*1</f>
        <v>6</v>
      </c>
      <c r="B281" s="190">
        <v>2506</v>
      </c>
      <c r="C281" s="183">
        <f t="shared" si="44"/>
        <v>47.129999999999995</v>
      </c>
      <c r="D281" s="183">
        <f t="shared" si="45"/>
        <v>47.129999999999995</v>
      </c>
      <c r="E281" s="183">
        <v>41.22</v>
      </c>
      <c r="F281" s="183">
        <v>5.91</v>
      </c>
      <c r="G281" s="183">
        <v>0</v>
      </c>
      <c r="H281" s="182">
        <v>233</v>
      </c>
      <c r="I281" s="180" t="s">
        <v>828</v>
      </c>
      <c r="J281" s="180" t="s">
        <v>169</v>
      </c>
      <c r="K281" s="182"/>
      <c r="L281" s="181"/>
      <c r="M281" s="180"/>
      <c r="N281" s="185">
        <f>VLOOKUP($B281,Piloto!$B$79:$H$407,7,0)</f>
        <v>9441.119999999999</v>
      </c>
      <c r="O281" s="179"/>
      <c r="P281" s="178">
        <f t="shared" si="46"/>
        <v>444959.9855999999</v>
      </c>
      <c r="Q281" s="179">
        <f t="shared" si="47"/>
        <v>17798.399423999996</v>
      </c>
      <c r="R281" s="179">
        <f t="shared" si="48"/>
        <v>8899.1997119999978</v>
      </c>
      <c r="S281" s="179">
        <f t="shared" si="49"/>
        <v>1740.2385036815997</v>
      </c>
      <c r="T281" s="179">
        <f t="shared" si="50"/>
        <v>14683.679524799998</v>
      </c>
      <c r="U281" s="179">
        <f t="shared" si="51"/>
        <v>26030.159157599996</v>
      </c>
      <c r="V281" s="178">
        <f t="shared" si="52"/>
        <v>177987.55391988478</v>
      </c>
      <c r="X281" s="176">
        <f t="shared" si="53"/>
        <v>266975.99135999993</v>
      </c>
      <c r="Y281" s="172" t="str">
        <f>VLOOKUP($B281,Piloto!$B$79:$H$407,4,0)</f>
        <v>Contrato</v>
      </c>
      <c r="Z281" s="186"/>
      <c r="AA281" s="186"/>
    </row>
    <row r="282" spans="1:27" ht="23.1" customHeight="1">
      <c r="A282" s="175">
        <f t="shared" si="54"/>
        <v>7</v>
      </c>
      <c r="B282" s="190">
        <v>2507</v>
      </c>
      <c r="C282" s="183">
        <f t="shared" si="44"/>
        <v>86.08</v>
      </c>
      <c r="D282" s="183">
        <f t="shared" si="45"/>
        <v>82.34</v>
      </c>
      <c r="E282" s="183">
        <v>68.25</v>
      </c>
      <c r="F282" s="183">
        <v>14.09</v>
      </c>
      <c r="G282" s="183">
        <v>0</v>
      </c>
      <c r="H282" s="182">
        <v>170</v>
      </c>
      <c r="I282" s="180" t="s">
        <v>825</v>
      </c>
      <c r="J282" s="180" t="s">
        <v>163</v>
      </c>
      <c r="K282" s="182">
        <v>68</v>
      </c>
      <c r="L282" s="181" t="s">
        <v>163</v>
      </c>
      <c r="M282" s="180">
        <v>3.74</v>
      </c>
      <c r="N282" s="185">
        <f>VLOOKUP($B282,Piloto!$B$79:$H$407,7,0)</f>
        <v>9842.875</v>
      </c>
      <c r="O282" s="179"/>
      <c r="P282" s="178">
        <f t="shared" si="46"/>
        <v>847274.67999999993</v>
      </c>
      <c r="Q282" s="179">
        <f t="shared" si="47"/>
        <v>33890.987199999996</v>
      </c>
      <c r="R282" s="179">
        <f t="shared" si="48"/>
        <v>16945.493599999998</v>
      </c>
      <c r="S282" s="179">
        <f t="shared" si="49"/>
        <v>3313.6912734800003</v>
      </c>
      <c r="T282" s="179">
        <f t="shared" si="50"/>
        <v>27960.064439999998</v>
      </c>
      <c r="U282" s="179">
        <f t="shared" si="51"/>
        <v>49565.568780000001</v>
      </c>
      <c r="V282" s="178">
        <f t="shared" si="52"/>
        <v>338916.65019744</v>
      </c>
      <c r="X282" s="176">
        <f t="shared" si="53"/>
        <v>508364.80799999996</v>
      </c>
      <c r="Y282" s="172" t="str">
        <f>VLOOKUP($B282,Piloto!$B$79:$H$407,4,0)</f>
        <v>Disponível</v>
      </c>
      <c r="Z282" s="186"/>
      <c r="AA282" s="186"/>
    </row>
    <row r="283" spans="1:27" ht="20.100000000000001" customHeight="1">
      <c r="A283" s="175">
        <f t="shared" si="54"/>
        <v>8</v>
      </c>
      <c r="B283" s="190">
        <v>2508</v>
      </c>
      <c r="C283" s="183">
        <f t="shared" si="44"/>
        <v>79.72</v>
      </c>
      <c r="D283" s="183">
        <f t="shared" si="45"/>
        <v>76.599999999999994</v>
      </c>
      <c r="E283" s="183">
        <v>61.68</v>
      </c>
      <c r="F283" s="183">
        <v>14.92</v>
      </c>
      <c r="G283" s="183">
        <v>0</v>
      </c>
      <c r="H283" s="182">
        <v>59</v>
      </c>
      <c r="I283" s="180" t="s">
        <v>828</v>
      </c>
      <c r="J283" s="180" t="s">
        <v>208</v>
      </c>
      <c r="K283" s="182">
        <v>27</v>
      </c>
      <c r="L283" s="181" t="s">
        <v>208</v>
      </c>
      <c r="M283" s="180">
        <v>3.12</v>
      </c>
      <c r="N283" s="185">
        <f>VLOOKUP($B283,Piloto!$B$79:$H$407,7,0)</f>
        <v>9842.875</v>
      </c>
      <c r="O283" s="179"/>
      <c r="P283" s="178">
        <f t="shared" si="46"/>
        <v>784673.995</v>
      </c>
      <c r="Q283" s="179">
        <f t="shared" si="47"/>
        <v>31386.959800000001</v>
      </c>
      <c r="R283" s="179">
        <f t="shared" si="48"/>
        <v>15693.4799</v>
      </c>
      <c r="S283" s="179">
        <f t="shared" si="49"/>
        <v>3068.8599944450002</v>
      </c>
      <c r="T283" s="179">
        <f t="shared" si="50"/>
        <v>25894.241835000001</v>
      </c>
      <c r="U283" s="179">
        <f t="shared" si="51"/>
        <v>45903.428707500003</v>
      </c>
      <c r="V283" s="178">
        <f t="shared" si="52"/>
        <v>313875.87539196003</v>
      </c>
      <c r="X283" s="176">
        <f t="shared" si="53"/>
        <v>470804.397</v>
      </c>
      <c r="Y283" s="172" t="str">
        <f>VLOOKUP($B283,Piloto!$B$79:$H$407,4,0)</f>
        <v>Disponível</v>
      </c>
      <c r="Z283" s="186"/>
      <c r="AA283" s="186"/>
    </row>
    <row r="284" spans="1:27" ht="23.1" hidden="1" customHeight="1">
      <c r="A284" s="175">
        <f t="shared" si="54"/>
        <v>9</v>
      </c>
      <c r="B284" s="190">
        <v>2509</v>
      </c>
      <c r="C284" s="183">
        <f t="shared" si="44"/>
        <v>85.190000000000012</v>
      </c>
      <c r="D284" s="183">
        <f t="shared" si="45"/>
        <v>82.76</v>
      </c>
      <c r="E284" s="183">
        <v>66.98</v>
      </c>
      <c r="F284" s="183">
        <v>15.780000000000001</v>
      </c>
      <c r="G284" s="183">
        <v>0</v>
      </c>
      <c r="H284" s="182">
        <v>189</v>
      </c>
      <c r="I284" s="180" t="s">
        <v>825</v>
      </c>
      <c r="J284" s="180" t="s">
        <v>163</v>
      </c>
      <c r="K284" s="182">
        <v>89</v>
      </c>
      <c r="L284" s="181" t="s">
        <v>163</v>
      </c>
      <c r="M284" s="180">
        <v>2.4300000000000002</v>
      </c>
      <c r="N284" s="185">
        <f>VLOOKUP($B284,Piloto!$B$79:$H$407,7,0)</f>
        <v>9423.75</v>
      </c>
      <c r="O284" s="179"/>
      <c r="P284" s="178">
        <f t="shared" si="46"/>
        <v>802809.26250000007</v>
      </c>
      <c r="Q284" s="179">
        <f t="shared" si="47"/>
        <v>32112.370500000005</v>
      </c>
      <c r="R284" s="179">
        <f t="shared" si="48"/>
        <v>16056.185250000002</v>
      </c>
      <c r="S284" s="179">
        <f t="shared" si="49"/>
        <v>3139.7870256375004</v>
      </c>
      <c r="T284" s="179">
        <f t="shared" si="50"/>
        <v>26492.705662500004</v>
      </c>
      <c r="U284" s="179">
        <f t="shared" si="51"/>
        <v>46964.341856250008</v>
      </c>
      <c r="V284" s="178">
        <f t="shared" si="52"/>
        <v>321130.1274741001</v>
      </c>
      <c r="X284" s="176">
        <f t="shared" si="53"/>
        <v>481685.5575</v>
      </c>
      <c r="Y284" s="172" t="str">
        <f>VLOOKUP($B284,Piloto!$B$79:$H$407,4,0)</f>
        <v>Contrato</v>
      </c>
      <c r="Z284" s="186"/>
      <c r="AA284" s="186"/>
    </row>
    <row r="285" spans="1:27" hidden="1">
      <c r="A285" s="175">
        <f t="shared" si="54"/>
        <v>10</v>
      </c>
      <c r="B285" s="190">
        <v>2510</v>
      </c>
      <c r="C285" s="183">
        <f t="shared" si="44"/>
        <v>47.760000000000005</v>
      </c>
      <c r="D285" s="183">
        <f t="shared" si="45"/>
        <v>47.760000000000005</v>
      </c>
      <c r="E285" s="183">
        <v>41.85</v>
      </c>
      <c r="F285" s="183">
        <v>5.91</v>
      </c>
      <c r="G285" s="183">
        <v>0</v>
      </c>
      <c r="H285" s="182">
        <v>102</v>
      </c>
      <c r="I285" s="180" t="s">
        <v>825</v>
      </c>
      <c r="J285" s="180" t="s">
        <v>173</v>
      </c>
      <c r="K285" s="182"/>
      <c r="L285" s="181"/>
      <c r="M285" s="180"/>
      <c r="N285" s="185">
        <f>VLOOKUP($B285,Piloto!$B$79:$H$407,7,0)</f>
        <v>9441.1200000000008</v>
      </c>
      <c r="O285" s="179"/>
      <c r="P285" s="178">
        <f t="shared" si="46"/>
        <v>450907.89120000007</v>
      </c>
      <c r="Q285" s="179">
        <f t="shared" si="47"/>
        <v>18036.315648000003</v>
      </c>
      <c r="R285" s="179">
        <f t="shared" si="48"/>
        <v>9018.1578240000017</v>
      </c>
      <c r="S285" s="179">
        <f t="shared" si="49"/>
        <v>1763.5007624832006</v>
      </c>
      <c r="T285" s="179">
        <f t="shared" si="50"/>
        <v>14879.960409600004</v>
      </c>
      <c r="U285" s="179">
        <f t="shared" si="51"/>
        <v>26378.111635200006</v>
      </c>
      <c r="V285" s="178">
        <f t="shared" si="52"/>
        <v>180366.76374312965</v>
      </c>
      <c r="X285" s="176">
        <f t="shared" si="53"/>
        <v>270544.73472000001</v>
      </c>
      <c r="Y285" s="172" t="str">
        <f>VLOOKUP($B285,Piloto!$B$79:$H$407,4,0)</f>
        <v>Contrato</v>
      </c>
      <c r="Z285" s="186"/>
      <c r="AA285" s="186"/>
    </row>
    <row r="286" spans="1:27" hidden="1">
      <c r="A286" s="175">
        <f t="shared" si="54"/>
        <v>11</v>
      </c>
      <c r="B286" s="190">
        <v>2511</v>
      </c>
      <c r="C286" s="183">
        <f t="shared" si="44"/>
        <v>48.76</v>
      </c>
      <c r="D286" s="183">
        <f t="shared" si="45"/>
        <v>48.76</v>
      </c>
      <c r="E286" s="183">
        <v>42.9</v>
      </c>
      <c r="F286" s="183">
        <v>5.86</v>
      </c>
      <c r="G286" s="183">
        <v>0</v>
      </c>
      <c r="H286" s="182">
        <v>198</v>
      </c>
      <c r="I286" s="180" t="s">
        <v>825</v>
      </c>
      <c r="J286" s="180" t="s">
        <v>169</v>
      </c>
      <c r="K286" s="182"/>
      <c r="L286" s="181"/>
      <c r="M286" s="180"/>
      <c r="N286" s="185">
        <f>VLOOKUP($B286,Piloto!$B$79:$H$407,7,0)</f>
        <v>9441.1200000000008</v>
      </c>
      <c r="O286" s="179"/>
      <c r="P286" s="178">
        <f t="shared" si="46"/>
        <v>460349.01120000001</v>
      </c>
      <c r="Q286" s="179">
        <f t="shared" si="47"/>
        <v>18413.960448000002</v>
      </c>
      <c r="R286" s="179">
        <f t="shared" si="48"/>
        <v>9206.9802240000008</v>
      </c>
      <c r="S286" s="179">
        <f t="shared" si="49"/>
        <v>1800.4249828032002</v>
      </c>
      <c r="T286" s="179">
        <f t="shared" si="50"/>
        <v>15191.5173696</v>
      </c>
      <c r="U286" s="179">
        <f t="shared" si="51"/>
        <v>26930.417155200001</v>
      </c>
      <c r="V286" s="178">
        <f t="shared" si="52"/>
        <v>184143.28727208963</v>
      </c>
      <c r="X286" s="176">
        <f t="shared" si="53"/>
        <v>276209.40671999997</v>
      </c>
      <c r="Y286" s="172" t="str">
        <f>VLOOKUP($B286,Piloto!$B$79:$H$407,4,0)</f>
        <v>Contrato</v>
      </c>
      <c r="Z286" s="186"/>
      <c r="AA286" s="186"/>
    </row>
    <row r="287" spans="1:27" ht="23.1" hidden="1" customHeight="1">
      <c r="A287" s="175">
        <f t="shared" si="54"/>
        <v>12</v>
      </c>
      <c r="B287" s="190">
        <v>2512</v>
      </c>
      <c r="C287" s="183">
        <f t="shared" si="44"/>
        <v>52.86</v>
      </c>
      <c r="D287" s="183">
        <f t="shared" si="45"/>
        <v>52.86</v>
      </c>
      <c r="E287" s="183">
        <v>40.97</v>
      </c>
      <c r="F287" s="183">
        <v>11.89</v>
      </c>
      <c r="G287" s="183">
        <v>0</v>
      </c>
      <c r="H287" s="182">
        <v>232</v>
      </c>
      <c r="I287" s="180" t="s">
        <v>828</v>
      </c>
      <c r="J287" s="180" t="s">
        <v>169</v>
      </c>
      <c r="K287" s="182"/>
      <c r="L287" s="181"/>
      <c r="M287" s="180"/>
      <c r="N287" s="185">
        <f>VLOOKUP($B287,Piloto!$B$79:$H$407,7,0)</f>
        <v>9441.1200000000008</v>
      </c>
      <c r="O287" s="179"/>
      <c r="P287" s="178">
        <f t="shared" si="46"/>
        <v>499057.60320000001</v>
      </c>
      <c r="Q287" s="179">
        <f t="shared" si="47"/>
        <v>19962.304128</v>
      </c>
      <c r="R287" s="179">
        <f t="shared" si="48"/>
        <v>9981.1520639999999</v>
      </c>
      <c r="S287" s="179">
        <f t="shared" si="49"/>
        <v>1951.8142861152003</v>
      </c>
      <c r="T287" s="179">
        <f t="shared" si="50"/>
        <v>16468.9009056</v>
      </c>
      <c r="U287" s="179">
        <f t="shared" si="51"/>
        <v>29194.869787200001</v>
      </c>
      <c r="V287" s="178">
        <f t="shared" si="52"/>
        <v>199627.0337408256</v>
      </c>
      <c r="X287" s="176">
        <f t="shared" si="53"/>
        <v>299434.56192000001</v>
      </c>
      <c r="Y287" s="172" t="str">
        <f>VLOOKUP($B287,Piloto!$B$79:$H$407,4,0)</f>
        <v>Fora de venda</v>
      </c>
      <c r="Z287" s="186"/>
      <c r="AA287" s="186"/>
    </row>
    <row r="288" spans="1:27" ht="23.1" customHeight="1">
      <c r="A288" s="175">
        <f t="shared" si="54"/>
        <v>1</v>
      </c>
      <c r="B288" s="190">
        <v>2601</v>
      </c>
      <c r="C288" s="183">
        <f t="shared" si="44"/>
        <v>98.38000000000001</v>
      </c>
      <c r="D288" s="183">
        <f t="shared" si="45"/>
        <v>93.490000000000009</v>
      </c>
      <c r="E288" s="183">
        <v>89.81</v>
      </c>
      <c r="F288" s="183">
        <v>3.68</v>
      </c>
      <c r="G288" s="183">
        <v>0</v>
      </c>
      <c r="H288" s="182" t="s">
        <v>873</v>
      </c>
      <c r="I288" s="180" t="s">
        <v>827</v>
      </c>
      <c r="J288" s="242" t="s">
        <v>169</v>
      </c>
      <c r="K288" s="182">
        <v>99</v>
      </c>
      <c r="L288" s="181" t="s">
        <v>169</v>
      </c>
      <c r="M288" s="180">
        <v>4.8899999999999997</v>
      </c>
      <c r="N288" s="185">
        <f>VLOOKUP($B288,Piloto!$B$79:$H$407,7,0)</f>
        <v>9899.1200000000008</v>
      </c>
      <c r="O288" s="179"/>
      <c r="P288" s="178">
        <f t="shared" si="46"/>
        <v>973875.42560000019</v>
      </c>
      <c r="Q288" s="179">
        <f t="shared" si="47"/>
        <v>38955.017024000008</v>
      </c>
      <c r="R288" s="179">
        <f t="shared" si="48"/>
        <v>19477.508512000004</v>
      </c>
      <c r="S288" s="179">
        <f t="shared" si="49"/>
        <v>3808.8267895216013</v>
      </c>
      <c r="T288" s="179">
        <f t="shared" si="50"/>
        <v>32137.889044800009</v>
      </c>
      <c r="U288" s="179">
        <f t="shared" si="51"/>
        <v>56971.712397600015</v>
      </c>
      <c r="V288" s="178">
        <f t="shared" si="52"/>
        <v>389557.96124340495</v>
      </c>
      <c r="X288" s="176">
        <f t="shared" si="53"/>
        <v>584325.25536000007</v>
      </c>
      <c r="Y288" s="172" t="str">
        <f>VLOOKUP($B288,Piloto!$B$79:$H$407,4,0)</f>
        <v>Disponível</v>
      </c>
      <c r="Z288" s="186"/>
      <c r="AA288" s="186"/>
    </row>
    <row r="289" spans="1:27" ht="22.5" hidden="1" customHeight="1">
      <c r="A289" s="175">
        <f t="shared" si="54"/>
        <v>2</v>
      </c>
      <c r="B289" s="190">
        <v>2602</v>
      </c>
      <c r="C289" s="183">
        <f t="shared" si="44"/>
        <v>80.040000000000006</v>
      </c>
      <c r="D289" s="183">
        <f t="shared" si="45"/>
        <v>75.960000000000008</v>
      </c>
      <c r="E289" s="183">
        <v>63.49</v>
      </c>
      <c r="F289" s="183">
        <v>12.47</v>
      </c>
      <c r="G289" s="183">
        <v>0</v>
      </c>
      <c r="H289" s="182">
        <v>62</v>
      </c>
      <c r="I289" s="180" t="s">
        <v>825</v>
      </c>
      <c r="J289" s="180" t="s">
        <v>208</v>
      </c>
      <c r="K289" s="182">
        <v>29</v>
      </c>
      <c r="L289" s="181" t="s">
        <v>208</v>
      </c>
      <c r="M289" s="180">
        <v>4.08</v>
      </c>
      <c r="N289" s="185">
        <f>VLOOKUP($B289,Piloto!$B$79:$H$407,7,0)</f>
        <v>9335.0399999999991</v>
      </c>
      <c r="O289" s="179"/>
      <c r="P289" s="178">
        <f t="shared" si="46"/>
        <v>747176.60159999994</v>
      </c>
      <c r="Q289" s="179">
        <f t="shared" si="47"/>
        <v>29887.064063999998</v>
      </c>
      <c r="R289" s="179">
        <f t="shared" si="48"/>
        <v>14943.532031999999</v>
      </c>
      <c r="S289" s="179">
        <f t="shared" si="49"/>
        <v>2922.2076888576003</v>
      </c>
      <c r="T289" s="179">
        <f t="shared" si="50"/>
        <v>24656.827852799997</v>
      </c>
      <c r="U289" s="179">
        <f t="shared" si="51"/>
        <v>43709.831193599995</v>
      </c>
      <c r="V289" s="178">
        <f t="shared" si="52"/>
        <v>298876.61805281282</v>
      </c>
      <c r="X289" s="176">
        <f t="shared" si="53"/>
        <v>448305.96095999994</v>
      </c>
      <c r="Y289" s="172" t="str">
        <f>VLOOKUP($B289,Piloto!$B$79:$H$407,4,0)</f>
        <v>Fora de venda</v>
      </c>
      <c r="Z289" s="186"/>
      <c r="AA289" s="186"/>
    </row>
    <row r="290" spans="1:27" ht="22.5" hidden="1" customHeight="1">
      <c r="A290" s="175">
        <f t="shared" si="54"/>
        <v>3</v>
      </c>
      <c r="B290" s="190">
        <v>2603</v>
      </c>
      <c r="C290" s="183">
        <f t="shared" si="44"/>
        <v>113.39</v>
      </c>
      <c r="D290" s="183">
        <f t="shared" si="45"/>
        <v>107.14</v>
      </c>
      <c r="E290" s="183">
        <v>89.77</v>
      </c>
      <c r="F290" s="183">
        <v>17.37</v>
      </c>
      <c r="G290" s="183">
        <v>0</v>
      </c>
      <c r="H290" s="182" t="s">
        <v>874</v>
      </c>
      <c r="I290" s="180" t="s">
        <v>840</v>
      </c>
      <c r="J290" s="180" t="s">
        <v>163</v>
      </c>
      <c r="K290" s="182">
        <v>90</v>
      </c>
      <c r="L290" s="181" t="s">
        <v>163</v>
      </c>
      <c r="M290" s="180">
        <v>6.25</v>
      </c>
      <c r="N290" s="185">
        <f>VLOOKUP($B290,Piloto!$B$79:$H$407,7,0)</f>
        <v>10256.949999999999</v>
      </c>
      <c r="O290" s="179"/>
      <c r="P290" s="178">
        <f t="shared" si="46"/>
        <v>1163035.5604999999</v>
      </c>
      <c r="Q290" s="179">
        <f t="shared" si="47"/>
        <v>46521.422419999995</v>
      </c>
      <c r="R290" s="179">
        <f t="shared" si="48"/>
        <v>23260.711209999998</v>
      </c>
      <c r="S290" s="179">
        <f t="shared" si="49"/>
        <v>4548.6320771154997</v>
      </c>
      <c r="T290" s="179">
        <f t="shared" si="50"/>
        <v>38380.1734965</v>
      </c>
      <c r="U290" s="179">
        <f t="shared" si="51"/>
        <v>68037.580289249992</v>
      </c>
      <c r="V290" s="178">
        <f t="shared" si="52"/>
        <v>465223.52848448395</v>
      </c>
      <c r="X290" s="176">
        <f t="shared" si="53"/>
        <v>697821.33629999997</v>
      </c>
      <c r="Y290" s="172" t="str">
        <f>VLOOKUP($B290,Piloto!$B$79:$H$407,4,0)</f>
        <v>Contrato</v>
      </c>
      <c r="Z290" s="186"/>
      <c r="AA290" s="186"/>
    </row>
    <row r="291" spans="1:27" ht="22.5" hidden="1" customHeight="1">
      <c r="A291" s="175">
        <f t="shared" si="54"/>
        <v>4</v>
      </c>
      <c r="B291" s="190">
        <v>2604</v>
      </c>
      <c r="C291" s="183">
        <f t="shared" si="44"/>
        <v>53.73</v>
      </c>
      <c r="D291" s="183">
        <f t="shared" si="45"/>
        <v>53.73</v>
      </c>
      <c r="E291" s="183">
        <v>41.22</v>
      </c>
      <c r="F291" s="183">
        <v>12.51</v>
      </c>
      <c r="G291" s="183">
        <v>0</v>
      </c>
      <c r="H291" s="182">
        <v>195</v>
      </c>
      <c r="I291" s="180" t="s">
        <v>828</v>
      </c>
      <c r="J291" s="180" t="s">
        <v>169</v>
      </c>
      <c r="K291" s="182"/>
      <c r="L291" s="181"/>
      <c r="M291" s="180"/>
      <c r="N291" s="185">
        <f>VLOOKUP($B291,Piloto!$B$79:$H$407,7,0)</f>
        <v>9941.3000000000011</v>
      </c>
      <c r="O291" s="179"/>
      <c r="P291" s="178">
        <f t="shared" si="46"/>
        <v>534146.049</v>
      </c>
      <c r="Q291" s="179">
        <f t="shared" si="47"/>
        <v>21365.841960000002</v>
      </c>
      <c r="R291" s="179">
        <f t="shared" si="48"/>
        <v>10682.920980000001</v>
      </c>
      <c r="S291" s="179">
        <f t="shared" si="49"/>
        <v>2089.0451976390004</v>
      </c>
      <c r="T291" s="179">
        <f t="shared" si="50"/>
        <v>17626.819617000001</v>
      </c>
      <c r="U291" s="179">
        <f t="shared" si="51"/>
        <v>31247.5438665</v>
      </c>
      <c r="V291" s="178">
        <f t="shared" si="52"/>
        <v>213662.69276839204</v>
      </c>
      <c r="X291" s="176">
        <f t="shared" si="53"/>
        <v>320487.62939999998</v>
      </c>
      <c r="Y291" s="172" t="str">
        <f>VLOOKUP($B291,Piloto!$B$79:$H$407,4,0)</f>
        <v>Contrato</v>
      </c>
      <c r="Z291" s="186"/>
      <c r="AA291" s="186"/>
    </row>
    <row r="292" spans="1:27" ht="22.5" hidden="1" customHeight="1">
      <c r="A292" s="175">
        <f t="shared" si="54"/>
        <v>5</v>
      </c>
      <c r="B292" s="190">
        <v>2605</v>
      </c>
      <c r="C292" s="183">
        <f t="shared" si="44"/>
        <v>47.21</v>
      </c>
      <c r="D292" s="183">
        <f t="shared" si="45"/>
        <v>47.21</v>
      </c>
      <c r="E292" s="183">
        <v>41.35</v>
      </c>
      <c r="F292" s="183">
        <v>5.86</v>
      </c>
      <c r="G292" s="183">
        <v>0</v>
      </c>
      <c r="H292" s="182">
        <v>108</v>
      </c>
      <c r="I292" s="180" t="s">
        <v>825</v>
      </c>
      <c r="J292" s="180" t="s">
        <v>173</v>
      </c>
      <c r="K292" s="182"/>
      <c r="L292" s="181"/>
      <c r="M292" s="180"/>
      <c r="N292" s="185">
        <f>VLOOKUP($B292,Piloto!$B$79:$H$407,7,0)</f>
        <v>9441.119999999999</v>
      </c>
      <c r="O292" s="179"/>
      <c r="P292" s="178">
        <f t="shared" si="46"/>
        <v>445715.27519999997</v>
      </c>
      <c r="Q292" s="179">
        <f t="shared" si="47"/>
        <v>17828.611008</v>
      </c>
      <c r="R292" s="179">
        <f t="shared" si="48"/>
        <v>8914.3055039999999</v>
      </c>
      <c r="S292" s="179">
        <f t="shared" si="49"/>
        <v>1743.1924413072002</v>
      </c>
      <c r="T292" s="179">
        <f t="shared" si="50"/>
        <v>14708.6040816</v>
      </c>
      <c r="U292" s="179">
        <f t="shared" si="51"/>
        <v>26074.343599200001</v>
      </c>
      <c r="V292" s="178">
        <f t="shared" si="52"/>
        <v>178289.67580220161</v>
      </c>
      <c r="X292" s="176">
        <f t="shared" si="53"/>
        <v>267429.16511999996</v>
      </c>
      <c r="Y292" s="172" t="str">
        <f>VLOOKUP($B292,Piloto!$B$79:$H$407,4,0)</f>
        <v>Contrato</v>
      </c>
      <c r="Z292" s="186"/>
      <c r="AA292" s="186"/>
    </row>
    <row r="293" spans="1:27" ht="22.5" hidden="1" customHeight="1">
      <c r="A293" s="175">
        <f t="shared" si="54"/>
        <v>6</v>
      </c>
      <c r="B293" s="190">
        <v>2606</v>
      </c>
      <c r="C293" s="183">
        <f t="shared" si="44"/>
        <v>47.129999999999995</v>
      </c>
      <c r="D293" s="183">
        <f t="shared" si="45"/>
        <v>47.129999999999995</v>
      </c>
      <c r="E293" s="183">
        <v>41.22</v>
      </c>
      <c r="F293" s="183">
        <v>5.91</v>
      </c>
      <c r="G293" s="183">
        <v>0</v>
      </c>
      <c r="H293" s="182">
        <v>101</v>
      </c>
      <c r="I293" s="180" t="s">
        <v>825</v>
      </c>
      <c r="J293" s="180" t="s">
        <v>173</v>
      </c>
      <c r="K293" s="182"/>
      <c r="L293" s="181"/>
      <c r="M293" s="180"/>
      <c r="N293" s="185">
        <f>VLOOKUP($B293,Piloto!$B$79:$H$407,7,0)</f>
        <v>9441.119999999999</v>
      </c>
      <c r="O293" s="179"/>
      <c r="P293" s="178">
        <f t="shared" si="46"/>
        <v>444959.9855999999</v>
      </c>
      <c r="Q293" s="179">
        <f t="shared" si="47"/>
        <v>17798.399423999996</v>
      </c>
      <c r="R293" s="179">
        <f t="shared" si="48"/>
        <v>8899.1997119999978</v>
      </c>
      <c r="S293" s="179">
        <f t="shared" si="49"/>
        <v>1740.2385036815997</v>
      </c>
      <c r="T293" s="179">
        <f t="shared" si="50"/>
        <v>14683.679524799998</v>
      </c>
      <c r="U293" s="179">
        <f t="shared" si="51"/>
        <v>26030.159157599996</v>
      </c>
      <c r="V293" s="178">
        <f t="shared" si="52"/>
        <v>177987.55391988478</v>
      </c>
      <c r="X293" s="176">
        <f t="shared" si="53"/>
        <v>266975.99135999993</v>
      </c>
      <c r="Y293" s="172" t="str">
        <f>VLOOKUP($B293,Piloto!$B$79:$H$407,4,0)</f>
        <v>Fora de venda</v>
      </c>
      <c r="Z293" s="186"/>
      <c r="AA293" s="186"/>
    </row>
    <row r="294" spans="1:27" ht="22.5" hidden="1" customHeight="1">
      <c r="A294" s="175">
        <f t="shared" si="54"/>
        <v>7</v>
      </c>
      <c r="B294" s="190">
        <v>2607</v>
      </c>
      <c r="C294" s="183">
        <f t="shared" si="44"/>
        <v>84.960000000000008</v>
      </c>
      <c r="D294" s="183">
        <f t="shared" si="45"/>
        <v>82.34</v>
      </c>
      <c r="E294" s="183">
        <v>68.25</v>
      </c>
      <c r="F294" s="183">
        <v>14.09</v>
      </c>
      <c r="G294" s="183">
        <v>0</v>
      </c>
      <c r="H294" s="182">
        <v>166</v>
      </c>
      <c r="I294" s="180" t="s">
        <v>825</v>
      </c>
      <c r="J294" s="180" t="s">
        <v>163</v>
      </c>
      <c r="K294" s="182">
        <v>72</v>
      </c>
      <c r="L294" s="181" t="s">
        <v>163</v>
      </c>
      <c r="M294" s="180">
        <v>2.62</v>
      </c>
      <c r="N294" s="185">
        <f>VLOOKUP($B294,Piloto!$B$79:$H$407,7,0)</f>
        <v>9282</v>
      </c>
      <c r="O294" s="179"/>
      <c r="P294" s="178">
        <f t="shared" si="46"/>
        <v>788598.72000000009</v>
      </c>
      <c r="Q294" s="179">
        <f t="shared" si="47"/>
        <v>31543.948800000006</v>
      </c>
      <c r="R294" s="179">
        <f t="shared" si="48"/>
        <v>15771.974400000003</v>
      </c>
      <c r="S294" s="179">
        <f t="shared" si="49"/>
        <v>3084.2095939200008</v>
      </c>
      <c r="T294" s="179">
        <f t="shared" si="50"/>
        <v>26023.757760000004</v>
      </c>
      <c r="U294" s="179">
        <f t="shared" si="51"/>
        <v>46133.025120000006</v>
      </c>
      <c r="V294" s="178">
        <f t="shared" si="52"/>
        <v>315445.79678976</v>
      </c>
      <c r="X294" s="176">
        <f t="shared" si="53"/>
        <v>473159.23200000002</v>
      </c>
      <c r="Y294" s="172" t="str">
        <f>VLOOKUP($B294,Piloto!$B$79:$H$407,4,0)</f>
        <v>Fora de venda</v>
      </c>
      <c r="Z294" s="186"/>
      <c r="AA294" s="186"/>
    </row>
    <row r="295" spans="1:27" ht="22.5" customHeight="1">
      <c r="A295" s="175">
        <f t="shared" si="54"/>
        <v>8</v>
      </c>
      <c r="B295" s="190">
        <v>2608</v>
      </c>
      <c r="C295" s="183">
        <f t="shared" si="44"/>
        <v>80.319999999999993</v>
      </c>
      <c r="D295" s="183">
        <f t="shared" si="45"/>
        <v>76.599999999999994</v>
      </c>
      <c r="E295" s="183">
        <v>61.68</v>
      </c>
      <c r="F295" s="183">
        <v>14.92</v>
      </c>
      <c r="G295" s="183">
        <v>0</v>
      </c>
      <c r="H295" s="182">
        <v>230</v>
      </c>
      <c r="I295" s="180" t="s">
        <v>825</v>
      </c>
      <c r="J295" s="180" t="s">
        <v>169</v>
      </c>
      <c r="K295" s="182">
        <v>119</v>
      </c>
      <c r="L295" s="181" t="s">
        <v>169</v>
      </c>
      <c r="M295" s="180">
        <v>3.72</v>
      </c>
      <c r="N295" s="185">
        <f>VLOOKUP($B295,Piloto!$B$79:$H$407,7,0)</f>
        <v>9842.8749999999982</v>
      </c>
      <c r="O295" s="179"/>
      <c r="P295" s="178">
        <f t="shared" si="46"/>
        <v>790579.71999999974</v>
      </c>
      <c r="Q295" s="179">
        <f t="shared" si="47"/>
        <v>31623.188799999989</v>
      </c>
      <c r="R295" s="179">
        <f t="shared" si="48"/>
        <v>15811.594399999994</v>
      </c>
      <c r="S295" s="179">
        <f t="shared" si="49"/>
        <v>3091.9572849199994</v>
      </c>
      <c r="T295" s="179">
        <f t="shared" si="50"/>
        <v>26089.130759999993</v>
      </c>
      <c r="U295" s="179">
        <f t="shared" si="51"/>
        <v>46248.913619999985</v>
      </c>
      <c r="V295" s="178">
        <f t="shared" si="52"/>
        <v>316238.21263775992</v>
      </c>
      <c r="X295" s="176">
        <f t="shared" si="53"/>
        <v>474347.83199999982</v>
      </c>
      <c r="Y295" s="172" t="str">
        <f>VLOOKUP($B295,Piloto!$B$79:$H$407,4,0)</f>
        <v>Disponível</v>
      </c>
      <c r="Z295" s="186"/>
      <c r="AA295" s="186"/>
    </row>
    <row r="296" spans="1:27" ht="22.5" hidden="1" customHeight="1">
      <c r="A296" s="175">
        <f t="shared" si="54"/>
        <v>9</v>
      </c>
      <c r="B296" s="190">
        <v>2609</v>
      </c>
      <c r="C296" s="183">
        <f t="shared" si="44"/>
        <v>85.190000000000012</v>
      </c>
      <c r="D296" s="183">
        <f t="shared" si="45"/>
        <v>82.76</v>
      </c>
      <c r="E296" s="183">
        <v>66.98</v>
      </c>
      <c r="F296" s="183">
        <v>15.780000000000001</v>
      </c>
      <c r="G296" s="183">
        <v>0</v>
      </c>
      <c r="H296" s="182">
        <v>186</v>
      </c>
      <c r="I296" s="180" t="s">
        <v>825</v>
      </c>
      <c r="J296" s="180" t="s">
        <v>163</v>
      </c>
      <c r="K296" s="182">
        <v>87</v>
      </c>
      <c r="L296" s="181" t="s">
        <v>163</v>
      </c>
      <c r="M296" s="180">
        <v>2.4300000000000002</v>
      </c>
      <c r="N296" s="185">
        <f>VLOOKUP($B296,Piloto!$B$79:$H$407,7,0)</f>
        <v>9282</v>
      </c>
      <c r="O296" s="179"/>
      <c r="P296" s="178">
        <f t="shared" si="46"/>
        <v>790733.58000000007</v>
      </c>
      <c r="Q296" s="179">
        <f t="shared" si="47"/>
        <v>31629.343200000003</v>
      </c>
      <c r="R296" s="179">
        <f t="shared" si="48"/>
        <v>15814.671600000001</v>
      </c>
      <c r="S296" s="179">
        <f t="shared" si="49"/>
        <v>3092.5590313800008</v>
      </c>
      <c r="T296" s="179">
        <f t="shared" si="50"/>
        <v>26094.208140000002</v>
      </c>
      <c r="U296" s="179">
        <f t="shared" si="51"/>
        <v>46257.914430000004</v>
      </c>
      <c r="V296" s="178">
        <f t="shared" si="52"/>
        <v>316299.75786864001</v>
      </c>
      <c r="X296" s="176">
        <f t="shared" si="53"/>
        <v>474440.14800000004</v>
      </c>
      <c r="Y296" s="172" t="str">
        <f>VLOOKUP($B296,Piloto!$B$79:$H$407,4,0)</f>
        <v>Fora de venda</v>
      </c>
      <c r="Z296" s="186"/>
      <c r="AA296" s="186"/>
    </row>
    <row r="297" spans="1:27" ht="22.5" hidden="1" customHeight="1">
      <c r="A297" s="175">
        <f t="shared" si="54"/>
        <v>10</v>
      </c>
      <c r="B297" s="190">
        <v>2610</v>
      </c>
      <c r="C297" s="183">
        <f t="shared" si="44"/>
        <v>47.760000000000005</v>
      </c>
      <c r="D297" s="183">
        <f t="shared" si="45"/>
        <v>47.760000000000005</v>
      </c>
      <c r="E297" s="183">
        <v>41.85</v>
      </c>
      <c r="F297" s="183">
        <v>5.91</v>
      </c>
      <c r="G297" s="183">
        <v>0</v>
      </c>
      <c r="H297" s="182">
        <v>96</v>
      </c>
      <c r="I297" s="180" t="s">
        <v>825</v>
      </c>
      <c r="J297" s="180" t="s">
        <v>173</v>
      </c>
      <c r="K297" s="182"/>
      <c r="L297" s="181"/>
      <c r="M297" s="180"/>
      <c r="N297" s="185">
        <f>VLOOKUP($B297,Piloto!$B$79:$H$407,7,0)</f>
        <v>9441.1200000000008</v>
      </c>
      <c r="O297" s="179"/>
      <c r="P297" s="178">
        <f t="shared" si="46"/>
        <v>450907.89120000007</v>
      </c>
      <c r="Q297" s="179">
        <f t="shared" si="47"/>
        <v>18036.315648000003</v>
      </c>
      <c r="R297" s="179">
        <f t="shared" si="48"/>
        <v>9018.1578240000017</v>
      </c>
      <c r="S297" s="179">
        <f t="shared" si="49"/>
        <v>1763.5007624832006</v>
      </c>
      <c r="T297" s="179">
        <f t="shared" si="50"/>
        <v>14879.960409600004</v>
      </c>
      <c r="U297" s="179">
        <f t="shared" si="51"/>
        <v>26378.111635200006</v>
      </c>
      <c r="V297" s="178">
        <f t="shared" si="52"/>
        <v>180366.76374312965</v>
      </c>
      <c r="X297" s="176">
        <f t="shared" si="53"/>
        <v>270544.73472000001</v>
      </c>
      <c r="Y297" s="172" t="str">
        <f>VLOOKUP($B297,Piloto!$B$79:$H$407,4,0)</f>
        <v>Contrato</v>
      </c>
      <c r="Z297" s="186"/>
      <c r="AA297" s="186"/>
    </row>
    <row r="298" spans="1:27" ht="22.5" hidden="1" customHeight="1">
      <c r="A298" s="175">
        <f t="shared" si="54"/>
        <v>11</v>
      </c>
      <c r="B298" s="190">
        <v>2611</v>
      </c>
      <c r="C298" s="183">
        <f t="shared" si="44"/>
        <v>48.76</v>
      </c>
      <c r="D298" s="183">
        <f t="shared" si="45"/>
        <v>48.76</v>
      </c>
      <c r="E298" s="183">
        <v>42.9</v>
      </c>
      <c r="F298" s="183">
        <v>5.86</v>
      </c>
      <c r="G298" s="183">
        <v>0</v>
      </c>
      <c r="H298" s="182">
        <v>138</v>
      </c>
      <c r="I298" s="180" t="s">
        <v>825</v>
      </c>
      <c r="J298" s="180" t="s">
        <v>173</v>
      </c>
      <c r="K298" s="182"/>
      <c r="L298" s="181"/>
      <c r="M298" s="180"/>
      <c r="N298" s="185">
        <f>VLOOKUP($B298,Piloto!$B$79:$H$407,7,0)</f>
        <v>9441.1200000000008</v>
      </c>
      <c r="O298" s="179"/>
      <c r="P298" s="178">
        <f t="shared" si="46"/>
        <v>460349.01120000001</v>
      </c>
      <c r="Q298" s="179">
        <f t="shared" si="47"/>
        <v>18413.960448000002</v>
      </c>
      <c r="R298" s="179">
        <f t="shared" si="48"/>
        <v>9206.9802240000008</v>
      </c>
      <c r="S298" s="179">
        <f t="shared" si="49"/>
        <v>1800.4249828032002</v>
      </c>
      <c r="T298" s="179">
        <f t="shared" si="50"/>
        <v>15191.5173696</v>
      </c>
      <c r="U298" s="179">
        <f t="shared" si="51"/>
        <v>26930.417155200001</v>
      </c>
      <c r="V298" s="178">
        <f t="shared" si="52"/>
        <v>184143.28727208963</v>
      </c>
      <c r="X298" s="176">
        <f t="shared" si="53"/>
        <v>276209.40671999997</v>
      </c>
      <c r="Y298" s="172" t="str">
        <f>VLOOKUP($B298,Piloto!$B$79:$H$407,4,0)</f>
        <v>Contrato</v>
      </c>
      <c r="Z298" s="186"/>
      <c r="AA298" s="186"/>
    </row>
    <row r="299" spans="1:27" ht="22.5" hidden="1" customHeight="1">
      <c r="A299" s="175">
        <f t="shared" si="54"/>
        <v>12</v>
      </c>
      <c r="B299" s="190">
        <v>2612</v>
      </c>
      <c r="C299" s="183">
        <f t="shared" si="44"/>
        <v>52.86</v>
      </c>
      <c r="D299" s="183">
        <f t="shared" si="45"/>
        <v>52.86</v>
      </c>
      <c r="E299" s="183">
        <v>40.97</v>
      </c>
      <c r="F299" s="183">
        <v>11.89</v>
      </c>
      <c r="G299" s="183">
        <v>0</v>
      </c>
      <c r="H299" s="182">
        <v>145</v>
      </c>
      <c r="I299" s="180" t="s">
        <v>825</v>
      </c>
      <c r="J299" s="180" t="s">
        <v>173</v>
      </c>
      <c r="K299" s="182"/>
      <c r="L299" s="181"/>
      <c r="M299" s="180"/>
      <c r="N299" s="185">
        <f>VLOOKUP($B299,Piloto!$B$79:$H$407,7,0)</f>
        <v>9441.1200000000008</v>
      </c>
      <c r="O299" s="179"/>
      <c r="P299" s="178">
        <f t="shared" si="46"/>
        <v>499057.60320000001</v>
      </c>
      <c r="Q299" s="179">
        <f t="shared" si="47"/>
        <v>19962.304128</v>
      </c>
      <c r="R299" s="179">
        <f t="shared" si="48"/>
        <v>9981.1520639999999</v>
      </c>
      <c r="S299" s="179">
        <f t="shared" si="49"/>
        <v>1951.8142861152003</v>
      </c>
      <c r="T299" s="179">
        <f t="shared" si="50"/>
        <v>16468.9009056</v>
      </c>
      <c r="U299" s="179">
        <f t="shared" si="51"/>
        <v>29194.869787200001</v>
      </c>
      <c r="V299" s="178">
        <f t="shared" si="52"/>
        <v>199627.0337408256</v>
      </c>
      <c r="X299" s="176">
        <f t="shared" si="53"/>
        <v>299434.56192000001</v>
      </c>
      <c r="Y299" s="172" t="str">
        <f>VLOOKUP($B299,Piloto!$B$79:$H$407,4,0)</f>
        <v>Fora de venda</v>
      </c>
      <c r="Z299" s="186"/>
      <c r="AA299" s="186"/>
    </row>
    <row r="300" spans="1:27" ht="22.5" hidden="1" customHeight="1">
      <c r="A300" s="175">
        <f t="shared" si="54"/>
        <v>1</v>
      </c>
      <c r="B300" s="190">
        <v>2701</v>
      </c>
      <c r="C300" s="183">
        <f t="shared" si="44"/>
        <v>108.92</v>
      </c>
      <c r="D300" s="183">
        <f t="shared" si="45"/>
        <v>103.61</v>
      </c>
      <c r="E300" s="183">
        <v>89.81</v>
      </c>
      <c r="F300" s="183">
        <v>13.8</v>
      </c>
      <c r="G300" s="183">
        <v>0</v>
      </c>
      <c r="H300" s="182" t="s">
        <v>875</v>
      </c>
      <c r="I300" s="180" t="s">
        <v>827</v>
      </c>
      <c r="J300" s="242" t="s">
        <v>169</v>
      </c>
      <c r="K300" s="182">
        <v>97</v>
      </c>
      <c r="L300" s="181" t="s">
        <v>169</v>
      </c>
      <c r="M300" s="180">
        <v>5.31</v>
      </c>
      <c r="N300" s="185">
        <f>VLOOKUP($B300,Piloto!$B$79:$H$407,7,0)</f>
        <v>9345.6</v>
      </c>
      <c r="O300" s="179"/>
      <c r="P300" s="178">
        <f t="shared" si="46"/>
        <v>1017922.7520000001</v>
      </c>
      <c r="Q300" s="179">
        <f t="shared" si="47"/>
        <v>40716.910080000001</v>
      </c>
      <c r="R300" s="179">
        <f t="shared" si="48"/>
        <v>20358.455040000001</v>
      </c>
      <c r="S300" s="179">
        <f t="shared" si="49"/>
        <v>3981.095883072001</v>
      </c>
      <c r="T300" s="179">
        <f t="shared" si="50"/>
        <v>33591.450816000004</v>
      </c>
      <c r="U300" s="179">
        <f t="shared" si="51"/>
        <v>59548.480992000012</v>
      </c>
      <c r="V300" s="178">
        <f t="shared" si="52"/>
        <v>407177.24418201606</v>
      </c>
      <c r="X300" s="176">
        <f t="shared" si="53"/>
        <v>610753.65120000008</v>
      </c>
      <c r="Y300" s="172" t="str">
        <f>VLOOKUP($B300,Piloto!$B$79:$H$407,4,0)</f>
        <v>Contrato</v>
      </c>
      <c r="Z300" s="186"/>
      <c r="AA300" s="186"/>
    </row>
    <row r="301" spans="1:27" ht="22.5" hidden="1" customHeight="1">
      <c r="A301" s="175">
        <f t="shared" si="54"/>
        <v>2</v>
      </c>
      <c r="B301" s="184">
        <v>2702</v>
      </c>
      <c r="C301" s="183">
        <f t="shared" si="44"/>
        <v>79.12</v>
      </c>
      <c r="D301" s="183">
        <f t="shared" si="45"/>
        <v>75.960000000000008</v>
      </c>
      <c r="E301" s="183">
        <v>63.49</v>
      </c>
      <c r="F301" s="183">
        <v>12.47</v>
      </c>
      <c r="G301" s="183">
        <v>0</v>
      </c>
      <c r="H301" s="182">
        <v>57</v>
      </c>
      <c r="I301" s="180" t="s">
        <v>828</v>
      </c>
      <c r="J301" s="180" t="s">
        <v>208</v>
      </c>
      <c r="K301" s="182">
        <v>23</v>
      </c>
      <c r="L301" s="181" t="s">
        <v>208</v>
      </c>
      <c r="M301" s="180">
        <v>3.16</v>
      </c>
      <c r="N301" s="185">
        <f>VLOOKUP($B301,Piloto!$B$79:$H$407,7,0)</f>
        <v>9335.0399999999991</v>
      </c>
      <c r="O301" s="179"/>
      <c r="P301" s="178">
        <f t="shared" si="46"/>
        <v>738588.36479999998</v>
      </c>
      <c r="Q301" s="179">
        <f t="shared" si="47"/>
        <v>29543.534592</v>
      </c>
      <c r="R301" s="179">
        <f t="shared" si="48"/>
        <v>14771.767296</v>
      </c>
      <c r="S301" s="179">
        <f t="shared" si="49"/>
        <v>2888.6190947328</v>
      </c>
      <c r="T301" s="179">
        <f t="shared" si="50"/>
        <v>24373.416038399999</v>
      </c>
      <c r="U301" s="179">
        <f t="shared" si="51"/>
        <v>43207.419340799999</v>
      </c>
      <c r="V301" s="178">
        <f t="shared" si="52"/>
        <v>295441.25462691841</v>
      </c>
      <c r="W301" s="177"/>
      <c r="X301" s="176">
        <f t="shared" si="53"/>
        <v>443153.01887999999</v>
      </c>
      <c r="Y301" s="172" t="str">
        <f>VLOOKUP($B301,Piloto!$B$79:$H$407,4,0)</f>
        <v>Fora de venda</v>
      </c>
      <c r="Z301" s="186"/>
      <c r="AA301" s="186"/>
    </row>
    <row r="302" spans="1:27" ht="21.95" customHeight="1">
      <c r="A302" s="175">
        <f t="shared" si="54"/>
        <v>3</v>
      </c>
      <c r="B302" s="190">
        <v>2703</v>
      </c>
      <c r="C302" s="183">
        <f t="shared" si="44"/>
        <v>97.42</v>
      </c>
      <c r="D302" s="183">
        <f t="shared" si="45"/>
        <v>93.45</v>
      </c>
      <c r="E302" s="183">
        <v>89.77</v>
      </c>
      <c r="F302" s="183">
        <v>3.68</v>
      </c>
      <c r="G302" s="183">
        <v>0</v>
      </c>
      <c r="H302" s="182" t="s">
        <v>876</v>
      </c>
      <c r="I302" s="180" t="s">
        <v>840</v>
      </c>
      <c r="J302" s="180" t="s">
        <v>169</v>
      </c>
      <c r="K302" s="182">
        <v>105</v>
      </c>
      <c r="L302" s="181" t="s">
        <v>169</v>
      </c>
      <c r="M302" s="180">
        <v>3.97</v>
      </c>
      <c r="N302" s="185">
        <f>VLOOKUP($B302,Piloto!$B$79:$H$407,7,0)</f>
        <v>9899.1200000000008</v>
      </c>
      <c r="O302" s="179"/>
      <c r="P302" s="178">
        <f t="shared" si="46"/>
        <v>964372.27040000004</v>
      </c>
      <c r="Q302" s="179">
        <f t="shared" si="47"/>
        <v>38574.890815999999</v>
      </c>
      <c r="R302" s="179">
        <f t="shared" si="48"/>
        <v>19287.445408</v>
      </c>
      <c r="S302" s="179">
        <f t="shared" si="49"/>
        <v>3771.6599495344008</v>
      </c>
      <c r="T302" s="179">
        <f t="shared" si="50"/>
        <v>31824.284923200004</v>
      </c>
      <c r="U302" s="179">
        <f t="shared" si="51"/>
        <v>56415.777818400005</v>
      </c>
      <c r="V302" s="178">
        <f t="shared" si="52"/>
        <v>385756.62313816324</v>
      </c>
      <c r="X302" s="176">
        <f t="shared" si="53"/>
        <v>578623.36224000005</v>
      </c>
      <c r="Y302" s="172" t="str">
        <f>VLOOKUP($B302,Piloto!$B$79:$H$407,4,0)</f>
        <v>Disponível</v>
      </c>
      <c r="Z302" s="186"/>
      <c r="AA302" s="186"/>
    </row>
    <row r="303" spans="1:27" ht="22.5" hidden="1" customHeight="1">
      <c r="A303" s="175">
        <f t="shared" si="54"/>
        <v>4</v>
      </c>
      <c r="B303" s="190">
        <v>2704</v>
      </c>
      <c r="C303" s="183">
        <f t="shared" si="44"/>
        <v>53.73</v>
      </c>
      <c r="D303" s="183">
        <f t="shared" si="45"/>
        <v>53.73</v>
      </c>
      <c r="E303" s="183">
        <v>41.22</v>
      </c>
      <c r="F303" s="183">
        <v>12.51</v>
      </c>
      <c r="G303" s="183">
        <v>0</v>
      </c>
      <c r="H303" s="182">
        <v>113</v>
      </c>
      <c r="I303" s="180" t="s">
        <v>825</v>
      </c>
      <c r="J303" s="180" t="s">
        <v>173</v>
      </c>
      <c r="K303" s="182"/>
      <c r="L303" s="181"/>
      <c r="M303" s="180"/>
      <c r="N303" s="185">
        <f>VLOOKUP($B303,Piloto!$B$79:$H$407,7,0)</f>
        <v>9494.16</v>
      </c>
      <c r="O303" s="179"/>
      <c r="P303" s="178">
        <f t="shared" si="46"/>
        <v>510121.21679999994</v>
      </c>
      <c r="Q303" s="179">
        <f t="shared" si="47"/>
        <v>20404.848671999996</v>
      </c>
      <c r="R303" s="179">
        <f t="shared" si="48"/>
        <v>10202.424335999998</v>
      </c>
      <c r="S303" s="179">
        <f t="shared" si="49"/>
        <v>1995.0840789048</v>
      </c>
      <c r="T303" s="179">
        <f t="shared" si="50"/>
        <v>16834.000154399997</v>
      </c>
      <c r="U303" s="179">
        <f t="shared" si="51"/>
        <v>29842.091182799999</v>
      </c>
      <c r="V303" s="178">
        <f t="shared" si="52"/>
        <v>204052.56768973439</v>
      </c>
      <c r="X303" s="176">
        <f t="shared" si="53"/>
        <v>306072.73007999995</v>
      </c>
      <c r="Y303" s="172" t="str">
        <f>VLOOKUP($B303,Piloto!$B$79:$H$407,4,0)</f>
        <v>Contrato</v>
      </c>
      <c r="Z303" s="186"/>
      <c r="AA303" s="186"/>
    </row>
    <row r="304" spans="1:27" ht="22.35" hidden="1" customHeight="1">
      <c r="A304" s="175">
        <f t="shared" si="54"/>
        <v>5</v>
      </c>
      <c r="B304" s="190">
        <v>2705</v>
      </c>
      <c r="C304" s="183">
        <f t="shared" si="44"/>
        <v>47.21</v>
      </c>
      <c r="D304" s="183">
        <f t="shared" si="45"/>
        <v>47.21</v>
      </c>
      <c r="E304" s="183">
        <v>41.35</v>
      </c>
      <c r="F304" s="183">
        <v>5.86</v>
      </c>
      <c r="G304" s="183">
        <v>0</v>
      </c>
      <c r="H304" s="182">
        <v>100</v>
      </c>
      <c r="I304" s="180" t="s">
        <v>825</v>
      </c>
      <c r="J304" s="180" t="s">
        <v>173</v>
      </c>
      <c r="K304" s="182"/>
      <c r="L304" s="181"/>
      <c r="M304" s="180"/>
      <c r="N304" s="185">
        <f>VLOOKUP($B304,Piloto!$B$79:$H$407,7,0)</f>
        <v>9728.65</v>
      </c>
      <c r="O304" s="179"/>
      <c r="P304" s="178">
        <f t="shared" si="46"/>
        <v>459289.56650000002</v>
      </c>
      <c r="Q304" s="179">
        <f t="shared" si="47"/>
        <v>18371.58266</v>
      </c>
      <c r="R304" s="179">
        <f t="shared" si="48"/>
        <v>9185.79133</v>
      </c>
      <c r="S304" s="179">
        <f t="shared" si="49"/>
        <v>1796.2814945815003</v>
      </c>
      <c r="T304" s="179">
        <f t="shared" si="50"/>
        <v>15156.555694500001</v>
      </c>
      <c r="U304" s="179">
        <f t="shared" si="51"/>
        <v>26868.439640250002</v>
      </c>
      <c r="V304" s="178">
        <f t="shared" si="52"/>
        <v>183719.50091653201</v>
      </c>
      <c r="X304" s="176">
        <f t="shared" si="53"/>
        <v>275573.73989999999</v>
      </c>
      <c r="Y304" s="172" t="str">
        <f>VLOOKUP($B304,Piloto!$B$79:$H$407,4,0)</f>
        <v>Contrato</v>
      </c>
      <c r="Z304" s="186"/>
      <c r="AA304" s="186"/>
    </row>
    <row r="305" spans="1:27" ht="22.35" hidden="1" customHeight="1">
      <c r="A305" s="175">
        <f t="shared" si="54"/>
        <v>6</v>
      </c>
      <c r="B305" s="190">
        <v>2706</v>
      </c>
      <c r="C305" s="183">
        <f t="shared" si="44"/>
        <v>47.129999999999995</v>
      </c>
      <c r="D305" s="183">
        <f t="shared" si="45"/>
        <v>47.129999999999995</v>
      </c>
      <c r="E305" s="183">
        <v>41.22</v>
      </c>
      <c r="F305" s="183">
        <v>5.91</v>
      </c>
      <c r="G305" s="183">
        <v>0</v>
      </c>
      <c r="H305" s="182">
        <v>104</v>
      </c>
      <c r="I305" s="180" t="s">
        <v>825</v>
      </c>
      <c r="J305" s="180" t="s">
        <v>173</v>
      </c>
      <c r="K305" s="182"/>
      <c r="L305" s="181"/>
      <c r="M305" s="180"/>
      <c r="N305" s="185">
        <f>VLOOKUP($B305,Piloto!$B$79:$H$407,7,0)</f>
        <v>9494.16</v>
      </c>
      <c r="O305" s="179"/>
      <c r="P305" s="178">
        <f t="shared" si="46"/>
        <v>447459.76079999993</v>
      </c>
      <c r="Q305" s="179">
        <f t="shared" si="47"/>
        <v>17898.390431999997</v>
      </c>
      <c r="R305" s="179">
        <f t="shared" si="48"/>
        <v>8949.1952159999983</v>
      </c>
      <c r="S305" s="179">
        <f t="shared" si="49"/>
        <v>1750.0151244888</v>
      </c>
      <c r="T305" s="179">
        <f t="shared" si="50"/>
        <v>14766.172106399998</v>
      </c>
      <c r="U305" s="179">
        <f t="shared" si="51"/>
        <v>26176.396006799998</v>
      </c>
      <c r="V305" s="178">
        <f t="shared" si="52"/>
        <v>178987.48399808639</v>
      </c>
      <c r="X305" s="176">
        <f t="shared" si="53"/>
        <v>268475.85647999996</v>
      </c>
      <c r="Y305" s="172" t="str">
        <f>VLOOKUP($B305,Piloto!$B$79:$H$407,4,0)</f>
        <v>Contrato</v>
      </c>
      <c r="Z305" s="186"/>
      <c r="AA305" s="186"/>
    </row>
    <row r="306" spans="1:27" ht="21.95" customHeight="1">
      <c r="A306" s="175">
        <f t="shared" si="54"/>
        <v>7</v>
      </c>
      <c r="B306" s="190">
        <v>2707</v>
      </c>
      <c r="C306" s="183">
        <f t="shared" si="44"/>
        <v>88.66</v>
      </c>
      <c r="D306" s="183">
        <f t="shared" si="45"/>
        <v>82.34</v>
      </c>
      <c r="E306" s="183">
        <v>68.25</v>
      </c>
      <c r="F306" s="183">
        <v>14.09</v>
      </c>
      <c r="G306" s="183">
        <v>0</v>
      </c>
      <c r="H306" s="182">
        <v>155</v>
      </c>
      <c r="I306" s="180" t="s">
        <v>828</v>
      </c>
      <c r="J306" s="180" t="s">
        <v>163</v>
      </c>
      <c r="K306" s="182">
        <v>74</v>
      </c>
      <c r="L306" s="181" t="s">
        <v>163</v>
      </c>
      <c r="M306" s="180">
        <v>6.32</v>
      </c>
      <c r="N306" s="185">
        <f>VLOOKUP($B306,Piloto!$B$79:$H$407,7,0)</f>
        <v>9842.875</v>
      </c>
      <c r="O306" s="179"/>
      <c r="P306" s="178">
        <f t="shared" si="46"/>
        <v>872669.29749999999</v>
      </c>
      <c r="Q306" s="179">
        <f t="shared" si="47"/>
        <v>34906.7719</v>
      </c>
      <c r="R306" s="179">
        <f t="shared" si="48"/>
        <v>17453.38595</v>
      </c>
      <c r="S306" s="179">
        <f t="shared" si="49"/>
        <v>3413.0096225225002</v>
      </c>
      <c r="T306" s="179">
        <f t="shared" si="50"/>
        <v>28798.0868175</v>
      </c>
      <c r="U306" s="179">
        <f t="shared" si="51"/>
        <v>51051.153903750004</v>
      </c>
      <c r="V306" s="178">
        <f t="shared" si="52"/>
        <v>349074.70035438001</v>
      </c>
      <c r="X306" s="176">
        <f t="shared" si="53"/>
        <v>523601.57849999995</v>
      </c>
      <c r="Y306" s="172" t="str">
        <f>VLOOKUP($B306,Piloto!$B$79:$H$407,4,0)</f>
        <v>Disponível</v>
      </c>
      <c r="Z306" s="186"/>
      <c r="AA306" s="186"/>
    </row>
    <row r="307" spans="1:27" ht="22.5" hidden="1" customHeight="1">
      <c r="A307" s="175">
        <f t="shared" si="54"/>
        <v>8</v>
      </c>
      <c r="B307" s="190">
        <v>2708</v>
      </c>
      <c r="C307" s="183">
        <f t="shared" si="44"/>
        <v>79.8</v>
      </c>
      <c r="D307" s="183">
        <f t="shared" si="45"/>
        <v>76.599999999999994</v>
      </c>
      <c r="E307" s="183">
        <v>61.68</v>
      </c>
      <c r="F307" s="183">
        <v>14.92</v>
      </c>
      <c r="G307" s="183">
        <v>0</v>
      </c>
      <c r="H307" s="182">
        <v>85</v>
      </c>
      <c r="I307" s="180" t="s">
        <v>825</v>
      </c>
      <c r="J307" s="180" t="s">
        <v>173</v>
      </c>
      <c r="K307" s="182">
        <v>35</v>
      </c>
      <c r="L307" s="181" t="s">
        <v>173</v>
      </c>
      <c r="M307" s="180">
        <v>3.2</v>
      </c>
      <c r="N307" s="185">
        <f>VLOOKUP($B307,Piloto!$B$79:$H$407,7,0)</f>
        <v>9282</v>
      </c>
      <c r="O307" s="179"/>
      <c r="P307" s="178">
        <f t="shared" si="46"/>
        <v>740703.6</v>
      </c>
      <c r="Q307" s="179">
        <f t="shared" si="47"/>
        <v>29628.144</v>
      </c>
      <c r="R307" s="179">
        <f t="shared" si="48"/>
        <v>14814.072</v>
      </c>
      <c r="S307" s="179">
        <f t="shared" si="49"/>
        <v>2896.8917796000001</v>
      </c>
      <c r="T307" s="179">
        <f t="shared" si="50"/>
        <v>24443.218799999999</v>
      </c>
      <c r="U307" s="179">
        <f t="shared" si="51"/>
        <v>43331.160600000003</v>
      </c>
      <c r="V307" s="178">
        <f t="shared" si="52"/>
        <v>296287.36562880001</v>
      </c>
      <c r="X307" s="176">
        <f t="shared" si="53"/>
        <v>444422.16</v>
      </c>
      <c r="Y307" s="172" t="str">
        <f>VLOOKUP($B307,Piloto!$B$79:$H$407,4,0)</f>
        <v>Fora de venda</v>
      </c>
      <c r="Z307" s="186"/>
      <c r="AA307" s="186"/>
    </row>
    <row r="308" spans="1:27" ht="22.5" hidden="1" customHeight="1">
      <c r="A308" s="175">
        <f t="shared" si="54"/>
        <v>9</v>
      </c>
      <c r="B308" s="190">
        <v>2709</v>
      </c>
      <c r="C308" s="183">
        <f t="shared" si="44"/>
        <v>85.78</v>
      </c>
      <c r="D308" s="183">
        <f t="shared" si="45"/>
        <v>82.76</v>
      </c>
      <c r="E308" s="183">
        <v>66.98</v>
      </c>
      <c r="F308" s="183">
        <v>15.780000000000001</v>
      </c>
      <c r="G308" s="183">
        <v>0</v>
      </c>
      <c r="H308" s="182">
        <v>157</v>
      </c>
      <c r="I308" s="180" t="s">
        <v>825</v>
      </c>
      <c r="J308" s="180" t="s">
        <v>163</v>
      </c>
      <c r="K308" s="182">
        <v>76</v>
      </c>
      <c r="L308" s="181" t="s">
        <v>163</v>
      </c>
      <c r="M308" s="180">
        <v>3.02</v>
      </c>
      <c r="N308" s="185">
        <f>VLOOKUP($B308,Piloto!$B$79:$H$407,7,0)</f>
        <v>9282</v>
      </c>
      <c r="O308" s="179"/>
      <c r="P308" s="178">
        <f t="shared" si="46"/>
        <v>796209.96</v>
      </c>
      <c r="Q308" s="179">
        <f t="shared" si="47"/>
        <v>31848.398399999998</v>
      </c>
      <c r="R308" s="179">
        <f t="shared" si="48"/>
        <v>15924.199199999999</v>
      </c>
      <c r="S308" s="179">
        <f t="shared" si="49"/>
        <v>3113.9771535600003</v>
      </c>
      <c r="T308" s="179">
        <f t="shared" si="50"/>
        <v>26274.928680000001</v>
      </c>
      <c r="U308" s="179">
        <f t="shared" si="51"/>
        <v>46578.282659999997</v>
      </c>
      <c r="V308" s="178">
        <f t="shared" si="52"/>
        <v>318490.35367967997</v>
      </c>
      <c r="X308" s="176">
        <f t="shared" si="53"/>
        <v>477725.97599999997</v>
      </c>
      <c r="Y308" s="172" t="str">
        <f>VLOOKUP($B308,Piloto!$B$79:$H$407,4,0)</f>
        <v>Fora de venda</v>
      </c>
      <c r="Z308" s="186"/>
      <c r="AA308" s="186"/>
    </row>
    <row r="309" spans="1:27" ht="23.1" hidden="1" customHeight="1">
      <c r="A309" s="175">
        <f t="shared" si="54"/>
        <v>10</v>
      </c>
      <c r="B309" s="190">
        <v>2710</v>
      </c>
      <c r="C309" s="183">
        <f t="shared" si="44"/>
        <v>47.760000000000005</v>
      </c>
      <c r="D309" s="183">
        <f t="shared" si="45"/>
        <v>47.760000000000005</v>
      </c>
      <c r="E309" s="183">
        <v>41.85</v>
      </c>
      <c r="F309" s="183">
        <v>5.91</v>
      </c>
      <c r="G309" s="183">
        <v>0</v>
      </c>
      <c r="H309" s="182">
        <v>99</v>
      </c>
      <c r="I309" s="180" t="s">
        <v>825</v>
      </c>
      <c r="J309" s="180" t="s">
        <v>173</v>
      </c>
      <c r="K309" s="182"/>
      <c r="L309" s="181"/>
      <c r="M309" s="180"/>
      <c r="N309" s="185">
        <f>VLOOKUP($B309,Piloto!$B$79:$H$407,7,0)</f>
        <v>9494.16</v>
      </c>
      <c r="O309" s="179"/>
      <c r="P309" s="178">
        <f t="shared" si="46"/>
        <v>453441.08160000003</v>
      </c>
      <c r="Q309" s="179">
        <f t="shared" si="47"/>
        <v>18137.643264000002</v>
      </c>
      <c r="R309" s="179">
        <f t="shared" si="48"/>
        <v>9068.821632000001</v>
      </c>
      <c r="S309" s="179">
        <f t="shared" si="49"/>
        <v>1773.4080701376004</v>
      </c>
      <c r="T309" s="179">
        <f t="shared" si="50"/>
        <v>14963.555692800002</v>
      </c>
      <c r="U309" s="179">
        <f t="shared" si="51"/>
        <v>26526.303273600002</v>
      </c>
      <c r="V309" s="178">
        <f t="shared" si="52"/>
        <v>181380.06016865282</v>
      </c>
      <c r="X309" s="176">
        <f t="shared" si="53"/>
        <v>272064.64896000002</v>
      </c>
      <c r="Y309" s="172" t="str">
        <f>VLOOKUP($B309,Piloto!$B$79:$H$407,4,0)</f>
        <v>Contrato</v>
      </c>
      <c r="Z309" s="186"/>
      <c r="AA309" s="186"/>
    </row>
    <row r="310" spans="1:27" ht="22.5" hidden="1" customHeight="1">
      <c r="A310" s="175">
        <f t="shared" si="54"/>
        <v>11</v>
      </c>
      <c r="B310" s="184">
        <v>2711</v>
      </c>
      <c r="C310" s="183">
        <f t="shared" si="44"/>
        <v>48.76</v>
      </c>
      <c r="D310" s="183">
        <f t="shared" si="45"/>
        <v>48.76</v>
      </c>
      <c r="E310" s="183">
        <v>42.9</v>
      </c>
      <c r="F310" s="183">
        <v>5.86</v>
      </c>
      <c r="G310" s="183">
        <v>0</v>
      </c>
      <c r="H310" s="182">
        <v>144</v>
      </c>
      <c r="I310" s="180" t="s">
        <v>825</v>
      </c>
      <c r="J310" s="180" t="s">
        <v>173</v>
      </c>
      <c r="K310" s="182"/>
      <c r="L310" s="181"/>
      <c r="M310" s="180"/>
      <c r="N310" s="185">
        <f>VLOOKUP($B310,Piloto!$B$79:$H$407,7,0)</f>
        <v>9494.16</v>
      </c>
      <c r="O310" s="179"/>
      <c r="P310" s="178">
        <f t="shared" si="46"/>
        <v>462935.24159999995</v>
      </c>
      <c r="Q310" s="179">
        <f t="shared" si="47"/>
        <v>18517.409663999999</v>
      </c>
      <c r="R310" s="179">
        <f t="shared" si="48"/>
        <v>9258.7048319999994</v>
      </c>
      <c r="S310" s="179">
        <f t="shared" si="49"/>
        <v>1810.5397298976</v>
      </c>
      <c r="T310" s="179">
        <f t="shared" si="50"/>
        <v>15276.8629728</v>
      </c>
      <c r="U310" s="179">
        <f t="shared" si="51"/>
        <v>27081.7116336</v>
      </c>
      <c r="V310" s="178">
        <f t="shared" si="52"/>
        <v>185177.80012193281</v>
      </c>
      <c r="W310" s="177"/>
      <c r="X310" s="191">
        <f t="shared" si="53"/>
        <v>277761.14495999995</v>
      </c>
      <c r="Y310" s="172" t="str">
        <f>VLOOKUP($B310,Piloto!$B$79:$H$407,4,0)</f>
        <v>Contrato</v>
      </c>
      <c r="Z310" s="186"/>
      <c r="AA310" s="186"/>
    </row>
    <row r="311" spans="1:27" ht="22.5" hidden="1" customHeight="1">
      <c r="A311" s="175">
        <f t="shared" si="54"/>
        <v>12</v>
      </c>
      <c r="B311" s="190">
        <v>2712</v>
      </c>
      <c r="C311" s="183">
        <f t="shared" si="44"/>
        <v>52.86</v>
      </c>
      <c r="D311" s="183">
        <f t="shared" si="45"/>
        <v>52.86</v>
      </c>
      <c r="E311" s="183">
        <v>40.97</v>
      </c>
      <c r="F311" s="183">
        <v>11.89</v>
      </c>
      <c r="G311" s="183">
        <v>0</v>
      </c>
      <c r="H311" s="182">
        <v>112</v>
      </c>
      <c r="I311" s="180" t="s">
        <v>825</v>
      </c>
      <c r="J311" s="180" t="s">
        <v>173</v>
      </c>
      <c r="K311" s="182"/>
      <c r="L311" s="181"/>
      <c r="M311" s="180"/>
      <c r="N311" s="185">
        <f>VLOOKUP($B311,Piloto!$B$79:$H$407,7,0)</f>
        <v>9494.16</v>
      </c>
      <c r="O311" s="179"/>
      <c r="P311" s="178">
        <f t="shared" si="46"/>
        <v>501861.29759999999</v>
      </c>
      <c r="Q311" s="179">
        <f t="shared" si="47"/>
        <v>20074.451904000001</v>
      </c>
      <c r="R311" s="179">
        <f t="shared" si="48"/>
        <v>10037.225952000001</v>
      </c>
      <c r="S311" s="179">
        <f t="shared" si="49"/>
        <v>1962.7795349136002</v>
      </c>
      <c r="T311" s="179">
        <f t="shared" si="50"/>
        <v>16561.422820800002</v>
      </c>
      <c r="U311" s="179">
        <f t="shared" si="51"/>
        <v>29358.885909600001</v>
      </c>
      <c r="V311" s="178">
        <f t="shared" si="52"/>
        <v>200748.53393038083</v>
      </c>
      <c r="X311" s="176">
        <f t="shared" si="53"/>
        <v>301116.77856000001</v>
      </c>
      <c r="Y311" s="172" t="str">
        <f>VLOOKUP($B311,Piloto!$B$79:$H$407,4,0)</f>
        <v>Fora de venda</v>
      </c>
      <c r="Z311" s="186"/>
      <c r="AA311" s="186"/>
    </row>
    <row r="312" spans="1:27" ht="22.5" customHeight="1">
      <c r="A312" s="175">
        <f t="shared" si="54"/>
        <v>1</v>
      </c>
      <c r="B312" s="190">
        <v>2801</v>
      </c>
      <c r="C312" s="183">
        <f t="shared" si="44"/>
        <v>97.490000000000009</v>
      </c>
      <c r="D312" s="183">
        <f t="shared" si="45"/>
        <v>93.490000000000009</v>
      </c>
      <c r="E312" s="183">
        <v>89.81</v>
      </c>
      <c r="F312" s="183">
        <v>3.68</v>
      </c>
      <c r="G312" s="183">
        <v>0</v>
      </c>
      <c r="H312" s="182" t="s">
        <v>877</v>
      </c>
      <c r="I312" s="180" t="s">
        <v>827</v>
      </c>
      <c r="J312" s="242" t="s">
        <v>169</v>
      </c>
      <c r="K312" s="182">
        <v>125</v>
      </c>
      <c r="L312" s="181" t="s">
        <v>169</v>
      </c>
      <c r="M312" s="180">
        <v>4</v>
      </c>
      <c r="N312" s="185">
        <f>VLOOKUP($B312,Piloto!$B$79:$H$407,7,0)</f>
        <v>9899.1200000000008</v>
      </c>
      <c r="O312" s="179"/>
      <c r="P312" s="178">
        <f t="shared" si="46"/>
        <v>965065.20880000014</v>
      </c>
      <c r="Q312" s="179">
        <f t="shared" si="47"/>
        <v>38602.608352000003</v>
      </c>
      <c r="R312" s="179">
        <f t="shared" si="48"/>
        <v>19301.304176000001</v>
      </c>
      <c r="S312" s="179">
        <f t="shared" si="49"/>
        <v>3774.370031616801</v>
      </c>
      <c r="T312" s="179">
        <f t="shared" si="50"/>
        <v>31847.151890400008</v>
      </c>
      <c r="U312" s="179">
        <f t="shared" si="51"/>
        <v>56456.314714800013</v>
      </c>
      <c r="V312" s="178">
        <f t="shared" si="52"/>
        <v>386033.8040416704</v>
      </c>
      <c r="X312" s="176">
        <f t="shared" si="53"/>
        <v>579039.12528000004</v>
      </c>
      <c r="Y312" s="172" t="str">
        <f>VLOOKUP($B312,Piloto!$B$79:$H$407,4,0)</f>
        <v>Disponível</v>
      </c>
      <c r="Z312" s="186"/>
      <c r="AA312" s="186"/>
    </row>
    <row r="313" spans="1:27" ht="22.5" hidden="1" customHeight="1">
      <c r="A313" s="175">
        <f t="shared" si="54"/>
        <v>2</v>
      </c>
      <c r="B313" s="184">
        <v>2802</v>
      </c>
      <c r="C313" s="183">
        <f t="shared" si="44"/>
        <v>79.190000000000012</v>
      </c>
      <c r="D313" s="183">
        <f t="shared" si="45"/>
        <v>75.960000000000008</v>
      </c>
      <c r="E313" s="183">
        <v>63.49</v>
      </c>
      <c r="F313" s="183">
        <v>12.47</v>
      </c>
      <c r="G313" s="183">
        <v>0</v>
      </c>
      <c r="H313" s="182">
        <v>86</v>
      </c>
      <c r="I313" s="180" t="s">
        <v>825</v>
      </c>
      <c r="J313" s="180" t="s">
        <v>173</v>
      </c>
      <c r="K313" s="182">
        <v>36</v>
      </c>
      <c r="L313" s="181" t="s">
        <v>173</v>
      </c>
      <c r="M313" s="180">
        <v>3.23</v>
      </c>
      <c r="N313" s="185">
        <f>VLOOKUP($B313,Piloto!$B$79:$H$407,7,0)</f>
        <v>9335.0399999999991</v>
      </c>
      <c r="O313" s="179"/>
      <c r="P313" s="178">
        <f t="shared" si="46"/>
        <v>739241.81760000007</v>
      </c>
      <c r="Q313" s="179">
        <f t="shared" si="47"/>
        <v>29569.672704000004</v>
      </c>
      <c r="R313" s="179">
        <f t="shared" si="48"/>
        <v>14784.836352000002</v>
      </c>
      <c r="S313" s="179">
        <f t="shared" si="49"/>
        <v>2891.1747486336008</v>
      </c>
      <c r="T313" s="179">
        <f t="shared" si="50"/>
        <v>24394.979980800003</v>
      </c>
      <c r="U313" s="179">
        <f t="shared" si="51"/>
        <v>43245.646329600007</v>
      </c>
      <c r="V313" s="178">
        <f t="shared" si="52"/>
        <v>295702.64097454085</v>
      </c>
      <c r="W313" s="177"/>
      <c r="X313" s="176">
        <f t="shared" si="53"/>
        <v>443545.09056000004</v>
      </c>
      <c r="Y313" s="172" t="str">
        <f>VLOOKUP($B313,Piloto!$B$79:$H$407,4,0)</f>
        <v>Fora de venda</v>
      </c>
      <c r="Z313" s="186"/>
      <c r="AA313" s="186"/>
    </row>
    <row r="314" spans="1:27" ht="22.5" customHeight="1">
      <c r="A314" s="175">
        <f t="shared" si="54"/>
        <v>3</v>
      </c>
      <c r="B314" s="184">
        <v>2803</v>
      </c>
      <c r="C314" s="183">
        <f t="shared" si="44"/>
        <v>110.24</v>
      </c>
      <c r="D314" s="183">
        <f t="shared" si="45"/>
        <v>107.14</v>
      </c>
      <c r="E314" s="183">
        <v>89.77</v>
      </c>
      <c r="F314" s="183">
        <v>17.37</v>
      </c>
      <c r="G314" s="183">
        <v>0</v>
      </c>
      <c r="H314" s="182" t="s">
        <v>878</v>
      </c>
      <c r="I314" s="180" t="s">
        <v>840</v>
      </c>
      <c r="J314" s="180" t="s">
        <v>173</v>
      </c>
      <c r="K314" s="182">
        <v>83</v>
      </c>
      <c r="L314" s="181" t="s">
        <v>163</v>
      </c>
      <c r="M314" s="180">
        <v>3.1</v>
      </c>
      <c r="N314" s="185">
        <f>VLOOKUP($B314,Piloto!$B$79:$H$407,7,0)</f>
        <v>10779.615000000002</v>
      </c>
      <c r="O314" s="179"/>
      <c r="P314" s="178">
        <f t="shared" si="46"/>
        <v>1188344.7576000001</v>
      </c>
      <c r="Q314" s="179">
        <f t="shared" si="47"/>
        <v>47533.790304000009</v>
      </c>
      <c r="R314" s="179">
        <f t="shared" si="48"/>
        <v>23766.895152000005</v>
      </c>
      <c r="S314" s="179">
        <f t="shared" si="49"/>
        <v>4647.6163469736011</v>
      </c>
      <c r="T314" s="179">
        <f t="shared" si="50"/>
        <v>39215.377000800006</v>
      </c>
      <c r="U314" s="179">
        <f t="shared" si="51"/>
        <v>69518.168319600009</v>
      </c>
      <c r="V314" s="178">
        <f t="shared" si="52"/>
        <v>475347.40979806089</v>
      </c>
      <c r="W314" s="177"/>
      <c r="X314" s="176">
        <f t="shared" si="53"/>
        <v>713006.85456000001</v>
      </c>
      <c r="Y314" s="172" t="str">
        <f>VLOOKUP($B314,Piloto!$B$79:$H$407,4,0)</f>
        <v>Disponível</v>
      </c>
      <c r="Z314" s="186"/>
      <c r="AA314" s="186"/>
    </row>
    <row r="315" spans="1:27" ht="22.5" hidden="1" customHeight="1">
      <c r="A315" s="175">
        <f t="shared" si="54"/>
        <v>4</v>
      </c>
      <c r="B315" s="184">
        <v>2804</v>
      </c>
      <c r="C315" s="183">
        <f t="shared" si="44"/>
        <v>53.73</v>
      </c>
      <c r="D315" s="183">
        <f t="shared" si="45"/>
        <v>53.73</v>
      </c>
      <c r="E315" s="183">
        <v>41.22</v>
      </c>
      <c r="F315" s="183">
        <v>12.51</v>
      </c>
      <c r="G315" s="183">
        <v>0</v>
      </c>
      <c r="H315" s="182">
        <v>151</v>
      </c>
      <c r="I315" s="180" t="s">
        <v>825</v>
      </c>
      <c r="J315" s="180" t="s">
        <v>173</v>
      </c>
      <c r="K315" s="182"/>
      <c r="L315" s="181"/>
      <c r="M315" s="180"/>
      <c r="N315" s="185">
        <f>VLOOKUP($B315,Piloto!$B$79:$H$407,7,0)</f>
        <v>9494.16</v>
      </c>
      <c r="O315" s="179"/>
      <c r="P315" s="178">
        <f t="shared" si="46"/>
        <v>510121.21679999994</v>
      </c>
      <c r="Q315" s="179">
        <f t="shared" si="47"/>
        <v>20404.848671999996</v>
      </c>
      <c r="R315" s="179">
        <f t="shared" si="48"/>
        <v>10202.424335999998</v>
      </c>
      <c r="S315" s="179">
        <f t="shared" si="49"/>
        <v>1995.0840789048</v>
      </c>
      <c r="T315" s="179">
        <f t="shared" si="50"/>
        <v>16834.000154399997</v>
      </c>
      <c r="U315" s="179">
        <f t="shared" si="51"/>
        <v>29842.091182799999</v>
      </c>
      <c r="V315" s="178">
        <f t="shared" si="52"/>
        <v>204052.56768973439</v>
      </c>
      <c r="W315" s="177"/>
      <c r="X315" s="176">
        <f t="shared" si="53"/>
        <v>306072.73007999995</v>
      </c>
      <c r="Y315" s="172" t="str">
        <f>VLOOKUP($B315,Piloto!$B$79:$H$407,4,0)</f>
        <v>Contrato</v>
      </c>
      <c r="Z315" s="186"/>
      <c r="AA315" s="186"/>
    </row>
    <row r="316" spans="1:27" ht="22.5" hidden="1" customHeight="1">
      <c r="A316" s="175">
        <f t="shared" si="54"/>
        <v>5</v>
      </c>
      <c r="B316" s="184">
        <v>2805</v>
      </c>
      <c r="C316" s="183">
        <f t="shared" si="44"/>
        <v>47.21</v>
      </c>
      <c r="D316" s="183">
        <f t="shared" si="45"/>
        <v>47.21</v>
      </c>
      <c r="E316" s="183">
        <v>41.35</v>
      </c>
      <c r="F316" s="183">
        <v>5.86</v>
      </c>
      <c r="G316" s="183">
        <v>0</v>
      </c>
      <c r="H316" s="182">
        <v>111</v>
      </c>
      <c r="I316" s="180" t="s">
        <v>825</v>
      </c>
      <c r="J316" s="180" t="s">
        <v>173</v>
      </c>
      <c r="K316" s="182"/>
      <c r="L316" s="181"/>
      <c r="M316" s="180"/>
      <c r="N316" s="185">
        <f>VLOOKUP($B316,Piloto!$B$79:$H$407,7,0)</f>
        <v>9494.16</v>
      </c>
      <c r="O316" s="179"/>
      <c r="P316" s="178">
        <f t="shared" si="46"/>
        <v>448219.29359999998</v>
      </c>
      <c r="Q316" s="179">
        <f t="shared" si="47"/>
        <v>17928.771743999998</v>
      </c>
      <c r="R316" s="179">
        <f t="shared" si="48"/>
        <v>8964.3858719999989</v>
      </c>
      <c r="S316" s="179">
        <f t="shared" si="49"/>
        <v>1752.9856572696001</v>
      </c>
      <c r="T316" s="179">
        <f t="shared" si="50"/>
        <v>14791.2366888</v>
      </c>
      <c r="U316" s="179">
        <f t="shared" si="51"/>
        <v>26220.828675600002</v>
      </c>
      <c r="V316" s="178">
        <f t="shared" si="52"/>
        <v>179291.30319434879</v>
      </c>
      <c r="W316" s="177"/>
      <c r="X316" s="176">
        <f t="shared" si="53"/>
        <v>268931.57616</v>
      </c>
      <c r="Y316" s="172" t="str">
        <f>VLOOKUP($B316,Piloto!$B$79:$H$407,4,0)</f>
        <v>Contrato</v>
      </c>
      <c r="Z316" s="186"/>
      <c r="AA316" s="186"/>
    </row>
    <row r="317" spans="1:27" ht="22.5" hidden="1" customHeight="1">
      <c r="A317" s="175">
        <f t="shared" si="54"/>
        <v>6</v>
      </c>
      <c r="B317" s="190">
        <v>2806</v>
      </c>
      <c r="C317" s="183">
        <f t="shared" si="44"/>
        <v>47.129999999999995</v>
      </c>
      <c r="D317" s="183">
        <f t="shared" si="45"/>
        <v>47.129999999999995</v>
      </c>
      <c r="E317" s="183">
        <v>41.22</v>
      </c>
      <c r="F317" s="183">
        <v>5.91</v>
      </c>
      <c r="G317" s="183">
        <v>0</v>
      </c>
      <c r="H317" s="182">
        <v>98</v>
      </c>
      <c r="I317" s="180" t="s">
        <v>825</v>
      </c>
      <c r="J317" s="180" t="s">
        <v>173</v>
      </c>
      <c r="K317" s="182"/>
      <c r="L317" s="181"/>
      <c r="M317" s="180"/>
      <c r="N317" s="185">
        <f>VLOOKUP($B317,Piloto!$B$79:$H$407,7,0)</f>
        <v>9494.16</v>
      </c>
      <c r="O317" s="179"/>
      <c r="P317" s="178">
        <f t="shared" si="46"/>
        <v>447459.76079999993</v>
      </c>
      <c r="Q317" s="179">
        <f t="shared" si="47"/>
        <v>17898.390431999997</v>
      </c>
      <c r="R317" s="179">
        <f t="shared" si="48"/>
        <v>8949.1952159999983</v>
      </c>
      <c r="S317" s="179">
        <f t="shared" si="49"/>
        <v>1750.0151244888</v>
      </c>
      <c r="T317" s="179">
        <f t="shared" si="50"/>
        <v>14766.172106399998</v>
      </c>
      <c r="U317" s="179">
        <f t="shared" si="51"/>
        <v>26176.396006799998</v>
      </c>
      <c r="V317" s="178">
        <f t="shared" si="52"/>
        <v>178987.48399808639</v>
      </c>
      <c r="X317" s="176">
        <f t="shared" si="53"/>
        <v>268475.85647999996</v>
      </c>
      <c r="Y317" s="172" t="str">
        <f>VLOOKUP($B317,Piloto!$B$79:$H$407,4,0)</f>
        <v>Contrato</v>
      </c>
      <c r="Z317" s="186"/>
      <c r="AA317" s="186"/>
    </row>
    <row r="318" spans="1:27" ht="22.5" hidden="1" customHeight="1">
      <c r="A318" s="175">
        <f t="shared" si="54"/>
        <v>7</v>
      </c>
      <c r="B318" s="190">
        <v>2807</v>
      </c>
      <c r="C318" s="183">
        <f t="shared" si="44"/>
        <v>86.320000000000007</v>
      </c>
      <c r="D318" s="183">
        <f t="shared" si="45"/>
        <v>82.34</v>
      </c>
      <c r="E318" s="183">
        <v>68.25</v>
      </c>
      <c r="F318" s="183">
        <v>14.09</v>
      </c>
      <c r="G318" s="183">
        <v>0</v>
      </c>
      <c r="H318" s="182">
        <v>154</v>
      </c>
      <c r="I318" s="180" t="s">
        <v>828</v>
      </c>
      <c r="J318" s="180" t="s">
        <v>163</v>
      </c>
      <c r="K318" s="182">
        <v>65</v>
      </c>
      <c r="L318" s="181" t="s">
        <v>163</v>
      </c>
      <c r="M318" s="180">
        <v>3.98</v>
      </c>
      <c r="N318" s="185">
        <f>VLOOKUP($B318,Piloto!$B$79:$H$407,7,0)</f>
        <v>9282</v>
      </c>
      <c r="O318" s="179"/>
      <c r="P318" s="178">
        <f t="shared" si="46"/>
        <v>801222.24000000011</v>
      </c>
      <c r="Q318" s="179">
        <f t="shared" si="47"/>
        <v>32048.889600000006</v>
      </c>
      <c r="R318" s="179">
        <f t="shared" si="48"/>
        <v>16024.444800000003</v>
      </c>
      <c r="S318" s="179">
        <f t="shared" si="49"/>
        <v>3133.5801806400009</v>
      </c>
      <c r="T318" s="179">
        <f t="shared" si="50"/>
        <v>26440.333920000005</v>
      </c>
      <c r="U318" s="179">
        <f t="shared" si="51"/>
        <v>46871.50104000001</v>
      </c>
      <c r="V318" s="178">
        <f t="shared" si="52"/>
        <v>320495.30577792006</v>
      </c>
      <c r="X318" s="176">
        <f t="shared" si="53"/>
        <v>480733.34400000004</v>
      </c>
      <c r="Y318" s="172" t="str">
        <f>VLOOKUP($B318,Piloto!$B$79:$H$407,4,0)</f>
        <v>Fora de venda</v>
      </c>
      <c r="Z318" s="186"/>
      <c r="AA318" s="186"/>
    </row>
    <row r="319" spans="1:27" ht="22.5" customHeight="1">
      <c r="A319" s="175">
        <f t="shared" si="54"/>
        <v>8</v>
      </c>
      <c r="B319" s="190">
        <v>2808</v>
      </c>
      <c r="C319" s="183">
        <f t="shared" si="44"/>
        <v>79.63</v>
      </c>
      <c r="D319" s="183">
        <f t="shared" si="45"/>
        <v>76.599999999999994</v>
      </c>
      <c r="E319" s="183">
        <v>61.68</v>
      </c>
      <c r="F319" s="183">
        <v>14.92</v>
      </c>
      <c r="G319" s="183">
        <v>0</v>
      </c>
      <c r="H319" s="182">
        <v>87</v>
      </c>
      <c r="I319" s="180" t="s">
        <v>825</v>
      </c>
      <c r="J319" s="180" t="s">
        <v>173</v>
      </c>
      <c r="K319" s="182">
        <v>38</v>
      </c>
      <c r="L319" s="181" t="s">
        <v>173</v>
      </c>
      <c r="M319" s="180">
        <v>3.03</v>
      </c>
      <c r="N319" s="185">
        <f>VLOOKUP($B319,Piloto!$B$79:$H$407,7,0)</f>
        <v>9869.125</v>
      </c>
      <c r="O319" s="179"/>
      <c r="P319" s="178">
        <f t="shared" si="46"/>
        <v>785878.42374999996</v>
      </c>
      <c r="Q319" s="179">
        <f t="shared" si="47"/>
        <v>31435.13695</v>
      </c>
      <c r="R319" s="179">
        <f t="shared" si="48"/>
        <v>15717.568475</v>
      </c>
      <c r="S319" s="179">
        <f t="shared" si="49"/>
        <v>3073.5705152862502</v>
      </c>
      <c r="T319" s="179">
        <f t="shared" si="50"/>
        <v>25933.987983750001</v>
      </c>
      <c r="U319" s="179">
        <f t="shared" si="51"/>
        <v>45973.887789375003</v>
      </c>
      <c r="V319" s="178">
        <f t="shared" si="52"/>
        <v>314357.65652739001</v>
      </c>
      <c r="X319" s="176">
        <f t="shared" si="53"/>
        <v>471527.05424999993</v>
      </c>
      <c r="Y319" s="172" t="str">
        <f>VLOOKUP($B319,Piloto!$B$79:$H$407,4,0)</f>
        <v>Disponível</v>
      </c>
      <c r="Z319" s="186"/>
      <c r="AA319" s="186"/>
    </row>
    <row r="320" spans="1:27" ht="21.95" hidden="1" customHeight="1">
      <c r="A320" s="175">
        <f t="shared" si="54"/>
        <v>9</v>
      </c>
      <c r="B320" s="190">
        <v>2809</v>
      </c>
      <c r="C320" s="183">
        <f t="shared" si="44"/>
        <v>85.2</v>
      </c>
      <c r="D320" s="183">
        <f t="shared" si="45"/>
        <v>82.76</v>
      </c>
      <c r="E320" s="183">
        <v>66.98</v>
      </c>
      <c r="F320" s="183">
        <v>15.780000000000001</v>
      </c>
      <c r="G320" s="183">
        <v>0</v>
      </c>
      <c r="H320" s="182">
        <v>187</v>
      </c>
      <c r="I320" s="180" t="s">
        <v>825</v>
      </c>
      <c r="J320" s="180" t="s">
        <v>163</v>
      </c>
      <c r="K320" s="182">
        <v>88</v>
      </c>
      <c r="L320" s="181" t="s">
        <v>163</v>
      </c>
      <c r="M320" s="180">
        <v>2.44</v>
      </c>
      <c r="N320" s="185">
        <f>VLOOKUP($B320,Piloto!$B$79:$H$407,7,0)</f>
        <v>9282</v>
      </c>
      <c r="O320" s="179"/>
      <c r="P320" s="178">
        <f t="shared" si="46"/>
        <v>790826.4</v>
      </c>
      <c r="Q320" s="179">
        <f t="shared" si="47"/>
        <v>31633.056</v>
      </c>
      <c r="R320" s="179">
        <f t="shared" si="48"/>
        <v>15816.528</v>
      </c>
      <c r="S320" s="179">
        <f t="shared" si="49"/>
        <v>3092.9220504000004</v>
      </c>
      <c r="T320" s="179">
        <f t="shared" si="50"/>
        <v>26097.271200000003</v>
      </c>
      <c r="U320" s="179">
        <f t="shared" si="51"/>
        <v>46263.344400000002</v>
      </c>
      <c r="V320" s="178">
        <f t="shared" si="52"/>
        <v>316336.88661120005</v>
      </c>
      <c r="X320" s="176">
        <f t="shared" si="53"/>
        <v>474495.83999999997</v>
      </c>
      <c r="Y320" s="172" t="str">
        <f>VLOOKUP($B320,Piloto!$B$79:$H$407,4,0)</f>
        <v>Contrato</v>
      </c>
      <c r="Z320" s="186"/>
      <c r="AA320" s="186"/>
    </row>
    <row r="321" spans="1:36" ht="22.5" hidden="1" customHeight="1">
      <c r="A321" s="175">
        <f t="shared" si="54"/>
        <v>10</v>
      </c>
      <c r="B321" s="184">
        <v>2810</v>
      </c>
      <c r="C321" s="183">
        <f t="shared" si="44"/>
        <v>47.760000000000005</v>
      </c>
      <c r="D321" s="183">
        <f t="shared" si="45"/>
        <v>47.760000000000005</v>
      </c>
      <c r="E321" s="183">
        <v>41.85</v>
      </c>
      <c r="F321" s="183">
        <v>5.91</v>
      </c>
      <c r="G321" s="183">
        <v>0</v>
      </c>
      <c r="H321" s="182">
        <v>107</v>
      </c>
      <c r="I321" s="180" t="s">
        <v>825</v>
      </c>
      <c r="J321" s="180" t="s">
        <v>173</v>
      </c>
      <c r="K321" s="182"/>
      <c r="L321" s="181"/>
      <c r="M321" s="180"/>
      <c r="N321" s="185">
        <f>VLOOKUP($B321,Piloto!$B$79:$H$407,7,0)</f>
        <v>9494.16</v>
      </c>
      <c r="O321" s="179"/>
      <c r="P321" s="178">
        <f t="shared" si="46"/>
        <v>453441.08160000003</v>
      </c>
      <c r="Q321" s="179">
        <f t="shared" si="47"/>
        <v>18137.643264000002</v>
      </c>
      <c r="R321" s="179">
        <f t="shared" si="48"/>
        <v>9068.821632000001</v>
      </c>
      <c r="S321" s="179">
        <f t="shared" si="49"/>
        <v>1773.4080701376004</v>
      </c>
      <c r="T321" s="179">
        <f t="shared" si="50"/>
        <v>14963.555692800002</v>
      </c>
      <c r="U321" s="179">
        <f t="shared" si="51"/>
        <v>26526.303273600002</v>
      </c>
      <c r="V321" s="178">
        <f t="shared" si="52"/>
        <v>181380.06016865282</v>
      </c>
      <c r="W321" s="177"/>
      <c r="X321" s="176">
        <f t="shared" si="53"/>
        <v>272064.64896000002</v>
      </c>
      <c r="Y321" s="172" t="str">
        <f>VLOOKUP($B321,Piloto!$B$79:$H$407,4,0)</f>
        <v>Contrato</v>
      </c>
      <c r="Z321" s="186"/>
      <c r="AA321" s="186"/>
    </row>
    <row r="322" spans="1:36" ht="22.5" hidden="1" customHeight="1">
      <c r="A322" s="175">
        <f t="shared" si="54"/>
        <v>11</v>
      </c>
      <c r="B322" s="184">
        <v>2811</v>
      </c>
      <c r="C322" s="183">
        <f t="shared" si="44"/>
        <v>48.76</v>
      </c>
      <c r="D322" s="183">
        <f t="shared" si="45"/>
        <v>48.76</v>
      </c>
      <c r="E322" s="183">
        <v>42.9</v>
      </c>
      <c r="F322" s="183">
        <v>5.86</v>
      </c>
      <c r="G322" s="183">
        <v>0</v>
      </c>
      <c r="H322" s="182">
        <v>97</v>
      </c>
      <c r="I322" s="180" t="s">
        <v>825</v>
      </c>
      <c r="J322" s="180" t="s">
        <v>173</v>
      </c>
      <c r="K322" s="182"/>
      <c r="L322" s="181"/>
      <c r="M322" s="180"/>
      <c r="N322" s="185">
        <f>VLOOKUP($B322,Piloto!$B$79:$H$407,7,0)</f>
        <v>9639.15</v>
      </c>
      <c r="O322" s="179"/>
      <c r="P322" s="178">
        <f t="shared" si="46"/>
        <v>470004.95399999997</v>
      </c>
      <c r="Q322" s="179">
        <f t="shared" si="47"/>
        <v>18800.19816</v>
      </c>
      <c r="R322" s="179">
        <f t="shared" si="48"/>
        <v>9400.09908</v>
      </c>
      <c r="S322" s="179">
        <f t="shared" si="49"/>
        <v>1838.1893750940001</v>
      </c>
      <c r="T322" s="179">
        <f t="shared" si="50"/>
        <v>15510.163482</v>
      </c>
      <c r="U322" s="179">
        <f t="shared" si="51"/>
        <v>27495.289808999998</v>
      </c>
      <c r="V322" s="178">
        <f t="shared" si="52"/>
        <v>188005.741639632</v>
      </c>
      <c r="W322" s="177"/>
      <c r="X322" s="176">
        <f t="shared" si="53"/>
        <v>282002.97239999997</v>
      </c>
      <c r="Y322" s="172" t="str">
        <f>VLOOKUP($B322,Piloto!$B$79:$H$407,4,0)</f>
        <v>Contrato</v>
      </c>
      <c r="Z322" s="186"/>
      <c r="AA322" s="186"/>
    </row>
    <row r="323" spans="1:36" ht="22.5" hidden="1" customHeight="1">
      <c r="A323" s="175">
        <f t="shared" si="54"/>
        <v>12</v>
      </c>
      <c r="B323" s="184">
        <v>2812</v>
      </c>
      <c r="C323" s="183">
        <f t="shared" si="44"/>
        <v>52.86</v>
      </c>
      <c r="D323" s="183">
        <f t="shared" si="45"/>
        <v>52.86</v>
      </c>
      <c r="E323" s="183">
        <v>40.97</v>
      </c>
      <c r="F323" s="183">
        <v>11.89</v>
      </c>
      <c r="G323" s="183">
        <v>0</v>
      </c>
      <c r="H323" s="182">
        <v>128</v>
      </c>
      <c r="I323" s="180" t="s">
        <v>825</v>
      </c>
      <c r="J323" s="180" t="s">
        <v>173</v>
      </c>
      <c r="K323" s="182"/>
      <c r="L323" s="181"/>
      <c r="M323" s="180"/>
      <c r="N323" s="185">
        <f>VLOOKUP($B323,Piloto!$B$79:$H$407,7,0)</f>
        <v>9494.16</v>
      </c>
      <c r="O323" s="179"/>
      <c r="P323" s="178">
        <f t="shared" si="46"/>
        <v>501861.29759999999</v>
      </c>
      <c r="Q323" s="179">
        <f t="shared" si="47"/>
        <v>20074.451904000001</v>
      </c>
      <c r="R323" s="179">
        <f t="shared" si="48"/>
        <v>10037.225952000001</v>
      </c>
      <c r="S323" s="179">
        <f t="shared" si="49"/>
        <v>1962.7795349136002</v>
      </c>
      <c r="T323" s="179">
        <f t="shared" si="50"/>
        <v>16561.422820800002</v>
      </c>
      <c r="U323" s="179">
        <f t="shared" si="51"/>
        <v>29358.885909600001</v>
      </c>
      <c r="V323" s="178">
        <f t="shared" si="52"/>
        <v>200748.53393038083</v>
      </c>
      <c r="W323" s="177"/>
      <c r="X323" s="176">
        <f t="shared" si="53"/>
        <v>301116.77856000001</v>
      </c>
      <c r="Y323" s="172" t="str">
        <f>VLOOKUP($B323,Piloto!$B$79:$H$407,4,0)</f>
        <v>Fora de venda</v>
      </c>
      <c r="Z323" s="186"/>
      <c r="AA323" s="186"/>
    </row>
    <row r="324" spans="1:36" ht="22.5" customHeight="1">
      <c r="A324" s="175">
        <f t="shared" si="54"/>
        <v>1</v>
      </c>
      <c r="B324" s="190">
        <v>2901</v>
      </c>
      <c r="C324" s="183">
        <f t="shared" si="44"/>
        <v>106.62</v>
      </c>
      <c r="D324" s="183">
        <f t="shared" si="45"/>
        <v>103.61</v>
      </c>
      <c r="E324" s="183">
        <v>89.81</v>
      </c>
      <c r="F324" s="183">
        <v>13.8</v>
      </c>
      <c r="G324" s="183">
        <v>0</v>
      </c>
      <c r="H324" s="182" t="s">
        <v>879</v>
      </c>
      <c r="I324" s="180" t="s">
        <v>840</v>
      </c>
      <c r="J324" s="242" t="s">
        <v>169</v>
      </c>
      <c r="K324" s="182">
        <v>104</v>
      </c>
      <c r="L324" s="181" t="s">
        <v>169</v>
      </c>
      <c r="M324" s="180">
        <v>3.01</v>
      </c>
      <c r="N324" s="185">
        <f>VLOOKUP($B324,Piloto!$B$79:$H$407,7,0)</f>
        <v>9925.5199999999986</v>
      </c>
      <c r="O324" s="179"/>
      <c r="P324" s="178">
        <f t="shared" si="46"/>
        <v>1058258.9423999998</v>
      </c>
      <c r="Q324" s="179">
        <f t="shared" si="47"/>
        <v>42330.357695999992</v>
      </c>
      <c r="R324" s="179">
        <f t="shared" si="48"/>
        <v>21165.178847999996</v>
      </c>
      <c r="S324" s="179">
        <f t="shared" si="49"/>
        <v>4138.8507237263993</v>
      </c>
      <c r="T324" s="179">
        <f t="shared" si="50"/>
        <v>34922.545099199997</v>
      </c>
      <c r="U324" s="179">
        <f t="shared" si="51"/>
        <v>61908.14813039999</v>
      </c>
      <c r="V324" s="178">
        <f t="shared" si="52"/>
        <v>423312.04303153919</v>
      </c>
      <c r="X324" s="176">
        <f t="shared" si="53"/>
        <v>634955.36543999985</v>
      </c>
      <c r="Y324" s="172" t="str">
        <f>VLOOKUP($B324,Piloto!$B$79:$H$407,4,0)</f>
        <v>Disponível</v>
      </c>
      <c r="Z324" s="186"/>
      <c r="AA324" s="186"/>
    </row>
    <row r="325" spans="1:36" ht="22.5" hidden="1" customHeight="1">
      <c r="A325" s="175">
        <f t="shared" si="54"/>
        <v>2</v>
      </c>
      <c r="B325" s="184">
        <v>2902</v>
      </c>
      <c r="C325" s="183">
        <f t="shared" si="44"/>
        <v>78.510000000000005</v>
      </c>
      <c r="D325" s="183">
        <f t="shared" si="45"/>
        <v>75.960000000000008</v>
      </c>
      <c r="E325" s="183">
        <v>63.49</v>
      </c>
      <c r="F325" s="183">
        <v>12.47</v>
      </c>
      <c r="G325" s="183">
        <v>0</v>
      </c>
      <c r="H325" s="182">
        <v>84</v>
      </c>
      <c r="I325" s="180" t="s">
        <v>825</v>
      </c>
      <c r="J325" s="180" t="s">
        <v>173</v>
      </c>
      <c r="K325" s="182">
        <v>40</v>
      </c>
      <c r="L325" s="181" t="s">
        <v>173</v>
      </c>
      <c r="M325" s="180">
        <v>2.5499999999999998</v>
      </c>
      <c r="N325" s="185">
        <f>VLOOKUP($B325,Piloto!$B$79:$H$407,7,0)</f>
        <v>9335.0399999999991</v>
      </c>
      <c r="O325" s="179"/>
      <c r="P325" s="178">
        <f t="shared" si="46"/>
        <v>732893.99040000001</v>
      </c>
      <c r="Q325" s="179">
        <f t="shared" si="47"/>
        <v>29315.759615999999</v>
      </c>
      <c r="R325" s="179">
        <f t="shared" si="48"/>
        <v>14657.879808</v>
      </c>
      <c r="S325" s="179">
        <f t="shared" si="49"/>
        <v>2866.3483964544002</v>
      </c>
      <c r="T325" s="179">
        <f t="shared" si="50"/>
        <v>24185.5016832</v>
      </c>
      <c r="U325" s="179">
        <f t="shared" si="51"/>
        <v>42874.298438400001</v>
      </c>
      <c r="V325" s="178">
        <f t="shared" si="52"/>
        <v>293163.45931192324</v>
      </c>
      <c r="W325" s="177"/>
      <c r="X325" s="176">
        <f t="shared" si="53"/>
        <v>439736.39423999999</v>
      </c>
      <c r="Y325" s="172" t="str">
        <f>VLOOKUP($B325,Piloto!$B$79:$H$407,4,0)</f>
        <v>Fora de venda</v>
      </c>
      <c r="Z325" s="186"/>
      <c r="AA325" s="186"/>
    </row>
    <row r="326" spans="1:36" ht="22.5" customHeight="1">
      <c r="A326" s="175">
        <f t="shared" si="54"/>
        <v>3</v>
      </c>
      <c r="B326" s="184">
        <v>2903</v>
      </c>
      <c r="C326" s="183">
        <f t="shared" si="44"/>
        <v>97.06</v>
      </c>
      <c r="D326" s="183">
        <f t="shared" si="45"/>
        <v>93.45</v>
      </c>
      <c r="E326" s="183">
        <v>89.77</v>
      </c>
      <c r="F326" s="183">
        <v>3.68</v>
      </c>
      <c r="G326" s="183">
        <v>0</v>
      </c>
      <c r="H326" s="182" t="s">
        <v>880</v>
      </c>
      <c r="I326" s="180" t="s">
        <v>827</v>
      </c>
      <c r="J326" s="180" t="s">
        <v>173</v>
      </c>
      <c r="K326" s="182">
        <v>67</v>
      </c>
      <c r="L326" s="181" t="s">
        <v>163</v>
      </c>
      <c r="M326" s="180">
        <v>3.61</v>
      </c>
      <c r="N326" s="185">
        <f>VLOOKUP($B326,Piloto!$B$79:$H$407,7,0)</f>
        <v>10444.353999999999</v>
      </c>
      <c r="O326" s="179"/>
      <c r="P326" s="178">
        <f t="shared" si="46"/>
        <v>1013728.9992399999</v>
      </c>
      <c r="Q326" s="179">
        <f t="shared" si="47"/>
        <v>40549.159969599998</v>
      </c>
      <c r="R326" s="179">
        <f t="shared" si="48"/>
        <v>20274.579984799999</v>
      </c>
      <c r="S326" s="179">
        <f t="shared" si="49"/>
        <v>3964.6941160276401</v>
      </c>
      <c r="T326" s="179">
        <f t="shared" si="50"/>
        <v>33453.05697492</v>
      </c>
      <c r="U326" s="179">
        <f t="shared" si="51"/>
        <v>59303.146455540002</v>
      </c>
      <c r="V326" s="178">
        <f t="shared" si="52"/>
        <v>405499.70952799392</v>
      </c>
      <c r="W326" s="177"/>
      <c r="X326" s="176">
        <f t="shared" si="53"/>
        <v>608237.39954399993</v>
      </c>
      <c r="Y326" s="172" t="str">
        <f>VLOOKUP($B326,Piloto!$B$79:$H$407,4,0)</f>
        <v>Disponível</v>
      </c>
      <c r="Z326" s="186"/>
      <c r="AA326" s="186"/>
    </row>
    <row r="327" spans="1:36" ht="22.35" hidden="1" customHeight="1">
      <c r="A327" s="175">
        <f t="shared" si="54"/>
        <v>4</v>
      </c>
      <c r="B327" s="184">
        <v>2904</v>
      </c>
      <c r="C327" s="183">
        <f t="shared" si="44"/>
        <v>53.73</v>
      </c>
      <c r="D327" s="183">
        <f t="shared" si="45"/>
        <v>53.73</v>
      </c>
      <c r="E327" s="183">
        <v>41.22</v>
      </c>
      <c r="F327" s="183">
        <v>12.51</v>
      </c>
      <c r="G327" s="183">
        <v>0</v>
      </c>
      <c r="H327" s="182">
        <v>143</v>
      </c>
      <c r="I327" s="180" t="s">
        <v>825</v>
      </c>
      <c r="J327" s="180" t="s">
        <v>173</v>
      </c>
      <c r="K327" s="182"/>
      <c r="L327" s="181"/>
      <c r="M327" s="180"/>
      <c r="N327" s="185">
        <f>VLOOKUP($B327,Piloto!$B$79:$H$407,7,0)</f>
        <v>9547.2000000000007</v>
      </c>
      <c r="O327" s="179"/>
      <c r="P327" s="178">
        <f t="shared" si="46"/>
        <v>512971.05599999998</v>
      </c>
      <c r="Q327" s="179">
        <f t="shared" si="47"/>
        <v>20518.842239999998</v>
      </c>
      <c r="R327" s="179">
        <f t="shared" si="48"/>
        <v>10259.421119999999</v>
      </c>
      <c r="S327" s="179">
        <f t="shared" si="49"/>
        <v>2006.2298000160001</v>
      </c>
      <c r="T327" s="179">
        <f t="shared" si="50"/>
        <v>16928.044848000001</v>
      </c>
      <c r="U327" s="179">
        <f t="shared" si="51"/>
        <v>30008.806776000001</v>
      </c>
      <c r="V327" s="178">
        <f t="shared" si="52"/>
        <v>205192.52616844801</v>
      </c>
      <c r="W327" s="177"/>
      <c r="X327" s="176">
        <f t="shared" si="53"/>
        <v>307782.6336</v>
      </c>
      <c r="Y327" s="172" t="str">
        <f>VLOOKUP($B327,Piloto!$B$79:$H$407,4,0)</f>
        <v>Contrato</v>
      </c>
      <c r="Z327" s="186"/>
      <c r="AA327" s="186"/>
    </row>
    <row r="328" spans="1:36" ht="22.5" hidden="1" customHeight="1">
      <c r="A328" s="175">
        <f t="shared" si="54"/>
        <v>5</v>
      </c>
      <c r="B328" s="184">
        <v>2905</v>
      </c>
      <c r="C328" s="183">
        <f t="shared" si="44"/>
        <v>47.21</v>
      </c>
      <c r="D328" s="183">
        <f t="shared" si="45"/>
        <v>47.21</v>
      </c>
      <c r="E328" s="183">
        <v>41.35</v>
      </c>
      <c r="F328" s="183">
        <v>5.86</v>
      </c>
      <c r="G328" s="183">
        <v>0</v>
      </c>
      <c r="H328" s="182">
        <v>106</v>
      </c>
      <c r="I328" s="180" t="s">
        <v>825</v>
      </c>
      <c r="J328" s="180" t="s">
        <v>173</v>
      </c>
      <c r="K328" s="182"/>
      <c r="L328" s="181"/>
      <c r="M328" s="180"/>
      <c r="N328" s="185">
        <f>VLOOKUP($B328,Piloto!$B$79:$H$407,7,0)</f>
        <v>10106.1</v>
      </c>
      <c r="O328" s="179"/>
      <c r="P328" s="178">
        <f t="shared" si="46"/>
        <v>477108.98100000003</v>
      </c>
      <c r="Q328" s="179">
        <f t="shared" si="47"/>
        <v>19084.359240000002</v>
      </c>
      <c r="R328" s="179">
        <f t="shared" si="48"/>
        <v>9542.1796200000008</v>
      </c>
      <c r="S328" s="179">
        <f t="shared" si="49"/>
        <v>1865.9732246910003</v>
      </c>
      <c r="T328" s="179">
        <f t="shared" si="50"/>
        <v>15744.596373000002</v>
      </c>
      <c r="U328" s="179">
        <f t="shared" si="51"/>
        <v>27910.875388500004</v>
      </c>
      <c r="V328" s="178">
        <f t="shared" si="52"/>
        <v>190847.40927184801</v>
      </c>
      <c r="W328" s="177"/>
      <c r="X328" s="176">
        <f t="shared" si="53"/>
        <v>286265.38860000001</v>
      </c>
      <c r="Y328" s="172" t="str">
        <f>VLOOKUP($B328,Piloto!$B$79:$H$407,4,0)</f>
        <v>Contrato</v>
      </c>
      <c r="Z328" s="186"/>
      <c r="AA328" s="186"/>
    </row>
    <row r="329" spans="1:36" ht="22.5" hidden="1" customHeight="1">
      <c r="A329" s="175">
        <f t="shared" si="54"/>
        <v>6</v>
      </c>
      <c r="B329" s="190">
        <v>2906</v>
      </c>
      <c r="C329" s="183">
        <f t="shared" si="44"/>
        <v>47.129999999999995</v>
      </c>
      <c r="D329" s="183">
        <f t="shared" si="45"/>
        <v>47.129999999999995</v>
      </c>
      <c r="E329" s="183">
        <v>41.22</v>
      </c>
      <c r="F329" s="183">
        <v>5.91</v>
      </c>
      <c r="G329" s="183">
        <v>0</v>
      </c>
      <c r="H329" s="182">
        <v>124</v>
      </c>
      <c r="I329" s="180" t="s">
        <v>825</v>
      </c>
      <c r="J329" s="180" t="s">
        <v>173</v>
      </c>
      <c r="K329" s="182"/>
      <c r="L329" s="181"/>
      <c r="M329" s="180"/>
      <c r="N329" s="185">
        <f>VLOOKUP($B329,Piloto!$B$79:$H$407,7,0)</f>
        <v>9547.1999999999989</v>
      </c>
      <c r="O329" s="179"/>
      <c r="P329" s="178">
        <f t="shared" si="46"/>
        <v>449959.53599999991</v>
      </c>
      <c r="Q329" s="179">
        <f t="shared" si="47"/>
        <v>17998.381439999997</v>
      </c>
      <c r="R329" s="179">
        <f t="shared" si="48"/>
        <v>8999.1907199999987</v>
      </c>
      <c r="S329" s="179">
        <f t="shared" si="49"/>
        <v>1759.7917452959998</v>
      </c>
      <c r="T329" s="179">
        <f t="shared" si="50"/>
        <v>14848.664687999997</v>
      </c>
      <c r="U329" s="179">
        <f t="shared" si="51"/>
        <v>26322.632855999997</v>
      </c>
      <c r="V329" s="178">
        <f t="shared" si="52"/>
        <v>179987.41407628797</v>
      </c>
      <c r="X329" s="176">
        <f t="shared" si="53"/>
        <v>269975.72159999993</v>
      </c>
      <c r="Y329" s="172" t="str">
        <f>VLOOKUP($B329,Piloto!$B$79:$H$407,4,0)</f>
        <v>Contrato</v>
      </c>
      <c r="Z329" s="186"/>
      <c r="AA329" s="186"/>
    </row>
    <row r="330" spans="1:36" ht="22.5" hidden="1" customHeight="1">
      <c r="A330" s="175">
        <f t="shared" si="54"/>
        <v>7</v>
      </c>
      <c r="B330" s="184">
        <v>2907</v>
      </c>
      <c r="C330" s="183">
        <f t="shared" si="44"/>
        <v>85.03</v>
      </c>
      <c r="D330" s="183">
        <f t="shared" si="45"/>
        <v>82.34</v>
      </c>
      <c r="E330" s="183">
        <v>68.25</v>
      </c>
      <c r="F330" s="183">
        <v>14.09</v>
      </c>
      <c r="G330" s="183">
        <v>0</v>
      </c>
      <c r="H330" s="182">
        <v>171</v>
      </c>
      <c r="I330" s="180" t="s">
        <v>825</v>
      </c>
      <c r="J330" s="180" t="s">
        <v>163</v>
      </c>
      <c r="K330" s="182">
        <v>71</v>
      </c>
      <c r="L330" s="181" t="s">
        <v>163</v>
      </c>
      <c r="M330" s="180">
        <v>2.69</v>
      </c>
      <c r="N330" s="185">
        <f>VLOOKUP($B330,Piloto!$B$79:$H$407,7,0)</f>
        <v>9825.375</v>
      </c>
      <c r="O330" s="179"/>
      <c r="P330" s="178">
        <f t="shared" si="46"/>
        <v>835451.63624999998</v>
      </c>
      <c r="Q330" s="179">
        <f t="shared" si="47"/>
        <v>33418.065450000002</v>
      </c>
      <c r="R330" s="179">
        <f t="shared" si="48"/>
        <v>16709.032725000001</v>
      </c>
      <c r="S330" s="179">
        <f t="shared" si="49"/>
        <v>3267.4513493737504</v>
      </c>
      <c r="T330" s="179">
        <f t="shared" si="50"/>
        <v>27569.903996249999</v>
      </c>
      <c r="U330" s="179">
        <f t="shared" si="51"/>
        <v>48873.920720624999</v>
      </c>
      <c r="V330" s="178">
        <f t="shared" si="52"/>
        <v>334187.33811309002</v>
      </c>
      <c r="W330" s="177"/>
      <c r="X330" s="176">
        <f t="shared" si="53"/>
        <v>501270.98174999998</v>
      </c>
      <c r="Y330" s="172" t="str">
        <f>VLOOKUP($B330,Piloto!$B$79:$H$407,4,0)</f>
        <v>Contrato</v>
      </c>
      <c r="Z330" s="186"/>
      <c r="AA330" s="186"/>
    </row>
    <row r="331" spans="1:36" ht="22.5" customHeight="1">
      <c r="A331" s="175">
        <f t="shared" si="54"/>
        <v>8</v>
      </c>
      <c r="B331" s="184">
        <v>2908</v>
      </c>
      <c r="C331" s="183">
        <f t="shared" si="44"/>
        <v>80.13</v>
      </c>
      <c r="D331" s="183">
        <f t="shared" si="45"/>
        <v>76.599999999999994</v>
      </c>
      <c r="E331" s="183">
        <v>61.68</v>
      </c>
      <c r="F331" s="183">
        <v>14.92</v>
      </c>
      <c r="G331" s="183">
        <v>0</v>
      </c>
      <c r="H331" s="182">
        <v>131</v>
      </c>
      <c r="I331" s="180" t="s">
        <v>828</v>
      </c>
      <c r="J331" s="180" t="s">
        <v>173</v>
      </c>
      <c r="K331" s="182">
        <v>58</v>
      </c>
      <c r="L331" s="181" t="s">
        <v>173</v>
      </c>
      <c r="M331" s="180">
        <v>3.53</v>
      </c>
      <c r="N331" s="185">
        <f>VLOOKUP($B331,Piloto!$B$79:$H$407,7,0)</f>
        <v>9869.125</v>
      </c>
      <c r="O331" s="179"/>
      <c r="P331" s="178">
        <f t="shared" si="46"/>
        <v>790812.98624999996</v>
      </c>
      <c r="Q331" s="179">
        <f t="shared" si="47"/>
        <v>31632.51945</v>
      </c>
      <c r="R331" s="179">
        <f t="shared" si="48"/>
        <v>15816.259725</v>
      </c>
      <c r="S331" s="179">
        <f t="shared" si="49"/>
        <v>3092.8695892237502</v>
      </c>
      <c r="T331" s="179">
        <f t="shared" si="50"/>
        <v>26096.828546249999</v>
      </c>
      <c r="U331" s="179">
        <f t="shared" si="51"/>
        <v>46262.559695625001</v>
      </c>
      <c r="V331" s="178">
        <f t="shared" si="52"/>
        <v>316331.52100388997</v>
      </c>
      <c r="W331" s="177"/>
      <c r="X331" s="176">
        <f t="shared" si="53"/>
        <v>474487.79174999997</v>
      </c>
      <c r="Y331" s="172" t="str">
        <f>VLOOKUP($B331,Piloto!$B$79:$H$407,4,0)</f>
        <v>Disponível</v>
      </c>
      <c r="Z331" s="186"/>
      <c r="AA331" s="186"/>
    </row>
    <row r="332" spans="1:36" hidden="1">
      <c r="A332" s="175">
        <f t="shared" si="54"/>
        <v>9</v>
      </c>
      <c r="B332" s="184">
        <v>2909</v>
      </c>
      <c r="C332" s="183">
        <f t="shared" si="44"/>
        <v>85.28</v>
      </c>
      <c r="D332" s="183">
        <f t="shared" si="45"/>
        <v>82.76</v>
      </c>
      <c r="E332" s="183">
        <v>66.98</v>
      </c>
      <c r="F332" s="183">
        <v>15.780000000000001</v>
      </c>
      <c r="G332" s="183">
        <v>0</v>
      </c>
      <c r="H332" s="182">
        <v>185</v>
      </c>
      <c r="I332" s="180" t="s">
        <v>825</v>
      </c>
      <c r="J332" s="180" t="s">
        <v>163</v>
      </c>
      <c r="K332" s="182">
        <v>86</v>
      </c>
      <c r="L332" s="181" t="s">
        <v>163</v>
      </c>
      <c r="M332" s="180">
        <v>2.52</v>
      </c>
      <c r="N332" s="185">
        <f>VLOOKUP($B332,Piloto!$B$79:$H$407,7,0)</f>
        <v>9282</v>
      </c>
      <c r="O332" s="179"/>
      <c r="P332" s="178">
        <f t="shared" si="46"/>
        <v>791568.96</v>
      </c>
      <c r="Q332" s="179">
        <f t="shared" si="47"/>
        <v>31662.758399999999</v>
      </c>
      <c r="R332" s="179">
        <f t="shared" si="48"/>
        <v>15831.379199999999</v>
      </c>
      <c r="S332" s="179">
        <f t="shared" si="49"/>
        <v>3095.8262025600002</v>
      </c>
      <c r="T332" s="179">
        <f t="shared" si="50"/>
        <v>26121.775679999999</v>
      </c>
      <c r="U332" s="179">
        <f t="shared" si="51"/>
        <v>46306.784160000003</v>
      </c>
      <c r="V332" s="178">
        <f t="shared" si="52"/>
        <v>316633.91655168001</v>
      </c>
      <c r="W332" s="177"/>
      <c r="X332" s="176">
        <f t="shared" si="53"/>
        <v>474941.37599999993</v>
      </c>
      <c r="Y332" s="172" t="str">
        <f>VLOOKUP($B332,Piloto!$B$79:$H$407,4,0)</f>
        <v>Fora de venda</v>
      </c>
      <c r="Z332" s="186"/>
      <c r="AA332" s="186"/>
    </row>
    <row r="333" spans="1:36" ht="22.5" hidden="1" customHeight="1">
      <c r="A333" s="175">
        <f t="shared" si="54"/>
        <v>10</v>
      </c>
      <c r="B333" s="190">
        <v>2910</v>
      </c>
      <c r="C333" s="183">
        <f t="shared" si="44"/>
        <v>47.760000000000005</v>
      </c>
      <c r="D333" s="183">
        <f t="shared" si="45"/>
        <v>47.760000000000005</v>
      </c>
      <c r="E333" s="183">
        <v>41.85</v>
      </c>
      <c r="F333" s="183">
        <v>5.91</v>
      </c>
      <c r="G333" s="183">
        <v>0</v>
      </c>
      <c r="H333" s="182">
        <v>130</v>
      </c>
      <c r="I333" s="180" t="s">
        <v>825</v>
      </c>
      <c r="J333" s="180" t="s">
        <v>173</v>
      </c>
      <c r="K333" s="182"/>
      <c r="L333" s="181"/>
      <c r="M333" s="180"/>
      <c r="N333" s="185">
        <f>VLOOKUP($B333,Piloto!$B$79:$H$407,7,0)</f>
        <v>9547.2000000000007</v>
      </c>
      <c r="O333" s="179"/>
      <c r="P333" s="178">
        <f t="shared" si="46"/>
        <v>455974.27200000006</v>
      </c>
      <c r="Q333" s="179">
        <f t="shared" si="47"/>
        <v>18238.970880000004</v>
      </c>
      <c r="R333" s="179">
        <f t="shared" si="48"/>
        <v>9119.4854400000022</v>
      </c>
      <c r="S333" s="179">
        <f t="shared" si="49"/>
        <v>1783.3153777920004</v>
      </c>
      <c r="T333" s="179">
        <f t="shared" si="50"/>
        <v>15047.150976000003</v>
      </c>
      <c r="U333" s="179">
        <f t="shared" si="51"/>
        <v>26674.494912000006</v>
      </c>
      <c r="V333" s="178">
        <f t="shared" si="52"/>
        <v>182393.35659417603</v>
      </c>
      <c r="X333" s="176">
        <f t="shared" si="53"/>
        <v>273584.56320000003</v>
      </c>
      <c r="Y333" s="172" t="str">
        <f>VLOOKUP($B333,Piloto!$B$79:$H$407,4,0)</f>
        <v>Contrato</v>
      </c>
      <c r="Z333" s="186"/>
      <c r="AA333" s="186"/>
    </row>
    <row r="334" spans="1:36" ht="22.5" hidden="1" customHeight="1">
      <c r="A334" s="175">
        <f t="shared" si="54"/>
        <v>11</v>
      </c>
      <c r="B334" s="184">
        <v>2911</v>
      </c>
      <c r="C334" s="183">
        <f t="shared" si="44"/>
        <v>48.76</v>
      </c>
      <c r="D334" s="183">
        <f t="shared" si="45"/>
        <v>48.76</v>
      </c>
      <c r="E334" s="183">
        <v>42.9</v>
      </c>
      <c r="F334" s="183">
        <v>5.86</v>
      </c>
      <c r="G334" s="183">
        <v>0</v>
      </c>
      <c r="H334" s="182">
        <v>125</v>
      </c>
      <c r="I334" s="180" t="s">
        <v>825</v>
      </c>
      <c r="J334" s="180" t="s">
        <v>173</v>
      </c>
      <c r="K334" s="182"/>
      <c r="L334" s="181"/>
      <c r="M334" s="180"/>
      <c r="N334" s="185">
        <f>VLOOKUP($B334,Piloto!$B$79:$H$407,7,0)</f>
        <v>9547.2000000000007</v>
      </c>
      <c r="O334" s="179"/>
      <c r="P334" s="178">
        <f t="shared" si="46"/>
        <v>465521.47200000001</v>
      </c>
      <c r="Q334" s="179">
        <f t="shared" si="47"/>
        <v>18620.85888</v>
      </c>
      <c r="R334" s="179">
        <f t="shared" si="48"/>
        <v>9310.4294399999999</v>
      </c>
      <c r="S334" s="179">
        <f t="shared" si="49"/>
        <v>1820.6544769920001</v>
      </c>
      <c r="T334" s="179">
        <f t="shared" si="50"/>
        <v>15362.208576000001</v>
      </c>
      <c r="U334" s="179">
        <f t="shared" si="51"/>
        <v>27233.006112000003</v>
      </c>
      <c r="V334" s="178">
        <f t="shared" si="52"/>
        <v>186212.312971776</v>
      </c>
      <c r="W334" s="177"/>
      <c r="X334" s="176">
        <f t="shared" si="53"/>
        <v>279312.88319999998</v>
      </c>
      <c r="Y334" s="172" t="str">
        <f>VLOOKUP($B334,Piloto!$B$79:$H$407,4,0)</f>
        <v>Contrato</v>
      </c>
      <c r="Z334" s="186"/>
      <c r="AA334" s="186"/>
    </row>
    <row r="335" spans="1:36" ht="22.5" hidden="1" customHeight="1">
      <c r="A335" s="175">
        <f t="shared" si="54"/>
        <v>12</v>
      </c>
      <c r="B335" s="184">
        <v>2912</v>
      </c>
      <c r="C335" s="183">
        <f t="shared" si="44"/>
        <v>52.86</v>
      </c>
      <c r="D335" s="183">
        <f t="shared" si="45"/>
        <v>52.86</v>
      </c>
      <c r="E335" s="183">
        <v>40.97</v>
      </c>
      <c r="F335" s="183">
        <v>11.89</v>
      </c>
      <c r="G335" s="183">
        <v>0</v>
      </c>
      <c r="H335" s="182">
        <v>121</v>
      </c>
      <c r="I335" s="180" t="s">
        <v>825</v>
      </c>
      <c r="J335" s="180" t="s">
        <v>173</v>
      </c>
      <c r="K335" s="182"/>
      <c r="L335" s="181"/>
      <c r="M335" s="180"/>
      <c r="N335" s="185">
        <f>VLOOKUP($B335,Piloto!$B$79:$H$407,7,0)</f>
        <v>9547.1999999999989</v>
      </c>
      <c r="O335" s="179"/>
      <c r="P335" s="178">
        <f t="shared" si="46"/>
        <v>504664.99199999991</v>
      </c>
      <c r="Q335" s="179">
        <f t="shared" si="47"/>
        <v>20186.599679999996</v>
      </c>
      <c r="R335" s="179">
        <f t="shared" si="48"/>
        <v>10093.299839999998</v>
      </c>
      <c r="S335" s="179">
        <f t="shared" si="49"/>
        <v>1973.7447837119998</v>
      </c>
      <c r="T335" s="179">
        <f t="shared" si="50"/>
        <v>16653.944735999998</v>
      </c>
      <c r="U335" s="179">
        <f t="shared" si="51"/>
        <v>29522.902031999998</v>
      </c>
      <c r="V335" s="178">
        <f t="shared" si="52"/>
        <v>201870.034119936</v>
      </c>
      <c r="W335" s="177"/>
      <c r="X335" s="176">
        <f t="shared" si="53"/>
        <v>302798.99519999995</v>
      </c>
      <c r="Y335" s="172" t="str">
        <f>VLOOKUP($B335,Piloto!$B$79:$H$407,4,0)</f>
        <v>Fora de venda</v>
      </c>
      <c r="Z335" s="186"/>
      <c r="AA335" s="186"/>
      <c r="AJ335" s="172" t="s">
        <v>792</v>
      </c>
    </row>
    <row r="336" spans="1:36" ht="22.5" hidden="1" customHeight="1">
      <c r="A336" s="175">
        <f t="shared" si="54"/>
        <v>1</v>
      </c>
      <c r="B336" s="184">
        <v>3001</v>
      </c>
      <c r="C336" s="183">
        <f t="shared" si="44"/>
        <v>96.98</v>
      </c>
      <c r="D336" s="183">
        <f t="shared" si="45"/>
        <v>93.490000000000009</v>
      </c>
      <c r="E336" s="183">
        <v>89.81</v>
      </c>
      <c r="F336" s="183">
        <v>3.68</v>
      </c>
      <c r="G336" s="183">
        <v>0</v>
      </c>
      <c r="H336" s="182" t="s">
        <v>881</v>
      </c>
      <c r="I336" s="180" t="s">
        <v>840</v>
      </c>
      <c r="J336" s="242" t="s">
        <v>169</v>
      </c>
      <c r="K336" s="182">
        <v>107</v>
      </c>
      <c r="L336" s="181" t="s">
        <v>169</v>
      </c>
      <c r="M336" s="180">
        <v>3.49</v>
      </c>
      <c r="N336" s="185">
        <f>VLOOKUP($B336,Piloto!$B$79:$H$407,7,0)</f>
        <v>9335.0399999999991</v>
      </c>
      <c r="O336" s="179"/>
      <c r="P336" s="178">
        <f t="shared" si="46"/>
        <v>905312.1791999999</v>
      </c>
      <c r="Q336" s="179">
        <f t="shared" si="47"/>
        <v>36212.487168</v>
      </c>
      <c r="R336" s="179">
        <f t="shared" si="48"/>
        <v>18106.243584</v>
      </c>
      <c r="S336" s="179">
        <f t="shared" si="49"/>
        <v>3540.6759328511998</v>
      </c>
      <c r="T336" s="179">
        <f t="shared" si="50"/>
        <v>29875.301913599997</v>
      </c>
      <c r="U336" s="179">
        <f t="shared" si="51"/>
        <v>52960.7624832</v>
      </c>
      <c r="V336" s="178">
        <f t="shared" si="52"/>
        <v>362132.1141774336</v>
      </c>
      <c r="W336" s="177"/>
      <c r="X336" s="176">
        <f t="shared" si="53"/>
        <v>543187.30751999991</v>
      </c>
      <c r="Y336" s="172" t="str">
        <f>VLOOKUP($B336,Piloto!$B$79:$H$407,4,0)</f>
        <v>Fora de venda</v>
      </c>
      <c r="Z336" s="186"/>
      <c r="AA336" s="186"/>
    </row>
    <row r="337" spans="1:27" ht="22.5" hidden="1" customHeight="1">
      <c r="A337" s="175">
        <f t="shared" si="54"/>
        <v>2</v>
      </c>
      <c r="B337" s="184">
        <v>3002</v>
      </c>
      <c r="C337" s="183">
        <f t="shared" si="44"/>
        <v>78.400000000000006</v>
      </c>
      <c r="D337" s="183">
        <f t="shared" si="45"/>
        <v>75.960000000000008</v>
      </c>
      <c r="E337" s="183">
        <v>63.49</v>
      </c>
      <c r="F337" s="183">
        <v>12.47</v>
      </c>
      <c r="G337" s="183">
        <v>0</v>
      </c>
      <c r="H337" s="182">
        <v>119</v>
      </c>
      <c r="I337" s="180" t="s">
        <v>825</v>
      </c>
      <c r="J337" s="180" t="s">
        <v>173</v>
      </c>
      <c r="K337" s="182">
        <v>50</v>
      </c>
      <c r="L337" s="181" t="s">
        <v>173</v>
      </c>
      <c r="M337" s="180">
        <v>2.44</v>
      </c>
      <c r="N337" s="185">
        <f>VLOOKUP($B337,Piloto!$B$79:$H$407,7,0)</f>
        <v>9335.0399999999991</v>
      </c>
      <c r="O337" s="179"/>
      <c r="P337" s="178">
        <f t="shared" si="46"/>
        <v>731867.13599999994</v>
      </c>
      <c r="Q337" s="179">
        <f t="shared" si="47"/>
        <v>29274.685439999997</v>
      </c>
      <c r="R337" s="179">
        <f t="shared" si="48"/>
        <v>14637.342719999999</v>
      </c>
      <c r="S337" s="179">
        <f t="shared" si="49"/>
        <v>2862.3323688959999</v>
      </c>
      <c r="T337" s="179">
        <f t="shared" si="50"/>
        <v>24151.615487999999</v>
      </c>
      <c r="U337" s="179">
        <f t="shared" si="51"/>
        <v>42814.227456000001</v>
      </c>
      <c r="V337" s="178">
        <f t="shared" si="52"/>
        <v>292752.70933708799</v>
      </c>
      <c r="W337" s="177"/>
      <c r="X337" s="176">
        <f t="shared" si="53"/>
        <v>439120.28159999993</v>
      </c>
      <c r="Y337" s="172" t="str">
        <f>VLOOKUP($B337,Piloto!$B$79:$H$407,4,0)</f>
        <v>Fora de venda</v>
      </c>
      <c r="Z337" s="186"/>
      <c r="AA337" s="186"/>
    </row>
    <row r="338" spans="1:27" ht="22.5" hidden="1" customHeight="1">
      <c r="A338" s="175">
        <f t="shared" si="54"/>
        <v>3</v>
      </c>
      <c r="B338" s="184">
        <v>3003</v>
      </c>
      <c r="C338" s="183">
        <f t="shared" si="44"/>
        <v>110.1</v>
      </c>
      <c r="D338" s="183">
        <f t="shared" si="45"/>
        <v>107.14</v>
      </c>
      <c r="E338" s="183">
        <v>89.77</v>
      </c>
      <c r="F338" s="183">
        <v>17.37</v>
      </c>
      <c r="G338" s="183">
        <v>0</v>
      </c>
      <c r="H338" s="182" t="s">
        <v>882</v>
      </c>
      <c r="I338" s="180" t="s">
        <v>827</v>
      </c>
      <c r="J338" s="180" t="s">
        <v>163</v>
      </c>
      <c r="K338" s="182">
        <v>84</v>
      </c>
      <c r="L338" s="181" t="s">
        <v>163</v>
      </c>
      <c r="M338" s="180">
        <v>2.96</v>
      </c>
      <c r="N338" s="185">
        <f>VLOOKUP($B338,Piloto!$B$79:$H$407,7,0)</f>
        <v>10528.000000000002</v>
      </c>
      <c r="O338" s="179"/>
      <c r="P338" s="178">
        <f t="shared" si="46"/>
        <v>1159132.8</v>
      </c>
      <c r="Q338" s="179">
        <f t="shared" si="47"/>
        <v>46365.312000000005</v>
      </c>
      <c r="R338" s="179">
        <f t="shared" si="48"/>
        <v>23182.656000000003</v>
      </c>
      <c r="S338" s="179">
        <f t="shared" si="49"/>
        <v>4533.3683808000005</v>
      </c>
      <c r="T338" s="179">
        <f t="shared" si="50"/>
        <v>38251.382400000002</v>
      </c>
      <c r="U338" s="179">
        <f t="shared" si="51"/>
        <v>67809.268800000005</v>
      </c>
      <c r="V338" s="178">
        <f t="shared" si="52"/>
        <v>463662.39306240005</v>
      </c>
      <c r="W338" s="177"/>
      <c r="X338" s="176">
        <f t="shared" si="53"/>
        <v>695479.68</v>
      </c>
      <c r="Y338" s="172" t="str">
        <f>VLOOKUP($B338,Piloto!$B$79:$H$407,4,0)</f>
        <v>Contrato</v>
      </c>
      <c r="Z338" s="186"/>
      <c r="AA338" s="186"/>
    </row>
    <row r="339" spans="1:27" ht="22.5" hidden="1" customHeight="1">
      <c r="A339" s="175">
        <f t="shared" si="54"/>
        <v>4</v>
      </c>
      <c r="B339" s="184">
        <v>3004</v>
      </c>
      <c r="C339" s="183">
        <f t="shared" si="44"/>
        <v>53.73</v>
      </c>
      <c r="D339" s="183">
        <f t="shared" si="45"/>
        <v>53.73</v>
      </c>
      <c r="E339" s="183">
        <v>41.22</v>
      </c>
      <c r="F339" s="183">
        <v>12.51</v>
      </c>
      <c r="G339" s="183">
        <v>0</v>
      </c>
      <c r="H339" s="182">
        <v>133</v>
      </c>
      <c r="I339" s="180" t="s">
        <v>828</v>
      </c>
      <c r="J339" s="180" t="s">
        <v>173</v>
      </c>
      <c r="K339" s="182"/>
      <c r="L339" s="181"/>
      <c r="M339" s="180"/>
      <c r="N339" s="185">
        <f>VLOOKUP($B339,Piloto!$B$79:$H$407,7,0)</f>
        <v>9547.2000000000007</v>
      </c>
      <c r="O339" s="179"/>
      <c r="P339" s="178">
        <f t="shared" si="46"/>
        <v>512971.05599999998</v>
      </c>
      <c r="Q339" s="179">
        <f t="shared" si="47"/>
        <v>20518.842239999998</v>
      </c>
      <c r="R339" s="179">
        <f t="shared" si="48"/>
        <v>10259.421119999999</v>
      </c>
      <c r="S339" s="179">
        <f t="shared" si="49"/>
        <v>2006.2298000160001</v>
      </c>
      <c r="T339" s="179">
        <f t="shared" si="50"/>
        <v>16928.044848000001</v>
      </c>
      <c r="U339" s="179">
        <f t="shared" si="51"/>
        <v>30008.806776000001</v>
      </c>
      <c r="V339" s="178">
        <f t="shared" si="52"/>
        <v>205192.52616844801</v>
      </c>
      <c r="W339" s="177"/>
      <c r="X339" s="176">
        <f t="shared" si="53"/>
        <v>307782.6336</v>
      </c>
      <c r="Y339" s="172" t="str">
        <f>VLOOKUP($B339,Piloto!$B$79:$H$407,4,0)</f>
        <v>Contrato</v>
      </c>
      <c r="Z339" s="186"/>
      <c r="AA339" s="186"/>
    </row>
    <row r="340" spans="1:27" ht="22.5" hidden="1" customHeight="1">
      <c r="A340" s="175">
        <f t="shared" si="54"/>
        <v>5</v>
      </c>
      <c r="B340" s="184">
        <v>3005</v>
      </c>
      <c r="C340" s="183">
        <f t="shared" si="44"/>
        <v>47.21</v>
      </c>
      <c r="D340" s="183">
        <f t="shared" si="45"/>
        <v>47.21</v>
      </c>
      <c r="E340" s="183">
        <v>41.35</v>
      </c>
      <c r="F340" s="183">
        <v>5.86</v>
      </c>
      <c r="G340" s="183">
        <v>0</v>
      </c>
      <c r="H340" s="182">
        <v>120</v>
      </c>
      <c r="I340" s="180" t="s">
        <v>825</v>
      </c>
      <c r="J340" s="180" t="s">
        <v>173</v>
      </c>
      <c r="K340" s="182"/>
      <c r="L340" s="181"/>
      <c r="M340" s="180"/>
      <c r="N340" s="185">
        <f>VLOOKUP($B340,Piloto!$B$79:$H$407,7,0)</f>
        <v>9783</v>
      </c>
      <c r="O340" s="179"/>
      <c r="P340" s="178">
        <f t="shared" si="46"/>
        <v>461855.43</v>
      </c>
      <c r="Q340" s="179">
        <f t="shared" si="47"/>
        <v>18474.217199999999</v>
      </c>
      <c r="R340" s="179">
        <f t="shared" si="48"/>
        <v>9237.1085999999996</v>
      </c>
      <c r="S340" s="179">
        <f t="shared" si="49"/>
        <v>1806.3165867300002</v>
      </c>
      <c r="T340" s="179">
        <f t="shared" si="50"/>
        <v>15241.22919</v>
      </c>
      <c r="U340" s="179">
        <f t="shared" si="51"/>
        <v>27018.542655000001</v>
      </c>
      <c r="V340" s="178">
        <f t="shared" si="52"/>
        <v>184745.86684343999</v>
      </c>
      <c r="X340" s="176">
        <f t="shared" si="53"/>
        <v>277113.25799999997</v>
      </c>
      <c r="Y340" s="172" t="str">
        <f>VLOOKUP($B340,Piloto!$B$79:$H$407,4,0)</f>
        <v>Contrato</v>
      </c>
      <c r="Z340" s="186"/>
      <c r="AA340" s="186"/>
    </row>
    <row r="341" spans="1:27" ht="22.5" hidden="1" customHeight="1">
      <c r="A341" s="175">
        <f t="shared" si="54"/>
        <v>6</v>
      </c>
      <c r="B341" s="184">
        <v>3006</v>
      </c>
      <c r="C341" s="183">
        <f t="shared" si="44"/>
        <v>47.129999999999995</v>
      </c>
      <c r="D341" s="183">
        <f t="shared" si="45"/>
        <v>47.129999999999995</v>
      </c>
      <c r="E341" s="183">
        <v>41.22</v>
      </c>
      <c r="F341" s="183">
        <v>5.91</v>
      </c>
      <c r="G341" s="183">
        <v>0</v>
      </c>
      <c r="H341" s="182">
        <v>141</v>
      </c>
      <c r="I341" s="180" t="s">
        <v>825</v>
      </c>
      <c r="J341" s="180" t="s">
        <v>173</v>
      </c>
      <c r="K341" s="182"/>
      <c r="L341" s="181"/>
      <c r="M341" s="180"/>
      <c r="N341" s="185">
        <f>VLOOKUP($B341,Piloto!$B$79:$H$407,7,0)</f>
        <v>9783</v>
      </c>
      <c r="O341" s="179"/>
      <c r="P341" s="178">
        <f t="shared" si="46"/>
        <v>461072.79</v>
      </c>
      <c r="Q341" s="179">
        <f t="shared" si="47"/>
        <v>18442.911599999999</v>
      </c>
      <c r="R341" s="179">
        <f t="shared" si="48"/>
        <v>9221.4557999999997</v>
      </c>
      <c r="S341" s="179">
        <f t="shared" si="49"/>
        <v>1803.2556816900001</v>
      </c>
      <c r="T341" s="179">
        <f t="shared" si="50"/>
        <v>15215.40207</v>
      </c>
      <c r="U341" s="179">
        <f t="shared" si="51"/>
        <v>26972.758215000002</v>
      </c>
      <c r="V341" s="178">
        <f t="shared" si="52"/>
        <v>184432.80458232001</v>
      </c>
      <c r="W341" s="177"/>
      <c r="X341" s="176">
        <f t="shared" si="53"/>
        <v>276643.674</v>
      </c>
      <c r="Y341" s="172" t="str">
        <f>VLOOKUP($B341,Piloto!$B$79:$H$407,4,0)</f>
        <v>Contrato</v>
      </c>
      <c r="Z341" s="186"/>
      <c r="AA341" s="186"/>
    </row>
    <row r="342" spans="1:27" ht="18.95" hidden="1" customHeight="1">
      <c r="A342" s="175">
        <f t="shared" si="54"/>
        <v>7</v>
      </c>
      <c r="B342" s="184">
        <v>3007</v>
      </c>
      <c r="C342" s="183">
        <f t="shared" si="44"/>
        <v>86.03</v>
      </c>
      <c r="D342" s="183">
        <f t="shared" si="45"/>
        <v>82.34</v>
      </c>
      <c r="E342" s="183">
        <v>68.25</v>
      </c>
      <c r="F342" s="183">
        <v>14.09</v>
      </c>
      <c r="G342" s="183">
        <v>0</v>
      </c>
      <c r="H342" s="182">
        <v>188</v>
      </c>
      <c r="I342" s="180" t="s">
        <v>825</v>
      </c>
      <c r="J342" s="180" t="s">
        <v>163</v>
      </c>
      <c r="K342" s="182">
        <v>82</v>
      </c>
      <c r="L342" s="181" t="s">
        <v>163</v>
      </c>
      <c r="M342" s="180">
        <v>3.69</v>
      </c>
      <c r="N342" s="185">
        <f>VLOOKUP($B342,Piloto!$B$79:$H$407,7,0)</f>
        <v>9598.75</v>
      </c>
      <c r="O342" s="179"/>
      <c r="P342" s="178">
        <f t="shared" si="46"/>
        <v>825780.46250000002</v>
      </c>
      <c r="Q342" s="179">
        <f t="shared" si="47"/>
        <v>33031.218500000003</v>
      </c>
      <c r="R342" s="179">
        <f t="shared" si="48"/>
        <v>16515.609250000001</v>
      </c>
      <c r="S342" s="179">
        <f t="shared" si="49"/>
        <v>3229.6273888375003</v>
      </c>
      <c r="T342" s="179">
        <f t="shared" si="50"/>
        <v>27250.755262500003</v>
      </c>
      <c r="U342" s="179">
        <f t="shared" si="51"/>
        <v>48308.157056250006</v>
      </c>
      <c r="V342" s="178">
        <f t="shared" si="52"/>
        <v>330318.79124370002</v>
      </c>
      <c r="W342" s="177"/>
      <c r="X342" s="176">
        <f t="shared" si="53"/>
        <v>495468.27749999997</v>
      </c>
      <c r="Y342" s="172" t="str">
        <f>VLOOKUP($B342,Piloto!$B$79:$H$407,4,0)</f>
        <v>Contrato</v>
      </c>
      <c r="Z342" s="186"/>
      <c r="AA342" s="186"/>
    </row>
    <row r="343" spans="1:27" ht="22.5" hidden="1" customHeight="1">
      <c r="A343" s="175">
        <f t="shared" si="54"/>
        <v>8</v>
      </c>
      <c r="B343" s="184">
        <v>3008</v>
      </c>
      <c r="C343" s="183">
        <f t="shared" si="44"/>
        <v>79.669999999999987</v>
      </c>
      <c r="D343" s="183">
        <f t="shared" si="45"/>
        <v>76.599999999999994</v>
      </c>
      <c r="E343" s="183">
        <v>61.68</v>
      </c>
      <c r="F343" s="183">
        <v>14.92</v>
      </c>
      <c r="G343" s="183">
        <v>0</v>
      </c>
      <c r="H343" s="182">
        <v>134</v>
      </c>
      <c r="I343" s="180" t="s">
        <v>828</v>
      </c>
      <c r="J343" s="180" t="s">
        <v>173</v>
      </c>
      <c r="K343" s="182">
        <v>62</v>
      </c>
      <c r="L343" s="181" t="s">
        <v>173</v>
      </c>
      <c r="M343" s="180">
        <v>3.07</v>
      </c>
      <c r="N343" s="185">
        <f>VLOOKUP($B343,Piloto!$B$79:$H$407,7,0)</f>
        <v>9282</v>
      </c>
      <c r="O343" s="179"/>
      <c r="P343" s="178">
        <f t="shared" si="46"/>
        <v>739496.93999999983</v>
      </c>
      <c r="Q343" s="179">
        <f t="shared" si="47"/>
        <v>29579.877599999993</v>
      </c>
      <c r="R343" s="179">
        <f t="shared" si="48"/>
        <v>14789.938799999996</v>
      </c>
      <c r="S343" s="179">
        <f t="shared" si="49"/>
        <v>2892.1725323399996</v>
      </c>
      <c r="T343" s="179">
        <f t="shared" si="50"/>
        <v>24403.399019999997</v>
      </c>
      <c r="U343" s="179">
        <f t="shared" si="51"/>
        <v>43260.570989999993</v>
      </c>
      <c r="V343" s="178">
        <f t="shared" si="52"/>
        <v>295804.69197551999</v>
      </c>
      <c r="W343" s="177"/>
      <c r="X343" s="176">
        <f t="shared" si="53"/>
        <v>443698.16399999987</v>
      </c>
      <c r="Y343" s="172" t="str">
        <f>VLOOKUP($B343,Piloto!$B$79:$H$407,4,0)</f>
        <v>Fora de venda</v>
      </c>
      <c r="Z343" s="186"/>
      <c r="AA343" s="186"/>
    </row>
    <row r="344" spans="1:27" ht="22.5" hidden="1" customHeight="1">
      <c r="A344" s="175">
        <f t="shared" si="54"/>
        <v>9</v>
      </c>
      <c r="B344" s="184">
        <v>3009</v>
      </c>
      <c r="C344" s="183">
        <f t="shared" ref="C344:C350" si="55">D344+G344+M344</f>
        <v>87.37</v>
      </c>
      <c r="D344" s="183">
        <f t="shared" ref="D344:D350" si="56">E344+F344</f>
        <v>82.76</v>
      </c>
      <c r="E344" s="183">
        <v>66.98</v>
      </c>
      <c r="F344" s="183">
        <v>15.780000000000001</v>
      </c>
      <c r="G344" s="183">
        <v>0</v>
      </c>
      <c r="H344" s="182">
        <v>153</v>
      </c>
      <c r="I344" s="180" t="s">
        <v>828</v>
      </c>
      <c r="J344" s="180" t="s">
        <v>163</v>
      </c>
      <c r="K344" s="182">
        <v>66</v>
      </c>
      <c r="L344" s="181" t="s">
        <v>163</v>
      </c>
      <c r="M344" s="180">
        <v>4.6100000000000003</v>
      </c>
      <c r="N344" s="185">
        <f>VLOOKUP($B344,Piloto!$B$79:$H$407,7,0)</f>
        <v>9282</v>
      </c>
      <c r="O344" s="179"/>
      <c r="P344" s="178">
        <f t="shared" ref="P344:P350" si="57">C344*N344</f>
        <v>810968.34000000008</v>
      </c>
      <c r="Q344" s="179">
        <f t="shared" ref="Q344:Q350" si="58">$Q$19*P344</f>
        <v>32438.733600000003</v>
      </c>
      <c r="R344" s="179">
        <f t="shared" ref="R344:R350" si="59">$R$19*P344</f>
        <v>16219.366800000002</v>
      </c>
      <c r="S344" s="179">
        <f t="shared" ref="S344:S350" si="60">$S$19*P344</f>
        <v>3171.6971777400008</v>
      </c>
      <c r="T344" s="179">
        <f t="shared" ref="T344:T350" si="61">$T$19*P344</f>
        <v>26761.955220000003</v>
      </c>
      <c r="U344" s="179">
        <f t="shared" ref="U344:U350" si="62">$U$19*P344</f>
        <v>47441.647890000007</v>
      </c>
      <c r="V344" s="178">
        <f t="shared" ref="V344:V350" si="63">Q344*$Q$17+R344*$R$17+T344*$T$17+U344*$U$17+S344*$S$17</f>
        <v>324393.82374672004</v>
      </c>
      <c r="W344" s="177"/>
      <c r="X344" s="176">
        <f t="shared" ref="X344:X350" si="64">$X$19*P344</f>
        <v>486581.00400000002</v>
      </c>
      <c r="Y344" s="172" t="str">
        <f>VLOOKUP($B344,Piloto!$B$79:$H$407,4,0)</f>
        <v>Contrato</v>
      </c>
      <c r="Z344" s="186"/>
      <c r="AA344" s="186"/>
    </row>
    <row r="345" spans="1:27" ht="22.5" hidden="1" customHeight="1">
      <c r="A345" s="175">
        <f t="shared" ref="A345:A350" si="65">RIGHT(B345,2)*1</f>
        <v>10</v>
      </c>
      <c r="B345" s="184">
        <v>3010</v>
      </c>
      <c r="C345" s="183">
        <f t="shared" si="55"/>
        <v>47.760000000000005</v>
      </c>
      <c r="D345" s="183">
        <f t="shared" si="56"/>
        <v>47.760000000000005</v>
      </c>
      <c r="E345" s="183">
        <v>41.85</v>
      </c>
      <c r="F345" s="183">
        <v>5.91</v>
      </c>
      <c r="G345" s="183">
        <v>0</v>
      </c>
      <c r="H345" s="182">
        <v>142</v>
      </c>
      <c r="I345" s="180" t="s">
        <v>825</v>
      </c>
      <c r="J345" s="180" t="s">
        <v>173</v>
      </c>
      <c r="K345" s="182"/>
      <c r="L345" s="181"/>
      <c r="M345" s="180"/>
      <c r="N345" s="185">
        <f>VLOOKUP($B345,Piloto!$B$79:$H$407,7,0)</f>
        <v>9547.2000000000007</v>
      </c>
      <c r="O345" s="179"/>
      <c r="P345" s="178">
        <f t="shared" si="57"/>
        <v>455974.27200000006</v>
      </c>
      <c r="Q345" s="179">
        <f t="shared" si="58"/>
        <v>18238.970880000004</v>
      </c>
      <c r="R345" s="179">
        <f t="shared" si="59"/>
        <v>9119.4854400000022</v>
      </c>
      <c r="S345" s="179">
        <f t="shared" si="60"/>
        <v>1783.3153777920004</v>
      </c>
      <c r="T345" s="179">
        <f t="shared" si="61"/>
        <v>15047.150976000003</v>
      </c>
      <c r="U345" s="179">
        <f t="shared" si="62"/>
        <v>26674.494912000006</v>
      </c>
      <c r="V345" s="178">
        <f t="shared" si="63"/>
        <v>182393.35659417603</v>
      </c>
      <c r="W345" s="177"/>
      <c r="X345" s="176">
        <f t="shared" si="64"/>
        <v>273584.56320000003</v>
      </c>
      <c r="Y345" s="172" t="str">
        <f>VLOOKUP($B345,Piloto!$B$79:$H$407,4,0)</f>
        <v>Contrato</v>
      </c>
      <c r="Z345" s="186"/>
      <c r="AA345" s="186"/>
    </row>
    <row r="346" spans="1:27" ht="22.5" hidden="1" customHeight="1" thickBot="1">
      <c r="A346" s="175">
        <f t="shared" si="65"/>
        <v>11</v>
      </c>
      <c r="B346" s="184">
        <v>3011</v>
      </c>
      <c r="C346" s="183">
        <f t="shared" si="55"/>
        <v>48.76</v>
      </c>
      <c r="D346" s="183">
        <f t="shared" si="56"/>
        <v>48.76</v>
      </c>
      <c r="E346" s="183">
        <v>42.9</v>
      </c>
      <c r="F346" s="183">
        <v>5.86</v>
      </c>
      <c r="G346" s="183">
        <v>0</v>
      </c>
      <c r="H346" s="182">
        <v>95</v>
      </c>
      <c r="I346" s="180" t="s">
        <v>825</v>
      </c>
      <c r="J346" s="180" t="s">
        <v>173</v>
      </c>
      <c r="K346" s="182"/>
      <c r="L346" s="181"/>
      <c r="M346" s="180"/>
      <c r="N346" s="185">
        <f>VLOOKUP($B346,Piloto!$B$79:$H$407,7,0)</f>
        <v>9547.2000000000007</v>
      </c>
      <c r="O346" s="179"/>
      <c r="P346" s="178">
        <f t="shared" si="57"/>
        <v>465521.47200000001</v>
      </c>
      <c r="Q346" s="179">
        <f t="shared" si="58"/>
        <v>18620.85888</v>
      </c>
      <c r="R346" s="179">
        <f t="shared" si="59"/>
        <v>9310.4294399999999</v>
      </c>
      <c r="S346" s="179">
        <f t="shared" si="60"/>
        <v>1820.6544769920001</v>
      </c>
      <c r="T346" s="179">
        <f t="shared" si="61"/>
        <v>15362.208576000001</v>
      </c>
      <c r="U346" s="179">
        <f t="shared" si="62"/>
        <v>27233.006112000003</v>
      </c>
      <c r="V346" s="178">
        <f t="shared" si="63"/>
        <v>186212.312971776</v>
      </c>
      <c r="W346" s="188"/>
      <c r="X346" s="187">
        <f t="shared" si="64"/>
        <v>279312.88319999998</v>
      </c>
      <c r="Y346" s="172" t="str">
        <f>VLOOKUP($B346,Piloto!$B$79:$H$407,4,0)</f>
        <v>Contrato</v>
      </c>
      <c r="Z346" s="186"/>
      <c r="AA346" s="186"/>
    </row>
    <row r="347" spans="1:27" ht="15.75" hidden="1" customHeight="1">
      <c r="A347" s="175">
        <f t="shared" si="65"/>
        <v>12</v>
      </c>
      <c r="B347" s="184">
        <v>3012</v>
      </c>
      <c r="C347" s="183">
        <f t="shared" si="55"/>
        <v>52.86</v>
      </c>
      <c r="D347" s="183">
        <f t="shared" si="56"/>
        <v>52.86</v>
      </c>
      <c r="E347" s="183">
        <v>40.97</v>
      </c>
      <c r="F347" s="183">
        <v>11.89</v>
      </c>
      <c r="G347" s="183">
        <v>0</v>
      </c>
      <c r="H347" s="182">
        <v>129</v>
      </c>
      <c r="I347" s="180" t="s">
        <v>825</v>
      </c>
      <c r="J347" s="180" t="s">
        <v>173</v>
      </c>
      <c r="K347" s="182"/>
      <c r="L347" s="181"/>
      <c r="M347" s="180"/>
      <c r="N347" s="185">
        <f>VLOOKUP($B347,Piloto!$B$79:$H$407,7,0)</f>
        <v>9547.1999999999989</v>
      </c>
      <c r="O347" s="179"/>
      <c r="P347" s="178">
        <f t="shared" si="57"/>
        <v>504664.99199999991</v>
      </c>
      <c r="Q347" s="179">
        <f t="shared" si="58"/>
        <v>20186.599679999996</v>
      </c>
      <c r="R347" s="179">
        <f t="shared" si="59"/>
        <v>10093.299839999998</v>
      </c>
      <c r="S347" s="179">
        <f t="shared" si="60"/>
        <v>1973.7447837119998</v>
      </c>
      <c r="T347" s="179">
        <f t="shared" si="61"/>
        <v>16653.944735999998</v>
      </c>
      <c r="U347" s="179">
        <f t="shared" si="62"/>
        <v>29522.902031999998</v>
      </c>
      <c r="V347" s="178">
        <f t="shared" si="63"/>
        <v>201870.034119936</v>
      </c>
      <c r="W347" s="177"/>
      <c r="X347" s="176">
        <f t="shared" si="64"/>
        <v>302798.99519999995</v>
      </c>
      <c r="Y347" s="172" t="str">
        <f>VLOOKUP($B347,Piloto!$B$79:$H$407,4,0)</f>
        <v>Fora de venda</v>
      </c>
    </row>
    <row r="348" spans="1:27" ht="18" customHeight="1">
      <c r="A348" s="175">
        <f t="shared" si="65"/>
        <v>1</v>
      </c>
      <c r="B348" s="245">
        <v>3101</v>
      </c>
      <c r="C348" s="246">
        <f t="shared" si="55"/>
        <v>193.25</v>
      </c>
      <c r="D348" s="246">
        <f t="shared" si="56"/>
        <v>173.12</v>
      </c>
      <c r="E348" s="246">
        <v>151.9</v>
      </c>
      <c r="F348" s="183">
        <v>21.22</v>
      </c>
      <c r="G348" s="246">
        <v>16.7</v>
      </c>
      <c r="H348" s="247" t="s">
        <v>883</v>
      </c>
      <c r="I348" s="248" t="s">
        <v>884</v>
      </c>
      <c r="J348" s="248" t="s">
        <v>163</v>
      </c>
      <c r="K348" s="247">
        <v>85</v>
      </c>
      <c r="L348" s="249" t="s">
        <v>163</v>
      </c>
      <c r="M348" s="248">
        <v>3.43</v>
      </c>
      <c r="N348" s="179">
        <f>VLOOKUP($B348,Piloto!$B$79:$H$407,7,0)</f>
        <v>11312.837</v>
      </c>
      <c r="O348" s="179"/>
      <c r="P348" s="250">
        <f t="shared" si="57"/>
        <v>2186205.75025</v>
      </c>
      <c r="Q348" s="251">
        <f t="shared" si="58"/>
        <v>87448.230009999999</v>
      </c>
      <c r="R348" s="251">
        <f t="shared" si="59"/>
        <v>43724.115005</v>
      </c>
      <c r="S348" s="251">
        <f t="shared" si="60"/>
        <v>8550.2506892277506</v>
      </c>
      <c r="T348" s="251">
        <f t="shared" si="61"/>
        <v>72144.789758250001</v>
      </c>
      <c r="U348" s="251">
        <f t="shared" si="62"/>
        <v>127893.03638962501</v>
      </c>
      <c r="V348" s="250">
        <f t="shared" si="63"/>
        <v>874499.78974600206</v>
      </c>
      <c r="W348" s="177"/>
      <c r="X348" s="252">
        <f t="shared" si="64"/>
        <v>1311723.4501499999</v>
      </c>
      <c r="Y348" s="172" t="str">
        <f>VLOOKUP($B348,Piloto!$B$79:$H$407,4,0)</f>
        <v>Disponível</v>
      </c>
    </row>
    <row r="349" spans="1:27" ht="15" customHeight="1">
      <c r="A349" s="175">
        <f t="shared" si="65"/>
        <v>2</v>
      </c>
      <c r="B349" s="245">
        <v>3102</v>
      </c>
      <c r="C349" s="246">
        <f t="shared" si="55"/>
        <v>182.76</v>
      </c>
      <c r="D349" s="246">
        <f t="shared" si="56"/>
        <v>162.01</v>
      </c>
      <c r="E349" s="246">
        <v>145.29</v>
      </c>
      <c r="F349" s="183">
        <v>16.72</v>
      </c>
      <c r="G349" s="246">
        <v>17.21</v>
      </c>
      <c r="H349" s="247" t="s">
        <v>885</v>
      </c>
      <c r="I349" s="248" t="s">
        <v>886</v>
      </c>
      <c r="J349" s="248" t="s">
        <v>163</v>
      </c>
      <c r="K349" s="247">
        <v>81</v>
      </c>
      <c r="L349" s="249" t="s">
        <v>163</v>
      </c>
      <c r="M349" s="248">
        <v>3.54</v>
      </c>
      <c r="N349" s="179">
        <f>VLOOKUP($B349,Piloto!$B$79:$H$407,7,0)</f>
        <v>11277.872099999999</v>
      </c>
      <c r="O349" s="179"/>
      <c r="P349" s="250">
        <f t="shared" si="57"/>
        <v>2061143.9049959998</v>
      </c>
      <c r="Q349" s="251">
        <f t="shared" si="58"/>
        <v>82445.756199839991</v>
      </c>
      <c r="R349" s="251">
        <f t="shared" si="59"/>
        <v>41222.878099919995</v>
      </c>
      <c r="S349" s="251">
        <f t="shared" si="60"/>
        <v>8061.133812439356</v>
      </c>
      <c r="T349" s="251">
        <f t="shared" si="61"/>
        <v>68017.748864868001</v>
      </c>
      <c r="U349" s="251">
        <f t="shared" si="62"/>
        <v>120576.91844226599</v>
      </c>
      <c r="V349" s="250">
        <f t="shared" si="63"/>
        <v>824474.05114964</v>
      </c>
      <c r="W349" s="177"/>
      <c r="X349" s="252">
        <f t="shared" si="64"/>
        <v>1236686.3429975999</v>
      </c>
      <c r="Y349" s="172" t="str">
        <f>VLOOKUP($B349,Piloto!$B$79:$H$407,4,0)</f>
        <v>Disponível</v>
      </c>
    </row>
    <row r="350" spans="1:27" hidden="1">
      <c r="A350" s="175">
        <f t="shared" si="65"/>
        <v>3</v>
      </c>
      <c r="B350" s="245">
        <v>3103</v>
      </c>
      <c r="C350" s="246">
        <f t="shared" si="55"/>
        <v>191.93000000000004</v>
      </c>
      <c r="D350" s="246">
        <f t="shared" si="56"/>
        <v>173.20000000000002</v>
      </c>
      <c r="E350" s="246">
        <v>152.83000000000001</v>
      </c>
      <c r="F350" s="183">
        <v>20.369999999999997</v>
      </c>
      <c r="G350" s="246">
        <v>15.52</v>
      </c>
      <c r="H350" s="247" t="s">
        <v>887</v>
      </c>
      <c r="I350" s="248" t="s">
        <v>888</v>
      </c>
      <c r="J350" s="248" t="s">
        <v>163</v>
      </c>
      <c r="K350" s="247">
        <v>75</v>
      </c>
      <c r="L350" s="249" t="s">
        <v>163</v>
      </c>
      <c r="M350" s="248">
        <v>3.21</v>
      </c>
      <c r="N350" s="179">
        <f>VLOOKUP($B350,Piloto!$B$79:$H$407,7,0)</f>
        <v>10606.939199999999</v>
      </c>
      <c r="O350" s="179"/>
      <c r="P350" s="250">
        <f t="shared" si="57"/>
        <v>2035789.8406560002</v>
      </c>
      <c r="Q350" s="251">
        <f t="shared" si="58"/>
        <v>81431.593626240006</v>
      </c>
      <c r="R350" s="251">
        <f t="shared" si="59"/>
        <v>40715.796813120003</v>
      </c>
      <c r="S350" s="251">
        <f t="shared" si="60"/>
        <v>7961.9740668056174</v>
      </c>
      <c r="T350" s="251">
        <f t="shared" si="61"/>
        <v>67181.064741648006</v>
      </c>
      <c r="U350" s="251">
        <f t="shared" si="62"/>
        <v>119093.70567837602</v>
      </c>
      <c r="V350" s="250">
        <f t="shared" si="63"/>
        <v>814332.22258112533</v>
      </c>
      <c r="W350" s="177"/>
      <c r="X350" s="252">
        <f t="shared" si="64"/>
        <v>1221473.9043936001</v>
      </c>
      <c r="Y350" s="172" t="str">
        <f>VLOOKUP($B350,Piloto!$B$79:$H$407,4,0)</f>
        <v>Contrato</v>
      </c>
    </row>
    <row r="351" spans="1:27">
      <c r="B351" s="172"/>
      <c r="C351" s="172"/>
      <c r="D351" s="172"/>
      <c r="E351" s="172"/>
      <c r="F351" s="172"/>
      <c r="G351" s="172"/>
    </row>
    <row r="352" spans="1:27">
      <c r="B352" s="172"/>
      <c r="C352" s="172"/>
      <c r="D352" s="172"/>
      <c r="E352" s="172"/>
      <c r="F352" s="172"/>
      <c r="G352" s="172"/>
    </row>
    <row r="353" spans="2:7">
      <c r="B353" s="172"/>
      <c r="C353" s="172"/>
      <c r="D353" s="172"/>
      <c r="E353" s="172"/>
      <c r="F353" s="172"/>
      <c r="G353" s="172"/>
    </row>
    <row r="354" spans="2:7">
      <c r="B354" s="172"/>
      <c r="C354" s="172"/>
      <c r="D354" s="172"/>
      <c r="E354" s="172"/>
      <c r="F354" s="172"/>
      <c r="G354" s="172"/>
    </row>
    <row r="355" spans="2:7">
      <c r="B355" s="172"/>
      <c r="C355" s="172"/>
      <c r="D355" s="172"/>
      <c r="E355" s="172"/>
      <c r="F355" s="172"/>
      <c r="G355" s="172"/>
    </row>
    <row r="356" spans="2:7">
      <c r="B356" s="172"/>
      <c r="C356" s="172"/>
      <c r="D356" s="172"/>
      <c r="E356" s="172"/>
      <c r="F356" s="172"/>
      <c r="G356" s="172"/>
    </row>
    <row r="357" spans="2:7">
      <c r="B357" s="172"/>
      <c r="C357" s="172"/>
      <c r="D357" s="172"/>
      <c r="E357" s="172"/>
      <c r="F357" s="172"/>
      <c r="G357" s="172"/>
    </row>
    <row r="358" spans="2:7">
      <c r="B358" s="172"/>
      <c r="C358" s="172"/>
      <c r="D358" s="172"/>
      <c r="E358" s="172"/>
      <c r="F358" s="172"/>
      <c r="G358" s="172"/>
    </row>
    <row r="359" spans="2:7">
      <c r="B359" s="172"/>
      <c r="C359" s="172"/>
      <c r="D359" s="172"/>
      <c r="E359" s="172"/>
      <c r="F359" s="172"/>
      <c r="G359" s="172"/>
    </row>
    <row r="360" spans="2:7">
      <c r="B360" s="172"/>
      <c r="C360" s="172"/>
      <c r="D360" s="172"/>
      <c r="E360" s="172"/>
      <c r="F360" s="172"/>
      <c r="G360" s="172"/>
    </row>
    <row r="361" spans="2:7">
      <c r="B361" s="172"/>
      <c r="C361" s="172"/>
      <c r="D361" s="172"/>
      <c r="E361" s="172"/>
      <c r="F361" s="172"/>
      <c r="G361" s="172"/>
    </row>
    <row r="362" spans="2:7">
      <c r="B362" s="172"/>
      <c r="C362" s="172"/>
      <c r="D362" s="172"/>
      <c r="E362" s="172"/>
      <c r="F362" s="172"/>
      <c r="G362" s="172"/>
    </row>
    <row r="363" spans="2:7">
      <c r="B363" s="172"/>
      <c r="C363" s="172"/>
      <c r="D363" s="172"/>
      <c r="E363" s="172"/>
      <c r="F363" s="172"/>
      <c r="G363" s="172"/>
    </row>
    <row r="364" spans="2:7">
      <c r="B364" s="172"/>
      <c r="C364" s="172"/>
      <c r="D364" s="172"/>
      <c r="E364" s="172"/>
      <c r="F364" s="172"/>
      <c r="G364" s="172"/>
    </row>
    <row r="365" spans="2:7">
      <c r="B365" s="172"/>
      <c r="C365" s="172"/>
      <c r="D365" s="172"/>
      <c r="E365" s="172"/>
      <c r="F365" s="172"/>
      <c r="G365" s="172"/>
    </row>
    <row r="366" spans="2:7">
      <c r="B366" s="172"/>
      <c r="C366" s="172"/>
      <c r="D366" s="172"/>
      <c r="E366" s="172"/>
      <c r="F366" s="172"/>
      <c r="G366" s="172"/>
    </row>
    <row r="367" spans="2:7">
      <c r="B367" s="172"/>
      <c r="C367" s="172"/>
      <c r="D367" s="172"/>
      <c r="E367" s="172"/>
      <c r="F367" s="172"/>
      <c r="G367" s="172"/>
    </row>
    <row r="368" spans="2:7">
      <c r="B368" s="172"/>
      <c r="C368" s="172"/>
      <c r="D368" s="172"/>
      <c r="E368" s="172"/>
      <c r="F368" s="172"/>
      <c r="G368" s="172"/>
    </row>
    <row r="369" spans="2:7">
      <c r="B369" s="172"/>
      <c r="C369" s="172"/>
      <c r="D369" s="172"/>
      <c r="E369" s="172"/>
      <c r="F369" s="172"/>
      <c r="G369" s="172"/>
    </row>
    <row r="370" spans="2:7">
      <c r="B370" s="172"/>
      <c r="C370" s="172"/>
      <c r="D370" s="172"/>
      <c r="E370" s="172"/>
      <c r="F370" s="172"/>
      <c r="G370" s="172"/>
    </row>
    <row r="371" spans="2:7">
      <c r="B371" s="172"/>
      <c r="C371" s="172"/>
      <c r="D371" s="172"/>
      <c r="E371" s="172"/>
      <c r="F371" s="172"/>
      <c r="G371" s="172"/>
    </row>
    <row r="372" spans="2:7">
      <c r="B372" s="172"/>
      <c r="C372" s="172"/>
      <c r="D372" s="172"/>
      <c r="E372" s="172"/>
      <c r="F372" s="172"/>
      <c r="G372" s="172"/>
    </row>
    <row r="373" spans="2:7">
      <c r="B373" s="172"/>
      <c r="C373" s="172"/>
      <c r="D373" s="172"/>
      <c r="E373" s="172"/>
      <c r="F373" s="172"/>
      <c r="G373" s="172"/>
    </row>
  </sheetData>
  <autoFilter ref="A21:Y370" xr:uid="{00000000-0001-0000-0000-000000000000}">
    <filterColumn colId="24">
      <filters blank="1">
        <filter val="Disponível"/>
      </filters>
    </filterColumn>
  </autoFilter>
  <mergeCells count="25">
    <mergeCell ref="X21:X23"/>
    <mergeCell ref="Q20:V20"/>
    <mergeCell ref="P21:P23"/>
    <mergeCell ref="V21:V23"/>
    <mergeCell ref="O21:O23"/>
    <mergeCell ref="G21:G23"/>
    <mergeCell ref="H21:H23"/>
    <mergeCell ref="I21:I23"/>
    <mergeCell ref="J21:J23"/>
    <mergeCell ref="N21:N23"/>
    <mergeCell ref="K21:K23"/>
    <mergeCell ref="L21:L23"/>
    <mergeCell ref="M21:M23"/>
    <mergeCell ref="B19:E19"/>
    <mergeCell ref="B11:X11"/>
    <mergeCell ref="B12:X12"/>
    <mergeCell ref="B13:C13"/>
    <mergeCell ref="B17:E17"/>
    <mergeCell ref="B18:E18"/>
    <mergeCell ref="A21:A23"/>
    <mergeCell ref="B21:B23"/>
    <mergeCell ref="C21:C23"/>
    <mergeCell ref="E21:E23"/>
    <mergeCell ref="F21:F23"/>
    <mergeCell ref="D21:D23"/>
  </mergeCells>
  <conditionalFormatting sqref="H24">
    <cfRule type="duplicateValues" dxfId="82" priority="82"/>
  </conditionalFormatting>
  <conditionalFormatting sqref="H24:H350">
    <cfRule type="duplicateValues" dxfId="81" priority="83"/>
    <cfRule type="duplicateValues" dxfId="80" priority="80"/>
  </conditionalFormatting>
  <conditionalFormatting sqref="H26">
    <cfRule type="duplicateValues" dxfId="79" priority="73"/>
    <cfRule type="duplicateValues" dxfId="78" priority="72"/>
  </conditionalFormatting>
  <conditionalFormatting sqref="H109">
    <cfRule type="duplicateValues" dxfId="77" priority="67"/>
    <cfRule type="duplicateValues" dxfId="76" priority="66"/>
  </conditionalFormatting>
  <conditionalFormatting sqref="H123">
    <cfRule type="duplicateValues" dxfId="75" priority="6"/>
    <cfRule type="duplicateValues" dxfId="74" priority="7"/>
  </conditionalFormatting>
  <conditionalFormatting sqref="H157">
    <cfRule type="duplicateValues" dxfId="73" priority="63"/>
    <cfRule type="duplicateValues" dxfId="72" priority="62"/>
  </conditionalFormatting>
  <conditionalFormatting sqref="H169">
    <cfRule type="duplicateValues" dxfId="71" priority="59"/>
    <cfRule type="duplicateValues" dxfId="70" priority="58"/>
  </conditionalFormatting>
  <conditionalFormatting sqref="H193">
    <cfRule type="duplicateValues" dxfId="69" priority="55"/>
    <cfRule type="duplicateValues" dxfId="68" priority="54"/>
  </conditionalFormatting>
  <conditionalFormatting sqref="H205">
    <cfRule type="duplicateValues" dxfId="67" priority="51"/>
    <cfRule type="duplicateValues" dxfId="66" priority="50"/>
  </conditionalFormatting>
  <conditionalFormatting sqref="H217">
    <cfRule type="duplicateValues" dxfId="65" priority="47"/>
    <cfRule type="duplicateValues" dxfId="64" priority="46"/>
  </conditionalFormatting>
  <conditionalFormatting sqref="H229">
    <cfRule type="duplicateValues" dxfId="63" priority="42"/>
    <cfRule type="duplicateValues" dxfId="62" priority="43"/>
  </conditionalFormatting>
  <conditionalFormatting sqref="H253">
    <cfRule type="duplicateValues" dxfId="61" priority="39"/>
    <cfRule type="duplicateValues" dxfId="60" priority="38"/>
  </conditionalFormatting>
  <conditionalFormatting sqref="H265">
    <cfRule type="duplicateValues" dxfId="59" priority="35"/>
    <cfRule type="duplicateValues" dxfId="58" priority="34"/>
  </conditionalFormatting>
  <conditionalFormatting sqref="H277">
    <cfRule type="duplicateValues" dxfId="57" priority="30"/>
    <cfRule type="duplicateValues" dxfId="56" priority="31"/>
  </conditionalFormatting>
  <conditionalFormatting sqref="H289">
    <cfRule type="duplicateValues" dxfId="55" priority="26"/>
    <cfRule type="duplicateValues" dxfId="54" priority="27"/>
  </conditionalFormatting>
  <conditionalFormatting sqref="H301">
    <cfRule type="duplicateValues" dxfId="53" priority="23"/>
    <cfRule type="duplicateValues" dxfId="52" priority="22"/>
  </conditionalFormatting>
  <conditionalFormatting sqref="H313">
    <cfRule type="duplicateValues" dxfId="51" priority="18"/>
    <cfRule type="duplicateValues" dxfId="50" priority="19"/>
  </conditionalFormatting>
  <conditionalFormatting sqref="H325">
    <cfRule type="duplicateValues" dxfId="49" priority="14"/>
    <cfRule type="duplicateValues" dxfId="48" priority="15"/>
  </conditionalFormatting>
  <conditionalFormatting sqref="H337">
    <cfRule type="duplicateValues" dxfId="47" priority="10"/>
    <cfRule type="duplicateValues" dxfId="46" priority="11"/>
  </conditionalFormatting>
  <conditionalFormatting sqref="H348:H350">
    <cfRule type="duplicateValues" dxfId="45" priority="70"/>
    <cfRule type="duplicateValues" dxfId="44" priority="71"/>
  </conditionalFormatting>
  <conditionalFormatting sqref="K24:K25 K27:K35">
    <cfRule type="duplicateValues" dxfId="43" priority="78"/>
  </conditionalFormatting>
  <conditionalFormatting sqref="K24:K350">
    <cfRule type="duplicateValues" dxfId="42" priority="79"/>
    <cfRule type="duplicateValues" dxfId="41" priority="81"/>
  </conditionalFormatting>
  <conditionalFormatting sqref="K26">
    <cfRule type="duplicateValues" dxfId="40" priority="1"/>
    <cfRule type="duplicateValues" dxfId="39" priority="3"/>
    <cfRule type="duplicateValues" dxfId="38" priority="2"/>
  </conditionalFormatting>
  <conditionalFormatting sqref="K36:K43">
    <cfRule type="duplicateValues" dxfId="37" priority="77"/>
    <cfRule type="duplicateValues" dxfId="36" priority="76"/>
  </conditionalFormatting>
  <conditionalFormatting sqref="K44:K108 K110:K122 K158:K168 K170:K192 K194:K204 K206:K216 K218:K228 K230:K252 K254:K264 K266:K276 K278:K288 K290:K300 K302:K312 K314:K324 K326:K336 K338:K347 K124:K156">
    <cfRule type="duplicateValues" dxfId="35" priority="75"/>
    <cfRule type="duplicateValues" dxfId="34" priority="74"/>
  </conditionalFormatting>
  <conditionalFormatting sqref="K109">
    <cfRule type="duplicateValues" dxfId="33" priority="64"/>
    <cfRule type="duplicateValues" dxfId="32" priority="65"/>
  </conditionalFormatting>
  <conditionalFormatting sqref="K123">
    <cfRule type="duplicateValues" dxfId="31" priority="4"/>
    <cfRule type="duplicateValues" dxfId="30" priority="5"/>
  </conditionalFormatting>
  <conditionalFormatting sqref="K157">
    <cfRule type="duplicateValues" dxfId="29" priority="60"/>
    <cfRule type="duplicateValues" dxfId="28" priority="61"/>
  </conditionalFormatting>
  <conditionalFormatting sqref="K169">
    <cfRule type="duplicateValues" dxfId="27" priority="56"/>
    <cfRule type="duplicateValues" dxfId="26" priority="57"/>
  </conditionalFormatting>
  <conditionalFormatting sqref="K193">
    <cfRule type="duplicateValues" dxfId="25" priority="52"/>
    <cfRule type="duplicateValues" dxfId="24" priority="53"/>
  </conditionalFormatting>
  <conditionalFormatting sqref="K205">
    <cfRule type="duplicateValues" dxfId="23" priority="48"/>
    <cfRule type="duplicateValues" dxfId="22" priority="49"/>
  </conditionalFormatting>
  <conditionalFormatting sqref="K217">
    <cfRule type="duplicateValues" dxfId="21" priority="44"/>
    <cfRule type="duplicateValues" dxfId="20" priority="45"/>
  </conditionalFormatting>
  <conditionalFormatting sqref="K229">
    <cfRule type="duplicateValues" dxfId="19" priority="41"/>
    <cfRule type="duplicateValues" dxfId="18" priority="40"/>
  </conditionalFormatting>
  <conditionalFormatting sqref="K253">
    <cfRule type="duplicateValues" dxfId="17" priority="36"/>
    <cfRule type="duplicateValues" dxfId="16" priority="37"/>
  </conditionalFormatting>
  <conditionalFormatting sqref="K265">
    <cfRule type="duplicateValues" dxfId="15" priority="32"/>
    <cfRule type="duplicateValues" dxfId="14" priority="33"/>
  </conditionalFormatting>
  <conditionalFormatting sqref="K277">
    <cfRule type="duplicateValues" dxfId="13" priority="29"/>
    <cfRule type="duplicateValues" dxfId="12" priority="28"/>
  </conditionalFormatting>
  <conditionalFormatting sqref="K289">
    <cfRule type="duplicateValues" dxfId="11" priority="24"/>
    <cfRule type="duplicateValues" dxfId="10" priority="25"/>
  </conditionalFormatting>
  <conditionalFormatting sqref="K301">
    <cfRule type="duplicateValues" dxfId="9" priority="20"/>
    <cfRule type="duplicateValues" dxfId="8" priority="21"/>
  </conditionalFormatting>
  <conditionalFormatting sqref="K313">
    <cfRule type="duplicateValues" dxfId="7" priority="16"/>
    <cfRule type="duplicateValues" dxfId="6" priority="17"/>
  </conditionalFormatting>
  <conditionalFormatting sqref="K325">
    <cfRule type="duplicateValues" dxfId="5" priority="12"/>
    <cfRule type="duplicateValues" dxfId="4" priority="13"/>
  </conditionalFormatting>
  <conditionalFormatting sqref="K337">
    <cfRule type="duplicateValues" dxfId="3" priority="8"/>
    <cfRule type="duplicateValues" dxfId="2" priority="9"/>
  </conditionalFormatting>
  <conditionalFormatting sqref="K348:K350">
    <cfRule type="duplicateValues" dxfId="1" priority="68"/>
    <cfRule type="duplicateValues" dxfId="0" priority="69"/>
  </conditionalFormatting>
  <dataValidations disablePrompts="1" count="1">
    <dataValidation type="list" allowBlank="1" showInputMessage="1" showErrorMessage="1" sqref="Q14:V14 X14" xr:uid="{00000000-0002-0000-0000-000000000000}">
      <formula1>"Pós Venda,Pós Entrega"</formula1>
    </dataValidation>
  </dataValidations>
  <pageMargins left="0.59055118110236227" right="0.59055118110236227" top="0.59055118110236227" bottom="0.59055118110236227" header="0.31496062992125984" footer="0.31496062992125984"/>
  <pageSetup paperSize="8" scale="73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a 2 b 5 0 8 1 b - 8 9 8 e - 4 d b b - 8 5 6 2 - 7 2 3 b b 7 1 7 1 c 3 8 "   x m l n s = " h t t p : / / s c h e m a s . m i c r o s o f t . c o m / D a t a M a s h u p " > A A A A A E I H A A B Q S w M E F A A C A A g A R U n U V I L R + E i k A A A A 9 w A A A B I A H A B D b 2 5 m a W c v U G F j a 2 F n Z S 5 4 b W w g o h g A K K A U A A A A A A A A A A A A A A A A A A A A A A A A A A A A h Y 9 N C s I w G E S v U r J v / k S Q 8 j U F 3 V o Q B X E b Y m y D b V q a 1 P R u L j y S V 7 C i V X c u 5 8 1 b z N y v N 8 i G u o o u u n O m s S l i m K J I W 9 U c j S 1 S 1 P t T v E C Z g I 1 U Z 1 n o a J S t S w Z 3 T F H p f Z s Q E k L A Y Y a b r i C c U k Y O + X q n S l 1 L 9 J H N f z k 2 1 n l p l U Y C 9 q 8 x g m N G 5 5 h x z j E F M l H I j f 0 a f B z 8 b H 8 g r P r K 9 5 0 W r Y + X W y B T B P I + I R 5 Q S w M E F A A C A A g A R U n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V J 1 F T L 9 W Z u P A Q A A I o R A A A T A B w A R m 9 y b X V s Y X M v U 2 V j d G l v b j E u b S C i G A A o o B Q A A A A A A A A A A A A A A A A A A A A A A A A A A A C t W M 1 u 2 z g Q v g f o O x D u I T a g N e r 8 B 0 U P r i y j 6 T p 2 Y s n p o S g M W p r Y K m R R J a n s F k W f Z g 9 7 2 q f I i + 1 I p m S J k u I g s S 4 m 5 4 f z w 5 n R Z w l w p c 9 C Y m 9 + e + / f H L w 5 E C v K w S M m C 0 U c S N o j H 0 g A 8 o D g M 2 S h B N z b P 4 L u g E q 6 o A L a L X t 6 9 4 d 9 O 3 r X a x m k N e v P 8 O f r b Q z 8 5 4 e W b Y 0 s 0 y H q o S H 8 z c Q 8 D n 3 P I D e c e W p p r S M O g q r d O F 7 f A F e b y Y I X 6 J M F q I 2 J y m w B B h l y 6 l J 2 5 Q E N F K t A G Y D r r 3 M G k k L p 3 / s u 9 V h 2 / q 3 0 C k f 6 S z a f b b x j 3 E X p G 6 7 2 d x B 6 v s e U 6 N t 2 c N 8 h T Y / j R w y z J z m V q O D J 1 H W T S l j a k s o 4 S 8 A A h D t 3 R R y l p l G p k J G E x 9 F R N p d + F C H d I F O Q w G + 4 v + 4 H 8 T K G Y H O y 8 t N k a 1 8 I m v m X 3 M 0 U X B a u k g Q g n + E O f E m v a U Q L M h Y 6 C U t q r u g D i A L d p N 6 z I p 0 J v h U 1 e 9 n i K F s c Z 4 u T b H G a L c 6 y x X m 2 u M g W l 3 m F Y A j X f q j S M R d p 9 p K a + G 6 J C I I V c 1 i U 1 0 l G G 8 G 9 T I m p 6 8 P p 5 L r o c b t c k d 6 C d Z M L p h 5 g z X V L B a r x C r e j c c r l q z F L 1 a z x C s V d 1 d r W e s J L R D 8 G z G W W x C v s 5 u X / 9 P 0 8 8 W g G q 2 3 U L F D u K k 2 u r s k 0 k U L P a Z x S C + r 5 1 z p y X 5 G X O 7 v A H I C k w Q q 6 1 X a u X l a 1 u x O Z l M q 4 T z e c g k q h 9 6 s p K I + C V 8 W Z + B 6 w p U + T A 2 O 8 w G 7 N Z K m J u X 7 Y 1 N + I N n s 0 o e e M o n 1 d Z d N I q x H b j i 2 N W R p p + t 3 0 G u h H D f T j B v r J n g P P x 6 p O P 2 u g n z f Q L x r o l / X 0 O x q k Q z r l k r 5 d G N k v D s 3 s 2 x b 5 8 s k a k 4 Y m R f z x j j i J w O H A F x E L H / 9 7 g O B w l 0 5 v o 1 M 5 v q n N y d W Y t H s G O T L I a e f l 4 W w c H T G c h / S Q W C O 0 f r j x L N m O B 7 v c P l I n T E E A f 8 C h u j P Q Y 6 W B L R 8 x f G f u V D h R C r c x t u U u A y 9 O B B o 6 V Y a s Z A T J m D 8 n m r N M Z 0 0 e k L M 7 m n O l Y M e I B 0 K x 2 8 K F U h g y T o k H z z H z m i R c b g O i L n C 5 2 8 F e X u 7 0 8 d / H f 9 i m b r D b y r C o A i 6 q K K l R p A y a m t 3 X 4 V T 5 Q P L l y v l E 2 u P J a G L + 2 S E j a + i Q y c y x p u T z 5 G q 8 j 2 G n m l U z N B k / B c k w g z V v u F w C O 7 2 P 6 W x C e / X a G 7 Z S 3 d c U L 0 D F e q u Z A N r d Z 2 7 L 2 L I + t x r + z L K H G L T s a i X 5 W W 6 1 A 1 L o W 6 u d g + L X 5 1 a z i e m r N 1 l A 2 3 t N b A V 9 1 e e 2 C t I U D l Y I r e q w B h L 3 6 n Q j a N 3 Z d D U 4 W L n e D I S T O 0 l w c C e Z Z w 7 D O k e q Y G H r W 8 d I P z m 8 b Y 3 8 c E U F G f o B v p s 9 K l p 4 q E M X A X R t C M C V U / a X a K d f J g w C 1 F 2 R 9 t d i B X 5 L 3 n D n H U J D D z l 5 z h L y 2 U U n t 5 J c A u k H C H v x r b Q 1 4 X A a i n v G 1 y Y L 4 n X o / I x A t G t 8 M n 7 9 a l X / + r Q M I l G D h P F 6 A f z 3 7 8 6 B H 9 b a e / 8 / U E s B A i 0 A F A A C A A g A R U n U V I L R + E i k A A A A 9 w A A A B I A A A A A A A A A A A A A A A A A A A A A A E N v b m Z p Z y 9 Q Y W N r Y W d l L n h t b F B L A Q I t A B Q A A g A I A E V J 1 F Q P y u m r p A A A A O k A A A A T A A A A A A A A A A A A A A A A A P A A A A B b Q 2 9 u d G V u d F 9 U e X B l c 1 0 u e G 1 s U E s B A i 0 A F A A C A A g A R U n U V M v 1 Z m 4 8 B A A A i h E A A B M A A A A A A A A A A A A A A A A A 4 Q E A A E Z v c m 1 1 b G F z L 1 N l Y 3 R p b 2 4 x L m 1 Q S w U G A A A A A A M A A w D C A A A A a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x w A A A A A A A C 1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u c 3 V s d G E x I i A v P j x F b n R y e S B U e X B l P S J G a W x s Z W R D b 2 1 w b G V 0 Z V J l c 3 V s d F R v V 2 9 y a 3 N o Z W V 0 I i B W Y W x 1 Z T 0 i b D E i I C 8 + P E V u d H J 5 I F R 5 c G U 9 I k Z p b G x D b 3 V u d C I g V m F s d W U 9 I m w z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B U M T I 6 M T A 6 M T E u N j g 5 M D g y M l o i I C 8 + P E V u d H J 5 I F R 5 c G U 9 I k Z p b G x D b 2 x 1 b W 5 U e X B l c y I g V m F s d W U 9 I n N E U U l N Q W d Z Q 0 J n U U V C U V F H Q k E w T k F n W U d C Z z B F Q n d j S E J n W U d C Z 1 l H Q m d Z R 0 J n U U d B Z 0 k 9 I i A v P j x F b n R y e S B U e X B l P S J G a W x s Q 2 9 s d W 1 u T m F t Z X M i I F Z h b H V l P S J z W y Z x d W 9 0 O 2 F u Z X h v c 1 9 1 b m l k J n F 1 b 3 Q 7 L C Z x d W 9 0 O 1 B y b 2 R f d W 5 p Z C Z x d W 9 0 O y w m c X V v d D t F b X B y Z X N h X 3 V u a W Q m c X V v d D s s J n F 1 b 3 Q 7 T n V t U G V y X 3 V u a W Q m c X V v d D s s J n F 1 b 3 Q 7 T 2 J y Y V 9 1 b m l k J n F 1 b 3 Q 7 L C Z x d W 9 0 O 0 5 1 b U 9 i Z V 9 1 b m l k J n F 1 b 3 Q 7 L C Z x d W 9 0 O 0 N v Z F 9 v Y m U m c X V v d D s s J n F 1 b 3 Q 7 R n J h Y 2 F v S W R l Y W x f d W 5 p Z C Z x d W 9 0 O y w m c X V v d D t G c m F j Y W 9 J Z G V h b E R l Y 2 l t Y W x f d W 5 p Z C Z x d W 9 0 O y w m c X V v d D t J Z G V u d G l m a W N h Z G 9 y X 3 V u a W Q m c X V v d D s s J n F 1 b 3 Q 7 U X R k Z V 9 1 b m l k J n F 1 b 3 Q 7 L C Z x d W 9 0 O 0 N v Z G l n b 1 9 V b m l k J n F 1 b 3 Q 7 L C Z x d W 9 0 O 1 B v c m N l b n R Q c l 9 V b m l k J n F 1 b 3 Q 7 L C Z x d W 9 0 O 1 Z l b m R p Z G 9 f d W 5 p Z C Z x d W 9 0 O y w m c X V v d D t U a X B v Q 2 9 u d H J h d G 9 f d W R 0 J n F 1 b 3 Q 7 L C Z x d W 9 0 O 0 5 1 b U N h d G V n U 3 R h d H V z X 3 V u a W Q m c X V v d D s s J n F 1 b 3 Q 7 R G V z Y 1 9 j c 3 V w J n F 1 b 3 Q 7 L C Z x d W 9 0 O 0 N v Z F R p c F B y b 2 R f d W 5 p Z C Z x d W 9 0 O y w m c X V v d D t E Z X N j c m l j Y W 9 f d G l w c H J v Z C Z x d W 9 0 O y w m c X V v d D t S Z X R l c l B y a W 1 B b H V n d W V s X 3 V k d C Z x d W 9 0 O y w m c X V v d D t Q b 3 J j Z W 5 0 Q 2 9 t a X N z Y W 9 f d W 5 p Z C Z x d W 9 0 O y w m c X V v d D t E Y X R h U m V j b 2 5 o Z W N p b W V u d G 9 S Z W N l a X R h T W F w Y V 9 1 b m l k J n F 1 b 3 Q 7 L C Z x d W 9 0 O 0 R h d G F F b n R y Z W d h Q 2 h h d m V z X 3 V u a W Q m c X V v d D s s J n F 1 b 3 Q 7 R G F 0 Y U N h Z F 9 1 b m l k J n F 1 b 3 Q 7 L C Z x d W 9 0 O 1 V z c k N h Z F 9 1 b m l k J n F 1 b 3 Q 7 L C Z x d W 9 0 O 0 M x X 3 V u a W Q m c X V v d D s s J n F 1 b 3 Q 7 Q z J f d W 5 p Z C Z x d W 9 0 O y w m c X V v d D t D M 1 9 1 b m l k J n F 1 b 3 Q 7 L C Z x d W 9 0 O 0 M 0 X 3 V u a W Q m c X V v d D s s J n F 1 b 3 Q 7 Q z V f d W 5 p Z C Z x d W 9 0 O y w m c X V v d D t D N l 9 1 b m l k J n F 1 b 3 Q 7 L C Z x d W 9 0 O 0 M 3 X 3 V u a W Q m c X V v d D s s J n F 1 b 3 Q 7 Q z h f d W 5 p Z C Z x d W 9 0 O y w m c X V v d D t D O V 9 1 b m l k J n F 1 b 3 Q 7 L C Z x d W 9 0 O 1 B y Z W N v T W l u J n F 1 b 3 Q 7 L C Z x d W 9 0 O 0 R l c 2 N y X 3 N 0 Y X R 1 c y Z x d W 9 0 O y w m c X V v d D t P Y m p F c 3 B l b G h v V G 9 w X 3 V u a W Q m c X V v d D s s J n F 1 b 3 Q 7 T 2 J q R X N w Z W x o b 0 x l Z n R f d W 5 p Z C Z x d W 9 0 O 1 0 i I C 8 + P E V u d H J 5 I F R 5 c G U 9 I l F 1 Z X J 5 S U Q i I F Z h b H V l P S J z O G Z k N D l h N j M t O W F l Y y 0 0 M z B l L T k z Z W E t N m M 4 N T M w M j U 0 Z m F m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E v R m 9 u d G U u e 2 F u Z X h v c 1 9 1 b m l k L D B 9 J n F 1 b 3 Q 7 L C Z x d W 9 0 O 1 N l Y 3 R p b 2 4 x L 0 N v b n N 1 b H R h M S 9 G b 2 5 0 Z S 5 7 U H J v Z F 9 1 b m l k L D F 9 J n F 1 b 3 Q 7 L C Z x d W 9 0 O 1 N l Y 3 R p b 2 4 x L 0 N v b n N 1 b H R h M S 9 G b 2 5 0 Z S 5 7 R W 1 w c m V z Y V 9 1 b m l k L D J 9 J n F 1 b 3 Q 7 L C Z x d W 9 0 O 1 N l Y 3 R p b 2 4 x L 0 N v b n N 1 b H R h M S 9 G b 2 5 0 Z S 5 7 T n V t U G V y X 3 V u a W Q s M 3 0 m c X V v d D s s J n F 1 b 3 Q 7 U 2 V j d G l v b j E v Q 2 9 u c 3 V s d G E x L 0 Z v b n R l L n t P Y n J h X 3 V u a W Q s N H 0 m c X V v d D s s J n F 1 b 3 Q 7 U 2 V j d G l v b j E v Q 2 9 u c 3 V s d G E x L 0 Z v b n R l L n t O d W 1 P Y m V f d W 5 p Z C w 1 f S Z x d W 9 0 O y w m c X V v d D t T Z W N 0 a W 9 u M S 9 D b 2 5 z d W x 0 Y T E v R m 9 u d G U u e 0 N v Z F 9 v Y m U s N n 0 m c X V v d D s s J n F 1 b 3 Q 7 U 2 V j d G l v b j E v Q 2 9 u c 3 V s d G E x L 0 Z v b n R l L n t G c m F j Y W 9 J Z G V h b F 9 1 b m l k L D d 9 J n F 1 b 3 Q 7 L C Z x d W 9 0 O 1 N l Y 3 R p b 2 4 x L 0 N v b n N 1 b H R h M S 9 G b 2 5 0 Z S 5 7 R n J h Y 2 F v S W R l Y W x E Z W N p b W F s X 3 V u a W Q s O H 0 m c X V v d D s s J n F 1 b 3 Q 7 U 2 V j d G l v b j E v Q 2 9 u c 3 V s d G E x L 1 R p c G 8 g Q W x 0 Z X J h Z G 8 u e 0 l k Z W 5 0 a W Z p Y 2 F k b 3 J f d W 5 p Z C w 5 f S Z x d W 9 0 O y w m c X V v d D t T Z W N 0 a W 9 u M S 9 D b 2 5 z d W x 0 Y T E v R m 9 u d G U u e 1 F 0 Z G V f d W 5 p Z C w x M H 0 m c X V v d D s s J n F 1 b 3 Q 7 U 2 V j d G l v b j E v Q 2 9 u c 3 V s d G E x L 0 Z v b n R l L n t D b 2 R p Z 2 9 f V W 5 p Z C w x M X 0 m c X V v d D s s J n F 1 b 3 Q 7 U 2 V j d G l v b j E v Q 2 9 u c 3 V s d G E x L 0 Z v b n R l L n t Q b 3 J j Z W 5 0 U H J f V W 5 p Z C w x M n 0 m c X V v d D s s J n F 1 b 3 Q 7 U 2 V j d G l v b j E v Q 2 9 u c 3 V s d G E x L 0 Z v b n R l L n t W Z W 5 k a W R v X 3 V u a W Q s M T N 9 J n F 1 b 3 Q 7 L C Z x d W 9 0 O 1 N l Y 3 R p b 2 4 x L 0 N v b n N 1 b H R h M S 9 G b 2 5 0 Z S 5 7 V G l w b 0 N v b n R y Y X R v X 3 V k d C w x N H 0 m c X V v d D s s J n F 1 b 3 Q 7 U 2 V j d G l v b j E v Q 2 9 u c 3 V s d G E x L 0 Z v b n R l L n t O d W 1 D Y X R l Z 1 N 0 Y X R 1 c 1 9 1 b m l k L D E 1 f S Z x d W 9 0 O y w m c X V v d D t T Z W N 0 a W 9 u M S 9 D b 2 5 z d W x 0 Y T E v R m 9 u d G U u e 0 R l c 2 N f Y 3 N 1 c C w x N n 0 m c X V v d D s s J n F 1 b 3 Q 7 U 2 V j d G l v b j E v Q 2 9 u c 3 V s d G E x L 0 Z v b n R l L n t D b 2 R U a X B Q c m 9 k X 3 V u a W Q s M T d 9 J n F 1 b 3 Q 7 L C Z x d W 9 0 O 1 N l Y 3 R p b 2 4 x L 0 N v b n N 1 b H R h M S 9 G b 2 5 0 Z S 5 7 R G V z Y 3 J p Y 2 F v X 3 R p c H B y b 2 Q s M T h 9 J n F 1 b 3 Q 7 L C Z x d W 9 0 O 1 N l Y 3 R p b 2 4 x L 0 N v b n N 1 b H R h M S 9 G b 2 5 0 Z S 5 7 U m V 0 Z X J Q c m l t Q W x 1 Z 3 V l b F 9 1 Z H Q s M T l 9 J n F 1 b 3 Q 7 L C Z x d W 9 0 O 1 N l Y 3 R p b 2 4 x L 0 N v b n N 1 b H R h M S 9 G b 2 5 0 Z S 5 7 U G 9 y Y 2 V u d E N v b W l z c 2 F v X 3 V u a W Q s M j B 9 J n F 1 b 3 Q 7 L C Z x d W 9 0 O 1 N l Y 3 R p b 2 4 x L 0 N v b n N 1 b H R h M S 9 G b 2 5 0 Z S 5 7 R G F 0 Y V J l Y 2 9 u a G V j a W 1 l b n R v U m V j Z W l 0 Y U 1 h c G F f d W 5 p Z C w y M X 0 m c X V v d D s s J n F 1 b 3 Q 7 U 2 V j d G l v b j E v Q 2 9 u c 3 V s d G E x L 0 Z v b n R l L n t E Y X R h R W 5 0 c m V n Y U N o Y X Z l c 1 9 1 b m l k L D I y f S Z x d W 9 0 O y w m c X V v d D t T Z W N 0 a W 9 u M S 9 D b 2 5 z d W x 0 Y T E v R m 9 u d G U u e 0 R h d G F D Y W R f d W 5 p Z C w y M 3 0 m c X V v d D s s J n F 1 b 3 Q 7 U 2 V j d G l v b j E v Q 2 9 u c 3 V s d G E x L 0 Z v b n R l L n t V c 3 J D Y W R f d W 5 p Z C w y N H 0 m c X V v d D s s J n F 1 b 3 Q 7 U 2 V j d G l v b j E v Q 2 9 u c 3 V s d G E x L 0 Z v b n R l L n t D M V 9 1 b m l k L D I 1 f S Z x d W 9 0 O y w m c X V v d D t T Z W N 0 a W 9 u M S 9 D b 2 5 z d W x 0 Y T E v R m 9 u d G U u e 0 M y X 3 V u a W Q s M j Z 9 J n F 1 b 3 Q 7 L C Z x d W 9 0 O 1 N l Y 3 R p b 2 4 x L 0 N v b n N 1 b H R h M S 9 G b 2 5 0 Z S 5 7 Q z N f d W 5 p Z C w y N 3 0 m c X V v d D s s J n F 1 b 3 Q 7 U 2 V j d G l v b j E v Q 2 9 u c 3 V s d G E x L 0 Z v b n R l L n t D N F 9 1 b m l k L D I 4 f S Z x d W 9 0 O y w m c X V v d D t T Z W N 0 a W 9 u M S 9 D b 2 5 z d W x 0 Y T E v R m 9 u d G U u e 0 M 1 X 3 V u a W Q s M j l 9 J n F 1 b 3 Q 7 L C Z x d W 9 0 O 1 N l Y 3 R p b 2 4 x L 0 N v b n N 1 b H R h M S 9 G b 2 5 0 Z S 5 7 Q z Z f d W 5 p Z C w z M H 0 m c X V v d D s s J n F 1 b 3 Q 7 U 2 V j d G l v b j E v Q 2 9 u c 3 V s d G E x L 0 Z v b n R l L n t D N 1 9 1 b m l k L D M x f S Z x d W 9 0 O y w m c X V v d D t T Z W N 0 a W 9 u M S 9 D b 2 5 z d W x 0 Y T E v R m 9 u d G U u e 0 M 4 X 3 V u a W Q s M z J 9 J n F 1 b 3 Q 7 L C Z x d W 9 0 O 1 N l Y 3 R p b 2 4 x L 0 N v b n N 1 b H R h M S 9 G b 2 5 0 Z S 5 7 Q z l f d W 5 p Z C w z M 3 0 m c X V v d D s s J n F 1 b 3 Q 7 U 2 V j d G l v b j E v Q 2 9 u c 3 V s d G E x L 0 Z v b n R l L n t Q c m V j b 0 1 p b i w z N H 0 m c X V v d D s s J n F 1 b 3 Q 7 U 2 V j d G l v b j E v Q 2 9 u c 3 V s d G E x L 0 Z v b n R l L n t E Z X N j c l 9 z d G F 0 d X M s M z V 9 J n F 1 b 3 Q 7 L C Z x d W 9 0 O 1 N l Y 3 R p b 2 4 x L 0 N v b n N 1 b H R h M S 9 G b 2 5 0 Z S 5 7 T 2 J q R X N w Z W x o b 1 R v c F 9 1 b m l k L D M 2 f S Z x d W 9 0 O y w m c X V v d D t T Z W N 0 a W 9 u M S 9 D b 2 5 z d W x 0 Y T E v R m 9 u d G U u e 0 9 i a k V z c G V s a G 9 M Z W Z 0 X 3 V u a W Q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D b 2 5 z d W x 0 Y T E v R m 9 u d G U u e 2 F u Z X h v c 1 9 1 b m l k L D B 9 J n F 1 b 3 Q 7 L C Z x d W 9 0 O 1 N l Y 3 R p b 2 4 x L 0 N v b n N 1 b H R h M S 9 G b 2 5 0 Z S 5 7 U H J v Z F 9 1 b m l k L D F 9 J n F 1 b 3 Q 7 L C Z x d W 9 0 O 1 N l Y 3 R p b 2 4 x L 0 N v b n N 1 b H R h M S 9 G b 2 5 0 Z S 5 7 R W 1 w c m V z Y V 9 1 b m l k L D J 9 J n F 1 b 3 Q 7 L C Z x d W 9 0 O 1 N l Y 3 R p b 2 4 x L 0 N v b n N 1 b H R h M S 9 G b 2 5 0 Z S 5 7 T n V t U G V y X 3 V u a W Q s M 3 0 m c X V v d D s s J n F 1 b 3 Q 7 U 2 V j d G l v b j E v Q 2 9 u c 3 V s d G E x L 0 Z v b n R l L n t P Y n J h X 3 V u a W Q s N H 0 m c X V v d D s s J n F 1 b 3 Q 7 U 2 V j d G l v b j E v Q 2 9 u c 3 V s d G E x L 0 Z v b n R l L n t O d W 1 P Y m V f d W 5 p Z C w 1 f S Z x d W 9 0 O y w m c X V v d D t T Z W N 0 a W 9 u M S 9 D b 2 5 z d W x 0 Y T E v R m 9 u d G U u e 0 N v Z F 9 v Y m U s N n 0 m c X V v d D s s J n F 1 b 3 Q 7 U 2 V j d G l v b j E v Q 2 9 u c 3 V s d G E x L 0 Z v b n R l L n t G c m F j Y W 9 J Z G V h b F 9 1 b m l k L D d 9 J n F 1 b 3 Q 7 L C Z x d W 9 0 O 1 N l Y 3 R p b 2 4 x L 0 N v b n N 1 b H R h M S 9 G b 2 5 0 Z S 5 7 R n J h Y 2 F v S W R l Y W x E Z W N p b W F s X 3 V u a W Q s O H 0 m c X V v d D s s J n F 1 b 3 Q 7 U 2 V j d G l v b j E v Q 2 9 u c 3 V s d G E x L 1 R p c G 8 g Q W x 0 Z X J h Z G 8 u e 0 l k Z W 5 0 a W Z p Y 2 F k b 3 J f d W 5 p Z C w 5 f S Z x d W 9 0 O y w m c X V v d D t T Z W N 0 a W 9 u M S 9 D b 2 5 z d W x 0 Y T E v R m 9 u d G U u e 1 F 0 Z G V f d W 5 p Z C w x M H 0 m c X V v d D s s J n F 1 b 3 Q 7 U 2 V j d G l v b j E v Q 2 9 u c 3 V s d G E x L 0 Z v b n R l L n t D b 2 R p Z 2 9 f V W 5 p Z C w x M X 0 m c X V v d D s s J n F 1 b 3 Q 7 U 2 V j d G l v b j E v Q 2 9 u c 3 V s d G E x L 0 Z v b n R l L n t Q b 3 J j Z W 5 0 U H J f V W 5 p Z C w x M n 0 m c X V v d D s s J n F 1 b 3 Q 7 U 2 V j d G l v b j E v Q 2 9 u c 3 V s d G E x L 0 Z v b n R l L n t W Z W 5 k a W R v X 3 V u a W Q s M T N 9 J n F 1 b 3 Q 7 L C Z x d W 9 0 O 1 N l Y 3 R p b 2 4 x L 0 N v b n N 1 b H R h M S 9 G b 2 5 0 Z S 5 7 V G l w b 0 N v b n R y Y X R v X 3 V k d C w x N H 0 m c X V v d D s s J n F 1 b 3 Q 7 U 2 V j d G l v b j E v Q 2 9 u c 3 V s d G E x L 0 Z v b n R l L n t O d W 1 D Y X R l Z 1 N 0 Y X R 1 c 1 9 1 b m l k L D E 1 f S Z x d W 9 0 O y w m c X V v d D t T Z W N 0 a W 9 u M S 9 D b 2 5 z d W x 0 Y T E v R m 9 u d G U u e 0 R l c 2 N f Y 3 N 1 c C w x N n 0 m c X V v d D s s J n F 1 b 3 Q 7 U 2 V j d G l v b j E v Q 2 9 u c 3 V s d G E x L 0 Z v b n R l L n t D b 2 R U a X B Q c m 9 k X 3 V u a W Q s M T d 9 J n F 1 b 3 Q 7 L C Z x d W 9 0 O 1 N l Y 3 R p b 2 4 x L 0 N v b n N 1 b H R h M S 9 G b 2 5 0 Z S 5 7 R G V z Y 3 J p Y 2 F v X 3 R p c H B y b 2 Q s M T h 9 J n F 1 b 3 Q 7 L C Z x d W 9 0 O 1 N l Y 3 R p b 2 4 x L 0 N v b n N 1 b H R h M S 9 G b 2 5 0 Z S 5 7 U m V 0 Z X J Q c m l t Q W x 1 Z 3 V l b F 9 1 Z H Q s M T l 9 J n F 1 b 3 Q 7 L C Z x d W 9 0 O 1 N l Y 3 R p b 2 4 x L 0 N v b n N 1 b H R h M S 9 G b 2 5 0 Z S 5 7 U G 9 y Y 2 V u d E N v b W l z c 2 F v X 3 V u a W Q s M j B 9 J n F 1 b 3 Q 7 L C Z x d W 9 0 O 1 N l Y 3 R p b 2 4 x L 0 N v b n N 1 b H R h M S 9 G b 2 5 0 Z S 5 7 R G F 0 Y V J l Y 2 9 u a G V j a W 1 l b n R v U m V j Z W l 0 Y U 1 h c G F f d W 5 p Z C w y M X 0 m c X V v d D s s J n F 1 b 3 Q 7 U 2 V j d G l v b j E v Q 2 9 u c 3 V s d G E x L 0 Z v b n R l L n t E Y X R h R W 5 0 c m V n Y U N o Y X Z l c 1 9 1 b m l k L D I y f S Z x d W 9 0 O y w m c X V v d D t T Z W N 0 a W 9 u M S 9 D b 2 5 z d W x 0 Y T E v R m 9 u d G U u e 0 R h d G F D Y W R f d W 5 p Z C w y M 3 0 m c X V v d D s s J n F 1 b 3 Q 7 U 2 V j d G l v b j E v Q 2 9 u c 3 V s d G E x L 0 Z v b n R l L n t V c 3 J D Y W R f d W 5 p Z C w y N H 0 m c X V v d D s s J n F 1 b 3 Q 7 U 2 V j d G l v b j E v Q 2 9 u c 3 V s d G E x L 0 Z v b n R l L n t D M V 9 1 b m l k L D I 1 f S Z x d W 9 0 O y w m c X V v d D t T Z W N 0 a W 9 u M S 9 D b 2 5 z d W x 0 Y T E v R m 9 u d G U u e 0 M y X 3 V u a W Q s M j Z 9 J n F 1 b 3 Q 7 L C Z x d W 9 0 O 1 N l Y 3 R p b 2 4 x L 0 N v b n N 1 b H R h M S 9 G b 2 5 0 Z S 5 7 Q z N f d W 5 p Z C w y N 3 0 m c X V v d D s s J n F 1 b 3 Q 7 U 2 V j d G l v b j E v Q 2 9 u c 3 V s d G E x L 0 Z v b n R l L n t D N F 9 1 b m l k L D I 4 f S Z x d W 9 0 O y w m c X V v d D t T Z W N 0 a W 9 u M S 9 D b 2 5 z d W x 0 Y T E v R m 9 u d G U u e 0 M 1 X 3 V u a W Q s M j l 9 J n F 1 b 3 Q 7 L C Z x d W 9 0 O 1 N l Y 3 R p b 2 4 x L 0 N v b n N 1 b H R h M S 9 G b 2 5 0 Z S 5 7 Q z Z f d W 5 p Z C w z M H 0 m c X V v d D s s J n F 1 b 3 Q 7 U 2 V j d G l v b j E v Q 2 9 u c 3 V s d G E x L 0 Z v b n R l L n t D N 1 9 1 b m l k L D M x f S Z x d W 9 0 O y w m c X V v d D t T Z W N 0 a W 9 u M S 9 D b 2 5 z d W x 0 Y T E v R m 9 u d G U u e 0 M 4 X 3 V u a W Q s M z J 9 J n F 1 b 3 Q 7 L C Z x d W 9 0 O 1 N l Y 3 R p b 2 4 x L 0 N v b n N 1 b H R h M S 9 G b 2 5 0 Z S 5 7 Q z l f d W 5 p Z C w z M 3 0 m c X V v d D s s J n F 1 b 3 Q 7 U 2 V j d G l v b j E v Q 2 9 u c 3 V s d G E x L 0 Z v b n R l L n t Q c m V j b 0 1 p b i w z N H 0 m c X V v d D s s J n F 1 b 3 Q 7 U 2 V j d G l v b j E v Q 2 9 u c 3 V s d G E x L 0 Z v b n R l L n t E Z X N j c l 9 z d G F 0 d X M s M z V 9 J n F 1 b 3 Q 7 L C Z x d W 9 0 O 1 N l Y 3 R p b 2 4 x L 0 N v b n N 1 b H R h M S 9 G b 2 5 0 Z S 5 7 T 2 J q R X N w Z W x o b 1 R v c F 9 1 b m l k L D M 2 f S Z x d W 9 0 O y w m c X V v d D t T Z W N 0 a W 9 u M S 9 D b 2 5 z d W x 0 Y T E v R m 9 u d G U u e 0 9 i a k V z c G V s a G 9 M Z W Z 0 X 3 V u a W Q s M z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M U K b T v b j U R b m H 1 + x S 3 Q f + A A A A A A I A A A A A A A N m A A D A A A A A E A A A A G F e z l X f S x i 6 J p V S 0 r l 3 O b w A A A A A B I A A A K A A A A A Q A A A A M 4 W I w A 6 1 L Y l o B 3 t S 2 9 T x M 1 A A A A D M k + t I d 5 f K 3 d t x q S 7 M 5 t 3 v u D n Y 5 b V U 3 s c d 5 K 8 a h f 2 u m p A r p p 7 R I C t u 7 5 B Y a p F Q k 9 F S v s + w E z q S U 0 Q w k O n c R i y L e 0 g R K H q / T I F V s C T q / D L 1 V h Q A A A A / c R G L J 1 R + 9 o t P d s s B b X t V i t T q w Q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8785BC711E134FBAD535BC61C6E57A" ma:contentTypeVersion="3" ma:contentTypeDescription="Crie um novo documento." ma:contentTypeScope="" ma:versionID="1ce06025c17acb8071ac2600dc975c94">
  <xsd:schema xmlns:xsd="http://www.w3.org/2001/XMLSchema" xmlns:xs="http://www.w3.org/2001/XMLSchema" xmlns:p="http://schemas.microsoft.com/office/2006/metadata/properties" xmlns:ns2="638e83a3-9e52-49fb-982a-146fc436d5cc" targetNamespace="http://schemas.microsoft.com/office/2006/metadata/properties" ma:root="true" ma:fieldsID="52f22ffa748393c486a0e008911da4b0" ns2:_="">
    <xsd:import namespace="638e83a3-9e52-49fb-982a-146fc436d5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8e83a3-9e52-49fb-982a-146fc436d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B97C69-9B7E-41C9-9C39-3AEE90B4A098}"/>
</file>

<file path=customXml/itemProps2.xml><?xml version="1.0" encoding="utf-8"?>
<ds:datastoreItem xmlns:ds="http://schemas.openxmlformats.org/officeDocument/2006/customXml" ds:itemID="{B0C14105-CB01-43C4-BBC4-63B7450E1A26}"/>
</file>

<file path=customXml/itemProps3.xml><?xml version="1.0" encoding="utf-8"?>
<ds:datastoreItem xmlns:ds="http://schemas.openxmlformats.org/officeDocument/2006/customXml" ds:itemID="{C9D6F27B-AB57-426A-9BDD-B7758AD4B881}"/>
</file>

<file path=customXml/itemProps4.xml><?xml version="1.0" encoding="utf-8"?>
<ds:datastoreItem xmlns:ds="http://schemas.openxmlformats.org/officeDocument/2006/customXml" ds:itemID="{00334A21-7BA5-4C57-B6C9-1A707F5B00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TCI</dc:creator>
  <cp:keywords/>
  <dc:description/>
  <cp:lastModifiedBy>Felipe Augusto Didonet</cp:lastModifiedBy>
  <cp:revision>1</cp:revision>
  <dcterms:created xsi:type="dcterms:W3CDTF">2006-02-10T16:45:20Z</dcterms:created>
  <dcterms:modified xsi:type="dcterms:W3CDTF">2023-07-14T16:22:27Z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0x0101002A8785BC711E134FBAD535BC61C6E57A</vt:lpwstr>
  </property>
</Properties>
</file>